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A\Desktop\Clients\"/>
    </mc:Choice>
  </mc:AlternateContent>
  <bookViews>
    <workbookView xWindow="0" yWindow="0" windowWidth="23040" windowHeight="9192"/>
  </bookViews>
  <sheets>
    <sheet name="The Orb Final" sheetId="11" r:id="rId1"/>
    <sheet name="Wage Structure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1" l="1"/>
  <c r="P17" i="11"/>
  <c r="P16" i="11"/>
  <c r="P15" i="11"/>
  <c r="W15" i="11" s="1"/>
  <c r="P12" i="11"/>
  <c r="W22" i="11"/>
  <c r="U19" i="11"/>
  <c r="T19" i="11"/>
  <c r="S19" i="11"/>
  <c r="R19" i="11"/>
  <c r="Q19" i="11"/>
  <c r="V18" i="11"/>
  <c r="V17" i="11"/>
  <c r="V16" i="11"/>
  <c r="V15" i="11"/>
  <c r="U13" i="11"/>
  <c r="T13" i="11"/>
  <c r="S13" i="11"/>
  <c r="R13" i="11"/>
  <c r="Q13" i="11"/>
  <c r="V12" i="11"/>
  <c r="V11" i="11"/>
  <c r="V13" i="11" s="1"/>
  <c r="F31" i="9"/>
  <c r="G31" i="9"/>
  <c r="H31" i="9"/>
  <c r="I31" i="9"/>
  <c r="J31" i="9"/>
  <c r="K31" i="9"/>
  <c r="K11" i="9"/>
  <c r="K30" i="9" s="1"/>
  <c r="J11" i="9"/>
  <c r="I11" i="9"/>
  <c r="I30" i="9" s="1"/>
  <c r="H11" i="9"/>
  <c r="H30" i="9" s="1"/>
  <c r="G11" i="9"/>
  <c r="G30" i="9" s="1"/>
  <c r="F11" i="9"/>
  <c r="F30" i="9" s="1"/>
  <c r="W16" i="11" l="1"/>
  <c r="W19" i="11" s="1"/>
  <c r="W17" i="11"/>
  <c r="W12" i="11"/>
  <c r="W18" i="11"/>
  <c r="V19" i="11"/>
  <c r="J13" i="9"/>
  <c r="J19" i="9" s="1"/>
  <c r="F13" i="9"/>
  <c r="F19" i="9" s="1"/>
  <c r="I13" i="9"/>
  <c r="I19" i="9" s="1"/>
  <c r="J30" i="9"/>
  <c r="G13" i="9"/>
  <c r="G19" i="9" s="1"/>
  <c r="K13" i="9"/>
  <c r="K19" i="9" s="1"/>
  <c r="H13" i="9"/>
  <c r="H19" i="9" s="1"/>
  <c r="I29" i="9" l="1"/>
  <c r="I21" i="9"/>
  <c r="I22" i="9"/>
  <c r="I23" i="9"/>
  <c r="I27" i="9"/>
  <c r="F27" i="9"/>
  <c r="F23" i="9"/>
  <c r="F29" i="9"/>
  <c r="F21" i="9"/>
  <c r="F22" i="9"/>
  <c r="J29" i="9"/>
  <c r="J21" i="9"/>
  <c r="J23" i="9"/>
  <c r="J22" i="9"/>
  <c r="J27" i="9"/>
  <c r="G27" i="9"/>
  <c r="G23" i="9"/>
  <c r="G21" i="9"/>
  <c r="G29" i="9"/>
  <c r="G22" i="9"/>
  <c r="H27" i="9"/>
  <c r="H23" i="9"/>
  <c r="H21" i="9"/>
  <c r="H29" i="9"/>
  <c r="H22" i="9"/>
  <c r="K27" i="9"/>
  <c r="K23" i="9"/>
  <c r="K21" i="9"/>
  <c r="K29" i="9"/>
  <c r="K22" i="9"/>
  <c r="J12" i="11"/>
  <c r="R11" i="9"/>
  <c r="R15" i="9" s="1"/>
  <c r="J36" i="9" l="1"/>
  <c r="J37" i="9" s="1"/>
  <c r="J38" i="9" s="1"/>
  <c r="D17" i="11" s="1"/>
  <c r="H25" i="9"/>
  <c r="F25" i="9"/>
  <c r="F36" i="9"/>
  <c r="J25" i="9"/>
  <c r="I36" i="9"/>
  <c r="I25" i="9"/>
  <c r="K25" i="9"/>
  <c r="H36" i="9"/>
  <c r="H37" i="9" s="1"/>
  <c r="H38" i="9" s="1"/>
  <c r="D15" i="11" s="1"/>
  <c r="G25" i="9"/>
  <c r="K36" i="9"/>
  <c r="G36" i="9"/>
  <c r="R13" i="9"/>
  <c r="R19" i="9" s="1"/>
  <c r="I19" i="11"/>
  <c r="H19" i="11"/>
  <c r="G19" i="11"/>
  <c r="F19" i="11"/>
  <c r="E19" i="11"/>
  <c r="J18" i="11"/>
  <c r="J17" i="11"/>
  <c r="J16" i="11"/>
  <c r="J15" i="11"/>
  <c r="I13" i="11"/>
  <c r="H13" i="11"/>
  <c r="G13" i="11"/>
  <c r="F13" i="11"/>
  <c r="E13" i="11"/>
  <c r="J11" i="11"/>
  <c r="J13" i="11" s="1"/>
  <c r="F37" i="9" l="1"/>
  <c r="F38" i="9" s="1"/>
  <c r="D11" i="11" s="1"/>
  <c r="R23" i="9"/>
  <c r="R31" i="9"/>
  <c r="R29" i="9"/>
  <c r="I37" i="9"/>
  <c r="I38" i="9" s="1"/>
  <c r="D16" i="11" s="1"/>
  <c r="G37" i="9"/>
  <c r="G38" i="9" s="1"/>
  <c r="D12" i="11" s="1"/>
  <c r="K37" i="9"/>
  <c r="K38" i="9" s="1"/>
  <c r="D18" i="11" s="1"/>
  <c r="R27" i="9"/>
  <c r="R21" i="9"/>
  <c r="R22" i="9"/>
  <c r="K22" i="11"/>
  <c r="J19" i="11"/>
  <c r="R25" i="9" l="1"/>
  <c r="R36" i="9"/>
  <c r="U11" i="9"/>
  <c r="U15" i="9" s="1"/>
  <c r="T11" i="9"/>
  <c r="T15" i="9" s="1"/>
  <c r="S11" i="9"/>
  <c r="S15" i="9" s="1"/>
  <c r="V11" i="9"/>
  <c r="V15" i="9" s="1"/>
  <c r="Q11" i="9"/>
  <c r="Q15" i="9" s="1"/>
  <c r="R37" i="9" l="1"/>
  <c r="R38" i="9" s="1"/>
  <c r="T13" i="9"/>
  <c r="T19" i="9" s="1"/>
  <c r="S13" i="9"/>
  <c r="S19" i="9" s="1"/>
  <c r="U13" i="9"/>
  <c r="U19" i="9" s="1"/>
  <c r="V13" i="9"/>
  <c r="V19" i="9" s="1"/>
  <c r="Q13" i="9"/>
  <c r="Q19" i="9" s="1"/>
  <c r="S23" i="9" l="1"/>
  <c r="S29" i="9"/>
  <c r="S31" i="9"/>
  <c r="Q23" i="9"/>
  <c r="Q29" i="9"/>
  <c r="Q31" i="9"/>
  <c r="T31" i="9"/>
  <c r="T29" i="9"/>
  <c r="T23" i="9"/>
  <c r="U29" i="9"/>
  <c r="U31" i="9"/>
  <c r="U23" i="9"/>
  <c r="V23" i="9"/>
  <c r="V31" i="9"/>
  <c r="V29" i="9"/>
  <c r="K12" i="11"/>
  <c r="R40" i="9"/>
  <c r="U22" i="9"/>
  <c r="T22" i="9"/>
  <c r="T27" i="9"/>
  <c r="V22" i="9"/>
  <c r="S27" i="9"/>
  <c r="S22" i="9"/>
  <c r="S21" i="9"/>
  <c r="T21" i="9"/>
  <c r="V27" i="9"/>
  <c r="U27" i="9"/>
  <c r="U21" i="9"/>
  <c r="V21" i="9"/>
  <c r="Q27" i="9"/>
  <c r="Q21" i="9"/>
  <c r="Q22" i="9"/>
  <c r="Q25" i="9" l="1"/>
  <c r="V25" i="9"/>
  <c r="T25" i="9"/>
  <c r="U25" i="9"/>
  <c r="T36" i="9"/>
  <c r="S25" i="9"/>
  <c r="S36" i="9"/>
  <c r="V36" i="9"/>
  <c r="U36" i="9"/>
  <c r="Q36" i="9"/>
  <c r="T37" i="9" l="1"/>
  <c r="T38" i="9" s="1"/>
  <c r="T40" i="9" s="1"/>
  <c r="V37" i="9"/>
  <c r="V38" i="9" s="1"/>
  <c r="V40" i="9" s="1"/>
  <c r="S37" i="9"/>
  <c r="S38" i="9" s="1"/>
  <c r="S40" i="9" s="1"/>
  <c r="U37" i="9"/>
  <c r="U38" i="9" s="1"/>
  <c r="U40" i="9" s="1"/>
  <c r="Q37" i="9"/>
  <c r="Q38" i="9" s="1"/>
  <c r="Q40" i="9" l="1"/>
  <c r="P11" i="11"/>
  <c r="W11" i="11" s="1"/>
  <c r="W13" i="11" s="1"/>
  <c r="W23" i="11" s="1"/>
  <c r="W24" i="11" s="1"/>
  <c r="W25" i="11" s="1"/>
  <c r="K15" i="11"/>
  <c r="K18" i="11"/>
  <c r="K16" i="11"/>
  <c r="K17" i="11"/>
  <c r="K11" i="11"/>
  <c r="K13" i="11" s="1"/>
  <c r="K19" i="11" l="1"/>
  <c r="K23" i="11" l="1"/>
  <c r="K24" i="11" s="1"/>
  <c r="K25" i="11" s="1"/>
</calcChain>
</file>

<file path=xl/sharedStrings.xml><?xml version="1.0" encoding="utf-8"?>
<sst xmlns="http://schemas.openxmlformats.org/spreadsheetml/2006/main" count="223" uniqueCount="73">
  <si>
    <t>G</t>
  </si>
  <si>
    <t>I</t>
  </si>
  <si>
    <t>II</t>
  </si>
  <si>
    <t>III</t>
  </si>
  <si>
    <t>Cost</t>
  </si>
  <si>
    <t>at Actuals</t>
  </si>
  <si>
    <t>Unit Rate (Rs.)</t>
  </si>
  <si>
    <t>Sub - Total</t>
  </si>
  <si>
    <t>Shifts</t>
  </si>
  <si>
    <t>Remarks &amp; Shift Timings</t>
  </si>
  <si>
    <t>Sr.No.</t>
  </si>
  <si>
    <t>Total No.</t>
  </si>
  <si>
    <t>TOTAL CHARGES</t>
  </si>
  <si>
    <t>Management Fee</t>
  </si>
  <si>
    <t>Grand Total - Monthly</t>
  </si>
  <si>
    <t>9 hours x 6 Days a Week</t>
  </si>
  <si>
    <t>Break ups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</si>
  <si>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</si>
  <si>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</si>
  <si>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</si>
  <si>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</si>
  <si>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</si>
  <si>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</si>
  <si>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</si>
  <si>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</si>
  <si>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</si>
  <si>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</si>
  <si>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</si>
  <si>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</si>
  <si>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</si>
  <si>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</si>
  <si>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</si>
  <si>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</si>
  <si>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</si>
  <si>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</si>
  <si>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</si>
  <si>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</si>
  <si>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</si>
  <si>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>1/6 Reliever Charge (if applicable)</t>
  </si>
  <si>
    <t>TOTAL CTC</t>
  </si>
  <si>
    <t>Sub Total CTC</t>
  </si>
  <si>
    <t>State - Maharashtra</t>
  </si>
  <si>
    <t>Wage - State Wage, Zone - 1</t>
  </si>
  <si>
    <t>Wage Schedule</t>
  </si>
  <si>
    <t>Basic + DA</t>
  </si>
  <si>
    <t>HRA%</t>
  </si>
  <si>
    <t>Gratuity</t>
  </si>
  <si>
    <t>Min. Wage Year Notification - Jul'21 to Dec'21</t>
  </si>
  <si>
    <t>Mediclaim</t>
  </si>
  <si>
    <t>R</t>
  </si>
  <si>
    <t>Mumbai</t>
  </si>
  <si>
    <t xml:space="preserve">City: </t>
  </si>
  <si>
    <t xml:space="preserve">Documentation, BGV &amp; Training </t>
  </si>
  <si>
    <t>Billing at Actuals</t>
  </si>
  <si>
    <t>Shift Engineer</t>
  </si>
  <si>
    <t>MST</t>
  </si>
  <si>
    <t>Electrician</t>
  </si>
  <si>
    <t>Plumber</t>
  </si>
  <si>
    <t>HVAC</t>
  </si>
  <si>
    <t>Additional Salary</t>
  </si>
  <si>
    <t xml:space="preserve">Electrician </t>
  </si>
  <si>
    <t>Consumables, Machinery &amp; Pest Management</t>
  </si>
  <si>
    <t xml:space="preserve">The Orb, Andheri </t>
  </si>
  <si>
    <t>Proposal Date:</t>
  </si>
  <si>
    <t>Site Name:</t>
  </si>
  <si>
    <t>Technical Services</t>
  </si>
  <si>
    <t>Management Staff</t>
  </si>
  <si>
    <t>Management Fee charged only on manpower</t>
  </si>
  <si>
    <t>Basic Technical Tools</t>
  </si>
  <si>
    <t>Sr. Shift Engineer</t>
  </si>
  <si>
    <t>On Actuals @ 3x Daily Wage</t>
  </si>
  <si>
    <t>On Actuals after Completion of 5 Years or Eligible Gratuity Period</t>
  </si>
  <si>
    <t>Bonus paid out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</si>
</sst>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sz val="10"/>
      <name val="Helv"/>
      <charset val="204"/>
    </font>
    <font>
      <sz val="10"/>
      <color rgb="FFC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8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0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43" fontId="2" fillId="0" borderId="0" applyFont="0" applyFill="0" applyBorder="0" applyAlignment="0" applyProtection="0"/>
  </cellStyleXfs>
  <cellXfs count="202">
    <xf numFmtId="0" fontId="0" fillId="0" borderId="0" xfId="0"/>
    <xf numFmtId="0" fontId="3" fillId="0" borderId="0" xfId="0" applyFont="1" applyAlignment="1">
      <alignment horizontal="center"/>
    </xf>
    <xf numFmtId="166" fontId="3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left"/>
    </xf>
    <xf numFmtId="164" fontId="3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1" applyFont="1" applyProtection="1"/>
    <xf numFmtId="0" fontId="7" fillId="0" borderId="0" xfId="11" applyFont="1" applyAlignment="1" applyProtection="1">
      <alignment horizontal="center" vertical="center"/>
    </xf>
    <xf numFmtId="3" fontId="6" fillId="0" borderId="0" xfId="11" applyNumberFormat="1" applyFont="1" applyProtection="1"/>
    <xf numFmtId="0" fontId="6" fillId="0" borderId="4" xfId="11" applyFont="1" applyBorder="1" applyProtection="1"/>
    <xf numFmtId="0" fontId="8" fillId="0" borderId="0" xfId="12">
      <alignment vertical="center"/>
    </xf>
    <xf numFmtId="0" fontId="5" fillId="0" borderId="4" xfId="11" applyFont="1" applyFill="1" applyBorder="1" applyProtection="1"/>
    <xf numFmtId="0" fontId="5" fillId="0" borderId="4" xfId="11" applyFont="1" applyFill="1" applyBorder="1" applyAlignment="1" applyProtection="1">
      <alignment horizontal="center" vertical="center"/>
    </xf>
    <xf numFmtId="0" fontId="5" fillId="0" borderId="4" xfId="11" applyFont="1" applyFill="1" applyBorder="1" applyAlignment="1" applyProtection="1">
      <alignment horizontal="center" vertical="center" wrapText="1"/>
    </xf>
    <xf numFmtId="0" fontId="3" fillId="0" borderId="4" xfId="11" applyFont="1" applyFill="1" applyBorder="1" applyProtection="1"/>
    <xf numFmtId="0" fontId="3" fillId="0" borderId="4" xfId="11" applyFont="1" applyFill="1" applyBorder="1" applyAlignment="1" applyProtection="1">
      <alignment wrapText="1"/>
    </xf>
    <xf numFmtId="3" fontId="3" fillId="0" borderId="4" xfId="13" applyNumberFormat="1" applyFont="1" applyFill="1" applyBorder="1" applyAlignment="1" applyProtection="1">
      <alignment horizontal="center" vertical="center"/>
    </xf>
    <xf numFmtId="0" fontId="5" fillId="0" borderId="4" xfId="11" applyFont="1" applyFill="1" applyBorder="1" applyAlignment="1" applyProtection="1">
      <alignment wrapText="1"/>
    </xf>
    <xf numFmtId="3" fontId="5" fillId="0" borderId="4" xfId="13" applyNumberFormat="1" applyFont="1" applyFill="1" applyBorder="1" applyAlignment="1" applyProtection="1">
      <alignment horizontal="center" vertical="center"/>
    </xf>
    <xf numFmtId="10" fontId="3" fillId="0" borderId="4" xfId="14" applyNumberFormat="1" applyFont="1" applyFill="1" applyBorder="1" applyAlignment="1" applyProtection="1">
      <alignment horizontal="center" vertical="center"/>
    </xf>
    <xf numFmtId="10" fontId="3" fillId="0" borderId="4" xfId="14" applyNumberFormat="1" applyFont="1" applyFill="1" applyBorder="1" applyAlignment="1" applyProtection="1">
      <alignment horizontal="center" vertical="center" wrapText="1"/>
    </xf>
    <xf numFmtId="0" fontId="3" fillId="0" borderId="4" xfId="11" applyFont="1" applyFill="1" applyBorder="1" applyAlignment="1" applyProtection="1">
      <alignment horizontal="center"/>
    </xf>
    <xf numFmtId="0" fontId="6" fillId="0" borderId="0" xfId="11" applyFont="1" applyAlignment="1" applyProtection="1">
      <alignment horizontal="center"/>
    </xf>
    <xf numFmtId="10" fontId="3" fillId="0" borderId="4" xfId="3" applyNumberFormat="1" applyFont="1" applyFill="1" applyBorder="1" applyAlignment="1" applyProtection="1">
      <alignment horizontal="center" vertical="center" wrapText="1"/>
    </xf>
    <xf numFmtId="0" fontId="5" fillId="3" borderId="4" xfId="11" applyFont="1" applyFill="1" applyBorder="1" applyAlignment="1" applyProtection="1">
      <alignment horizontal="center" vertical="center"/>
    </xf>
    <xf numFmtId="0" fontId="5" fillId="3" borderId="4" xfId="11" applyFont="1" applyFill="1" applyBorder="1" applyAlignment="1" applyProtection="1">
      <alignment horizontal="center"/>
    </xf>
    <xf numFmtId="0" fontId="5" fillId="3" borderId="4" xfId="11" applyFont="1" applyFill="1" applyBorder="1" applyAlignment="1" applyProtection="1">
      <alignment horizontal="center" vertical="center" wrapText="1"/>
    </xf>
    <xf numFmtId="3" fontId="5" fillId="3" borderId="4" xfId="13" applyNumberFormat="1" applyFont="1" applyFill="1" applyBorder="1" applyAlignment="1" applyProtection="1">
      <alignment horizontal="center" vertical="center"/>
    </xf>
    <xf numFmtId="12" fontId="3" fillId="0" borderId="4" xfId="14" applyNumberFormat="1" applyFont="1" applyFill="1" applyBorder="1" applyAlignment="1" applyProtection="1">
      <alignment horizontal="center" vertical="center"/>
    </xf>
    <xf numFmtId="0" fontId="9" fillId="3" borderId="4" xfId="11" applyFont="1" applyFill="1" applyBorder="1" applyAlignment="1" applyProtection="1">
      <alignment horizontal="center" vertical="center" wrapText="1"/>
    </xf>
    <xf numFmtId="0" fontId="9" fillId="0" borderId="4" xfId="11" applyFont="1" applyFill="1" applyBorder="1" applyAlignment="1" applyProtection="1">
      <alignment horizontal="center" vertical="center" wrapText="1"/>
    </xf>
    <xf numFmtId="9" fontId="5" fillId="3" borderId="4" xfId="3" applyFont="1" applyFill="1" applyBorder="1" applyAlignment="1" applyProtection="1">
      <alignment horizontal="center" vertical="center"/>
    </xf>
    <xf numFmtId="0" fontId="4" fillId="0" borderId="4" xfId="0" applyFont="1" applyBorder="1"/>
    <xf numFmtId="0" fontId="3" fillId="2" borderId="4" xfId="4" applyFont="1" applyFill="1" applyBorder="1" applyAlignment="1">
      <alignment horizontal="left" vertical="center" wrapText="1"/>
    </xf>
    <xf numFmtId="0" fontId="5" fillId="0" borderId="21" xfId="11" applyFont="1" applyFill="1" applyBorder="1" applyProtection="1"/>
    <xf numFmtId="0" fontId="5" fillId="3" borderId="21" xfId="11" applyFont="1" applyFill="1" applyBorder="1" applyAlignment="1" applyProtection="1">
      <alignment horizontal="center" vertical="center"/>
    </xf>
    <xf numFmtId="0" fontId="5" fillId="0" borderId="21" xfId="11" applyFont="1" applyFill="1" applyBorder="1" applyAlignment="1" applyProtection="1">
      <alignment horizontal="center" vertical="center"/>
    </xf>
    <xf numFmtId="0" fontId="3" fillId="0" borderId="21" xfId="11" applyFont="1" applyFill="1" applyBorder="1" applyProtection="1"/>
    <xf numFmtId="0" fontId="3" fillId="0" borderId="21" xfId="11" applyFont="1" applyFill="1" applyBorder="1" applyAlignment="1" applyProtection="1">
      <alignment horizontal="left" vertical="center" wrapText="1"/>
    </xf>
    <xf numFmtId="0" fontId="6" fillId="0" borderId="21" xfId="11" applyFont="1" applyBorder="1" applyProtection="1"/>
    <xf numFmtId="0" fontId="3" fillId="0" borderId="21" xfId="11" applyFont="1" applyFill="1" applyBorder="1" applyAlignment="1" applyProtection="1">
      <alignment wrapText="1"/>
    </xf>
    <xf numFmtId="0" fontId="5" fillId="3" borderId="21" xfId="11" applyFont="1" applyFill="1" applyBorder="1" applyProtection="1"/>
    <xf numFmtId="0" fontId="5" fillId="3" borderId="19" xfId="11" applyFont="1" applyFill="1" applyBorder="1" applyProtection="1"/>
    <xf numFmtId="0" fontId="5" fillId="3" borderId="20" xfId="11" applyFont="1" applyFill="1" applyBorder="1" applyAlignment="1" applyProtection="1">
      <alignment horizontal="center"/>
    </xf>
    <xf numFmtId="0" fontId="5" fillId="3" borderId="20" xfId="11" applyFont="1" applyFill="1" applyBorder="1" applyProtection="1"/>
    <xf numFmtId="0" fontId="5" fillId="3" borderId="20" xfId="11" applyFont="1" applyFill="1" applyBorder="1" applyAlignment="1" applyProtection="1">
      <alignment wrapText="1"/>
    </xf>
    <xf numFmtId="3" fontId="5" fillId="3" borderId="20" xfId="13" applyNumberFormat="1" applyFont="1" applyFill="1" applyBorder="1" applyAlignment="1" applyProtection="1">
      <alignment horizontal="center" vertical="center"/>
    </xf>
    <xf numFmtId="166" fontId="3" fillId="2" borderId="4" xfId="10" applyNumberFormat="1" applyFont="1" applyFill="1" applyBorder="1" applyAlignment="1">
      <alignment horizontal="center" vertical="center"/>
    </xf>
    <xf numFmtId="0" fontId="3" fillId="0" borderId="0" xfId="0" applyFont="1" applyAlignment="1"/>
    <xf numFmtId="3" fontId="5" fillId="4" borderId="4" xfId="13" applyNumberFormat="1" applyFont="1" applyFill="1" applyBorder="1" applyAlignment="1" applyProtection="1">
      <alignment horizontal="center" vertical="center"/>
    </xf>
    <xf numFmtId="0" fontId="7" fillId="0" borderId="0" xfId="11" applyFont="1" applyBorder="1" applyAlignment="1" applyProtection="1">
      <alignment horizontal="center" vertical="center"/>
    </xf>
    <xf numFmtId="0" fontId="5" fillId="0" borderId="16" xfId="11" applyFont="1" applyFill="1" applyBorder="1" applyAlignment="1" applyProtection="1"/>
    <xf numFmtId="0" fontId="12" fillId="0" borderId="0" xfId="0" applyFont="1" applyAlignment="1">
      <alignment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3" borderId="8" xfId="4" applyFont="1" applyFill="1" applyBorder="1" applyAlignment="1">
      <alignment horizontal="center" vertical="center"/>
    </xf>
    <xf numFmtId="0" fontId="5" fillId="3" borderId="8" xfId="4" applyFont="1" applyFill="1" applyBorder="1" applyAlignment="1">
      <alignment horizontal="left" vertical="center"/>
    </xf>
    <xf numFmtId="164" fontId="5" fillId="3" borderId="8" xfId="2" applyFont="1" applyFill="1" applyBorder="1" applyAlignment="1">
      <alignment horizontal="center" vertical="center"/>
    </xf>
    <xf numFmtId="166" fontId="13" fillId="3" borderId="8" xfId="3" applyNumberFormat="1" applyFont="1" applyFill="1" applyBorder="1" applyAlignment="1">
      <alignment vertical="center"/>
    </xf>
    <xf numFmtId="0" fontId="5" fillId="5" borderId="4" xfId="4" applyFont="1" applyFill="1" applyBorder="1" applyAlignment="1">
      <alignment horizontal="center" vertical="center"/>
    </xf>
    <xf numFmtId="166" fontId="5" fillId="5" borderId="4" xfId="5" applyNumberFormat="1" applyFont="1" applyFill="1" applyBorder="1" applyAlignment="1">
      <alignment horizontal="left" vertical="top" wrapText="1"/>
    </xf>
    <xf numFmtId="164" fontId="5" fillId="5" borderId="4" xfId="2" applyFont="1" applyFill="1" applyBorder="1" applyAlignment="1">
      <alignment horizontal="center" vertical="center"/>
    </xf>
    <xf numFmtId="166" fontId="5" fillId="5" borderId="4" xfId="1" applyNumberFormat="1" applyFont="1" applyFill="1" applyBorder="1" applyAlignment="1">
      <alignment horizontal="center" vertical="center"/>
    </xf>
    <xf numFmtId="166" fontId="5" fillId="5" borderId="4" xfId="1" applyNumberFormat="1" applyFont="1" applyFill="1" applyBorder="1" applyAlignment="1">
      <alignment horizontal="center" vertical="top"/>
    </xf>
    <xf numFmtId="0" fontId="5" fillId="5" borderId="4" xfId="1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3" fillId="2" borderId="4" xfId="4" applyFont="1" applyFill="1" applyBorder="1" applyAlignment="1">
      <alignment horizontal="center" vertical="center"/>
    </xf>
    <xf numFmtId="164" fontId="3" fillId="2" borderId="4" xfId="2" applyFont="1" applyFill="1" applyBorder="1" applyAlignment="1">
      <alignment horizontal="center" vertical="center"/>
    </xf>
    <xf numFmtId="166" fontId="3" fillId="2" borderId="4" xfId="1" applyNumberFormat="1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right" vertical="center"/>
    </xf>
    <xf numFmtId="164" fontId="5" fillId="3" borderId="4" xfId="2" applyFont="1" applyFill="1" applyBorder="1" applyAlignment="1">
      <alignment horizontal="center"/>
    </xf>
    <xf numFmtId="166" fontId="5" fillId="3" borderId="4" xfId="1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6" fontId="5" fillId="5" borderId="4" xfId="5" applyNumberFormat="1" applyFont="1" applyFill="1" applyBorder="1" applyAlignment="1">
      <alignment horizontal="center" vertical="top"/>
    </xf>
    <xf numFmtId="164" fontId="5" fillId="5" borderId="4" xfId="2" applyFont="1" applyFill="1" applyBorder="1" applyAlignment="1">
      <alignment horizontal="center" vertical="top"/>
    </xf>
    <xf numFmtId="0" fontId="3" fillId="0" borderId="4" xfId="4" applyFont="1" applyBorder="1" applyAlignment="1">
      <alignment horizontal="center" vertical="center"/>
    </xf>
    <xf numFmtId="2" fontId="3" fillId="2" borderId="4" xfId="4" applyNumberFormat="1" applyFont="1" applyFill="1" applyBorder="1" applyAlignment="1">
      <alignment horizontal="left" vertical="center"/>
    </xf>
    <xf numFmtId="164" fontId="3" fillId="0" borderId="4" xfId="2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center" wrapText="1"/>
    </xf>
    <xf numFmtId="164" fontId="5" fillId="5" borderId="4" xfId="2" applyFont="1" applyFill="1" applyBorder="1" applyAlignment="1">
      <alignment horizontal="center"/>
    </xf>
    <xf numFmtId="166" fontId="5" fillId="6" borderId="4" xfId="1" applyNumberFormat="1" applyFont="1" applyFill="1" applyBorder="1" applyAlignment="1"/>
    <xf numFmtId="166" fontId="5" fillId="5" borderId="4" xfId="1" applyNumberFormat="1" applyFont="1" applyFill="1" applyBorder="1" applyAlignment="1">
      <alignment horizontal="center"/>
    </xf>
    <xf numFmtId="9" fontId="5" fillId="0" borderId="4" xfId="2" applyNumberFormat="1" applyFont="1" applyFill="1" applyBorder="1" applyAlignment="1">
      <alignment horizontal="center" vertical="center"/>
    </xf>
    <xf numFmtId="9" fontId="5" fillId="6" borderId="4" xfId="3" applyFont="1" applyFill="1" applyBorder="1" applyAlignment="1">
      <alignment vertical="center"/>
    </xf>
    <xf numFmtId="166" fontId="5" fillId="0" borderId="4" xfId="1" applyNumberFormat="1" applyFont="1" applyFill="1" applyBorder="1" applyAlignment="1">
      <alignment horizontal="center" vertical="center"/>
    </xf>
    <xf numFmtId="165" fontId="5" fillId="6" borderId="4" xfId="1" applyFont="1" applyFill="1" applyBorder="1" applyAlignment="1">
      <alignment vertical="center"/>
    </xf>
    <xf numFmtId="166" fontId="5" fillId="5" borderId="4" xfId="1" applyNumberFormat="1" applyFont="1" applyFill="1" applyBorder="1" applyAlignment="1">
      <alignment vertical="center"/>
    </xf>
    <xf numFmtId="166" fontId="3" fillId="2" borderId="4" xfId="1" applyNumberFormat="1" applyFont="1" applyFill="1" applyBorder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  <xf numFmtId="166" fontId="5" fillId="3" borderId="4" xfId="1" applyNumberFormat="1" applyFont="1" applyFill="1" applyBorder="1" applyAlignment="1">
      <alignment horizontal="center"/>
    </xf>
    <xf numFmtId="0" fontId="5" fillId="5" borderId="4" xfId="4" applyFont="1" applyFill="1" applyBorder="1" applyAlignment="1">
      <alignment horizontal="center" vertical="center"/>
    </xf>
    <xf numFmtId="0" fontId="5" fillId="0" borderId="4" xfId="11" applyFont="1" applyFill="1" applyBorder="1" applyAlignment="1" applyProtection="1">
      <alignment horizontal="center"/>
    </xf>
    <xf numFmtId="1" fontId="7" fillId="0" borderId="0" xfId="11" applyNumberFormat="1" applyFont="1" applyAlignment="1" applyProtection="1">
      <alignment horizontal="center"/>
    </xf>
    <xf numFmtId="1" fontId="6" fillId="0" borderId="0" xfId="11" applyNumberFormat="1" applyFont="1" applyAlignment="1" applyProtection="1">
      <alignment horizontal="center"/>
    </xf>
    <xf numFmtId="10" fontId="6" fillId="0" borderId="0" xfId="3" applyNumberFormat="1" applyFont="1" applyProtection="1"/>
    <xf numFmtId="9" fontId="5" fillId="3" borderId="24" xfId="3" applyFont="1" applyFill="1" applyBorder="1" applyAlignment="1" applyProtection="1">
      <alignment horizontal="center" vertical="center"/>
    </xf>
    <xf numFmtId="0" fontId="9" fillId="3" borderId="24" xfId="11" applyFont="1" applyFill="1" applyBorder="1" applyAlignment="1" applyProtection="1">
      <alignment horizontal="center" vertical="center" wrapText="1"/>
    </xf>
    <xf numFmtId="0" fontId="9" fillId="0" borderId="24" xfId="11" applyFont="1" applyFill="1" applyBorder="1" applyAlignment="1" applyProtection="1">
      <alignment horizontal="center" vertical="center" wrapText="1"/>
    </xf>
    <xf numFmtId="3" fontId="3" fillId="0" borderId="24" xfId="13" applyNumberFormat="1" applyFont="1" applyFill="1" applyBorder="1" applyAlignment="1" applyProtection="1">
      <alignment horizontal="center" vertical="center"/>
    </xf>
    <xf numFmtId="3" fontId="5" fillId="0" borderId="24" xfId="13" applyNumberFormat="1" applyFont="1" applyFill="1" applyBorder="1" applyAlignment="1" applyProtection="1">
      <alignment horizontal="center" vertical="center"/>
    </xf>
    <xf numFmtId="0" fontId="6" fillId="0" borderId="24" xfId="11" applyFont="1" applyBorder="1" applyProtection="1"/>
    <xf numFmtId="3" fontId="5" fillId="4" borderId="24" xfId="13" applyNumberFormat="1" applyFont="1" applyFill="1" applyBorder="1" applyAlignment="1" applyProtection="1">
      <alignment horizontal="center" vertical="center"/>
    </xf>
    <xf numFmtId="3" fontId="5" fillId="3" borderId="24" xfId="13" applyNumberFormat="1" applyFont="1" applyFill="1" applyBorder="1" applyAlignment="1" applyProtection="1">
      <alignment horizontal="center" vertical="center"/>
    </xf>
    <xf numFmtId="3" fontId="5" fillId="3" borderId="26" xfId="13" applyNumberFormat="1" applyFont="1" applyFill="1" applyBorder="1" applyAlignment="1" applyProtection="1">
      <alignment horizontal="center" vertical="center"/>
    </xf>
    <xf numFmtId="0" fontId="5" fillId="5" borderId="6" xfId="11" applyFont="1" applyFill="1" applyBorder="1" applyAlignment="1" applyProtection="1"/>
    <xf numFmtId="0" fontId="5" fillId="5" borderId="7" xfId="11" applyFont="1" applyFill="1" applyBorder="1" applyAlignment="1" applyProtection="1"/>
    <xf numFmtId="0" fontId="5" fillId="0" borderId="4" xfId="11" applyFont="1" applyFill="1" applyBorder="1" applyAlignment="1" applyProtection="1"/>
    <xf numFmtId="0" fontId="5" fillId="0" borderId="21" xfId="11" applyFont="1" applyFill="1" applyBorder="1" applyAlignment="1" applyProtection="1"/>
    <xf numFmtId="0" fontId="9" fillId="3" borderId="4" xfId="11" applyFont="1" applyFill="1" applyBorder="1" applyAlignment="1" applyProtection="1">
      <alignment horizontal="center" vertical="center"/>
    </xf>
    <xf numFmtId="0" fontId="9" fillId="0" borderId="4" xfId="11" applyFont="1" applyFill="1" applyBorder="1" applyAlignment="1" applyProtection="1">
      <alignment horizontal="center" vertical="center"/>
    </xf>
    <xf numFmtId="0" fontId="3" fillId="0" borderId="21" xfId="11" applyFont="1" applyFill="1" applyBorder="1" applyAlignment="1" applyProtection="1"/>
    <xf numFmtId="0" fontId="3" fillId="0" borderId="4" xfId="11" applyFont="1" applyFill="1" applyBorder="1" applyAlignment="1" applyProtection="1"/>
    <xf numFmtId="0" fontId="3" fillId="0" borderId="21" xfId="11" applyFont="1" applyFill="1" applyBorder="1" applyAlignment="1" applyProtection="1">
      <alignment horizontal="left" vertical="center"/>
    </xf>
    <xf numFmtId="0" fontId="6" fillId="0" borderId="21" xfId="11" applyFont="1" applyBorder="1" applyAlignment="1" applyProtection="1"/>
    <xf numFmtId="0" fontId="6" fillId="0" borderId="4" xfId="11" applyFont="1" applyBorder="1" applyAlignment="1" applyProtection="1"/>
    <xf numFmtId="10" fontId="3" fillId="0" borderId="4" xfId="3" applyNumberFormat="1" applyFont="1" applyFill="1" applyBorder="1" applyAlignment="1" applyProtection="1">
      <alignment horizontal="center" vertical="center"/>
    </xf>
    <xf numFmtId="0" fontId="5" fillId="3" borderId="21" xfId="11" applyFont="1" applyFill="1" applyBorder="1" applyAlignment="1" applyProtection="1"/>
    <xf numFmtId="0" fontId="5" fillId="3" borderId="19" xfId="11" applyFont="1" applyFill="1" applyBorder="1" applyAlignment="1" applyProtection="1"/>
    <xf numFmtId="0" fontId="5" fillId="3" borderId="20" xfId="11" applyFont="1" applyFill="1" applyBorder="1" applyAlignment="1" applyProtection="1"/>
    <xf numFmtId="0" fontId="5" fillId="0" borderId="0" xfId="11" applyFont="1" applyFill="1" applyBorder="1" applyAlignment="1" applyProtection="1"/>
    <xf numFmtId="0" fontId="5" fillId="5" borderId="22" xfId="11" applyFont="1" applyFill="1" applyBorder="1" applyAlignment="1" applyProtection="1"/>
    <xf numFmtId="0" fontId="5" fillId="0" borderId="27" xfId="11" applyFont="1" applyFill="1" applyBorder="1" applyAlignment="1" applyProtection="1"/>
    <xf numFmtId="0" fontId="9" fillId="3" borderId="24" xfId="11" applyFont="1" applyFill="1" applyBorder="1" applyAlignment="1" applyProtection="1">
      <alignment horizontal="center" vertical="center"/>
    </xf>
    <xf numFmtId="0" fontId="9" fillId="0" borderId="24" xfId="11" applyFont="1" applyFill="1" applyBorder="1" applyAlignment="1" applyProtection="1">
      <alignment horizontal="center" vertical="center"/>
    </xf>
    <xf numFmtId="166" fontId="3" fillId="0" borderId="4" xfId="1" applyNumberFormat="1" applyFont="1" applyFill="1" applyBorder="1" applyAlignment="1" applyProtection="1">
      <alignment horizontal="center" vertical="center"/>
    </xf>
    <xf numFmtId="166" fontId="3" fillId="0" borderId="24" xfId="1" applyNumberFormat="1" applyFont="1" applyFill="1" applyBorder="1" applyAlignment="1" applyProtection="1">
      <alignment horizontal="center" vertical="center"/>
    </xf>
    <xf numFmtId="166" fontId="5" fillId="0" borderId="4" xfId="1" applyNumberFormat="1" applyFont="1" applyFill="1" applyBorder="1" applyAlignment="1" applyProtection="1">
      <alignment horizontal="center" vertical="center"/>
    </xf>
    <xf numFmtId="166" fontId="5" fillId="0" borderId="24" xfId="1" applyNumberFormat="1" applyFont="1" applyFill="1" applyBorder="1" applyAlignment="1" applyProtection="1">
      <alignment horizontal="center" vertical="center"/>
    </xf>
    <xf numFmtId="166" fontId="6" fillId="0" borderId="4" xfId="1" applyNumberFormat="1" applyFont="1" applyBorder="1" applyAlignment="1" applyProtection="1"/>
    <xf numFmtId="166" fontId="6" fillId="0" borderId="24" xfId="1" applyNumberFormat="1" applyFont="1" applyBorder="1" applyAlignment="1" applyProtection="1"/>
    <xf numFmtId="166" fontId="5" fillId="4" borderId="4" xfId="1" applyNumberFormat="1" applyFont="1" applyFill="1" applyBorder="1" applyAlignment="1" applyProtection="1">
      <alignment horizontal="center" vertical="center"/>
    </xf>
    <xf numFmtId="166" fontId="5" fillId="4" borderId="24" xfId="1" applyNumberFormat="1" applyFont="1" applyFill="1" applyBorder="1" applyAlignment="1" applyProtection="1">
      <alignment horizontal="center" vertical="center"/>
    </xf>
    <xf numFmtId="166" fontId="5" fillId="3" borderId="4" xfId="1" applyNumberFormat="1" applyFont="1" applyFill="1" applyBorder="1" applyAlignment="1" applyProtection="1">
      <alignment horizontal="center" vertical="center"/>
    </xf>
    <xf numFmtId="166" fontId="5" fillId="3" borderId="24" xfId="1" applyNumberFormat="1" applyFont="1" applyFill="1" applyBorder="1" applyAlignment="1" applyProtection="1">
      <alignment horizontal="center" vertical="center"/>
    </xf>
    <xf numFmtId="166" fontId="5" fillId="3" borderId="20" xfId="1" applyNumberFormat="1" applyFont="1" applyFill="1" applyBorder="1" applyAlignment="1" applyProtection="1">
      <alignment horizontal="center" vertical="center"/>
    </xf>
    <xf numFmtId="166" fontId="5" fillId="3" borderId="26" xfId="1" applyNumberFormat="1" applyFont="1" applyFill="1" applyBorder="1" applyAlignment="1" applyProtection="1">
      <alignment horizontal="center" vertical="center"/>
    </xf>
    <xf numFmtId="0" fontId="14" fillId="0" borderId="0" xfId="12" applyFont="1">
      <alignment vertical="center"/>
    </xf>
    <xf numFmtId="166" fontId="5" fillId="3" borderId="8" xfId="1" applyNumberFormat="1" applyFont="1" applyFill="1" applyBorder="1" applyAlignment="1">
      <alignment vertical="center"/>
    </xf>
    <xf numFmtId="0" fontId="5" fillId="3" borderId="4" xfId="4" applyFont="1" applyFill="1" applyBorder="1" applyAlignment="1">
      <alignment vertical="center"/>
    </xf>
    <xf numFmtId="166" fontId="5" fillId="3" borderId="4" xfId="5" applyNumberFormat="1" applyFont="1" applyFill="1" applyBorder="1" applyAlignment="1"/>
    <xf numFmtId="166" fontId="5" fillId="3" borderId="4" xfId="1" applyNumberFormat="1" applyFont="1" applyFill="1" applyBorder="1" applyAlignment="1"/>
    <xf numFmtId="166" fontId="5" fillId="5" borderId="4" xfId="5" applyNumberFormat="1" applyFont="1" applyFill="1" applyBorder="1" applyAlignment="1"/>
    <xf numFmtId="166" fontId="5" fillId="0" borderId="4" xfId="5" applyNumberFormat="1" applyFont="1" applyFill="1" applyBorder="1" applyAlignment="1">
      <alignment vertical="center"/>
    </xf>
    <xf numFmtId="0" fontId="5" fillId="5" borderId="4" xfId="4" applyFont="1" applyFill="1" applyBorder="1" applyAlignment="1">
      <alignment vertical="center"/>
    </xf>
    <xf numFmtId="166" fontId="5" fillId="5" borderId="4" xfId="5" applyNumberFormat="1" applyFont="1" applyFill="1" applyBorder="1" applyAlignment="1">
      <alignment horizontal="left" vertical="top"/>
    </xf>
    <xf numFmtId="0" fontId="4" fillId="0" borderId="4" xfId="0" applyFont="1" applyBorder="1" applyAlignment="1"/>
    <xf numFmtId="0" fontId="3" fillId="2" borderId="4" xfId="4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6" fontId="5" fillId="3" borderId="4" xfId="5" applyNumberFormat="1" applyFont="1" applyFill="1" applyBorder="1" applyAlignment="1">
      <alignment horizontal="left"/>
    </xf>
    <xf numFmtId="166" fontId="5" fillId="3" borderId="4" xfId="1" applyNumberFormat="1" applyFont="1" applyFill="1" applyBorder="1" applyAlignment="1">
      <alignment horizontal="center"/>
    </xf>
    <xf numFmtId="166" fontId="5" fillId="5" borderId="4" xfId="5" applyNumberFormat="1" applyFont="1" applyFill="1" applyBorder="1" applyAlignment="1">
      <alignment horizontal="center"/>
    </xf>
    <xf numFmtId="166" fontId="3" fillId="0" borderId="2" xfId="1" applyNumberFormat="1" applyFont="1" applyFill="1" applyBorder="1" applyAlignment="1">
      <alignment horizontal="center" vertical="center" wrapText="1"/>
    </xf>
    <xf numFmtId="166" fontId="3" fillId="0" borderId="17" xfId="1" applyNumberFormat="1" applyFont="1" applyFill="1" applyBorder="1" applyAlignment="1">
      <alignment horizontal="center" vertical="center" wrapText="1"/>
    </xf>
    <xf numFmtId="166" fontId="3" fillId="0" borderId="8" xfId="1" applyNumberFormat="1" applyFont="1" applyFill="1" applyBorder="1" applyAlignment="1">
      <alignment horizontal="center" vertical="center" wrapText="1"/>
    </xf>
    <xf numFmtId="166" fontId="5" fillId="0" borderId="4" xfId="5" applyNumberFormat="1" applyFont="1" applyFill="1" applyBorder="1" applyAlignment="1">
      <alignment horizontal="center" vertical="center"/>
    </xf>
    <xf numFmtId="0" fontId="5" fillId="5" borderId="4" xfId="4" applyFont="1" applyFill="1" applyBorder="1" applyAlignment="1">
      <alignment horizontal="center" vertical="center"/>
    </xf>
    <xf numFmtId="0" fontId="5" fillId="3" borderId="4" xfId="4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 applyBorder="1" applyAlignment="1"/>
    <xf numFmtId="166" fontId="5" fillId="0" borderId="3" xfId="3" applyNumberFormat="1" applyFont="1" applyFill="1" applyBorder="1" applyAlignment="1">
      <alignment horizontal="center" vertical="center"/>
    </xf>
    <xf numFmtId="166" fontId="5" fillId="0" borderId="4" xfId="3" applyNumberFormat="1" applyFont="1" applyFill="1" applyBorder="1" applyAlignment="1">
      <alignment horizontal="center" vertical="center"/>
    </xf>
    <xf numFmtId="166" fontId="5" fillId="3" borderId="8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5" fillId="0" borderId="11" xfId="2" applyFont="1" applyFill="1" applyBorder="1" applyAlignment="1">
      <alignment horizontal="center" vertical="center"/>
    </xf>
    <xf numFmtId="164" fontId="5" fillId="0" borderId="12" xfId="2" applyFont="1" applyFill="1" applyBorder="1" applyAlignment="1">
      <alignment horizontal="center" vertical="center"/>
    </xf>
    <xf numFmtId="164" fontId="5" fillId="0" borderId="0" xfId="2" applyFont="1" applyFill="1" applyBorder="1" applyAlignment="1">
      <alignment horizontal="center" vertical="center"/>
    </xf>
    <xf numFmtId="164" fontId="5" fillId="0" borderId="14" xfId="2" applyFont="1" applyFill="1" applyBorder="1" applyAlignment="1">
      <alignment horizontal="center" vertical="center"/>
    </xf>
    <xf numFmtId="164" fontId="5" fillId="0" borderId="1" xfId="2" applyFont="1" applyFill="1" applyBorder="1" applyAlignment="1">
      <alignment horizontal="center" vertical="center"/>
    </xf>
    <xf numFmtId="164" fontId="5" fillId="0" borderId="9" xfId="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166" fontId="5" fillId="0" borderId="17" xfId="3" applyNumberFormat="1" applyFont="1" applyFill="1" applyBorder="1" applyAlignment="1">
      <alignment horizontal="center" vertical="center"/>
    </xf>
    <xf numFmtId="166" fontId="5" fillId="0" borderId="8" xfId="3" applyNumberFormat="1" applyFont="1" applyFill="1" applyBorder="1" applyAlignment="1">
      <alignment horizontal="center" vertical="center"/>
    </xf>
    <xf numFmtId="166" fontId="3" fillId="2" borderId="18" xfId="1" applyNumberFormat="1" applyFont="1" applyFill="1" applyBorder="1" applyAlignment="1">
      <alignment horizontal="center" vertical="center"/>
    </xf>
    <xf numFmtId="166" fontId="3" fillId="2" borderId="5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3" fontId="3" fillId="0" borderId="4" xfId="13" applyNumberFormat="1" applyFont="1" applyFill="1" applyBorder="1" applyAlignment="1" applyProtection="1">
      <alignment horizontal="center" vertical="center"/>
    </xf>
    <xf numFmtId="0" fontId="5" fillId="0" borderId="8" xfId="11" applyFont="1" applyFill="1" applyBorder="1" applyAlignment="1" applyProtection="1">
      <alignment horizontal="center"/>
    </xf>
    <xf numFmtId="0" fontId="5" fillId="0" borderId="23" xfId="11" applyFont="1" applyFill="1" applyBorder="1" applyAlignment="1" applyProtection="1">
      <alignment horizontal="center"/>
    </xf>
    <xf numFmtId="0" fontId="5" fillId="0" borderId="4" xfId="11" applyFont="1" applyFill="1" applyBorder="1" applyAlignment="1" applyProtection="1">
      <alignment horizontal="center"/>
    </xf>
    <xf numFmtId="0" fontId="5" fillId="0" borderId="24" xfId="11" applyFont="1" applyFill="1" applyBorder="1" applyAlignment="1" applyProtection="1">
      <alignment horizontal="center"/>
    </xf>
    <xf numFmtId="0" fontId="5" fillId="5" borderId="6" xfId="11" applyFont="1" applyFill="1" applyBorder="1" applyAlignment="1" applyProtection="1">
      <alignment horizontal="center"/>
    </xf>
    <xf numFmtId="0" fontId="5" fillId="5" borderId="7" xfId="11" applyFont="1" applyFill="1" applyBorder="1" applyAlignment="1" applyProtection="1">
      <alignment horizontal="center"/>
    </xf>
    <xf numFmtId="0" fontId="5" fillId="5" borderId="22" xfId="11" applyFont="1" applyFill="1" applyBorder="1" applyAlignment="1" applyProtection="1">
      <alignment horizontal="center"/>
    </xf>
    <xf numFmtId="3" fontId="3" fillId="0" borderId="5" xfId="13" applyNumberFormat="1" applyFont="1" applyFill="1" applyBorder="1" applyAlignment="1" applyProtection="1">
      <alignment horizontal="center" vertical="center"/>
    </xf>
    <xf numFmtId="3" fontId="3" fillId="0" borderId="25" xfId="13" applyNumberFormat="1" applyFont="1" applyFill="1" applyBorder="1" applyAlignment="1" applyProtection="1">
      <alignment horizontal="center" vertical="center"/>
    </xf>
    <xf numFmtId="166" fontId="3" fillId="0" borderId="18" xfId="1" applyNumberFormat="1" applyFont="1" applyFill="1" applyBorder="1" applyAlignment="1" applyProtection="1">
      <alignment horizontal="center" vertical="center"/>
    </xf>
    <xf numFmtId="166" fontId="3" fillId="0" borderId="5" xfId="1" applyNumberFormat="1" applyFont="1" applyFill="1" applyBorder="1" applyAlignment="1" applyProtection="1">
      <alignment horizontal="center" vertical="center"/>
    </xf>
    <xf numFmtId="166" fontId="3" fillId="0" borderId="25" xfId="1" applyNumberFormat="1" applyFont="1" applyFill="1" applyBorder="1" applyAlignment="1" applyProtection="1">
      <alignment horizontal="center" vertical="center"/>
    </xf>
  </cellXfs>
  <cellStyles count="23">
    <cellStyle name="Comma" xfId="1" builtinId="3"/>
    <cellStyle name="Comma [0]" xfId="2" builtinId="6"/>
    <cellStyle name="Comma [0] 2" xfId="18"/>
    <cellStyle name="Comma 11 2" xfId="13"/>
    <cellStyle name="Comma 2" xfId="5"/>
    <cellStyle name="Comma 2 2" xfId="19"/>
    <cellStyle name="Comma 2 3" xfId="10"/>
    <cellStyle name="Comma 2 3 2" xfId="16"/>
    <cellStyle name="Comma 2 4" xfId="22"/>
    <cellStyle name="Comma 5" xfId="6"/>
    <cellStyle name="Comma 7" xfId="20"/>
    <cellStyle name="Normal" xfId="0" builtinId="0"/>
    <cellStyle name="Normal 2" xfId="7"/>
    <cellStyle name="Normal 2 2" xfId="8"/>
    <cellStyle name="Normal 2 2 2" xfId="11"/>
    <cellStyle name="Normal 2 4" xfId="9"/>
    <cellStyle name="Normal 3" xfId="12"/>
    <cellStyle name="Normal 3 2" xfId="17"/>
    <cellStyle name="Normal 5" xfId="4"/>
    <cellStyle name="Normal 5 2" xfId="15"/>
    <cellStyle name="Percent" xfId="3" builtinId="5"/>
    <cellStyle name="Percent 2" xfId="14"/>
    <cellStyle name="Style 1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70640</xdr:colOff>
      <xdr:row>1</xdr:row>
      <xdr:rowOff>139340</xdr:rowOff>
    </xdr:from>
    <xdr:to>
      <xdr:col>23</xdr:col>
      <xdr:colOff>1190626</xdr:colOff>
      <xdr:row>4</xdr:row>
      <xdr:rowOff>43815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7160D-7981-4C52-ADAB-6038EE4C5C5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6320" y="314600"/>
          <a:ext cx="1119986" cy="4302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M1" workbookViewId="0">
      <selection activeCell="O27" sqref="O27"/>
    </sheetView>
  </sheetViews>
  <sheetFormatPr defaultColWidth="9.109375" defaultRowHeight="13.8" outlineLevelCol="1"/>
  <cols>
    <col min="1" max="1" width="3.109375" style="4" hidden="1" customWidth="1"/>
    <col min="2" max="2" width="14.5546875" style="1" hidden="1" customWidth="1"/>
    <col min="3" max="3" width="24.77734375" style="6" hidden="1" customWidth="1"/>
    <col min="4" max="4" width="13.6640625" style="7" hidden="1" customWidth="1"/>
    <col min="5" max="9" width="4.5546875" style="2" hidden="1" customWidth="1" outlineLevel="1"/>
    <col min="10" max="10" width="9.5546875" style="3" hidden="1" customWidth="1"/>
    <col min="11" max="11" width="9.44140625" style="2" hidden="1" customWidth="1"/>
    <col min="12" max="12" width="21.77734375" style="8" hidden="1" customWidth="1"/>
    <col min="13" max="13" width="4.21875" style="4" customWidth="1"/>
    <col min="14" max="14" width="12.109375" style="4" customWidth="1"/>
    <col min="15" max="15" width="25.6640625" style="4" customWidth="1"/>
    <col min="16" max="16" width="13.33203125" style="4" bestFit="1" customWidth="1"/>
    <col min="17" max="17" width="6.44140625" style="4" bestFit="1" customWidth="1"/>
    <col min="18" max="19" width="5.109375" style="4" customWidth="1"/>
    <col min="20" max="20" width="4.88671875" style="4" customWidth="1"/>
    <col min="21" max="21" width="4.6640625" style="4" customWidth="1"/>
    <col min="22" max="22" width="8" style="4" customWidth="1"/>
    <col min="23" max="23" width="9" style="4" bestFit="1" customWidth="1"/>
    <col min="24" max="24" width="19.88671875" style="4" customWidth="1"/>
    <col min="25" max="16384" width="9.109375" style="4"/>
  </cols>
  <sheetData>
    <row r="1" spans="2:24">
      <c r="C1" s="167"/>
      <c r="D1" s="167"/>
    </row>
    <row r="2" spans="2:24">
      <c r="C2" s="167"/>
      <c r="D2" s="167"/>
      <c r="N2" s="1"/>
      <c r="O2" s="96"/>
      <c r="P2" s="96"/>
      <c r="Q2" s="2"/>
      <c r="R2" s="2"/>
      <c r="S2" s="2"/>
      <c r="T2" s="2"/>
      <c r="U2" s="2"/>
      <c r="V2" s="3"/>
      <c r="W2" s="2"/>
      <c r="X2" s="8"/>
    </row>
    <row r="3" spans="2:24">
      <c r="C3" s="51"/>
      <c r="D3" s="51"/>
      <c r="N3" s="1"/>
      <c r="O3" s="96"/>
      <c r="P3" s="96"/>
      <c r="Q3" s="2"/>
      <c r="R3" s="2"/>
      <c r="S3" s="2"/>
      <c r="T3" s="2"/>
      <c r="U3" s="2"/>
      <c r="V3" s="3"/>
      <c r="W3" s="2"/>
      <c r="X3" s="8"/>
    </row>
    <row r="4" spans="2:24">
      <c r="C4" s="51"/>
      <c r="D4" s="51"/>
      <c r="N4" s="1"/>
      <c r="O4" s="96"/>
      <c r="P4" s="96"/>
      <c r="Q4" s="2"/>
      <c r="R4" s="2"/>
      <c r="S4" s="2"/>
      <c r="T4" s="2"/>
      <c r="U4" s="2"/>
      <c r="V4" s="3"/>
      <c r="W4" s="2"/>
      <c r="X4" s="8"/>
    </row>
    <row r="5" spans="2:24">
      <c r="C5" s="168"/>
      <c r="D5" s="168"/>
      <c r="N5" s="157"/>
      <c r="O5" s="97"/>
      <c r="P5" s="97"/>
      <c r="Q5" s="2"/>
      <c r="R5" s="2"/>
      <c r="S5" s="2"/>
      <c r="T5" s="2"/>
      <c r="U5" s="2"/>
      <c r="V5" s="3"/>
      <c r="W5" s="2"/>
      <c r="X5" s="8"/>
    </row>
    <row r="6" spans="2:24">
      <c r="B6" s="56" t="s">
        <v>64</v>
      </c>
      <c r="C6" s="57" t="s">
        <v>62</v>
      </c>
      <c r="D6" s="174"/>
      <c r="E6" s="174"/>
      <c r="F6" s="174"/>
      <c r="G6" s="174"/>
      <c r="H6" s="174"/>
      <c r="I6" s="174"/>
      <c r="J6" s="174"/>
      <c r="K6" s="175"/>
      <c r="L6" s="169" t="s">
        <v>9</v>
      </c>
      <c r="N6" s="56" t="s">
        <v>64</v>
      </c>
      <c r="O6" s="57" t="s">
        <v>62</v>
      </c>
      <c r="P6" s="174"/>
      <c r="Q6" s="174"/>
      <c r="R6" s="174"/>
      <c r="S6" s="174"/>
      <c r="T6" s="174"/>
      <c r="U6" s="174"/>
      <c r="V6" s="174"/>
      <c r="W6" s="175"/>
      <c r="X6" s="182" t="s">
        <v>9</v>
      </c>
    </row>
    <row r="7" spans="2:24">
      <c r="B7" s="58" t="s">
        <v>63</v>
      </c>
      <c r="C7" s="59">
        <v>44567</v>
      </c>
      <c r="D7" s="176"/>
      <c r="E7" s="176"/>
      <c r="F7" s="176"/>
      <c r="G7" s="176"/>
      <c r="H7" s="176"/>
      <c r="I7" s="176"/>
      <c r="J7" s="176"/>
      <c r="K7" s="177"/>
      <c r="L7" s="169"/>
      <c r="N7" s="58" t="s">
        <v>63</v>
      </c>
      <c r="O7" s="59">
        <v>44575</v>
      </c>
      <c r="P7" s="176"/>
      <c r="Q7" s="176"/>
      <c r="R7" s="176"/>
      <c r="S7" s="176"/>
      <c r="T7" s="176"/>
      <c r="U7" s="176"/>
      <c r="V7" s="176"/>
      <c r="W7" s="177"/>
      <c r="X7" s="183"/>
    </row>
    <row r="8" spans="2:24">
      <c r="B8" s="60" t="s">
        <v>51</v>
      </c>
      <c r="C8" s="61" t="s">
        <v>50</v>
      </c>
      <c r="D8" s="178"/>
      <c r="E8" s="178"/>
      <c r="F8" s="178"/>
      <c r="G8" s="178"/>
      <c r="H8" s="178"/>
      <c r="I8" s="178"/>
      <c r="J8" s="178"/>
      <c r="K8" s="179"/>
      <c r="L8" s="169"/>
      <c r="N8" s="60" t="s">
        <v>51</v>
      </c>
      <c r="O8" s="61" t="s">
        <v>50</v>
      </c>
      <c r="P8" s="178"/>
      <c r="Q8" s="178"/>
      <c r="R8" s="178"/>
      <c r="S8" s="178"/>
      <c r="T8" s="178"/>
      <c r="U8" s="178"/>
      <c r="V8" s="178"/>
      <c r="W8" s="179"/>
      <c r="X8" s="183"/>
    </row>
    <row r="9" spans="2:24">
      <c r="B9" s="62" t="s">
        <v>10</v>
      </c>
      <c r="C9" s="63"/>
      <c r="D9" s="64" t="s">
        <v>6</v>
      </c>
      <c r="E9" s="171" t="s">
        <v>8</v>
      </c>
      <c r="F9" s="171"/>
      <c r="G9" s="171"/>
      <c r="H9" s="171"/>
      <c r="I9" s="171"/>
      <c r="J9" s="171"/>
      <c r="K9" s="65"/>
      <c r="L9" s="170"/>
      <c r="N9" s="62" t="s">
        <v>10</v>
      </c>
      <c r="O9" s="63"/>
      <c r="P9" s="64" t="s">
        <v>6</v>
      </c>
      <c r="Q9" s="146" t="s">
        <v>8</v>
      </c>
      <c r="R9" s="146"/>
      <c r="S9" s="146"/>
      <c r="T9" s="146"/>
      <c r="U9" s="146"/>
      <c r="V9" s="146"/>
      <c r="W9" s="65"/>
      <c r="X9" s="184"/>
    </row>
    <row r="10" spans="2:24">
      <c r="B10" s="66"/>
      <c r="C10" s="67" t="s">
        <v>66</v>
      </c>
      <c r="D10" s="68"/>
      <c r="E10" s="69" t="s">
        <v>0</v>
      </c>
      <c r="F10" s="69" t="s">
        <v>1</v>
      </c>
      <c r="G10" s="69" t="s">
        <v>2</v>
      </c>
      <c r="H10" s="69" t="s">
        <v>3</v>
      </c>
      <c r="I10" s="70" t="s">
        <v>49</v>
      </c>
      <c r="J10" s="71" t="s">
        <v>11</v>
      </c>
      <c r="K10" s="69" t="s">
        <v>4</v>
      </c>
      <c r="L10" s="72"/>
      <c r="N10" s="99"/>
      <c r="O10" s="153" t="s">
        <v>66</v>
      </c>
      <c r="P10" s="68"/>
      <c r="Q10" s="69" t="s">
        <v>0</v>
      </c>
      <c r="R10" s="69" t="s">
        <v>1</v>
      </c>
      <c r="S10" s="69" t="s">
        <v>2</v>
      </c>
      <c r="T10" s="69" t="s">
        <v>3</v>
      </c>
      <c r="U10" s="70" t="s">
        <v>49</v>
      </c>
      <c r="V10" s="71" t="s">
        <v>11</v>
      </c>
      <c r="W10" s="69" t="s">
        <v>4</v>
      </c>
      <c r="X10" s="72"/>
    </row>
    <row r="11" spans="2:24" ht="12.75" customHeight="1">
      <c r="B11" s="73">
        <v>1</v>
      </c>
      <c r="C11" s="35" t="s">
        <v>69</v>
      </c>
      <c r="D11" s="74">
        <f>+'Wage Structure'!F38</f>
        <v>38651.664600000004</v>
      </c>
      <c r="E11" s="50">
        <v>0</v>
      </c>
      <c r="F11" s="50">
        <v>1</v>
      </c>
      <c r="G11" s="50">
        <v>0</v>
      </c>
      <c r="H11" s="50">
        <v>0</v>
      </c>
      <c r="I11" s="75">
        <v>0</v>
      </c>
      <c r="J11" s="76">
        <f t="shared" ref="J11" si="0">SUM(E11:I11)</f>
        <v>1</v>
      </c>
      <c r="K11" s="77">
        <f t="shared" ref="K11" si="1">J11*D11</f>
        <v>38651.664600000004</v>
      </c>
      <c r="L11" s="172" t="s">
        <v>15</v>
      </c>
      <c r="N11" s="73">
        <v>1</v>
      </c>
      <c r="O11" s="154" t="s">
        <v>69</v>
      </c>
      <c r="P11" s="74">
        <f>'Wage Structure'!Q38</f>
        <v>38651.664599999996</v>
      </c>
      <c r="Q11" s="50">
        <v>0</v>
      </c>
      <c r="R11" s="50">
        <v>1</v>
      </c>
      <c r="S11" s="50">
        <v>0</v>
      </c>
      <c r="T11" s="50">
        <v>0</v>
      </c>
      <c r="U11" s="75">
        <v>0</v>
      </c>
      <c r="V11" s="76">
        <f t="shared" ref="V11" si="2">SUM(Q11:U11)</f>
        <v>1</v>
      </c>
      <c r="W11" s="77">
        <f>+P11*V11</f>
        <v>38651.664599999996</v>
      </c>
      <c r="X11" s="180" t="s">
        <v>15</v>
      </c>
    </row>
    <row r="12" spans="2:24">
      <c r="B12" s="73">
        <v>2</v>
      </c>
      <c r="C12" s="35" t="s">
        <v>54</v>
      </c>
      <c r="D12" s="74">
        <f>+'Wage Structure'!G38</f>
        <v>33173.885374999998</v>
      </c>
      <c r="E12" s="50">
        <v>0</v>
      </c>
      <c r="F12" s="50">
        <v>0</v>
      </c>
      <c r="G12" s="50">
        <v>1</v>
      </c>
      <c r="H12" s="50">
        <v>1</v>
      </c>
      <c r="I12" s="75">
        <v>0</v>
      </c>
      <c r="J12" s="76">
        <f t="shared" ref="J12" si="3">SUM(E12:I12)</f>
        <v>2</v>
      </c>
      <c r="K12" s="77">
        <f t="shared" ref="K12" si="4">J12*D12</f>
        <v>66347.770749999996</v>
      </c>
      <c r="L12" s="173"/>
      <c r="N12" s="73">
        <v>2</v>
      </c>
      <c r="O12" s="154" t="s">
        <v>54</v>
      </c>
      <c r="P12" s="77">
        <f>+'Wage Structure'!R38</f>
        <v>33173.885374999998</v>
      </c>
      <c r="Q12" s="50">
        <v>0</v>
      </c>
      <c r="R12" s="50">
        <v>0</v>
      </c>
      <c r="S12" s="50">
        <v>1</v>
      </c>
      <c r="T12" s="50">
        <v>1</v>
      </c>
      <c r="U12" s="75">
        <v>0</v>
      </c>
      <c r="V12" s="76">
        <f t="shared" ref="V12" si="5">SUM(Q12:U12)</f>
        <v>2</v>
      </c>
      <c r="W12" s="77">
        <f>+P12*V12</f>
        <v>66347.770749999996</v>
      </c>
      <c r="X12" s="181"/>
    </row>
    <row r="13" spans="2:24">
      <c r="B13" s="166" t="s">
        <v>7</v>
      </c>
      <c r="C13" s="166"/>
      <c r="D13" s="78"/>
      <c r="E13" s="79">
        <f t="shared" ref="E13:J13" si="6">SUM(E11:E11)</f>
        <v>0</v>
      </c>
      <c r="F13" s="79">
        <f t="shared" si="6"/>
        <v>1</v>
      </c>
      <c r="G13" s="79">
        <f t="shared" si="6"/>
        <v>0</v>
      </c>
      <c r="H13" s="79">
        <f t="shared" si="6"/>
        <v>0</v>
      </c>
      <c r="I13" s="79">
        <f t="shared" si="6"/>
        <v>0</v>
      </c>
      <c r="J13" s="79">
        <f t="shared" si="6"/>
        <v>1</v>
      </c>
      <c r="K13" s="79">
        <f>SUM(K11:K12)</f>
        <v>104999.43535</v>
      </c>
      <c r="L13" s="80"/>
      <c r="N13" s="147" t="s">
        <v>7</v>
      </c>
      <c r="O13" s="147"/>
      <c r="P13" s="78"/>
      <c r="Q13" s="98">
        <f t="shared" ref="Q13:V13" si="7">SUM(Q11:Q11)</f>
        <v>0</v>
      </c>
      <c r="R13" s="98">
        <f t="shared" si="7"/>
        <v>1</v>
      </c>
      <c r="S13" s="98">
        <f t="shared" si="7"/>
        <v>0</v>
      </c>
      <c r="T13" s="98">
        <f t="shared" si="7"/>
        <v>0</v>
      </c>
      <c r="U13" s="98">
        <f t="shared" si="7"/>
        <v>0</v>
      </c>
      <c r="V13" s="98">
        <f t="shared" si="7"/>
        <v>1</v>
      </c>
      <c r="W13" s="98">
        <f>SUM(W11:W12)</f>
        <v>104999.43534999999</v>
      </c>
      <c r="X13" s="80"/>
    </row>
    <row r="14" spans="2:24">
      <c r="B14" s="66"/>
      <c r="C14" s="67" t="s">
        <v>65</v>
      </c>
      <c r="D14" s="68"/>
      <c r="E14" s="69" t="s">
        <v>0</v>
      </c>
      <c r="F14" s="69" t="s">
        <v>1</v>
      </c>
      <c r="G14" s="69" t="s">
        <v>2</v>
      </c>
      <c r="H14" s="69" t="s">
        <v>3</v>
      </c>
      <c r="I14" s="70" t="s">
        <v>49</v>
      </c>
      <c r="J14" s="71" t="s">
        <v>11</v>
      </c>
      <c r="K14" s="69" t="s">
        <v>4</v>
      </c>
      <c r="L14" s="72"/>
      <c r="N14" s="99"/>
      <c r="O14" s="153" t="s">
        <v>65</v>
      </c>
      <c r="P14" s="68"/>
      <c r="Q14" s="69" t="s">
        <v>0</v>
      </c>
      <c r="R14" s="69" t="s">
        <v>1</v>
      </c>
      <c r="S14" s="69" t="s">
        <v>2</v>
      </c>
      <c r="T14" s="69" t="s">
        <v>3</v>
      </c>
      <c r="U14" s="70" t="s">
        <v>49</v>
      </c>
      <c r="V14" s="71" t="s">
        <v>11</v>
      </c>
      <c r="W14" s="69" t="s">
        <v>4</v>
      </c>
      <c r="X14" s="72"/>
    </row>
    <row r="15" spans="2:24">
      <c r="B15" s="73">
        <v>1</v>
      </c>
      <c r="C15" s="36" t="s">
        <v>55</v>
      </c>
      <c r="D15" s="74">
        <f>+'Wage Structure'!H38:H38</f>
        <v>24010.200365479999</v>
      </c>
      <c r="E15" s="50">
        <v>2</v>
      </c>
      <c r="F15" s="50">
        <v>0</v>
      </c>
      <c r="G15" s="50">
        <v>0</v>
      </c>
      <c r="H15" s="50">
        <v>0</v>
      </c>
      <c r="I15" s="75">
        <v>0</v>
      </c>
      <c r="J15" s="76">
        <f>SUM(E15:I15)</f>
        <v>2</v>
      </c>
      <c r="K15" s="77">
        <f>D15*J15</f>
        <v>48020.400730959998</v>
      </c>
      <c r="L15" s="180" t="s">
        <v>15</v>
      </c>
      <c r="N15" s="73">
        <v>1</v>
      </c>
      <c r="O15" s="155" t="s">
        <v>55</v>
      </c>
      <c r="P15" s="77">
        <f>+'Wage Structure'!S38</f>
        <v>24045.562464980005</v>
      </c>
      <c r="Q15" s="50">
        <v>2</v>
      </c>
      <c r="R15" s="50">
        <v>0</v>
      </c>
      <c r="S15" s="50">
        <v>0</v>
      </c>
      <c r="T15" s="50">
        <v>0</v>
      </c>
      <c r="U15" s="75">
        <v>0</v>
      </c>
      <c r="V15" s="76">
        <f>SUM(Q15:U15)</f>
        <v>2</v>
      </c>
      <c r="W15" s="77">
        <f>+P15*V15</f>
        <v>48091.124929960009</v>
      </c>
      <c r="X15" s="180" t="s">
        <v>15</v>
      </c>
    </row>
    <row r="16" spans="2:24">
      <c r="B16" s="73">
        <v>2</v>
      </c>
      <c r="C16" s="36" t="s">
        <v>60</v>
      </c>
      <c r="D16" s="74">
        <f>+'Wage Structure'!I38</f>
        <v>24099.962951959998</v>
      </c>
      <c r="E16" s="50">
        <v>0</v>
      </c>
      <c r="F16" s="50">
        <v>1</v>
      </c>
      <c r="G16" s="50">
        <v>1</v>
      </c>
      <c r="H16" s="50">
        <v>1</v>
      </c>
      <c r="I16" s="75">
        <v>0</v>
      </c>
      <c r="J16" s="76">
        <f t="shared" ref="J16:J18" si="8">SUM(E16:I16)</f>
        <v>3</v>
      </c>
      <c r="K16" s="77">
        <f t="shared" ref="K16:K18" si="9">D16*J16</f>
        <v>72299.888855879995</v>
      </c>
      <c r="L16" s="188"/>
      <c r="N16" s="73">
        <v>2</v>
      </c>
      <c r="O16" s="155" t="s">
        <v>60</v>
      </c>
      <c r="P16" s="77">
        <f>+'Wage Structure'!T38</f>
        <v>24135.32505146</v>
      </c>
      <c r="Q16" s="50">
        <v>0</v>
      </c>
      <c r="R16" s="50">
        <v>1</v>
      </c>
      <c r="S16" s="50">
        <v>1</v>
      </c>
      <c r="T16" s="50">
        <v>1</v>
      </c>
      <c r="U16" s="75">
        <v>0</v>
      </c>
      <c r="V16" s="76">
        <f t="shared" ref="V16:V18" si="10">SUM(Q16:U16)</f>
        <v>3</v>
      </c>
      <c r="W16" s="77">
        <f>+P16*V16</f>
        <v>72405.975154379994</v>
      </c>
      <c r="X16" s="188"/>
    </row>
    <row r="17" spans="2:24">
      <c r="B17" s="73">
        <v>3</v>
      </c>
      <c r="C17" s="36" t="s">
        <v>57</v>
      </c>
      <c r="D17" s="74">
        <f>+'Wage Structure'!J38</f>
        <v>23227.98354044</v>
      </c>
      <c r="E17" s="50">
        <v>0</v>
      </c>
      <c r="F17" s="50">
        <v>1</v>
      </c>
      <c r="G17" s="50">
        <v>1</v>
      </c>
      <c r="H17" s="50">
        <v>1</v>
      </c>
      <c r="I17" s="75">
        <v>0</v>
      </c>
      <c r="J17" s="76">
        <f t="shared" si="8"/>
        <v>3</v>
      </c>
      <c r="K17" s="77">
        <f t="shared" si="9"/>
        <v>69683.950621319993</v>
      </c>
      <c r="L17" s="188"/>
      <c r="N17" s="73">
        <v>3</v>
      </c>
      <c r="O17" s="155" t="s">
        <v>57</v>
      </c>
      <c r="P17" s="77">
        <f>+'Wage Structure'!U38</f>
        <v>23263.345639940002</v>
      </c>
      <c r="Q17" s="50">
        <v>0</v>
      </c>
      <c r="R17" s="50">
        <v>1</v>
      </c>
      <c r="S17" s="50">
        <v>1</v>
      </c>
      <c r="T17" s="50">
        <v>1</v>
      </c>
      <c r="U17" s="75">
        <v>0</v>
      </c>
      <c r="V17" s="76">
        <f t="shared" si="10"/>
        <v>3</v>
      </c>
      <c r="W17" s="77">
        <f>+P17*V17</f>
        <v>69790.036919820006</v>
      </c>
      <c r="X17" s="188"/>
    </row>
    <row r="18" spans="2:24">
      <c r="B18" s="73">
        <v>4</v>
      </c>
      <c r="C18" s="36" t="s">
        <v>58</v>
      </c>
      <c r="D18" s="74">
        <f>+'Wage Structure'!K38</f>
        <v>22114.215066607998</v>
      </c>
      <c r="E18" s="50">
        <v>0</v>
      </c>
      <c r="F18" s="50">
        <v>1</v>
      </c>
      <c r="G18" s="50">
        <v>1</v>
      </c>
      <c r="H18" s="50">
        <v>1</v>
      </c>
      <c r="I18" s="75">
        <v>0</v>
      </c>
      <c r="J18" s="76">
        <f t="shared" si="8"/>
        <v>3</v>
      </c>
      <c r="K18" s="77">
        <f t="shared" si="9"/>
        <v>66342.645199823994</v>
      </c>
      <c r="L18" s="181"/>
      <c r="N18" s="73">
        <v>4</v>
      </c>
      <c r="O18" s="155" t="s">
        <v>58</v>
      </c>
      <c r="P18" s="77">
        <f>+'Wage Structure'!V38</f>
        <v>22149.577166108</v>
      </c>
      <c r="Q18" s="50">
        <v>0</v>
      </c>
      <c r="R18" s="50">
        <v>1</v>
      </c>
      <c r="S18" s="50">
        <v>1</v>
      </c>
      <c r="T18" s="50">
        <v>1</v>
      </c>
      <c r="U18" s="75">
        <v>0</v>
      </c>
      <c r="V18" s="76">
        <f t="shared" si="10"/>
        <v>3</v>
      </c>
      <c r="W18" s="77">
        <f>+P18*V18</f>
        <v>66448.731498323992</v>
      </c>
      <c r="X18" s="181"/>
    </row>
    <row r="19" spans="2:24">
      <c r="B19" s="166" t="s">
        <v>7</v>
      </c>
      <c r="C19" s="166"/>
      <c r="D19" s="78"/>
      <c r="E19" s="79">
        <f t="shared" ref="E19:K19" si="11">SUM(E15:E18)</f>
        <v>2</v>
      </c>
      <c r="F19" s="79">
        <f t="shared" si="11"/>
        <v>3</v>
      </c>
      <c r="G19" s="79">
        <f t="shared" si="11"/>
        <v>3</v>
      </c>
      <c r="H19" s="79">
        <f t="shared" si="11"/>
        <v>3</v>
      </c>
      <c r="I19" s="79">
        <f t="shared" si="11"/>
        <v>0</v>
      </c>
      <c r="J19" s="79">
        <f t="shared" si="11"/>
        <v>11</v>
      </c>
      <c r="K19" s="79">
        <f t="shared" si="11"/>
        <v>256346.88540798397</v>
      </c>
      <c r="L19" s="80"/>
      <c r="N19" s="147" t="s">
        <v>7</v>
      </c>
      <c r="O19" s="147"/>
      <c r="P19" s="78"/>
      <c r="Q19" s="98">
        <f t="shared" ref="Q19:V19" si="12">SUM(Q15:Q18)</f>
        <v>2</v>
      </c>
      <c r="R19" s="98">
        <f t="shared" si="12"/>
        <v>3</v>
      </c>
      <c r="S19" s="98">
        <f t="shared" si="12"/>
        <v>3</v>
      </c>
      <c r="T19" s="98">
        <f t="shared" si="12"/>
        <v>3</v>
      </c>
      <c r="U19" s="98">
        <f t="shared" si="12"/>
        <v>0</v>
      </c>
      <c r="V19" s="98">
        <f t="shared" si="12"/>
        <v>11</v>
      </c>
      <c r="W19" s="98">
        <f>SUM(W15:W18)</f>
        <v>256735.86850248399</v>
      </c>
      <c r="X19" s="80"/>
    </row>
    <row r="20" spans="2:24" ht="27.6">
      <c r="B20" s="81"/>
      <c r="C20" s="67" t="s">
        <v>61</v>
      </c>
      <c r="D20" s="82"/>
      <c r="E20" s="70"/>
      <c r="F20" s="70"/>
      <c r="G20" s="70"/>
      <c r="H20" s="70"/>
      <c r="I20" s="70"/>
      <c r="J20" s="71" t="s">
        <v>11</v>
      </c>
      <c r="K20" s="69" t="s">
        <v>4</v>
      </c>
      <c r="L20" s="72"/>
      <c r="N20" s="81"/>
      <c r="O20" s="67" t="s">
        <v>61</v>
      </c>
      <c r="P20" s="82"/>
      <c r="Q20" s="70"/>
      <c r="R20" s="70"/>
      <c r="S20" s="70"/>
      <c r="T20" s="70"/>
      <c r="U20" s="70"/>
      <c r="V20" s="71" t="s">
        <v>11</v>
      </c>
      <c r="W20" s="69" t="s">
        <v>4</v>
      </c>
      <c r="X20" s="72"/>
    </row>
    <row r="21" spans="2:24">
      <c r="B21" s="83">
        <v>1</v>
      </c>
      <c r="C21" s="84" t="s">
        <v>68</v>
      </c>
      <c r="D21" s="85" t="s">
        <v>5</v>
      </c>
      <c r="E21" s="185" t="s">
        <v>53</v>
      </c>
      <c r="F21" s="186"/>
      <c r="G21" s="186"/>
      <c r="H21" s="186"/>
      <c r="I21" s="186"/>
      <c r="J21" s="187"/>
      <c r="K21" s="95">
        <v>3000</v>
      </c>
      <c r="L21" s="86"/>
      <c r="N21" s="83">
        <v>1</v>
      </c>
      <c r="O21" s="84" t="s">
        <v>68</v>
      </c>
      <c r="P21" s="85" t="s">
        <v>5</v>
      </c>
      <c r="Q21" s="185" t="s">
        <v>53</v>
      </c>
      <c r="R21" s="186"/>
      <c r="S21" s="186"/>
      <c r="T21" s="186"/>
      <c r="U21" s="186"/>
      <c r="V21" s="187"/>
      <c r="W21" s="95">
        <v>3000</v>
      </c>
      <c r="X21" s="156"/>
    </row>
    <row r="22" spans="2:24">
      <c r="B22" s="158" t="s">
        <v>7</v>
      </c>
      <c r="C22" s="158"/>
      <c r="D22" s="78"/>
      <c r="E22" s="159"/>
      <c r="F22" s="159"/>
      <c r="G22" s="159"/>
      <c r="H22" s="159"/>
      <c r="I22" s="159"/>
      <c r="J22" s="159"/>
      <c r="K22" s="79">
        <f>SUM(K21:K21)</f>
        <v>3000</v>
      </c>
      <c r="L22" s="80"/>
      <c r="N22" s="148" t="s">
        <v>7</v>
      </c>
      <c r="O22" s="148"/>
      <c r="P22" s="78"/>
      <c r="Q22" s="149"/>
      <c r="R22" s="149"/>
      <c r="S22" s="149"/>
      <c r="T22" s="149"/>
      <c r="U22" s="149"/>
      <c r="V22" s="149"/>
      <c r="W22" s="98">
        <f>SUM(W21:W21)</f>
        <v>3000</v>
      </c>
      <c r="X22" s="80"/>
    </row>
    <row r="23" spans="2:24" ht="12.75" customHeight="1">
      <c r="B23" s="160" t="s">
        <v>12</v>
      </c>
      <c r="C23" s="160"/>
      <c r="D23" s="87"/>
      <c r="E23" s="88"/>
      <c r="F23" s="88"/>
      <c r="G23" s="88"/>
      <c r="H23" s="88"/>
      <c r="I23" s="88"/>
      <c r="J23" s="88"/>
      <c r="K23" s="89">
        <f>K13+K19+K22</f>
        <v>364346.32075798395</v>
      </c>
      <c r="L23" s="161" t="s">
        <v>67</v>
      </c>
      <c r="N23" s="150" t="s">
        <v>12</v>
      </c>
      <c r="O23" s="150"/>
      <c r="P23" s="87"/>
      <c r="Q23" s="88"/>
      <c r="R23" s="88"/>
      <c r="S23" s="88"/>
      <c r="T23" s="88"/>
      <c r="U23" s="88"/>
      <c r="V23" s="88"/>
      <c r="W23" s="89">
        <f>W13+W19+W22</f>
        <v>364735.30385248398</v>
      </c>
      <c r="X23" s="161" t="s">
        <v>67</v>
      </c>
    </row>
    <row r="24" spans="2:24" s="55" customFormat="1">
      <c r="B24" s="164" t="s">
        <v>13</v>
      </c>
      <c r="C24" s="164"/>
      <c r="D24" s="90">
        <v>0.08</v>
      </c>
      <c r="E24" s="91"/>
      <c r="F24" s="91"/>
      <c r="G24" s="91"/>
      <c r="H24" s="91"/>
      <c r="I24" s="91"/>
      <c r="J24" s="91"/>
      <c r="K24" s="92">
        <f>(K23-K22)*D24</f>
        <v>28907.705660638716</v>
      </c>
      <c r="L24" s="162"/>
      <c r="N24" s="151" t="s">
        <v>13</v>
      </c>
      <c r="O24" s="151"/>
      <c r="P24" s="90">
        <v>0.08</v>
      </c>
      <c r="Q24" s="91"/>
      <c r="R24" s="91"/>
      <c r="S24" s="91"/>
      <c r="T24" s="91"/>
      <c r="U24" s="91"/>
      <c r="V24" s="91"/>
      <c r="W24" s="92">
        <f>(W23-W22)*P24</f>
        <v>28938.82430819872</v>
      </c>
      <c r="X24" s="162"/>
    </row>
    <row r="25" spans="2:24" s="5" customFormat="1">
      <c r="B25" s="165" t="s">
        <v>14</v>
      </c>
      <c r="C25" s="165"/>
      <c r="D25" s="68"/>
      <c r="E25" s="93"/>
      <c r="F25" s="93"/>
      <c r="G25" s="93"/>
      <c r="H25" s="93"/>
      <c r="I25" s="93"/>
      <c r="J25" s="93"/>
      <c r="K25" s="94">
        <f>+K24+K23</f>
        <v>393254.02641862264</v>
      </c>
      <c r="L25" s="163"/>
      <c r="N25" s="152" t="s">
        <v>14</v>
      </c>
      <c r="O25" s="152"/>
      <c r="P25" s="68"/>
      <c r="Q25" s="93"/>
      <c r="R25" s="93"/>
      <c r="S25" s="93"/>
      <c r="T25" s="93"/>
      <c r="U25" s="93"/>
      <c r="V25" s="93"/>
      <c r="W25" s="94">
        <f>+W24+W23</f>
        <v>393674.12816068268</v>
      </c>
      <c r="X25" s="163"/>
    </row>
  </sheetData>
  <mergeCells count="23">
    <mergeCell ref="X23:X25"/>
    <mergeCell ref="X11:X12"/>
    <mergeCell ref="P6:W8"/>
    <mergeCell ref="X6:X9"/>
    <mergeCell ref="E21:J21"/>
    <mergeCell ref="L15:L18"/>
    <mergeCell ref="X15:X18"/>
    <mergeCell ref="Q21:V21"/>
    <mergeCell ref="B19:C19"/>
    <mergeCell ref="C1:D1"/>
    <mergeCell ref="C2:D2"/>
    <mergeCell ref="C5:D5"/>
    <mergeCell ref="L6:L9"/>
    <mergeCell ref="E9:J9"/>
    <mergeCell ref="B13:C13"/>
    <mergeCell ref="L11:L12"/>
    <mergeCell ref="D6:K8"/>
    <mergeCell ref="B22:C22"/>
    <mergeCell ref="E22:J22"/>
    <mergeCell ref="B23:C23"/>
    <mergeCell ref="L23:L25"/>
    <mergeCell ref="B24:C24"/>
    <mergeCell ref="B25:C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40"/>
  <sheetViews>
    <sheetView showGridLines="0" topLeftCell="L1" zoomScale="85" zoomScaleNormal="85" workbookViewId="0">
      <pane ySplit="11" topLeftCell="A19" activePane="bottomLeft" state="frozen"/>
      <selection pane="bottomLeft" activeCell="M11" sqref="M11"/>
    </sheetView>
  </sheetViews>
  <sheetFormatPr defaultColWidth="9" defaultRowHeight="14.4"/>
  <cols>
    <col min="1" max="1" width="3.33203125" style="13" hidden="1" customWidth="1"/>
    <col min="2" max="2" width="35.5546875" style="13" hidden="1" customWidth="1"/>
    <col min="3" max="3" width="4" style="13" hidden="1" customWidth="1"/>
    <col min="4" max="4" width="7" style="13" hidden="1" customWidth="1"/>
    <col min="5" max="5" width="8.6640625" style="13" hidden="1" customWidth="1"/>
    <col min="6" max="6" width="9.21875" style="13" hidden="1" customWidth="1"/>
    <col min="7" max="7" width="8.6640625" style="13" hidden="1" customWidth="1"/>
    <col min="8" max="8" width="8" style="13" hidden="1" customWidth="1"/>
    <col min="9" max="9" width="10.5546875" style="13" hidden="1" customWidth="1"/>
    <col min="10" max="10" width="8.109375" style="13" hidden="1" customWidth="1"/>
    <col min="11" max="11" width="8" style="13" hidden="1" customWidth="1"/>
    <col min="12" max="12" width="4.88671875" style="9" customWidth="1"/>
    <col min="13" max="13" width="37.44140625" style="9" bestFit="1" customWidth="1"/>
    <col min="14" max="14" width="3.88671875" style="25" bestFit="1" customWidth="1"/>
    <col min="15" max="15" width="6.6640625" style="9" bestFit="1" customWidth="1"/>
    <col min="16" max="16" width="8.33203125" style="9" bestFit="1" customWidth="1"/>
    <col min="17" max="19" width="8.5546875" style="9" customWidth="1"/>
    <col min="20" max="20" width="10.33203125" style="9" customWidth="1"/>
    <col min="21" max="22" width="8.5546875" style="9" customWidth="1"/>
    <col min="23" max="218" width="9.109375" style="9" customWidth="1"/>
    <col min="219" max="219" width="1.5546875" style="9" customWidth="1"/>
    <col min="220" max="220" width="4.88671875" style="9" customWidth="1"/>
    <col min="221" max="221" width="35" style="9" customWidth="1"/>
    <col min="222" max="222" width="2.109375" style="9" customWidth="1"/>
    <col min="223" max="223" width="6.5546875" style="9" customWidth="1"/>
    <col min="224" max="224" width="7.88671875" style="9" customWidth="1"/>
    <col min="225" max="228" width="7.44140625" style="9" customWidth="1"/>
    <col min="229" max="229" width="7.5546875" style="9" customWidth="1"/>
    <col min="230" max="16384" width="9" style="13"/>
  </cols>
  <sheetData>
    <row r="1" spans="2:22" ht="15" thickBot="1">
      <c r="B1" s="145" t="s">
        <v>72</v>
      </c>
      <c r="M1" s="145"/>
      <c r="N1" s="10"/>
      <c r="O1" s="10"/>
      <c r="P1" s="10"/>
      <c r="Q1" s="53"/>
      <c r="R1" s="53"/>
      <c r="S1" s="53"/>
      <c r="T1" s="53"/>
      <c r="U1" s="53"/>
      <c r="V1" s="53"/>
    </row>
    <row r="2" spans="2:22" ht="15" thickBot="1">
      <c r="B2" s="113" t="s">
        <v>43</v>
      </c>
      <c r="C2" s="114"/>
      <c r="D2" s="114"/>
      <c r="E2" s="114"/>
      <c r="F2" s="114"/>
      <c r="G2" s="114"/>
      <c r="H2" s="114"/>
      <c r="I2" s="114"/>
      <c r="J2" s="114"/>
      <c r="K2" s="129"/>
      <c r="M2" s="194" t="s">
        <v>43</v>
      </c>
      <c r="N2" s="195"/>
      <c r="O2" s="195"/>
      <c r="P2" s="195"/>
      <c r="Q2" s="195"/>
      <c r="R2" s="195"/>
      <c r="S2" s="195"/>
      <c r="T2" s="195"/>
      <c r="U2" s="195"/>
      <c r="V2" s="196"/>
    </row>
    <row r="3" spans="2:22">
      <c r="B3" s="54" t="s">
        <v>41</v>
      </c>
      <c r="C3" s="128"/>
      <c r="D3" s="128"/>
      <c r="E3" s="128"/>
      <c r="F3" s="128"/>
      <c r="G3" s="128"/>
      <c r="H3" s="128"/>
      <c r="I3" s="128"/>
      <c r="J3" s="128"/>
      <c r="K3" s="130"/>
      <c r="M3" s="54" t="s">
        <v>41</v>
      </c>
      <c r="N3" s="190"/>
      <c r="O3" s="190"/>
      <c r="P3" s="190"/>
      <c r="Q3" s="190"/>
      <c r="R3" s="190"/>
      <c r="S3" s="190"/>
      <c r="T3" s="190"/>
      <c r="U3" s="190"/>
      <c r="V3" s="191"/>
    </row>
    <row r="4" spans="2:22" s="9" customFormat="1" ht="13.8">
      <c r="B4" s="116" t="s">
        <v>42</v>
      </c>
      <c r="C4" s="128"/>
      <c r="D4" s="128"/>
      <c r="E4" s="128"/>
      <c r="F4" s="128"/>
      <c r="G4" s="128"/>
      <c r="H4" s="128"/>
      <c r="I4" s="128"/>
      <c r="J4" s="128"/>
      <c r="K4" s="130"/>
      <c r="M4" s="37" t="s">
        <v>42</v>
      </c>
      <c r="N4" s="192"/>
      <c r="O4" s="192"/>
      <c r="P4" s="192"/>
      <c r="Q4" s="192"/>
      <c r="R4" s="192"/>
      <c r="S4" s="192"/>
      <c r="T4" s="192"/>
      <c r="U4" s="192"/>
      <c r="V4" s="193"/>
    </row>
    <row r="5" spans="2:22" s="9" customFormat="1" ht="13.8">
      <c r="B5" s="116" t="s">
        <v>47</v>
      </c>
      <c r="C5" s="128"/>
      <c r="D5" s="128"/>
      <c r="E5" s="128"/>
      <c r="F5" s="128"/>
      <c r="G5" s="128"/>
      <c r="H5" s="128"/>
      <c r="I5" s="128"/>
      <c r="J5" s="128"/>
      <c r="K5" s="130"/>
      <c r="M5" s="37" t="s">
        <v>47</v>
      </c>
      <c r="N5" s="192"/>
      <c r="O5" s="192"/>
      <c r="P5" s="192"/>
      <c r="Q5" s="192"/>
      <c r="R5" s="192"/>
      <c r="S5" s="192"/>
      <c r="T5" s="192"/>
      <c r="U5" s="192"/>
      <c r="V5" s="193"/>
    </row>
    <row r="6" spans="2:22" s="9" customFormat="1" ht="13.8">
      <c r="B6" s="38" t="s">
        <v>45</v>
      </c>
      <c r="C6" s="27"/>
      <c r="D6" s="27"/>
      <c r="E6" s="27"/>
      <c r="F6" s="34">
        <v>0.5</v>
      </c>
      <c r="G6" s="34">
        <v>0.5</v>
      </c>
      <c r="H6" s="34">
        <v>0.46505000000000002</v>
      </c>
      <c r="I6" s="34">
        <v>0.47134999999999999</v>
      </c>
      <c r="J6" s="34">
        <v>0.41015000000000001</v>
      </c>
      <c r="K6" s="104">
        <v>0.33198</v>
      </c>
      <c r="M6" s="38" t="s">
        <v>45</v>
      </c>
      <c r="N6" s="27"/>
      <c r="O6" s="27"/>
      <c r="P6" s="27"/>
      <c r="Q6" s="34">
        <v>0.5</v>
      </c>
      <c r="R6" s="34">
        <v>0.5</v>
      </c>
      <c r="S6" s="34">
        <v>0.46505000000000002</v>
      </c>
      <c r="T6" s="34">
        <v>0.47134999999999999</v>
      </c>
      <c r="U6" s="34">
        <v>0.41015000000000001</v>
      </c>
      <c r="V6" s="104">
        <v>0.33198</v>
      </c>
    </row>
    <row r="7" spans="2:22" s="9" customFormat="1" ht="27.6">
      <c r="B7" s="38" t="s">
        <v>16</v>
      </c>
      <c r="C7" s="27" t="s">
        <v>28</v>
      </c>
      <c r="D7" s="27" t="s">
        <v>30</v>
      </c>
      <c r="E7" s="27" t="s">
        <v>29</v>
      </c>
      <c r="F7" s="32" t="s">
        <v>69</v>
      </c>
      <c r="G7" s="32" t="s">
        <v>54</v>
      </c>
      <c r="H7" s="117" t="s">
        <v>55</v>
      </c>
      <c r="I7" s="117" t="s">
        <v>56</v>
      </c>
      <c r="J7" s="117" t="s">
        <v>57</v>
      </c>
      <c r="K7" s="131" t="s">
        <v>58</v>
      </c>
      <c r="M7" s="38" t="s">
        <v>16</v>
      </c>
      <c r="N7" s="27" t="s">
        <v>28</v>
      </c>
      <c r="O7" s="27" t="s">
        <v>30</v>
      </c>
      <c r="P7" s="29" t="s">
        <v>29</v>
      </c>
      <c r="Q7" s="32" t="s">
        <v>69</v>
      </c>
      <c r="R7" s="32" t="s">
        <v>54</v>
      </c>
      <c r="S7" s="32" t="s">
        <v>55</v>
      </c>
      <c r="T7" s="32" t="s">
        <v>56</v>
      </c>
      <c r="U7" s="32" t="s">
        <v>57</v>
      </c>
      <c r="V7" s="105" t="s">
        <v>58</v>
      </c>
    </row>
    <row r="8" spans="2:22" s="9" customFormat="1" ht="13.8">
      <c r="B8" s="39"/>
      <c r="C8" s="15"/>
      <c r="D8" s="15"/>
      <c r="E8" s="15"/>
      <c r="F8" s="118"/>
      <c r="G8" s="118"/>
      <c r="H8" s="118"/>
      <c r="I8" s="118"/>
      <c r="J8" s="118"/>
      <c r="K8" s="132"/>
      <c r="M8" s="39"/>
      <c r="N8" s="15"/>
      <c r="O8" s="15"/>
      <c r="P8" s="16"/>
      <c r="Q8" s="33"/>
      <c r="R8" s="33"/>
      <c r="S8" s="33"/>
      <c r="T8" s="33"/>
      <c r="U8" s="33"/>
      <c r="V8" s="106"/>
    </row>
    <row r="9" spans="2:22" s="9" customFormat="1" ht="13.8">
      <c r="B9" s="119" t="s">
        <v>17</v>
      </c>
      <c r="C9" s="24" t="s">
        <v>18</v>
      </c>
      <c r="D9" s="120"/>
      <c r="E9" s="120"/>
      <c r="F9" s="133">
        <v>11632</v>
      </c>
      <c r="G9" s="133">
        <v>11632</v>
      </c>
      <c r="H9" s="133">
        <v>11632</v>
      </c>
      <c r="I9" s="133">
        <v>11632</v>
      </c>
      <c r="J9" s="133">
        <v>11632</v>
      </c>
      <c r="K9" s="134">
        <v>11632</v>
      </c>
      <c r="M9" s="40" t="s">
        <v>17</v>
      </c>
      <c r="N9" s="24" t="s">
        <v>18</v>
      </c>
      <c r="O9" s="17"/>
      <c r="P9" s="18"/>
      <c r="Q9" s="19">
        <v>11632</v>
      </c>
      <c r="R9" s="19">
        <v>11632</v>
      </c>
      <c r="S9" s="19">
        <v>11632</v>
      </c>
      <c r="T9" s="19">
        <v>11632</v>
      </c>
      <c r="U9" s="19">
        <v>11632</v>
      </c>
      <c r="V9" s="107">
        <v>11632</v>
      </c>
    </row>
    <row r="10" spans="2:22" s="9" customFormat="1" ht="13.8">
      <c r="B10" s="119" t="s">
        <v>19</v>
      </c>
      <c r="C10" s="24" t="s">
        <v>18</v>
      </c>
      <c r="D10" s="120"/>
      <c r="E10" s="120"/>
      <c r="F10" s="133">
        <v>1430</v>
      </c>
      <c r="G10" s="133">
        <v>1430</v>
      </c>
      <c r="H10" s="133">
        <v>1430</v>
      </c>
      <c r="I10" s="133">
        <v>1430</v>
      </c>
      <c r="J10" s="133">
        <v>1430</v>
      </c>
      <c r="K10" s="134">
        <v>1430</v>
      </c>
      <c r="M10" s="40" t="s">
        <v>19</v>
      </c>
      <c r="N10" s="24" t="s">
        <v>18</v>
      </c>
      <c r="O10" s="17"/>
      <c r="P10" s="18"/>
      <c r="Q10" s="19">
        <v>1430</v>
      </c>
      <c r="R10" s="19">
        <v>1430</v>
      </c>
      <c r="S10" s="19">
        <v>1430</v>
      </c>
      <c r="T10" s="19">
        <v>1430</v>
      </c>
      <c r="U10" s="19">
        <v>1430</v>
      </c>
      <c r="V10" s="107">
        <v>1430</v>
      </c>
    </row>
    <row r="11" spans="2:22" s="9" customFormat="1" ht="13.8">
      <c r="B11" s="116" t="s">
        <v>44</v>
      </c>
      <c r="C11" s="100"/>
      <c r="D11" s="115"/>
      <c r="E11" s="115"/>
      <c r="F11" s="135">
        <f t="shared" ref="F11:K11" si="0">SUM(F9:F10)</f>
        <v>13062</v>
      </c>
      <c r="G11" s="135">
        <f t="shared" ref="G11:J11" si="1">SUM(G9:G10)</f>
        <v>13062</v>
      </c>
      <c r="H11" s="135">
        <f t="shared" si="1"/>
        <v>13062</v>
      </c>
      <c r="I11" s="135">
        <f t="shared" si="1"/>
        <v>13062</v>
      </c>
      <c r="J11" s="135">
        <f t="shared" si="1"/>
        <v>13062</v>
      </c>
      <c r="K11" s="136">
        <f t="shared" si="0"/>
        <v>13062</v>
      </c>
      <c r="L11" s="11"/>
      <c r="M11" s="37" t="s">
        <v>44</v>
      </c>
      <c r="N11" s="100"/>
      <c r="O11" s="14"/>
      <c r="P11" s="20"/>
      <c r="Q11" s="21">
        <f t="shared" ref="Q11:V11" si="2">SUM(Q9:Q10)</f>
        <v>13062</v>
      </c>
      <c r="R11" s="21">
        <f t="shared" ref="R11" si="3">SUM(R9:R10)</f>
        <v>13062</v>
      </c>
      <c r="S11" s="21">
        <f t="shared" ref="S11:U11" si="4">SUM(S9:S10)</f>
        <v>13062</v>
      </c>
      <c r="T11" s="21">
        <f t="shared" si="4"/>
        <v>13062</v>
      </c>
      <c r="U11" s="21">
        <f t="shared" si="4"/>
        <v>13062</v>
      </c>
      <c r="V11" s="108">
        <f t="shared" si="2"/>
        <v>13062</v>
      </c>
    </row>
    <row r="12" spans="2:22" s="9" customFormat="1" ht="13.8">
      <c r="B12" s="116"/>
      <c r="C12" s="100"/>
      <c r="D12" s="115"/>
      <c r="E12" s="115"/>
      <c r="F12" s="135"/>
      <c r="G12" s="135"/>
      <c r="H12" s="135"/>
      <c r="I12" s="135"/>
      <c r="J12" s="135"/>
      <c r="K12" s="136"/>
      <c r="L12" s="11"/>
      <c r="M12" s="37"/>
      <c r="N12" s="100"/>
      <c r="O12" s="14"/>
      <c r="P12" s="20"/>
      <c r="Q12" s="21"/>
      <c r="R12" s="21"/>
      <c r="S12" s="21"/>
      <c r="T12" s="21"/>
      <c r="U12" s="21"/>
      <c r="V12" s="108"/>
    </row>
    <row r="13" spans="2:22" s="9" customFormat="1" ht="13.8">
      <c r="B13" s="121" t="s">
        <v>21</v>
      </c>
      <c r="C13" s="24" t="s">
        <v>18</v>
      </c>
      <c r="D13" s="120"/>
      <c r="E13" s="120"/>
      <c r="F13" s="133">
        <f t="shared" ref="F13:K13" si="5">F11*F6</f>
        <v>6531</v>
      </c>
      <c r="G13" s="133">
        <f t="shared" si="5"/>
        <v>6531</v>
      </c>
      <c r="H13" s="133">
        <f t="shared" si="5"/>
        <v>6074.4831000000004</v>
      </c>
      <c r="I13" s="133">
        <f t="shared" si="5"/>
        <v>6156.7736999999997</v>
      </c>
      <c r="J13" s="133">
        <f t="shared" si="5"/>
        <v>5357.3793000000005</v>
      </c>
      <c r="K13" s="134">
        <f t="shared" si="5"/>
        <v>4336.32276</v>
      </c>
      <c r="M13" s="41" t="s">
        <v>21</v>
      </c>
      <c r="N13" s="24" t="s">
        <v>18</v>
      </c>
      <c r="O13" s="17"/>
      <c r="P13" s="18"/>
      <c r="Q13" s="19">
        <f t="shared" ref="Q13:V13" si="6">Q11*Q6</f>
        <v>6531</v>
      </c>
      <c r="R13" s="19">
        <f t="shared" ref="R13" si="7">R11*R6</f>
        <v>6531</v>
      </c>
      <c r="S13" s="19">
        <f t="shared" ref="S13:U13" si="8">S11*S6</f>
        <v>6074.4831000000004</v>
      </c>
      <c r="T13" s="19">
        <f t="shared" si="8"/>
        <v>6156.7736999999997</v>
      </c>
      <c r="U13" s="19">
        <f t="shared" si="8"/>
        <v>5357.3793000000005</v>
      </c>
      <c r="V13" s="107">
        <f t="shared" si="6"/>
        <v>4336.32276</v>
      </c>
    </row>
    <row r="14" spans="2:22" s="9" customFormat="1" ht="13.8">
      <c r="B14" s="121" t="s">
        <v>25</v>
      </c>
      <c r="C14" s="24" t="s">
        <v>20</v>
      </c>
      <c r="D14" s="120"/>
      <c r="E14" s="120"/>
      <c r="F14" s="133">
        <v>0</v>
      </c>
      <c r="G14" s="133">
        <v>0</v>
      </c>
      <c r="H14" s="133">
        <v>0</v>
      </c>
      <c r="I14" s="133">
        <v>0</v>
      </c>
      <c r="J14" s="133">
        <v>0</v>
      </c>
      <c r="K14" s="134">
        <v>0</v>
      </c>
      <c r="M14" s="41" t="s">
        <v>25</v>
      </c>
      <c r="N14" s="24" t="s">
        <v>20</v>
      </c>
      <c r="O14" s="17"/>
      <c r="P14" s="18"/>
      <c r="Q14" s="19"/>
      <c r="R14" s="19"/>
      <c r="S14" s="19"/>
      <c r="T14" s="19"/>
      <c r="U14" s="19"/>
      <c r="V14" s="107"/>
    </row>
    <row r="15" spans="2:22" s="9" customFormat="1" ht="13.8">
      <c r="B15" s="41" t="s">
        <v>35</v>
      </c>
      <c r="C15" s="24"/>
      <c r="D15" s="17"/>
      <c r="E15" s="18"/>
      <c r="F15" s="133">
        <v>0</v>
      </c>
      <c r="G15" s="133">
        <v>0</v>
      </c>
      <c r="H15" s="133">
        <v>0</v>
      </c>
      <c r="I15" s="133">
        <v>0</v>
      </c>
      <c r="J15" s="133">
        <v>0</v>
      </c>
      <c r="K15" s="134">
        <v>0</v>
      </c>
      <c r="M15" s="41" t="s">
        <v>35</v>
      </c>
      <c r="N15" s="24"/>
      <c r="O15" s="17"/>
      <c r="P15" s="18"/>
      <c r="Q15" s="19">
        <f t="shared" ref="Q15:V15" si="9">Q11*$O$30</f>
        <v>1088.0645999999999</v>
      </c>
      <c r="R15" s="19">
        <f t="shared" si="9"/>
        <v>1088.0645999999999</v>
      </c>
      <c r="S15" s="19">
        <f t="shared" si="9"/>
        <v>1088.0645999999999</v>
      </c>
      <c r="T15" s="19">
        <f t="shared" si="9"/>
        <v>1088.0645999999999</v>
      </c>
      <c r="U15" s="19">
        <f t="shared" si="9"/>
        <v>1088.0645999999999</v>
      </c>
      <c r="V15" s="107">
        <f t="shared" si="9"/>
        <v>1088.0645999999999</v>
      </c>
    </row>
    <row r="16" spans="2:22" s="9" customFormat="1" ht="13.8">
      <c r="B16" s="121" t="s">
        <v>26</v>
      </c>
      <c r="C16" s="24" t="s">
        <v>20</v>
      </c>
      <c r="D16" s="120"/>
      <c r="E16" s="120"/>
      <c r="F16" s="133">
        <v>0</v>
      </c>
      <c r="G16" s="133">
        <v>0</v>
      </c>
      <c r="H16" s="133">
        <v>0</v>
      </c>
      <c r="I16" s="133">
        <v>0</v>
      </c>
      <c r="J16" s="133">
        <v>0</v>
      </c>
      <c r="K16" s="134">
        <v>0</v>
      </c>
      <c r="M16" s="41" t="s">
        <v>26</v>
      </c>
      <c r="N16" s="24" t="s">
        <v>20</v>
      </c>
      <c r="O16" s="17"/>
      <c r="P16" s="18"/>
      <c r="Q16" s="19"/>
      <c r="R16" s="19"/>
      <c r="S16" s="19"/>
      <c r="T16" s="19"/>
      <c r="U16" s="19"/>
      <c r="V16" s="107"/>
    </row>
    <row r="17" spans="2:26" s="9" customFormat="1" ht="13.8">
      <c r="B17" s="121" t="s">
        <v>59</v>
      </c>
      <c r="C17" s="24"/>
      <c r="D17" s="120"/>
      <c r="E17" s="120"/>
      <c r="F17" s="133">
        <v>12407</v>
      </c>
      <c r="G17" s="133">
        <v>8221.25</v>
      </c>
      <c r="H17" s="133">
        <v>0</v>
      </c>
      <c r="I17" s="133">
        <v>0</v>
      </c>
      <c r="J17" s="133">
        <v>0</v>
      </c>
      <c r="K17" s="134">
        <v>0</v>
      </c>
      <c r="M17" s="41" t="s">
        <v>59</v>
      </c>
      <c r="N17" s="24"/>
      <c r="O17" s="17"/>
      <c r="P17" s="18"/>
      <c r="Q17" s="19">
        <v>12407</v>
      </c>
      <c r="R17" s="19">
        <v>8221.25</v>
      </c>
      <c r="S17" s="19"/>
      <c r="T17" s="19"/>
      <c r="U17" s="19"/>
      <c r="V17" s="107"/>
    </row>
    <row r="18" spans="2:26" s="9" customFormat="1" ht="13.8">
      <c r="B18" s="121"/>
      <c r="C18" s="24"/>
      <c r="D18" s="120"/>
      <c r="E18" s="120"/>
      <c r="F18" s="133"/>
      <c r="G18" s="133"/>
      <c r="H18" s="133"/>
      <c r="I18" s="133"/>
      <c r="J18" s="133"/>
      <c r="K18" s="134"/>
      <c r="M18" s="41"/>
      <c r="N18" s="24"/>
      <c r="O18" s="17"/>
      <c r="P18" s="18"/>
      <c r="Q18" s="19"/>
      <c r="R18" s="19"/>
      <c r="S18" s="19"/>
      <c r="T18" s="19"/>
      <c r="U18" s="19"/>
      <c r="V18" s="107"/>
    </row>
    <row r="19" spans="2:26" s="9" customFormat="1" ht="13.8">
      <c r="B19" s="116" t="s">
        <v>27</v>
      </c>
      <c r="C19" s="100"/>
      <c r="D19" s="115"/>
      <c r="E19" s="115"/>
      <c r="F19" s="135">
        <f t="shared" ref="F19:K19" si="10">SUM(F11:F18)</f>
        <v>32000</v>
      </c>
      <c r="G19" s="135">
        <f t="shared" si="10"/>
        <v>27814.25</v>
      </c>
      <c r="H19" s="135">
        <f t="shared" si="10"/>
        <v>19136.483100000001</v>
      </c>
      <c r="I19" s="135">
        <f t="shared" si="10"/>
        <v>19218.773699999998</v>
      </c>
      <c r="J19" s="135">
        <f t="shared" si="10"/>
        <v>18419.379300000001</v>
      </c>
      <c r="K19" s="136">
        <f t="shared" si="10"/>
        <v>17398.322759999999</v>
      </c>
      <c r="M19" s="37" t="s">
        <v>27</v>
      </c>
      <c r="N19" s="100"/>
      <c r="O19" s="14"/>
      <c r="P19" s="20"/>
      <c r="Q19" s="21">
        <f t="shared" ref="Q19:V19" si="11">SUM(Q11:Q18)</f>
        <v>33088.064599999998</v>
      </c>
      <c r="R19" s="21">
        <f t="shared" si="11"/>
        <v>28902.314600000002</v>
      </c>
      <c r="S19" s="21">
        <f t="shared" si="11"/>
        <v>20224.547700000003</v>
      </c>
      <c r="T19" s="21">
        <f t="shared" si="11"/>
        <v>20306.838299999999</v>
      </c>
      <c r="U19" s="21">
        <f t="shared" si="11"/>
        <v>19507.443900000002</v>
      </c>
      <c r="V19" s="108">
        <f t="shared" si="11"/>
        <v>18486.387360000001</v>
      </c>
    </row>
    <row r="20" spans="2:26" s="9" customFormat="1" ht="13.8">
      <c r="B20" s="116"/>
      <c r="C20" s="100"/>
      <c r="D20" s="115"/>
      <c r="E20" s="115"/>
      <c r="F20" s="135"/>
      <c r="G20" s="135"/>
      <c r="H20" s="135"/>
      <c r="I20" s="135"/>
      <c r="J20" s="135"/>
      <c r="K20" s="136"/>
      <c r="M20" s="37"/>
      <c r="N20" s="100"/>
      <c r="O20" s="14"/>
      <c r="P20" s="20"/>
      <c r="Q20" s="21"/>
      <c r="R20" s="21"/>
      <c r="S20" s="21"/>
      <c r="T20" s="21"/>
      <c r="U20" s="21"/>
      <c r="V20" s="108"/>
    </row>
    <row r="21" spans="2:26" s="9" customFormat="1" ht="13.8">
      <c r="B21" s="119" t="s">
        <v>32</v>
      </c>
      <c r="C21" s="100"/>
      <c r="D21" s="115"/>
      <c r="E21" s="115"/>
      <c r="F21" s="133">
        <f t="shared" ref="F21:K21" si="12">IF(F19&gt;10000,200,IF(F19&gt;7500,175,0))</f>
        <v>200</v>
      </c>
      <c r="G21" s="133">
        <f t="shared" si="12"/>
        <v>200</v>
      </c>
      <c r="H21" s="133">
        <f t="shared" si="12"/>
        <v>200</v>
      </c>
      <c r="I21" s="133">
        <f t="shared" si="12"/>
        <v>200</v>
      </c>
      <c r="J21" s="133">
        <f t="shared" si="12"/>
        <v>200</v>
      </c>
      <c r="K21" s="134">
        <f t="shared" si="12"/>
        <v>200</v>
      </c>
      <c r="M21" s="40" t="s">
        <v>32</v>
      </c>
      <c r="N21" s="100"/>
      <c r="O21" s="14"/>
      <c r="P21" s="20"/>
      <c r="Q21" s="19">
        <f t="shared" ref="Q21:V21" si="13">IF(Q19&gt;10000,200,IF(Q19&gt;7500,175,0))</f>
        <v>200</v>
      </c>
      <c r="R21" s="19">
        <f t="shared" ref="R21" si="14">IF(R19&gt;10000,200,IF(R19&gt;7500,175,0))</f>
        <v>200</v>
      </c>
      <c r="S21" s="19">
        <f t="shared" ref="S21:U21" si="15">IF(S19&gt;10000,200,IF(S19&gt;7500,175,0))</f>
        <v>200</v>
      </c>
      <c r="T21" s="19">
        <f t="shared" si="15"/>
        <v>200</v>
      </c>
      <c r="U21" s="19">
        <f t="shared" si="15"/>
        <v>200</v>
      </c>
      <c r="V21" s="107">
        <f t="shared" si="13"/>
        <v>200</v>
      </c>
    </row>
    <row r="22" spans="2:26" s="9" customFormat="1" ht="13.8">
      <c r="B22" s="119" t="s">
        <v>33</v>
      </c>
      <c r="C22" s="24" t="s">
        <v>18</v>
      </c>
      <c r="D22" s="22">
        <v>7.4999999999999997E-3</v>
      </c>
      <c r="E22" s="22" t="s">
        <v>22</v>
      </c>
      <c r="F22" s="133">
        <f t="shared" ref="F22:H22" si="16">IF(F19&gt;21000,0,IF(F19&lt;21000,F19*$D$22,0))</f>
        <v>0</v>
      </c>
      <c r="G22" s="133">
        <f t="shared" si="16"/>
        <v>0</v>
      </c>
      <c r="H22" s="133">
        <f t="shared" si="16"/>
        <v>143.52362325000001</v>
      </c>
      <c r="I22" s="133">
        <f>IF(I19&gt;21000,0,IF(I19&lt;21000,I19*$D$22,0))</f>
        <v>144.14080274999998</v>
      </c>
      <c r="J22" s="133">
        <f>IF(J19&gt;21000,0,IF(J19&lt;21000,J19*$D$22,0))</f>
        <v>138.14534474999999</v>
      </c>
      <c r="K22" s="134">
        <f t="shared" ref="K22" si="17">IF(K19&gt;21000,0,IF(K19&lt;21000,K19*$D$22,0))</f>
        <v>130.4874207</v>
      </c>
      <c r="M22" s="40" t="s">
        <v>33</v>
      </c>
      <c r="N22" s="24" t="s">
        <v>18</v>
      </c>
      <c r="O22" s="22">
        <v>7.4999999999999997E-3</v>
      </c>
      <c r="P22" s="23" t="s">
        <v>22</v>
      </c>
      <c r="Q22" s="19">
        <f t="shared" ref="Q22:R22" si="18">IF(Q19&gt;21000,0,IF(Q19&lt;21000,Q19*$O$22,0))</f>
        <v>0</v>
      </c>
      <c r="R22" s="19">
        <f t="shared" si="18"/>
        <v>0</v>
      </c>
      <c r="S22" s="19">
        <f t="shared" ref="S22" si="19">IF(S19&gt;21000,0,IF(S19&lt;21000,S19*$O$22,0))</f>
        <v>151.68410775000001</v>
      </c>
      <c r="T22" s="19">
        <f>IF(T19&gt;21000,0,IF(T19&lt;21000,T19*$O$22,0))</f>
        <v>152.30128725</v>
      </c>
      <c r="U22" s="19">
        <f>IF(U19&gt;21000,0,IF(U19&lt;21000,U19*$O$22,0))</f>
        <v>146.30582925000002</v>
      </c>
      <c r="V22" s="107">
        <f t="shared" ref="V22" si="20">IF(V19&gt;21000,0,IF(V19&lt;21000,V19*$O$22,0))</f>
        <v>138.6479052</v>
      </c>
    </row>
    <row r="23" spans="2:26" s="9" customFormat="1" ht="13.8">
      <c r="B23" s="119" t="s">
        <v>34</v>
      </c>
      <c r="C23" s="24" t="s">
        <v>18</v>
      </c>
      <c r="D23" s="22">
        <v>0.12</v>
      </c>
      <c r="E23" s="22" t="s">
        <v>23</v>
      </c>
      <c r="F23" s="133">
        <f t="shared" ref="F23:K23" si="21">IF(F19-F13&gt;=15000,15000*$D$23,IF(F19-F13&lt;15000,(F19-F13)*$D$23,0))</f>
        <v>1800</v>
      </c>
      <c r="G23" s="133">
        <f t="shared" si="21"/>
        <v>1800</v>
      </c>
      <c r="H23" s="133">
        <f t="shared" si="21"/>
        <v>1567.44</v>
      </c>
      <c r="I23" s="133">
        <f t="shared" si="21"/>
        <v>1567.4399999999998</v>
      </c>
      <c r="J23" s="133">
        <f t="shared" si="21"/>
        <v>1567.44</v>
      </c>
      <c r="K23" s="134">
        <f t="shared" si="21"/>
        <v>1567.44</v>
      </c>
      <c r="M23" s="40" t="s">
        <v>34</v>
      </c>
      <c r="N23" s="24" t="s">
        <v>18</v>
      </c>
      <c r="O23" s="22">
        <v>0.12</v>
      </c>
      <c r="P23" s="23" t="s">
        <v>23</v>
      </c>
      <c r="Q23" s="19">
        <f t="shared" ref="Q23:V23" si="22">IF(Q19-Q13-Q15&gt;=15000,15000*$O$23,IF(Q19-Q13-Q15&lt;15000,(Q19-Q13-Q15)*$O$23,0))</f>
        <v>1800</v>
      </c>
      <c r="R23" s="19">
        <f t="shared" si="22"/>
        <v>1800</v>
      </c>
      <c r="S23" s="19">
        <f t="shared" si="22"/>
        <v>1567.44</v>
      </c>
      <c r="T23" s="19">
        <f t="shared" si="22"/>
        <v>1567.44</v>
      </c>
      <c r="U23" s="19">
        <f t="shared" si="22"/>
        <v>1567.44</v>
      </c>
      <c r="V23" s="107">
        <f t="shared" si="22"/>
        <v>1567.44</v>
      </c>
    </row>
    <row r="24" spans="2:26" s="9" customFormat="1" ht="10.199999999999999">
      <c r="B24" s="122"/>
      <c r="C24" s="123"/>
      <c r="D24" s="123"/>
      <c r="E24" s="123"/>
      <c r="F24" s="137"/>
      <c r="G24" s="137"/>
      <c r="H24" s="137"/>
      <c r="I24" s="137"/>
      <c r="J24" s="137"/>
      <c r="K24" s="138"/>
      <c r="M24" s="42"/>
      <c r="N24" s="12"/>
      <c r="O24" s="12"/>
      <c r="P24" s="12"/>
      <c r="Q24" s="12"/>
      <c r="R24" s="12"/>
      <c r="S24" s="12"/>
      <c r="T24" s="12"/>
      <c r="U24" s="12"/>
      <c r="V24" s="109"/>
    </row>
    <row r="25" spans="2:26" s="9" customFormat="1" ht="13.8">
      <c r="B25" s="116" t="s">
        <v>31</v>
      </c>
      <c r="C25" s="100"/>
      <c r="D25" s="15"/>
      <c r="E25" s="15"/>
      <c r="F25" s="139">
        <f>+F19-SUM(F21:F24)</f>
        <v>30000</v>
      </c>
      <c r="G25" s="139">
        <f>+G19-SUM(G21:G24)</f>
        <v>25814.25</v>
      </c>
      <c r="H25" s="139">
        <f t="shared" ref="H25:K25" si="23">+H19-SUM(H21:H24)</f>
        <v>17225.51947675</v>
      </c>
      <c r="I25" s="139">
        <f t="shared" si="23"/>
        <v>17307.192897249999</v>
      </c>
      <c r="J25" s="139">
        <f t="shared" si="23"/>
        <v>16513.793955249999</v>
      </c>
      <c r="K25" s="140">
        <f t="shared" si="23"/>
        <v>15500.395339299999</v>
      </c>
      <c r="M25" s="37" t="s">
        <v>31</v>
      </c>
      <c r="N25" s="100"/>
      <c r="O25" s="15"/>
      <c r="P25" s="16"/>
      <c r="Q25" s="52">
        <f>+Q19-SUM(Q21:Q24)</f>
        <v>31088.064599999998</v>
      </c>
      <c r="R25" s="52">
        <f>+R19-SUM(R21:R24)</f>
        <v>26902.314600000002</v>
      </c>
      <c r="S25" s="52">
        <f t="shared" ref="S25" si="24">+S19-SUM(S21:S24)</f>
        <v>18305.423592250001</v>
      </c>
      <c r="T25" s="52">
        <f t="shared" ref="T25" si="25">+T19-SUM(T21:T24)</f>
        <v>18387.09701275</v>
      </c>
      <c r="U25" s="52">
        <f t="shared" ref="U25" si="26">+U19-SUM(U21:U24)</f>
        <v>17593.698070750001</v>
      </c>
      <c r="V25" s="110">
        <f t="shared" ref="V25" si="27">+V19-SUM(V21:V24)</f>
        <v>16580.299454799999</v>
      </c>
    </row>
    <row r="26" spans="2:26" s="9" customFormat="1" ht="13.8">
      <c r="B26" s="116"/>
      <c r="C26" s="100"/>
      <c r="D26" s="15"/>
      <c r="E26" s="15"/>
      <c r="F26" s="135"/>
      <c r="G26" s="135"/>
      <c r="H26" s="135"/>
      <c r="I26" s="135"/>
      <c r="J26" s="135"/>
      <c r="K26" s="136"/>
      <c r="M26" s="37"/>
      <c r="N26" s="100"/>
      <c r="O26" s="15"/>
      <c r="P26" s="16"/>
      <c r="Q26" s="21"/>
      <c r="R26" s="21"/>
      <c r="S26" s="21"/>
      <c r="T26" s="21"/>
      <c r="U26" s="21"/>
      <c r="V26" s="108"/>
    </row>
    <row r="27" spans="2:26" s="9" customFormat="1" ht="13.8">
      <c r="B27" s="119" t="s">
        <v>33</v>
      </c>
      <c r="C27" s="24" t="s">
        <v>18</v>
      </c>
      <c r="D27" s="22">
        <v>3.2500000000000001E-2</v>
      </c>
      <c r="E27" s="22" t="s">
        <v>22</v>
      </c>
      <c r="F27" s="133">
        <f t="shared" ref="F27:K27" si="28">IF(F19&gt;21000,0,IF(F19&lt;21000,F19*$D$27,0))</f>
        <v>0</v>
      </c>
      <c r="G27" s="133">
        <f t="shared" si="28"/>
        <v>0</v>
      </c>
      <c r="H27" s="133">
        <f>IF(H19&gt;21000,0,IF(H19&lt;21000,H19*$D$27,0))</f>
        <v>621.93570075000002</v>
      </c>
      <c r="I27" s="133">
        <f>IF(I19&gt;21000,0,IF(I19&lt;21000,I19*$D$27,0))</f>
        <v>624.61014524999996</v>
      </c>
      <c r="J27" s="133">
        <f t="shared" ref="J27" si="29">IF(J19&gt;21000,0,IF(J19&lt;21000,J19*$D$27,0))</f>
        <v>598.62982725000006</v>
      </c>
      <c r="K27" s="134">
        <f t="shared" si="28"/>
        <v>565.44548969999994</v>
      </c>
      <c r="M27" s="40" t="s">
        <v>33</v>
      </c>
      <c r="N27" s="24" t="s">
        <v>18</v>
      </c>
      <c r="O27" s="22">
        <v>3.2500000000000001E-2</v>
      </c>
      <c r="P27" s="23" t="s">
        <v>22</v>
      </c>
      <c r="Q27" s="19">
        <f t="shared" ref="Q27:V27" si="30">IF(Q19&gt;21000,0,IF(Q19&lt;21000,Q19*$O$27,0))</f>
        <v>0</v>
      </c>
      <c r="R27" s="19">
        <f t="shared" ref="R27" si="31">IF(R19&gt;21000,0,IF(R19&lt;21000,R19*$O$27,0))</f>
        <v>0</v>
      </c>
      <c r="S27" s="19">
        <f>IF(S19&gt;21000,0,IF(S19&lt;21000,S19*$O$27,0))</f>
        <v>657.29780025000014</v>
      </c>
      <c r="T27" s="19">
        <f>IF(T19&gt;21000,0,IF(T19&lt;21000,T19*$O$27,0))</f>
        <v>659.97224474999996</v>
      </c>
      <c r="U27" s="19">
        <f t="shared" ref="U27" si="32">IF(U19&gt;21000,0,IF(U19&lt;21000,U19*$O$27,0))</f>
        <v>633.99192675000006</v>
      </c>
      <c r="V27" s="107">
        <f t="shared" si="30"/>
        <v>600.80758920000005</v>
      </c>
      <c r="W27" s="11"/>
      <c r="X27" s="11"/>
      <c r="Y27" s="11"/>
      <c r="Z27" s="11"/>
    </row>
    <row r="28" spans="2:26" s="9" customFormat="1" ht="13.8">
      <c r="B28" s="119" t="s">
        <v>48</v>
      </c>
      <c r="C28" s="24"/>
      <c r="D28" s="22"/>
      <c r="E28" s="22"/>
      <c r="F28" s="133">
        <v>350</v>
      </c>
      <c r="G28" s="133">
        <v>350</v>
      </c>
      <c r="H28" s="133">
        <v>0</v>
      </c>
      <c r="I28" s="133">
        <v>0</v>
      </c>
      <c r="J28" s="133">
        <v>0</v>
      </c>
      <c r="K28" s="134">
        <v>0</v>
      </c>
      <c r="M28" s="40" t="s">
        <v>48</v>
      </c>
      <c r="N28" s="24"/>
      <c r="O28" s="22"/>
      <c r="P28" s="23"/>
      <c r="Q28" s="19">
        <v>350</v>
      </c>
      <c r="R28" s="19">
        <v>350</v>
      </c>
      <c r="S28" s="19">
        <v>0</v>
      </c>
      <c r="T28" s="19">
        <v>0</v>
      </c>
      <c r="U28" s="19">
        <v>0</v>
      </c>
      <c r="V28" s="107">
        <v>0</v>
      </c>
    </row>
    <row r="29" spans="2:26" s="9" customFormat="1" ht="13.8">
      <c r="B29" s="119" t="s">
        <v>34</v>
      </c>
      <c r="C29" s="24" t="s">
        <v>18</v>
      </c>
      <c r="D29" s="22">
        <v>0.13</v>
      </c>
      <c r="E29" s="22" t="s">
        <v>23</v>
      </c>
      <c r="F29" s="133">
        <f t="shared" ref="F29:K29" si="33">IF(F19-F13&gt;=15000,15000*$D$29,IF(F19-F13&lt;15000,(F19-F13)*$D$29,0))</f>
        <v>1950</v>
      </c>
      <c r="G29" s="133">
        <f t="shared" si="33"/>
        <v>1950</v>
      </c>
      <c r="H29" s="133">
        <f t="shared" si="33"/>
        <v>1698.06</v>
      </c>
      <c r="I29" s="133">
        <f t="shared" si="33"/>
        <v>1698.0599999999997</v>
      </c>
      <c r="J29" s="133">
        <f t="shared" si="33"/>
        <v>1698.06</v>
      </c>
      <c r="K29" s="134">
        <f t="shared" si="33"/>
        <v>1698.06</v>
      </c>
      <c r="M29" s="40" t="s">
        <v>34</v>
      </c>
      <c r="N29" s="24" t="s">
        <v>18</v>
      </c>
      <c r="O29" s="22">
        <v>0.13</v>
      </c>
      <c r="P29" s="23" t="s">
        <v>23</v>
      </c>
      <c r="Q29" s="19">
        <f t="shared" ref="Q29:V29" si="34">IF(Q19-Q13-Q15&gt;=15000,15000*$O$29,IF(Q19-Q13-Q15&lt;15000,(Q19-Q13-Q15)*$O$29,0))</f>
        <v>1950</v>
      </c>
      <c r="R29" s="19">
        <f t="shared" si="34"/>
        <v>1950</v>
      </c>
      <c r="S29" s="19">
        <f t="shared" si="34"/>
        <v>1698.0600000000004</v>
      </c>
      <c r="T29" s="19">
        <f t="shared" si="34"/>
        <v>1698.06</v>
      </c>
      <c r="U29" s="19">
        <f t="shared" si="34"/>
        <v>1698.0600000000004</v>
      </c>
      <c r="V29" s="107">
        <f t="shared" si="34"/>
        <v>1698.0600000000004</v>
      </c>
    </row>
    <row r="30" spans="2:26" s="9" customFormat="1" ht="13.8">
      <c r="B30" s="119" t="s">
        <v>35</v>
      </c>
      <c r="C30" s="24" t="s">
        <v>18</v>
      </c>
      <c r="D30" s="22">
        <v>8.3299999999999999E-2</v>
      </c>
      <c r="E30" s="22" t="s">
        <v>23</v>
      </c>
      <c r="F30" s="133">
        <f t="shared" ref="F30:K30" si="35">F11*$D$30</f>
        <v>1088.0645999999999</v>
      </c>
      <c r="G30" s="133">
        <f t="shared" si="35"/>
        <v>1088.0645999999999</v>
      </c>
      <c r="H30" s="133">
        <f t="shared" si="35"/>
        <v>1088.0645999999999</v>
      </c>
      <c r="I30" s="133">
        <f t="shared" si="35"/>
        <v>1088.0645999999999</v>
      </c>
      <c r="J30" s="133">
        <f t="shared" si="35"/>
        <v>1088.0645999999999</v>
      </c>
      <c r="K30" s="134">
        <f t="shared" si="35"/>
        <v>1088.0645999999999</v>
      </c>
      <c r="M30" s="40" t="s">
        <v>35</v>
      </c>
      <c r="N30" s="24" t="s">
        <v>18</v>
      </c>
      <c r="O30" s="22">
        <v>8.3299999999999999E-2</v>
      </c>
      <c r="P30" s="23" t="s">
        <v>23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07">
        <v>0</v>
      </c>
    </row>
    <row r="31" spans="2:26" s="9" customFormat="1" ht="13.8">
      <c r="B31" s="121" t="s">
        <v>24</v>
      </c>
      <c r="C31" s="24" t="s">
        <v>18</v>
      </c>
      <c r="D31" s="22">
        <v>5.8299999999999998E-2</v>
      </c>
      <c r="E31" s="22" t="s">
        <v>22</v>
      </c>
      <c r="F31" s="133">
        <f>F19*$D$31</f>
        <v>1865.6</v>
      </c>
      <c r="G31" s="133">
        <f>G19*$D$31</f>
        <v>1621.5707749999999</v>
      </c>
      <c r="H31" s="133">
        <f>H19*$D$31</f>
        <v>1115.65696473</v>
      </c>
      <c r="I31" s="133">
        <f t="shared" ref="I31:K31" si="36">I19*$D$31</f>
        <v>1120.4545067099998</v>
      </c>
      <c r="J31" s="133">
        <f t="shared" si="36"/>
        <v>1073.8498131900001</v>
      </c>
      <c r="K31" s="134">
        <f t="shared" si="36"/>
        <v>1014.3222169079999</v>
      </c>
      <c r="M31" s="41" t="s">
        <v>24</v>
      </c>
      <c r="N31" s="24" t="s">
        <v>18</v>
      </c>
      <c r="O31" s="22">
        <v>5.8299999999999998E-2</v>
      </c>
      <c r="P31" s="23" t="s">
        <v>22</v>
      </c>
      <c r="Q31" s="19">
        <f>SUM(Q19-Q15)*$O$31</f>
        <v>1865.5999999999997</v>
      </c>
      <c r="R31" s="19">
        <f t="shared" ref="R31:V31" si="37">SUM(R19-R15)*$O$31</f>
        <v>1621.5707749999999</v>
      </c>
      <c r="S31" s="19">
        <f t="shared" si="37"/>
        <v>1115.65696473</v>
      </c>
      <c r="T31" s="19">
        <f t="shared" si="37"/>
        <v>1120.4545067099998</v>
      </c>
      <c r="U31" s="19">
        <f t="shared" si="37"/>
        <v>1073.8498131900001</v>
      </c>
      <c r="V31" s="107">
        <f t="shared" si="37"/>
        <v>1014.3222169079999</v>
      </c>
      <c r="X31" s="103"/>
    </row>
    <row r="32" spans="2:26" s="9" customFormat="1" ht="13.8">
      <c r="B32" s="121" t="s">
        <v>36</v>
      </c>
      <c r="C32" s="24" t="s">
        <v>18</v>
      </c>
      <c r="D32" s="124">
        <v>2.5600000000000001E-2</v>
      </c>
      <c r="E32" s="22" t="s">
        <v>22</v>
      </c>
      <c r="F32" s="189" t="s">
        <v>70</v>
      </c>
      <c r="G32" s="189"/>
      <c r="H32" s="189"/>
      <c r="I32" s="189"/>
      <c r="J32" s="189"/>
      <c r="K32" s="189"/>
      <c r="M32" s="41" t="s">
        <v>36</v>
      </c>
      <c r="N32" s="24" t="s">
        <v>18</v>
      </c>
      <c r="O32" s="26">
        <v>2.5600000000000001E-2</v>
      </c>
      <c r="P32" s="22" t="s">
        <v>22</v>
      </c>
      <c r="Q32" s="189" t="s">
        <v>70</v>
      </c>
      <c r="R32" s="189"/>
      <c r="S32" s="189"/>
      <c r="T32" s="189"/>
      <c r="U32" s="189"/>
      <c r="V32" s="189"/>
    </row>
    <row r="33" spans="2:22" s="9" customFormat="1" ht="13.8">
      <c r="B33" s="119" t="s">
        <v>37</v>
      </c>
      <c r="C33" s="24" t="s">
        <v>20</v>
      </c>
      <c r="D33" s="22"/>
      <c r="E33" s="22"/>
      <c r="F33" s="133">
        <v>900</v>
      </c>
      <c r="G33" s="133">
        <v>250</v>
      </c>
      <c r="H33" s="133">
        <v>250</v>
      </c>
      <c r="I33" s="133">
        <v>250</v>
      </c>
      <c r="J33" s="133">
        <v>250</v>
      </c>
      <c r="K33" s="134">
        <v>250</v>
      </c>
      <c r="M33" s="43" t="s">
        <v>37</v>
      </c>
      <c r="N33" s="24" t="s">
        <v>20</v>
      </c>
      <c r="O33" s="22"/>
      <c r="P33" s="23"/>
      <c r="Q33" s="19">
        <v>900</v>
      </c>
      <c r="R33" s="19">
        <v>250</v>
      </c>
      <c r="S33" s="19">
        <v>250</v>
      </c>
      <c r="T33" s="19">
        <v>250</v>
      </c>
      <c r="U33" s="19">
        <v>250</v>
      </c>
      <c r="V33" s="107">
        <v>250</v>
      </c>
    </row>
    <row r="34" spans="2:22" s="9" customFormat="1" ht="13.8">
      <c r="B34" s="119" t="s">
        <v>52</v>
      </c>
      <c r="C34" s="24" t="s">
        <v>20</v>
      </c>
      <c r="D34" s="22"/>
      <c r="E34" s="22"/>
      <c r="F34" s="133">
        <v>498</v>
      </c>
      <c r="G34" s="133">
        <v>100</v>
      </c>
      <c r="H34" s="133">
        <v>100</v>
      </c>
      <c r="I34" s="133">
        <v>100</v>
      </c>
      <c r="J34" s="133">
        <v>100</v>
      </c>
      <c r="K34" s="134">
        <v>100</v>
      </c>
      <c r="M34" s="43" t="s">
        <v>52</v>
      </c>
      <c r="N34" s="24" t="s">
        <v>20</v>
      </c>
      <c r="O34" s="22"/>
      <c r="P34" s="23"/>
      <c r="Q34" s="19">
        <v>498</v>
      </c>
      <c r="R34" s="19">
        <v>100</v>
      </c>
      <c r="S34" s="19">
        <v>100</v>
      </c>
      <c r="T34" s="19">
        <v>100</v>
      </c>
      <c r="U34" s="19">
        <v>100</v>
      </c>
      <c r="V34" s="107">
        <v>100</v>
      </c>
    </row>
    <row r="35" spans="2:22" s="9" customFormat="1" ht="13.8">
      <c r="B35" s="119" t="s">
        <v>46</v>
      </c>
      <c r="C35" s="24" t="s">
        <v>20</v>
      </c>
      <c r="D35" s="22">
        <v>4.8099999999999997E-2</v>
      </c>
      <c r="E35" s="22" t="s">
        <v>23</v>
      </c>
      <c r="F35" s="199" t="s">
        <v>71</v>
      </c>
      <c r="G35" s="200"/>
      <c r="H35" s="200"/>
      <c r="I35" s="200"/>
      <c r="J35" s="200"/>
      <c r="K35" s="201"/>
      <c r="M35" s="43" t="s">
        <v>46</v>
      </c>
      <c r="N35" s="24" t="s">
        <v>20</v>
      </c>
      <c r="O35" s="22">
        <v>4.8099999999999997E-2</v>
      </c>
      <c r="P35" s="23" t="s">
        <v>23</v>
      </c>
      <c r="Q35" s="197" t="s">
        <v>71</v>
      </c>
      <c r="R35" s="197"/>
      <c r="S35" s="197"/>
      <c r="T35" s="197"/>
      <c r="U35" s="197"/>
      <c r="V35" s="198"/>
    </row>
    <row r="36" spans="2:22" s="9" customFormat="1" ht="13.8">
      <c r="B36" s="125" t="s">
        <v>40</v>
      </c>
      <c r="C36" s="28"/>
      <c r="D36" s="27"/>
      <c r="E36" s="27"/>
      <c r="F36" s="141">
        <f t="shared" ref="F36:K36" si="38">SUM(F27:F35)</f>
        <v>6651.6646000000001</v>
      </c>
      <c r="G36" s="141">
        <f t="shared" ref="G36" si="39">SUM(G27:G35)</f>
        <v>5359.6353749999998</v>
      </c>
      <c r="H36" s="141">
        <f t="shared" si="38"/>
        <v>4873.7172654799997</v>
      </c>
      <c r="I36" s="141">
        <f t="shared" si="38"/>
        <v>4881.1892519599996</v>
      </c>
      <c r="J36" s="141">
        <f t="shared" si="38"/>
        <v>4808.6042404399996</v>
      </c>
      <c r="K36" s="142">
        <f t="shared" si="38"/>
        <v>4715.8923066079997</v>
      </c>
      <c r="M36" s="44" t="s">
        <v>40</v>
      </c>
      <c r="N36" s="28"/>
      <c r="O36" s="27"/>
      <c r="P36" s="29"/>
      <c r="Q36" s="30">
        <f t="shared" ref="Q36:V36" si="40">SUM(Q27:Q35)</f>
        <v>5563.5999999999995</v>
      </c>
      <c r="R36" s="30">
        <f t="shared" ref="R36" si="41">SUM(R27:R35)</f>
        <v>4271.5707750000001</v>
      </c>
      <c r="S36" s="30">
        <f t="shared" si="40"/>
        <v>3821.014764980001</v>
      </c>
      <c r="T36" s="30">
        <f t="shared" si="40"/>
        <v>3828.4867514599996</v>
      </c>
      <c r="U36" s="30">
        <f t="shared" si="40"/>
        <v>3755.9017399400004</v>
      </c>
      <c r="V36" s="111">
        <f t="shared" si="40"/>
        <v>3663.1898061080005</v>
      </c>
    </row>
    <row r="37" spans="2:22" s="9" customFormat="1" ht="13.8">
      <c r="B37" s="119" t="s">
        <v>38</v>
      </c>
      <c r="C37" s="24"/>
      <c r="D37" s="31">
        <v>0.16666666666666666</v>
      </c>
      <c r="E37" s="22"/>
      <c r="F37" s="133">
        <f>F36*$D$37*0</f>
        <v>0</v>
      </c>
      <c r="G37" s="133">
        <f>G36*$D$37*0</f>
        <v>0</v>
      </c>
      <c r="H37" s="133">
        <f t="shared" ref="H37:K37" si="42">H36*$D$37*0</f>
        <v>0</v>
      </c>
      <c r="I37" s="133">
        <f t="shared" si="42"/>
        <v>0</v>
      </c>
      <c r="J37" s="133">
        <f t="shared" si="42"/>
        <v>0</v>
      </c>
      <c r="K37" s="134">
        <f t="shared" si="42"/>
        <v>0</v>
      </c>
      <c r="M37" s="40" t="s">
        <v>38</v>
      </c>
      <c r="N37" s="24"/>
      <c r="O37" s="31">
        <v>0.16666666666666666</v>
      </c>
      <c r="P37" s="23"/>
      <c r="Q37" s="19">
        <f>Q36*$O$37*0</f>
        <v>0</v>
      </c>
      <c r="R37" s="19">
        <f>R36*$O$37*0</f>
        <v>0</v>
      </c>
      <c r="S37" s="19">
        <f t="shared" ref="S37:U37" si="43">S36*$O$37*0</f>
        <v>0</v>
      </c>
      <c r="T37" s="19">
        <f t="shared" si="43"/>
        <v>0</v>
      </c>
      <c r="U37" s="19">
        <f t="shared" si="43"/>
        <v>0</v>
      </c>
      <c r="V37" s="107">
        <f t="shared" ref="V37" si="44">V36*$O$37*0</f>
        <v>0</v>
      </c>
    </row>
    <row r="38" spans="2:22" s="9" customFormat="1" thickBot="1">
      <c r="B38" s="126" t="s">
        <v>39</v>
      </c>
      <c r="C38" s="46"/>
      <c r="D38" s="127"/>
      <c r="E38" s="127"/>
      <c r="F38" s="143">
        <f t="shared" ref="F38:K38" si="45">F19+F36+F37</f>
        <v>38651.664600000004</v>
      </c>
      <c r="G38" s="143">
        <f t="shared" si="45"/>
        <v>33173.885374999998</v>
      </c>
      <c r="H38" s="143">
        <f t="shared" si="45"/>
        <v>24010.200365479999</v>
      </c>
      <c r="I38" s="143">
        <f t="shared" si="45"/>
        <v>24099.962951959998</v>
      </c>
      <c r="J38" s="143">
        <f t="shared" si="45"/>
        <v>23227.98354044</v>
      </c>
      <c r="K38" s="144">
        <f t="shared" si="45"/>
        <v>22114.215066607998</v>
      </c>
      <c r="M38" s="45" t="s">
        <v>39</v>
      </c>
      <c r="N38" s="46"/>
      <c r="O38" s="47"/>
      <c r="P38" s="48"/>
      <c r="Q38" s="49">
        <f t="shared" ref="Q38:V38" si="46">Q19+Q36+Q37</f>
        <v>38651.664599999996</v>
      </c>
      <c r="R38" s="49">
        <f t="shared" ref="R38" si="47">R19+R36+R37</f>
        <v>33173.885374999998</v>
      </c>
      <c r="S38" s="49">
        <f t="shared" si="46"/>
        <v>24045.562464980005</v>
      </c>
      <c r="T38" s="49">
        <f t="shared" si="46"/>
        <v>24135.32505146</v>
      </c>
      <c r="U38" s="49">
        <f t="shared" si="46"/>
        <v>23263.345639940002</v>
      </c>
      <c r="V38" s="112">
        <f t="shared" si="46"/>
        <v>22149.577166108</v>
      </c>
    </row>
    <row r="39" spans="2:22">
      <c r="B39" s="9"/>
      <c r="C39" s="9"/>
      <c r="D39" s="9"/>
      <c r="E39" s="9"/>
      <c r="F39" s="9"/>
      <c r="G39" s="9"/>
      <c r="H39" s="9"/>
      <c r="I39" s="9"/>
      <c r="J39" s="9"/>
      <c r="K39" s="9"/>
      <c r="Q39" s="101">
        <v>38651.664600000004</v>
      </c>
      <c r="R39" s="101">
        <v>33173.885374999998</v>
      </c>
      <c r="S39" s="101">
        <v>24010.200365479999</v>
      </c>
      <c r="T39" s="101">
        <v>24099.962951959998</v>
      </c>
      <c r="U39" s="101">
        <v>23227.98354044</v>
      </c>
      <c r="V39" s="101">
        <v>22114.215066607998</v>
      </c>
    </row>
    <row r="40" spans="2:22">
      <c r="Q40" s="102">
        <f>Q39-Q38</f>
        <v>0</v>
      </c>
      <c r="R40" s="102">
        <f t="shared" ref="R40:V40" si="48">R39-R38</f>
        <v>0</v>
      </c>
      <c r="S40" s="102">
        <f t="shared" si="48"/>
        <v>-35.36209950000557</v>
      </c>
      <c r="T40" s="102">
        <f t="shared" si="48"/>
        <v>-35.362099500001932</v>
      </c>
      <c r="U40" s="102">
        <f t="shared" si="48"/>
        <v>-35.362099500001932</v>
      </c>
      <c r="V40" s="102">
        <f t="shared" si="48"/>
        <v>-35.362099500001932</v>
      </c>
    </row>
  </sheetData>
  <mergeCells count="6">
    <mergeCell ref="F32:K32"/>
    <mergeCell ref="N3:V5"/>
    <mergeCell ref="M2:V2"/>
    <mergeCell ref="Q32:V32"/>
    <mergeCell ref="Q35:V35"/>
    <mergeCell ref="F35:K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Orb Final</vt:lpstr>
      <vt:lpstr>Wage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SILA</cp:lastModifiedBy>
  <cp:lastPrinted>2021-08-03T11:03:56Z</cp:lastPrinted>
  <dcterms:created xsi:type="dcterms:W3CDTF">2020-01-31T10:05:12Z</dcterms:created>
  <dcterms:modified xsi:type="dcterms:W3CDTF">2022-02-01T05:49:25Z</dcterms:modified>
</cp:coreProperties>
</file>