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ILA\Desktop\Clients\"/>
    </mc:Choice>
  </mc:AlternateContent>
  <bookViews>
    <workbookView xWindow="0" yWindow="0" windowWidth="23040" windowHeight="9192"/>
  </bookViews>
  <sheets>
    <sheet name="Cost Schedule Mumbai" sheetId="10" r:id="rId1"/>
    <sheet name="Wage Structure" sheetId="9" r:id="rId2"/>
    <sheet name="Garden Wagebreakup" sheetId="11" r:id="rId3"/>
    <sheet name="HK Survey report" sheetId="12" r:id="rId4"/>
    <sheet name="Technical Survey" sheetId="1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0" l="1"/>
  <c r="H10" i="13" l="1"/>
  <c r="I10" i="13" s="1"/>
  <c r="H9" i="13"/>
  <c r="B9" i="13"/>
  <c r="H8" i="13"/>
  <c r="I8" i="13" s="1"/>
  <c r="I11" i="13" s="1"/>
  <c r="D11" i="12" l="1"/>
  <c r="E23" i="10"/>
  <c r="F36" i="9"/>
  <c r="H29" i="9"/>
  <c r="G29" i="9"/>
  <c r="G30" i="9"/>
  <c r="F29" i="9"/>
  <c r="M28" i="9"/>
  <c r="L28" i="9"/>
  <c r="K28" i="9"/>
  <c r="I28" i="9"/>
  <c r="H28" i="9"/>
  <c r="G28" i="9"/>
  <c r="F28" i="9"/>
  <c r="M26" i="9"/>
  <c r="L26" i="9"/>
  <c r="K26" i="9"/>
  <c r="H26" i="9"/>
  <c r="G26" i="9"/>
  <c r="F30" i="9"/>
  <c r="F34" i="9"/>
  <c r="M22" i="9"/>
  <c r="G22" i="9"/>
  <c r="H22" i="9"/>
  <c r="I22" i="9"/>
  <c r="K22" i="9"/>
  <c r="L22" i="9"/>
  <c r="F22" i="9"/>
  <c r="H21" i="9"/>
  <c r="I21" i="9"/>
  <c r="K21" i="9"/>
  <c r="L21" i="9"/>
  <c r="M21" i="9"/>
  <c r="G21" i="9"/>
  <c r="L12" i="10"/>
  <c r="L30" i="10" l="1"/>
  <c r="F24" i="10"/>
  <c r="G21" i="10"/>
  <c r="H21" i="10"/>
  <c r="I21" i="10"/>
  <c r="J21" i="10"/>
  <c r="F21" i="10"/>
  <c r="M36" i="9"/>
  <c r="L36" i="9"/>
  <c r="K36" i="9"/>
  <c r="I36" i="9"/>
  <c r="H36" i="9"/>
  <c r="G36" i="9"/>
  <c r="G12" i="10" l="1"/>
  <c r="H12" i="10"/>
  <c r="I12" i="10"/>
  <c r="J12" i="10"/>
  <c r="F12" i="10"/>
  <c r="F15" i="10" l="1"/>
  <c r="K20" i="10"/>
  <c r="K14" i="10"/>
  <c r="G15" i="10"/>
  <c r="H15" i="10"/>
  <c r="I15" i="10"/>
  <c r="J15" i="10"/>
  <c r="H30" i="9"/>
  <c r="I30" i="9"/>
  <c r="K30" i="9"/>
  <c r="I29" i="9"/>
  <c r="J29" i="9"/>
  <c r="K29" i="9"/>
  <c r="L29" i="9"/>
  <c r="M29" i="9"/>
  <c r="M34" i="9"/>
  <c r="L34" i="9"/>
  <c r="K34" i="9"/>
  <c r="J34" i="9"/>
  <c r="I34" i="9"/>
  <c r="H34" i="9"/>
  <c r="G34" i="9"/>
  <c r="I26" i="9"/>
  <c r="K20" i="9"/>
  <c r="I20" i="9"/>
  <c r="H20" i="9"/>
  <c r="M11" i="9"/>
  <c r="I11" i="9"/>
  <c r="F11" i="9"/>
  <c r="F13" i="9" s="1"/>
  <c r="K12" i="10" l="1"/>
  <c r="K15" i="10"/>
  <c r="M13" i="9"/>
  <c r="M18" i="9" s="1"/>
  <c r="I13" i="9"/>
  <c r="I18" i="9" s="1"/>
  <c r="F18" i="9"/>
  <c r="F26" i="9" l="1"/>
  <c r="F20" i="9"/>
  <c r="F21" i="9"/>
  <c r="M20" i="9"/>
  <c r="M30" i="9"/>
  <c r="I24" i="9"/>
  <c r="F24" i="9" l="1"/>
  <c r="F37" i="9"/>
  <c r="M37" i="9"/>
  <c r="M24" i="9"/>
  <c r="I37" i="9"/>
  <c r="M38" i="9" l="1"/>
  <c r="E20" i="10" s="1"/>
  <c r="L20" i="10" s="1"/>
  <c r="F38" i="9"/>
  <c r="I38" i="9"/>
  <c r="J24" i="10"/>
  <c r="I24" i="10"/>
  <c r="H24" i="10"/>
  <c r="G24" i="10"/>
  <c r="L11" i="9"/>
  <c r="H11" i="9"/>
  <c r="H13" i="9" s="1"/>
  <c r="K18" i="10"/>
  <c r="K19" i="10"/>
  <c r="K17" i="10"/>
  <c r="G11" i="9"/>
  <c r="K21" i="10" l="1"/>
  <c r="K24" i="10"/>
  <c r="L24" i="10"/>
  <c r="L13" i="9"/>
  <c r="L18" i="9" s="1"/>
  <c r="H18" i="9"/>
  <c r="G13" i="9"/>
  <c r="G18" i="9" s="1"/>
  <c r="L20" i="9" l="1"/>
  <c r="L30" i="9"/>
  <c r="G20" i="9"/>
  <c r="L24" i="9"/>
  <c r="H24" i="9"/>
  <c r="K11" i="9"/>
  <c r="J11" i="9"/>
  <c r="L37" i="9" l="1"/>
  <c r="G24" i="9"/>
  <c r="G37" i="9"/>
  <c r="H37" i="9"/>
  <c r="J13" i="9"/>
  <c r="J18" i="9" s="1"/>
  <c r="K13" i="9"/>
  <c r="K18" i="9" s="1"/>
  <c r="J26" i="9" l="1"/>
  <c r="J21" i="9"/>
  <c r="J28" i="9"/>
  <c r="J22" i="9"/>
  <c r="J20" i="9"/>
  <c r="J30" i="9"/>
  <c r="H38" i="9"/>
  <c r="G38" i="9"/>
  <c r="L38" i="9"/>
  <c r="E19" i="10" s="1"/>
  <c r="L19" i="10" s="1"/>
  <c r="J36" i="9" l="1"/>
  <c r="J37" i="9" s="1"/>
  <c r="E14" i="10"/>
  <c r="L14" i="10" s="1"/>
  <c r="L15" i="10" s="1"/>
  <c r="K24" i="9"/>
  <c r="K37" i="9"/>
  <c r="K38" i="9" s="1"/>
  <c r="E18" i="10" s="1"/>
  <c r="L18" i="10" s="1"/>
  <c r="J24" i="9"/>
  <c r="J38" i="9" l="1"/>
  <c r="E17" i="10" s="1"/>
  <c r="L17" i="10" s="1"/>
  <c r="L21" i="10" s="1"/>
  <c r="L32" i="10" l="1"/>
  <c r="L34" i="10" s="1"/>
  <c r="L35" i="10" s="1"/>
  <c r="L36" i="10" s="1"/>
  <c r="L37" i="10" s="1"/>
  <c r="L33" i="10"/>
  <c r="U35" i="10" l="1"/>
  <c r="U34" i="10"/>
  <c r="C27" i="10"/>
  <c r="C28" i="10" s="1"/>
  <c r="C29" i="10" s="1"/>
  <c r="C30" i="10" s="1"/>
  <c r="C31" i="10" s="1"/>
  <c r="C32" i="10" s="1"/>
  <c r="C33" i="10" s="1"/>
  <c r="U9" i="10"/>
  <c r="U36" i="10" l="1"/>
</calcChain>
</file>

<file path=xl/sharedStrings.xml><?xml version="1.0" encoding="utf-8"?>
<sst xmlns="http://schemas.openxmlformats.org/spreadsheetml/2006/main" count="276" uniqueCount="192">
  <si>
    <t>G</t>
  </si>
  <si>
    <t>I</t>
  </si>
  <si>
    <t>II</t>
  </si>
  <si>
    <t>III</t>
  </si>
  <si>
    <t>Cost</t>
  </si>
  <si>
    <t>at Actuals</t>
  </si>
  <si>
    <t>Billing At Actuals</t>
  </si>
  <si>
    <t>FACTOR OF CONSIDERATION</t>
  </si>
  <si>
    <t>COST</t>
  </si>
  <si>
    <t>AREA</t>
  </si>
  <si>
    <t>PHASE-4</t>
  </si>
  <si>
    <t>Unit Rate (Rs.)</t>
  </si>
  <si>
    <t xml:space="preserve">Site Name - </t>
  </si>
  <si>
    <t>Sub - Total</t>
  </si>
  <si>
    <t>Shifts</t>
  </si>
  <si>
    <t>Remarks &amp; Shift Timings</t>
  </si>
  <si>
    <t>Sr.No.</t>
  </si>
  <si>
    <t>Disposable Toiletries &amp; Garbage Bags</t>
  </si>
  <si>
    <t>Total No.</t>
  </si>
  <si>
    <t>TOTAL CHARGES</t>
  </si>
  <si>
    <t>Management Fee</t>
  </si>
  <si>
    <t>Grand Total - Monthly</t>
  </si>
  <si>
    <t>9 hours x 6 Days a Week</t>
  </si>
  <si>
    <t>Break ups</t>
  </si>
  <si>
    <t>Basic</t>
  </si>
  <si>
    <t>S</t>
  </si>
  <si>
    <t>DA</t>
  </si>
  <si>
    <t>V</t>
  </si>
  <si>
    <t>HRA</t>
  </si>
  <si>
    <t>Gross</t>
  </si>
  <si>
    <t>Basic+DA</t>
  </si>
  <si>
    <t>Leave Wages  (CL, PL, SL)</t>
  </si>
  <si>
    <t>Washing Allowance</t>
  </si>
  <si>
    <t xml:space="preserve">Other Allowances </t>
  </si>
  <si>
    <t>Gross Salary</t>
  </si>
  <si>
    <t>S/V</t>
  </si>
  <si>
    <t>Taken On</t>
  </si>
  <si>
    <t>%</t>
  </si>
  <si>
    <t>Total In Hand Salary</t>
  </si>
  <si>
    <t>Professional Tax Deduction</t>
  </si>
  <si>
    <t>ESI Employee Deduction</t>
  </si>
  <si>
    <t>P.F Employee Deduction</t>
  </si>
  <si>
    <t>Ex-Gratia - Bonus</t>
  </si>
  <si>
    <t>National Holidays Days Holidays</t>
  </si>
  <si>
    <t xml:space="preserve">Uniform, Shoes, PPE </t>
  </si>
  <si>
    <t>1/6 Reliever Charge (if applicable)</t>
  </si>
  <si>
    <t>TOTAL CTC</t>
  </si>
  <si>
    <t>Sub Total CTC</t>
  </si>
  <si>
    <t>State - Maharashtra</t>
  </si>
  <si>
    <t>Wage - State Wage, Zone - 1</t>
  </si>
  <si>
    <t>Wage Schedule</t>
  </si>
  <si>
    <t>Basic + DA</t>
  </si>
  <si>
    <t>HRA%</t>
  </si>
  <si>
    <t>Gratuity</t>
  </si>
  <si>
    <t>Terms</t>
  </si>
  <si>
    <t>Taxes as applicable</t>
  </si>
  <si>
    <t>Revision in rates will be deemed approved as per Minimum Wage Notification from the date thereof</t>
  </si>
  <si>
    <t>Uniforms costs are included, however, for customized uniforms - we will bill on actuals</t>
  </si>
  <si>
    <t>Payments Terms - 30 Days</t>
  </si>
  <si>
    <t>SILA will deploy a transition team on site upto a week before the start date to take a handover, and same will be billed to client</t>
  </si>
  <si>
    <t>SILA will provide on statutory documentation each month.</t>
  </si>
  <si>
    <t>Tools &amp; Tackles</t>
  </si>
  <si>
    <t>Work on Statutory Holidays will be billed at 3X - 26th January, 1st May, 15th August, 2nd October and 4 other national holidays which will be chosen by the client</t>
  </si>
  <si>
    <t>Min. Wage Year Notification - Jul'21 to Dec'21</t>
  </si>
  <si>
    <t>Mediclaim</t>
  </si>
  <si>
    <t>R</t>
  </si>
  <si>
    <t>Mumbai</t>
  </si>
  <si>
    <t xml:space="preserve">City: </t>
  </si>
  <si>
    <t>-</t>
  </si>
  <si>
    <t xml:space="preserve">Documentation, BGV &amp; Training </t>
  </si>
  <si>
    <t xml:space="preserve">Wet &amp; Dry Vacuum Cleaner </t>
  </si>
  <si>
    <t>Billing at Actuals</t>
  </si>
  <si>
    <t>HK Staff</t>
  </si>
  <si>
    <t>Gardener</t>
  </si>
  <si>
    <t>MST</t>
  </si>
  <si>
    <t>Additional Salary</t>
  </si>
  <si>
    <t>Fire Marshall</t>
  </si>
  <si>
    <t>HK staff (Janitor/Chambermaid)</t>
  </si>
  <si>
    <t>Receptionist</t>
  </si>
  <si>
    <t>Pantry Boy</t>
  </si>
  <si>
    <t>Epbax Operator</t>
  </si>
  <si>
    <t>Mail Room Boy</t>
  </si>
  <si>
    <t>Management Services</t>
  </si>
  <si>
    <t xml:space="preserve">Cost Structure Per Month for Garden Maintenance Service </t>
  </si>
  <si>
    <t>A/c. Sila Group, Neelam Center, Worli, Mumbai.</t>
  </si>
  <si>
    <t xml:space="preserve">Sr.No. </t>
  </si>
  <si>
    <t xml:space="preserve">Particulars </t>
  </si>
  <si>
    <t xml:space="preserve">Amount Rs. </t>
  </si>
  <si>
    <t xml:space="preserve">Basic </t>
  </si>
  <si>
    <t>D.A.</t>
  </si>
  <si>
    <t>TOTAL (A)</t>
  </si>
  <si>
    <t xml:space="preserve">H.R.A. - 5% </t>
  </si>
  <si>
    <t>Washing Allowance - 5%</t>
  </si>
  <si>
    <t xml:space="preserve">Conveyance Allowance - 5% </t>
  </si>
  <si>
    <t xml:space="preserve">Special Allowance </t>
  </si>
  <si>
    <t>TOTAL (B)</t>
  </si>
  <si>
    <t xml:space="preserve">P.F. @ 13% on (Total A) or Rs.15,000/- whichever is less </t>
  </si>
  <si>
    <t>E.S.I.C. @ 3.25% (on Total B)</t>
  </si>
  <si>
    <t>Leave Wages @ 5.80% (on Total A)</t>
  </si>
  <si>
    <t>Bonus @ 8.33% (on Total A)</t>
  </si>
  <si>
    <t>Uniform, Shoes &amp; Raincoat</t>
  </si>
  <si>
    <t xml:space="preserve">W.C. Insurance </t>
  </si>
  <si>
    <t>MLWF</t>
  </si>
  <si>
    <t xml:space="preserve">TOTAL ( C ) </t>
  </si>
  <si>
    <t>Add: Service Charge @ 12%</t>
  </si>
  <si>
    <t xml:space="preserve">Cost to Company for one person </t>
  </si>
  <si>
    <t xml:space="preserve">Nos. of Manpower </t>
  </si>
  <si>
    <t>Total Cost Categorywise</t>
  </si>
  <si>
    <t>Add: Supervisor Visit Charges (Once in a month)</t>
  </si>
  <si>
    <t xml:space="preserve">Add: Garden Tools &amp; Tackles </t>
  </si>
  <si>
    <t>Grand Total Per month</t>
  </si>
  <si>
    <t>Rounded off</t>
  </si>
  <si>
    <t>Statutory Conditions:</t>
  </si>
  <si>
    <t>Dearness Allowance &amp; Basic Wages to pay as per Govt.Notification. Existing Dearness Allowance is valid upto 31.12.2021. Kindly note that Basic/D.A. structure changes every Six months, which you as a principal employer need to pay as per the govt. notification.</t>
  </si>
  <si>
    <t xml:space="preserve">GST is to be paid  extra as applicable. </t>
  </si>
  <si>
    <t xml:space="preserve">Take Home Salary </t>
  </si>
  <si>
    <t xml:space="preserve">Earning  - Gross Salary as above </t>
  </si>
  <si>
    <t xml:space="preserve">Deductions </t>
  </si>
  <si>
    <t xml:space="preserve">P.F. 12% on Basic+D.A.or Rs.15000/- whichever is less </t>
  </si>
  <si>
    <t xml:space="preserve">E.S.I.C. @ 0.75% on Gross Salary </t>
  </si>
  <si>
    <t xml:space="preserve">Professional Tax </t>
  </si>
  <si>
    <t xml:space="preserve">Total Deductions </t>
  </si>
  <si>
    <t xml:space="preserve">Net Salary Payable </t>
  </si>
  <si>
    <t xml:space="preserve">N.B. </t>
  </si>
  <si>
    <t>Overtime rate per hour</t>
  </si>
  <si>
    <t>Horticulture</t>
  </si>
  <si>
    <t>Pantry boy</t>
  </si>
  <si>
    <t>Mail room Boy</t>
  </si>
  <si>
    <t>Technical Tools &amp; Tackles</t>
  </si>
  <si>
    <t>Monthly Rental</t>
  </si>
  <si>
    <t xml:space="preserve">Proposal Date - </t>
  </si>
  <si>
    <t>Single Disc</t>
  </si>
  <si>
    <t>9 hours x 6 Days a Week (MST to help during renovation - understand systems, wiring etc.)</t>
  </si>
  <si>
    <t>Garden repairs, tools &amp; tackles</t>
  </si>
  <si>
    <t>Termite Treatment</t>
  </si>
  <si>
    <t xml:space="preserve">Pest Control </t>
  </si>
  <si>
    <t>GPM, Rodent, Mosquito, Fly Management (Frequency will vary as per schedule)</t>
  </si>
  <si>
    <t xml:space="preserve">Location </t>
  </si>
  <si>
    <t xml:space="preserve">Total Manpower Required  Tower </t>
  </si>
  <si>
    <t xml:space="preserve">Description  </t>
  </si>
  <si>
    <t>Total Manpower</t>
  </si>
  <si>
    <t xml:space="preserve">Team Leader </t>
  </si>
  <si>
    <t>Janitors</t>
  </si>
  <si>
    <t xml:space="preserve">Pantry Boy </t>
  </si>
  <si>
    <t>Call answer</t>
  </si>
  <si>
    <t xml:space="preserve">Mail Room Boy </t>
  </si>
  <si>
    <t xml:space="preserve">ECBAX Oparator </t>
  </si>
  <si>
    <t>Total</t>
  </si>
  <si>
    <t>Team Ledaer  -11500</t>
  </si>
  <si>
    <t>Janitors net salary -10500</t>
  </si>
  <si>
    <t>Pantry Boy -14000</t>
  </si>
  <si>
    <t xml:space="preserve">Tower </t>
  </si>
  <si>
    <t>Sr. No</t>
  </si>
  <si>
    <t xml:space="preserve">Machinery </t>
  </si>
  <si>
    <t xml:space="preserve">Required </t>
  </si>
  <si>
    <t xml:space="preserve">Materials </t>
  </si>
  <si>
    <t>Single Disk</t>
  </si>
  <si>
    <t>On Actual</t>
  </si>
  <si>
    <t xml:space="preserve">Vacuum </t>
  </si>
  <si>
    <t xml:space="preserve">Jet Spary </t>
  </si>
  <si>
    <t xml:space="preserve">Manual Fliper </t>
  </si>
  <si>
    <t xml:space="preserve">Rideon Sweeper </t>
  </si>
  <si>
    <t xml:space="preserve">Auto Scrubber </t>
  </si>
  <si>
    <t>Sr.no</t>
  </si>
  <si>
    <t xml:space="preserve"> 7.00am To 4.00pm</t>
  </si>
  <si>
    <t xml:space="preserve">9.00am to 6.pm </t>
  </si>
  <si>
    <t>HK/CM</t>
  </si>
  <si>
    <t xml:space="preserve"> Reception, Cabin 13 no's, Conference 2,Auditor room , Accounts Taxation, Xerox Room</t>
  </si>
  <si>
    <t xml:space="preserve">MBD Design, Export Billing, Pantry </t>
  </si>
  <si>
    <t xml:space="preserve">Gents Washroom, Ladies Washroom, Executive Washroom </t>
  </si>
  <si>
    <t>2 (1 team leader , 1 HK)</t>
  </si>
  <si>
    <t>Mukand Ltd</t>
  </si>
  <si>
    <t>City</t>
  </si>
  <si>
    <t>Kalwa, Thane</t>
  </si>
  <si>
    <t>In Hand</t>
  </si>
  <si>
    <t>Technical Team</t>
  </si>
  <si>
    <t>Cost/Head</t>
  </si>
  <si>
    <t>Cost/Month</t>
  </si>
  <si>
    <t>Mst</t>
  </si>
  <si>
    <t>Consumables, Machinery &amp; Pest Management</t>
  </si>
  <si>
    <t>Proposal Date:</t>
  </si>
  <si>
    <t>Site Name:</t>
  </si>
  <si>
    <t>Once the renovation is through we can help deploy</t>
  </si>
  <si>
    <t>Housekeeping Consumables &amp; Supplies</t>
  </si>
  <si>
    <t>Mukand Ltd (Admin building)</t>
  </si>
  <si>
    <t>HK Supervisor</t>
  </si>
  <si>
    <t>Soft Services</t>
  </si>
  <si>
    <t>Technical Services</t>
  </si>
  <si>
    <t>Supervisor</t>
  </si>
  <si>
    <t>Approximately 10k monthly. First month to be at 25k budget cap - to be billed on actuals</t>
  </si>
  <si>
    <t>At 3x actuals</t>
  </si>
  <si>
    <t>8 hours x 6 Days a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</si>
</sst>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9"/>
      <name val="Calibri"/>
      <family val="2"/>
    </font>
    <font>
      <b/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b/>
      <sz val="10"/>
      <name val="Bookman Old Style"/>
      <family val="1"/>
    </font>
    <font>
      <sz val="10"/>
      <name val="Bookman Old Style"/>
      <family val="1"/>
    </font>
    <font>
      <b/>
      <sz val="10"/>
      <color theme="1"/>
      <name val="Bookman Old Style"/>
      <family val="1"/>
    </font>
    <font>
      <sz val="10"/>
      <color theme="1"/>
      <name val="Bookman Old Style"/>
      <family val="1"/>
    </font>
    <font>
      <sz val="11"/>
      <color indexed="8"/>
      <name val="Calibri"/>
      <family val="2"/>
    </font>
    <font>
      <sz val="9"/>
      <color indexed="8"/>
      <name val="Calibri Light"/>
      <family val="1"/>
      <scheme val="major"/>
    </font>
    <font>
      <b/>
      <sz val="9"/>
      <name val="Calibri Light"/>
      <family val="1"/>
      <scheme val="major"/>
    </font>
    <font>
      <b/>
      <sz val="9"/>
      <color indexed="8"/>
      <name val="Calibri Light"/>
      <family val="1"/>
      <scheme val="major"/>
    </font>
    <font>
      <b/>
      <sz val="10"/>
      <name val="Arial"/>
      <family val="2"/>
    </font>
    <font>
      <i/>
      <u/>
      <sz val="9"/>
      <name val="Calibri Light"/>
      <family val="1"/>
      <scheme val="major"/>
    </font>
    <font>
      <sz val="9"/>
      <name val="Calibri Light"/>
      <family val="1"/>
      <scheme val="major"/>
    </font>
    <font>
      <b/>
      <sz val="10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>
      <protection locked="0"/>
    </xf>
    <xf numFmtId="0" fontId="15" fillId="0" borderId="0">
      <alignment vertical="center"/>
    </xf>
    <xf numFmtId="165" fontId="2" fillId="0" borderId="0">
      <alignment vertical="top"/>
      <protection locked="0"/>
    </xf>
    <xf numFmtId="9" fontId="2" fillId="0" borderId="0">
      <alignment vertical="top"/>
      <protection locked="0"/>
    </xf>
    <xf numFmtId="0" fontId="1" fillId="0" borderId="0"/>
    <xf numFmtId="43" fontId="1" fillId="0" borderId="0" applyFont="0" applyFill="0" applyBorder="0" applyAlignment="0" applyProtection="0"/>
    <xf numFmtId="0" fontId="16" fillId="0" borderId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/>
  </cellStyleXfs>
  <cellXfs count="391">
    <xf numFmtId="0" fontId="0" fillId="0" borderId="0" xfId="0"/>
    <xf numFmtId="0" fontId="4" fillId="0" borderId="0" xfId="0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0" fontId="5" fillId="0" borderId="0" xfId="0" applyFont="1"/>
    <xf numFmtId="166" fontId="6" fillId="2" borderId="22" xfId="1" applyNumberFormat="1" applyFont="1" applyFill="1" applyBorder="1" applyAlignment="1">
      <alignment horizontal="center" vertical="center"/>
    </xf>
    <xf numFmtId="166" fontId="6" fillId="2" borderId="23" xfId="1" applyNumberFormat="1" applyFont="1" applyFill="1" applyBorder="1" applyAlignment="1">
      <alignment horizontal="center" vertical="center"/>
    </xf>
    <xf numFmtId="166" fontId="6" fillId="2" borderId="24" xfId="1" applyNumberFormat="1" applyFont="1" applyFill="1" applyBorder="1" applyAlignment="1">
      <alignment horizontal="center" vertical="center"/>
    </xf>
    <xf numFmtId="166" fontId="7" fillId="3" borderId="12" xfId="3" applyNumberFormat="1" applyFont="1" applyFill="1" applyBorder="1" applyAlignment="1">
      <alignment vertical="center"/>
    </xf>
    <xf numFmtId="0" fontId="5" fillId="2" borderId="0" xfId="0" applyFont="1" applyFill="1"/>
    <xf numFmtId="166" fontId="6" fillId="3" borderId="13" xfId="1" applyNumberFormat="1" applyFont="1" applyFill="1" applyBorder="1" applyAlignment="1">
      <alignment horizontal="center"/>
    </xf>
    <xf numFmtId="166" fontId="6" fillId="4" borderId="13" xfId="1" applyNumberFormat="1" applyFont="1" applyFill="1" applyBorder="1" applyAlignment="1">
      <alignment horizontal="center" vertical="top"/>
    </xf>
    <xf numFmtId="166" fontId="4" fillId="2" borderId="13" xfId="1" applyNumberFormat="1" applyFont="1" applyFill="1" applyBorder="1" applyAlignment="1">
      <alignment horizontal="center"/>
    </xf>
    <xf numFmtId="0" fontId="10" fillId="0" borderId="0" xfId="0" applyFont="1"/>
    <xf numFmtId="166" fontId="9" fillId="5" borderId="13" xfId="1" applyNumberFormat="1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166" fontId="11" fillId="4" borderId="2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164" fontId="4" fillId="0" borderId="0" xfId="2" applyFont="1" applyAlignment="1">
      <alignment horizontal="center"/>
    </xf>
    <xf numFmtId="9" fontId="4" fillId="0" borderId="0" xfId="3" applyFont="1" applyAlignment="1">
      <alignment horizontal="center"/>
    </xf>
    <xf numFmtId="0" fontId="5" fillId="0" borderId="0" xfId="0" applyFont="1" applyAlignment="1">
      <alignment horizontal="center"/>
    </xf>
    <xf numFmtId="3" fontId="4" fillId="0" borderId="0" xfId="0" applyNumberFormat="1" applyFont="1" applyFill="1" applyBorder="1" applyAlignment="1">
      <alignment horizontal="left" vertical="center" wrapText="1"/>
    </xf>
    <xf numFmtId="3" fontId="6" fillId="0" borderId="0" xfId="7" applyNumberFormat="1" applyFont="1" applyFill="1" applyBorder="1" applyAlignment="1">
      <alignment vertical="center"/>
    </xf>
    <xf numFmtId="3" fontId="4" fillId="0" borderId="0" xfId="7" applyNumberFormat="1" applyFont="1" applyFill="1" applyBorder="1" applyAlignment="1">
      <alignment vertical="center"/>
    </xf>
    <xf numFmtId="0" fontId="14" fillId="0" borderId="25" xfId="0" applyFont="1" applyFill="1" applyBorder="1" applyAlignment="1">
      <alignment horizontal="left" vertical="center"/>
    </xf>
    <xf numFmtId="164" fontId="14" fillId="0" borderId="26" xfId="2" applyFont="1" applyFill="1" applyBorder="1" applyAlignment="1">
      <alignment vertical="center"/>
    </xf>
    <xf numFmtId="166" fontId="14" fillId="0" borderId="26" xfId="1" applyNumberFormat="1" applyFont="1" applyFill="1" applyBorder="1" applyAlignment="1">
      <alignment vertical="center"/>
    </xf>
    <xf numFmtId="166" fontId="14" fillId="0" borderId="27" xfId="1" applyNumberFormat="1" applyFont="1" applyFill="1" applyBorder="1" applyAlignment="1">
      <alignment vertical="center"/>
    </xf>
    <xf numFmtId="0" fontId="14" fillId="0" borderId="28" xfId="0" applyFont="1" applyFill="1" applyBorder="1" applyAlignment="1">
      <alignment horizontal="left" vertical="center"/>
    </xf>
    <xf numFmtId="164" fontId="14" fillId="0" borderId="0" xfId="2" applyFont="1" applyFill="1" applyBorder="1" applyAlignment="1">
      <alignment vertical="center"/>
    </xf>
    <xf numFmtId="166" fontId="14" fillId="0" borderId="0" xfId="1" applyNumberFormat="1" applyFont="1" applyFill="1" applyBorder="1" applyAlignment="1">
      <alignment horizontal="center" vertical="center"/>
    </xf>
    <xf numFmtId="166" fontId="14" fillId="0" borderId="29" xfId="1" applyNumberFormat="1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center"/>
    </xf>
    <xf numFmtId="164" fontId="14" fillId="0" borderId="1" xfId="2" applyFont="1" applyFill="1" applyBorder="1" applyAlignment="1">
      <alignment vertical="center"/>
    </xf>
    <xf numFmtId="166" fontId="14" fillId="0" borderId="1" xfId="1" applyNumberFormat="1" applyFont="1" applyFill="1" applyBorder="1" applyAlignment="1">
      <alignment horizontal="center" vertical="center"/>
    </xf>
    <xf numFmtId="166" fontId="14" fillId="0" borderId="20" xfId="1" applyNumberFormat="1" applyFont="1" applyFill="1" applyBorder="1" applyAlignment="1">
      <alignment horizontal="center" vertical="center"/>
    </xf>
    <xf numFmtId="0" fontId="14" fillId="3" borderId="18" xfId="4" applyFont="1" applyFill="1" applyBorder="1" applyAlignment="1">
      <alignment horizontal="center" vertical="center"/>
    </xf>
    <xf numFmtId="0" fontId="14" fillId="3" borderId="18" xfId="4" applyFont="1" applyFill="1" applyBorder="1" applyAlignment="1">
      <alignment horizontal="left" vertical="center"/>
    </xf>
    <xf numFmtId="164" fontId="14" fillId="3" borderId="18" xfId="2" applyFont="1" applyFill="1" applyBorder="1" applyAlignment="1">
      <alignment horizontal="center" vertical="center"/>
    </xf>
    <xf numFmtId="166" fontId="18" fillId="3" borderId="18" xfId="3" applyNumberFormat="1" applyFont="1" applyFill="1" applyBorder="1" applyAlignment="1">
      <alignment vertical="center"/>
    </xf>
    <xf numFmtId="164" fontId="14" fillId="6" borderId="4" xfId="2" applyFont="1" applyFill="1" applyBorder="1" applyAlignment="1">
      <alignment horizontal="center" vertical="center"/>
    </xf>
    <xf numFmtId="166" fontId="14" fillId="6" borderId="4" xfId="1" applyNumberFormat="1" applyFont="1" applyFill="1" applyBorder="1" applyAlignment="1">
      <alignment horizontal="center" vertical="center"/>
    </xf>
    <xf numFmtId="0" fontId="14" fillId="6" borderId="4" xfId="1" applyNumberFormat="1" applyFont="1" applyFill="1" applyBorder="1" applyAlignment="1">
      <alignment horizontal="center" vertical="center"/>
    </xf>
    <xf numFmtId="0" fontId="3" fillId="2" borderId="4" xfId="4" applyFont="1" applyFill="1" applyBorder="1" applyAlignment="1">
      <alignment horizontal="center" vertical="center"/>
    </xf>
    <xf numFmtId="164" fontId="3" fillId="2" borderId="4" xfId="2" applyFont="1" applyFill="1" applyBorder="1" applyAlignment="1">
      <alignment horizontal="center" vertical="center"/>
    </xf>
    <xf numFmtId="166" fontId="3" fillId="2" borderId="4" xfId="1" applyNumberFormat="1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4" fontId="14" fillId="3" borderId="4" xfId="2" applyFont="1" applyFill="1" applyBorder="1" applyAlignment="1">
      <alignment horizontal="center"/>
    </xf>
    <xf numFmtId="166" fontId="14" fillId="6" borderId="4" xfId="5" applyNumberFormat="1" applyFont="1" applyFill="1" applyBorder="1" applyAlignment="1">
      <alignment horizontal="center" vertical="top"/>
    </xf>
    <xf numFmtId="166" fontId="14" fillId="6" borderId="4" xfId="5" applyNumberFormat="1" applyFont="1" applyFill="1" applyBorder="1" applyAlignment="1">
      <alignment horizontal="left" vertical="top" wrapText="1"/>
    </xf>
    <xf numFmtId="164" fontId="14" fillId="6" borderId="4" xfId="2" applyFont="1" applyFill="1" applyBorder="1" applyAlignment="1">
      <alignment horizontal="center" vertical="top"/>
    </xf>
    <xf numFmtId="166" fontId="14" fillId="6" borderId="4" xfId="1" applyNumberFormat="1" applyFont="1" applyFill="1" applyBorder="1" applyAlignment="1">
      <alignment horizontal="center" vertical="top"/>
    </xf>
    <xf numFmtId="0" fontId="3" fillId="0" borderId="4" xfId="4" applyFont="1" applyBorder="1" applyAlignment="1">
      <alignment horizontal="center" vertical="center"/>
    </xf>
    <xf numFmtId="164" fontId="14" fillId="6" borderId="4" xfId="2" applyFont="1" applyFill="1" applyBorder="1" applyAlignment="1">
      <alignment horizontal="center"/>
    </xf>
    <xf numFmtId="166" fontId="14" fillId="6" borderId="4" xfId="1" applyNumberFormat="1" applyFont="1" applyFill="1" applyBorder="1" applyAlignment="1">
      <alignment horizontal="center"/>
    </xf>
    <xf numFmtId="2" fontId="3" fillId="2" borderId="4" xfId="4" applyNumberFormat="1" applyFont="1" applyFill="1" applyBorder="1" applyAlignment="1">
      <alignment horizontal="left" vertical="center"/>
    </xf>
    <xf numFmtId="164" fontId="3" fillId="0" borderId="4" xfId="2" applyFont="1" applyFill="1" applyBorder="1" applyAlignment="1">
      <alignment horizontal="center" vertical="center"/>
    </xf>
    <xf numFmtId="166" fontId="3" fillId="2" borderId="4" xfId="1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wrapText="1"/>
    </xf>
    <xf numFmtId="0" fontId="3" fillId="0" borderId="4" xfId="9" applyFont="1" applyBorder="1" applyAlignment="1">
      <alignment horizontal="left" vertical="center"/>
    </xf>
    <xf numFmtId="9" fontId="14" fillId="0" borderId="4" xfId="2" applyNumberFormat="1" applyFont="1" applyFill="1" applyBorder="1" applyAlignment="1">
      <alignment horizontal="center" vertical="center"/>
    </xf>
    <xf numFmtId="166" fontId="14" fillId="0" borderId="4" xfId="1" applyNumberFormat="1" applyFont="1" applyFill="1" applyBorder="1" applyAlignment="1">
      <alignment horizontal="center" vertical="center"/>
    </xf>
    <xf numFmtId="166" fontId="14" fillId="6" borderId="4" xfId="1" applyNumberFormat="1" applyFont="1" applyFill="1" applyBorder="1" applyAlignment="1">
      <alignment vertical="center"/>
    </xf>
    <xf numFmtId="166" fontId="14" fillId="3" borderId="4" xfId="1" applyNumberFormat="1" applyFont="1" applyFill="1" applyBorder="1" applyAlignment="1">
      <alignment horizontal="center"/>
    </xf>
    <xf numFmtId="166" fontId="8" fillId="2" borderId="14" xfId="1" applyNumberFormat="1" applyFont="1" applyFill="1" applyBorder="1" applyAlignment="1">
      <alignment horizontal="center"/>
    </xf>
    <xf numFmtId="166" fontId="8" fillId="2" borderId="5" xfId="1" applyNumberFormat="1" applyFont="1" applyFill="1" applyBorder="1" applyAlignment="1">
      <alignment horizontal="center"/>
    </xf>
    <xf numFmtId="166" fontId="8" fillId="2" borderId="3" xfId="1" applyNumberFormat="1" applyFont="1" applyFill="1" applyBorder="1" applyAlignment="1">
      <alignment horizontal="center"/>
    </xf>
    <xf numFmtId="166" fontId="3" fillId="2" borderId="4" xfId="1" applyNumberFormat="1" applyFont="1" applyFill="1" applyBorder="1" applyAlignment="1">
      <alignment horizontal="center" vertical="center"/>
    </xf>
    <xf numFmtId="0" fontId="4" fillId="0" borderId="0" xfId="0" applyFont="1" applyAlignment="1"/>
    <xf numFmtId="166" fontId="6" fillId="3" borderId="14" xfId="1" applyNumberFormat="1" applyFont="1" applyFill="1" applyBorder="1" applyAlignment="1">
      <alignment horizontal="center"/>
    </xf>
    <xf numFmtId="166" fontId="6" fillId="3" borderId="5" xfId="1" applyNumberFormat="1" applyFont="1" applyFill="1" applyBorder="1" applyAlignment="1">
      <alignment horizontal="center"/>
    </xf>
    <xf numFmtId="0" fontId="14" fillId="6" borderId="4" xfId="4" applyFont="1" applyFill="1" applyBorder="1" applyAlignment="1">
      <alignment horizontal="center" vertical="center"/>
    </xf>
    <xf numFmtId="167" fontId="6" fillId="3" borderId="5" xfId="1" applyNumberFormat="1" applyFont="1" applyFill="1" applyBorder="1" applyAlignment="1">
      <alignment horizontal="center"/>
    </xf>
    <xf numFmtId="0" fontId="6" fillId="3" borderId="3" xfId="1" applyNumberFormat="1" applyFont="1" applyFill="1" applyBorder="1" applyAlignment="1">
      <alignment horizontal="center"/>
    </xf>
    <xf numFmtId="1" fontId="3" fillId="2" borderId="4" xfId="1" applyNumberFormat="1" applyFont="1" applyFill="1" applyBorder="1" applyAlignment="1">
      <alignment horizontal="right" vertical="center"/>
    </xf>
    <xf numFmtId="164" fontId="3" fillId="0" borderId="4" xfId="2" applyFont="1" applyFill="1" applyBorder="1" applyAlignment="1">
      <alignment horizontal="right" vertical="center"/>
    </xf>
    <xf numFmtId="166" fontId="3" fillId="2" borderId="4" xfId="1" applyNumberFormat="1" applyFont="1" applyFill="1" applyBorder="1" applyAlignment="1">
      <alignment horizontal="center" vertical="center"/>
    </xf>
    <xf numFmtId="166" fontId="6" fillId="3" borderId="14" xfId="1" applyNumberFormat="1" applyFont="1" applyFill="1" applyBorder="1" applyAlignment="1">
      <alignment horizontal="center"/>
    </xf>
    <xf numFmtId="166" fontId="6" fillId="3" borderId="5" xfId="1" applyNumberFormat="1" applyFont="1" applyFill="1" applyBorder="1" applyAlignment="1">
      <alignment horizontal="center"/>
    </xf>
    <xf numFmtId="0" fontId="14" fillId="6" borderId="4" xfId="4" applyFont="1" applyFill="1" applyBorder="1" applyAlignment="1">
      <alignment horizontal="center" vertical="center"/>
    </xf>
    <xf numFmtId="0" fontId="4" fillId="2" borderId="4" xfId="4" applyFont="1" applyFill="1" applyBorder="1" applyAlignment="1">
      <alignment horizontal="left" vertical="center" wrapText="1"/>
    </xf>
    <xf numFmtId="166" fontId="4" fillId="2" borderId="4" xfId="10" applyNumberFormat="1" applyFont="1" applyFill="1" applyBorder="1" applyAlignment="1">
      <alignment horizontal="center" vertical="center"/>
    </xf>
    <xf numFmtId="0" fontId="14" fillId="6" borderId="4" xfId="4" applyFont="1" applyFill="1" applyBorder="1" applyAlignment="1">
      <alignment horizontal="center" vertical="center"/>
    </xf>
    <xf numFmtId="166" fontId="3" fillId="2" borderId="4" xfId="1" applyNumberFormat="1" applyFont="1" applyFill="1" applyBorder="1" applyAlignment="1">
      <alignment horizontal="center" vertical="center"/>
    </xf>
    <xf numFmtId="166" fontId="8" fillId="2" borderId="14" xfId="1" applyNumberFormat="1" applyFont="1" applyFill="1" applyBorder="1" applyAlignment="1">
      <alignment horizontal="center"/>
    </xf>
    <xf numFmtId="166" fontId="8" fillId="2" borderId="5" xfId="1" applyNumberFormat="1" applyFont="1" applyFill="1" applyBorder="1" applyAlignment="1">
      <alignment horizontal="center"/>
    </xf>
    <xf numFmtId="166" fontId="8" fillId="2" borderId="3" xfId="1" applyNumberFormat="1" applyFont="1" applyFill="1" applyBorder="1" applyAlignment="1">
      <alignment horizontal="center"/>
    </xf>
    <xf numFmtId="166" fontId="14" fillId="3" borderId="4" xfId="1" applyNumberFormat="1" applyFont="1" applyFill="1" applyBorder="1" applyAlignment="1">
      <alignment horizontal="center"/>
    </xf>
    <xf numFmtId="166" fontId="6" fillId="3" borderId="14" xfId="1" applyNumberFormat="1" applyFont="1" applyFill="1" applyBorder="1" applyAlignment="1">
      <alignment horizontal="center"/>
    </xf>
    <xf numFmtId="166" fontId="6" fillId="3" borderId="5" xfId="1" applyNumberFormat="1" applyFont="1" applyFill="1" applyBorder="1" applyAlignment="1">
      <alignment horizontal="center"/>
    </xf>
    <xf numFmtId="0" fontId="19" fillId="0" borderId="0" xfId="11" applyFont="1" applyProtection="1"/>
    <xf numFmtId="0" fontId="20" fillId="0" borderId="0" xfId="11" applyFont="1" applyAlignment="1" applyProtection="1">
      <alignment horizontal="center" vertical="center"/>
    </xf>
    <xf numFmtId="0" fontId="21" fillId="0" borderId="0" xfId="12" applyFont="1">
      <alignment vertical="center"/>
    </xf>
    <xf numFmtId="0" fontId="22" fillId="0" borderId="4" xfId="11" applyFont="1" applyFill="1" applyBorder="1" applyAlignment="1" applyProtection="1"/>
    <xf numFmtId="0" fontId="22" fillId="0" borderId="4" xfId="11" applyFont="1" applyFill="1" applyBorder="1" applyProtection="1"/>
    <xf numFmtId="0" fontId="22" fillId="3" borderId="4" xfId="11" applyFont="1" applyFill="1" applyBorder="1" applyAlignment="1" applyProtection="1">
      <alignment horizontal="center" vertical="center"/>
    </xf>
    <xf numFmtId="9" fontId="22" fillId="3" borderId="4" xfId="3" applyFont="1" applyFill="1" applyBorder="1" applyAlignment="1" applyProtection="1">
      <alignment horizontal="center" vertical="center"/>
    </xf>
    <xf numFmtId="0" fontId="22" fillId="3" borderId="4" xfId="11" applyFont="1" applyFill="1" applyBorder="1" applyAlignment="1" applyProtection="1">
      <alignment horizontal="center" vertical="center" wrapText="1"/>
    </xf>
    <xf numFmtId="0" fontId="23" fillId="3" borderId="4" xfId="11" applyFont="1" applyFill="1" applyBorder="1" applyAlignment="1" applyProtection="1">
      <alignment horizontal="center" vertical="center" wrapText="1"/>
    </xf>
    <xf numFmtId="0" fontId="22" fillId="0" borderId="4" xfId="11" applyFont="1" applyFill="1" applyBorder="1" applyAlignment="1" applyProtection="1">
      <alignment horizontal="center" vertical="center"/>
    </xf>
    <xf numFmtId="0" fontId="22" fillId="0" borderId="4" xfId="11" applyFont="1" applyFill="1" applyBorder="1" applyAlignment="1" applyProtection="1">
      <alignment horizontal="center" vertical="center" wrapText="1"/>
    </xf>
    <xf numFmtId="0" fontId="23" fillId="0" borderId="4" xfId="11" applyFont="1" applyFill="1" applyBorder="1" applyAlignment="1" applyProtection="1">
      <alignment horizontal="center" vertical="center" wrapText="1"/>
    </xf>
    <xf numFmtId="0" fontId="24" fillId="0" borderId="4" xfId="11" applyFont="1" applyFill="1" applyBorder="1" applyProtection="1"/>
    <xf numFmtId="0" fontId="24" fillId="0" borderId="4" xfId="11" applyFont="1" applyFill="1" applyBorder="1" applyAlignment="1" applyProtection="1">
      <alignment horizontal="center"/>
    </xf>
    <xf numFmtId="0" fontId="24" fillId="0" borderId="4" xfId="11" applyFont="1" applyFill="1" applyBorder="1" applyAlignment="1" applyProtection="1">
      <alignment wrapText="1"/>
    </xf>
    <xf numFmtId="3" fontId="24" fillId="0" borderId="4" xfId="13" applyNumberFormat="1" applyFont="1" applyFill="1" applyBorder="1" applyAlignment="1" applyProtection="1">
      <alignment horizontal="center" vertical="center"/>
    </xf>
    <xf numFmtId="3" fontId="19" fillId="0" borderId="0" xfId="11" applyNumberFormat="1" applyFont="1" applyProtection="1"/>
    <xf numFmtId="0" fontId="22" fillId="0" borderId="4" xfId="11" applyFont="1" applyFill="1" applyBorder="1" applyAlignment="1" applyProtection="1">
      <alignment horizontal="center"/>
    </xf>
    <xf numFmtId="0" fontId="22" fillId="0" borderId="4" xfId="11" applyFont="1" applyFill="1" applyBorder="1" applyAlignment="1" applyProtection="1">
      <alignment wrapText="1"/>
    </xf>
    <xf numFmtId="3" fontId="22" fillId="0" borderId="4" xfId="13" applyNumberFormat="1" applyFont="1" applyFill="1" applyBorder="1" applyAlignment="1" applyProtection="1">
      <alignment horizontal="center" vertical="center"/>
    </xf>
    <xf numFmtId="0" fontId="24" fillId="0" borderId="4" xfId="11" applyFont="1" applyFill="1" applyBorder="1" applyAlignment="1" applyProtection="1">
      <alignment horizontal="left" vertical="center" wrapText="1"/>
    </xf>
    <xf numFmtId="10" fontId="24" fillId="0" borderId="4" xfId="14" applyNumberFormat="1" applyFont="1" applyFill="1" applyBorder="1" applyAlignment="1" applyProtection="1">
      <alignment horizontal="center" vertical="center"/>
    </xf>
    <xf numFmtId="10" fontId="24" fillId="0" borderId="4" xfId="14" applyNumberFormat="1" applyFont="1" applyFill="1" applyBorder="1" applyAlignment="1" applyProtection="1">
      <alignment horizontal="center" vertical="center" wrapText="1"/>
    </xf>
    <xf numFmtId="0" fontId="19" fillId="0" borderId="4" xfId="11" applyFont="1" applyBorder="1" applyProtection="1"/>
    <xf numFmtId="10" fontId="24" fillId="0" borderId="4" xfId="3" applyNumberFormat="1" applyFont="1" applyFill="1" applyBorder="1" applyAlignment="1" applyProtection="1">
      <alignment horizontal="center" vertical="center" wrapText="1"/>
    </xf>
    <xf numFmtId="0" fontId="22" fillId="3" borderId="4" xfId="11" applyFont="1" applyFill="1" applyBorder="1" applyProtection="1"/>
    <xf numFmtId="0" fontId="22" fillId="3" borderId="4" xfId="11" applyFont="1" applyFill="1" applyBorder="1" applyAlignment="1" applyProtection="1">
      <alignment horizontal="center"/>
    </xf>
    <xf numFmtId="3" fontId="22" fillId="3" borderId="4" xfId="13" applyNumberFormat="1" applyFont="1" applyFill="1" applyBorder="1" applyAlignment="1" applyProtection="1">
      <alignment horizontal="center" vertical="center"/>
    </xf>
    <xf numFmtId="12" fontId="24" fillId="0" borderId="4" xfId="14" applyNumberFormat="1" applyFont="1" applyFill="1" applyBorder="1" applyAlignment="1" applyProtection="1">
      <alignment horizontal="center" vertical="center"/>
    </xf>
    <xf numFmtId="0" fontId="22" fillId="3" borderId="4" xfId="11" applyFont="1" applyFill="1" applyBorder="1" applyAlignment="1" applyProtection="1">
      <alignment wrapText="1"/>
    </xf>
    <xf numFmtId="0" fontId="19" fillId="0" borderId="0" xfId="11" applyFont="1" applyAlignment="1" applyProtection="1">
      <alignment horizontal="center"/>
    </xf>
    <xf numFmtId="0" fontId="19" fillId="0" borderId="4" xfId="11" applyFont="1" applyBorder="1" applyAlignment="1" applyProtection="1">
      <alignment horizontal="center" vertical="center"/>
    </xf>
    <xf numFmtId="166" fontId="3" fillId="2" borderId="4" xfId="1" applyNumberFormat="1" applyFont="1" applyFill="1" applyBorder="1" applyAlignment="1">
      <alignment horizontal="center" vertical="center"/>
    </xf>
    <xf numFmtId="166" fontId="8" fillId="2" borderId="14" xfId="1" applyNumberFormat="1" applyFont="1" applyFill="1" applyBorder="1" applyAlignment="1">
      <alignment horizontal="center"/>
    </xf>
    <xf numFmtId="166" fontId="8" fillId="2" borderId="5" xfId="1" applyNumberFormat="1" applyFont="1" applyFill="1" applyBorder="1" applyAlignment="1">
      <alignment horizontal="center"/>
    </xf>
    <xf numFmtId="166" fontId="8" fillId="2" borderId="3" xfId="1" applyNumberFormat="1" applyFont="1" applyFill="1" applyBorder="1" applyAlignment="1">
      <alignment horizontal="center"/>
    </xf>
    <xf numFmtId="166" fontId="14" fillId="3" borderId="4" xfId="1" applyNumberFormat="1" applyFont="1" applyFill="1" applyBorder="1" applyAlignment="1">
      <alignment horizontal="center"/>
    </xf>
    <xf numFmtId="166" fontId="6" fillId="3" borderId="14" xfId="1" applyNumberFormat="1" applyFont="1" applyFill="1" applyBorder="1" applyAlignment="1">
      <alignment horizontal="center"/>
    </xf>
    <xf numFmtId="166" fontId="6" fillId="3" borderId="5" xfId="1" applyNumberFormat="1" applyFont="1" applyFill="1" applyBorder="1" applyAlignment="1">
      <alignment horizontal="center"/>
    </xf>
    <xf numFmtId="0" fontId="14" fillId="6" borderId="4" xfId="4" applyFont="1" applyFill="1" applyBorder="1" applyAlignment="1">
      <alignment horizontal="center" vertical="center"/>
    </xf>
    <xf numFmtId="0" fontId="0" fillId="0" borderId="0" xfId="0"/>
    <xf numFmtId="0" fontId="17" fillId="0" borderId="0" xfId="0" applyFont="1"/>
    <xf numFmtId="0" fontId="25" fillId="0" borderId="32" xfId="0" applyFont="1" applyFill="1" applyBorder="1" applyAlignment="1">
      <alignment horizontal="center" vertical="center" wrapText="1"/>
    </xf>
    <xf numFmtId="0" fontId="25" fillId="0" borderId="33" xfId="0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34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6" fillId="0" borderId="19" xfId="0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vertical="center" wrapText="1"/>
    </xf>
    <xf numFmtId="43" fontId="26" fillId="0" borderId="36" xfId="22" applyFont="1" applyFill="1" applyBorder="1" applyAlignment="1">
      <alignment horizontal="right" vertical="center" wrapText="1"/>
    </xf>
    <xf numFmtId="0" fontId="26" fillId="0" borderId="37" xfId="0" applyFont="1" applyFill="1" applyBorder="1" applyAlignment="1">
      <alignment horizontal="center" vertical="center" wrapText="1"/>
    </xf>
    <xf numFmtId="0" fontId="26" fillId="0" borderId="38" xfId="0" applyFont="1" applyFill="1" applyBorder="1" applyAlignment="1">
      <alignment vertical="center" wrapText="1"/>
    </xf>
    <xf numFmtId="43" fontId="26" fillId="0" borderId="39" xfId="22" applyFont="1" applyFill="1" applyBorder="1" applyAlignment="1">
      <alignment horizontal="right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5" fillId="0" borderId="34" xfId="0" applyFont="1" applyFill="1" applyBorder="1" applyAlignment="1">
      <alignment vertical="center" wrapText="1"/>
    </xf>
    <xf numFmtId="43" fontId="25" fillId="0" borderId="8" xfId="22" applyNumberFormat="1" applyFont="1" applyFill="1" applyBorder="1" applyAlignment="1">
      <alignment horizontal="right" vertical="center" wrapText="1"/>
    </xf>
    <xf numFmtId="0" fontId="26" fillId="0" borderId="14" xfId="0" applyFont="1" applyFill="1" applyBorder="1" applyAlignment="1">
      <alignment horizontal="center" vertical="center" wrapText="1"/>
    </xf>
    <xf numFmtId="0" fontId="26" fillId="0" borderId="40" xfId="0" applyFont="1" applyFill="1" applyBorder="1" applyAlignment="1">
      <alignment vertical="center" wrapText="1"/>
    </xf>
    <xf numFmtId="43" fontId="26" fillId="0" borderId="41" xfId="22" applyFont="1" applyFill="1" applyBorder="1" applyAlignment="1">
      <alignment horizontal="right" vertical="center" wrapText="1"/>
    </xf>
    <xf numFmtId="43" fontId="26" fillId="0" borderId="36" xfId="22" applyNumberFormat="1" applyFont="1" applyFill="1" applyBorder="1" applyAlignment="1">
      <alignment horizontal="right" vertical="center" wrapText="1"/>
    </xf>
    <xf numFmtId="43" fontId="26" fillId="0" borderId="41" xfId="22" applyNumberFormat="1" applyFont="1" applyFill="1" applyBorder="1" applyAlignment="1">
      <alignment horizontal="right" vertical="center" wrapText="1"/>
    </xf>
    <xf numFmtId="43" fontId="26" fillId="0" borderId="39" xfId="22" applyNumberFormat="1" applyFont="1" applyFill="1" applyBorder="1" applyAlignment="1">
      <alignment horizontal="right" vertical="center" wrapText="1"/>
    </xf>
    <xf numFmtId="43" fontId="26" fillId="0" borderId="38" xfId="22" applyFont="1" applyFill="1" applyBorder="1" applyAlignment="1">
      <alignment horizontal="left" vertical="center" wrapText="1"/>
    </xf>
    <xf numFmtId="0" fontId="26" fillId="0" borderId="42" xfId="0" applyFont="1" applyFill="1" applyBorder="1" applyAlignment="1">
      <alignment vertical="center" wrapText="1"/>
    </xf>
    <xf numFmtId="43" fontId="26" fillId="0" borderId="43" xfId="22" applyNumberFormat="1" applyFont="1" applyFill="1" applyBorder="1" applyAlignment="1">
      <alignment horizontal="right" vertical="center" wrapText="1"/>
    </xf>
    <xf numFmtId="166" fontId="26" fillId="0" borderId="33" xfId="22" applyNumberFormat="1" applyFont="1" applyFill="1" applyBorder="1" applyAlignment="1">
      <alignment horizontal="center" vertical="center" wrapText="1"/>
    </xf>
    <xf numFmtId="43" fontId="25" fillId="0" borderId="34" xfId="22" applyNumberFormat="1" applyFont="1" applyFill="1" applyBorder="1" applyAlignment="1">
      <alignment horizontal="right" vertical="center" wrapText="1"/>
    </xf>
    <xf numFmtId="0" fontId="26" fillId="0" borderId="44" xfId="0" applyFont="1" applyFill="1" applyBorder="1" applyAlignment="1">
      <alignment vertical="center" wrapText="1"/>
    </xf>
    <xf numFmtId="43" fontId="26" fillId="0" borderId="44" xfId="22" applyNumberFormat="1" applyFont="1" applyFill="1" applyBorder="1" applyAlignment="1">
      <alignment horizontal="right" vertical="center" wrapText="1"/>
    </xf>
    <xf numFmtId="0" fontId="26" fillId="0" borderId="45" xfId="0" applyFont="1" applyFill="1" applyBorder="1" applyAlignment="1">
      <alignment vertical="center" wrapText="1"/>
    </xf>
    <xf numFmtId="43" fontId="26" fillId="0" borderId="45" xfId="22" applyNumberFormat="1" applyFont="1" applyFill="1" applyBorder="1" applyAlignment="1">
      <alignment horizontal="right" vertical="center" wrapText="1"/>
    </xf>
    <xf numFmtId="0" fontId="25" fillId="0" borderId="45" xfId="0" applyFont="1" applyFill="1" applyBorder="1" applyAlignment="1">
      <alignment vertical="center" wrapText="1"/>
    </xf>
    <xf numFmtId="43" fontId="25" fillId="0" borderId="45" xfId="22" applyNumberFormat="1" applyFont="1" applyFill="1" applyBorder="1" applyAlignment="1">
      <alignment horizontal="right" vertical="center" wrapText="1"/>
    </xf>
    <xf numFmtId="43" fontId="27" fillId="0" borderId="45" xfId="22" applyFont="1" applyFill="1" applyBorder="1" applyAlignment="1">
      <alignment horizontal="right" vertical="center" wrapText="1"/>
    </xf>
    <xf numFmtId="0" fontId="26" fillId="0" borderId="22" xfId="0" applyFont="1" applyFill="1" applyBorder="1" applyAlignment="1">
      <alignment horizontal="center" vertical="center" wrapText="1"/>
    </xf>
    <xf numFmtId="0" fontId="26" fillId="0" borderId="9" xfId="0" applyFont="1" applyFill="1" applyBorder="1" applyAlignment="1">
      <alignment horizontal="center" vertical="center" wrapText="1"/>
    </xf>
    <xf numFmtId="0" fontId="25" fillId="0" borderId="44" xfId="0" applyFont="1" applyFill="1" applyBorder="1" applyAlignment="1">
      <alignment vertical="center" wrapText="1"/>
    </xf>
    <xf numFmtId="43" fontId="25" fillId="0" borderId="44" xfId="22" applyFont="1" applyFill="1" applyBorder="1" applyAlignment="1">
      <alignment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25" fillId="0" borderId="35" xfId="0" applyFont="1" applyFill="1" applyBorder="1" applyAlignment="1">
      <alignment vertical="center" wrapText="1"/>
    </xf>
    <xf numFmtId="43" fontId="25" fillId="0" borderId="35" xfId="22" applyFont="1" applyFill="1" applyBorder="1" applyAlignment="1">
      <alignment vertical="center" wrapText="1"/>
    </xf>
    <xf numFmtId="0" fontId="26" fillId="0" borderId="32" xfId="0" applyFont="1" applyFill="1" applyBorder="1" applyAlignment="1">
      <alignment horizontal="center" vertical="center" wrapText="1"/>
    </xf>
    <xf numFmtId="43" fontId="26" fillId="0" borderId="35" xfId="22" applyFont="1" applyFill="1" applyBorder="1" applyAlignment="1">
      <alignment vertical="center" wrapText="1"/>
    </xf>
    <xf numFmtId="43" fontId="26" fillId="0" borderId="40" xfId="22" applyFont="1" applyFill="1" applyBorder="1" applyAlignment="1">
      <alignment vertical="center" wrapText="1"/>
    </xf>
    <xf numFmtId="43" fontId="26" fillId="0" borderId="38" xfId="22" applyFont="1" applyFill="1" applyBorder="1" applyAlignment="1">
      <alignment vertical="center" wrapText="1"/>
    </xf>
    <xf numFmtId="0" fontId="26" fillId="0" borderId="34" xfId="0" applyFont="1" applyFill="1" applyBorder="1" applyAlignment="1">
      <alignment horizontal="center" vertical="center" wrapText="1"/>
    </xf>
    <xf numFmtId="43" fontId="25" fillId="0" borderId="34" xfId="22" applyFont="1" applyFill="1" applyBorder="1" applyAlignment="1">
      <alignment vertical="center" wrapText="1"/>
    </xf>
    <xf numFmtId="43" fontId="28" fillId="0" borderId="6" xfId="22" applyFont="1" applyFill="1" applyBorder="1" applyAlignment="1">
      <alignment horizontal="center" vertical="center" wrapText="1"/>
    </xf>
    <xf numFmtId="43" fontId="28" fillId="0" borderId="34" xfId="22" applyFont="1" applyFill="1" applyBorder="1" applyAlignment="1">
      <alignment vertical="center" wrapText="1"/>
    </xf>
    <xf numFmtId="166" fontId="14" fillId="0" borderId="26" xfId="1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Alignment="1">
      <alignment horizontal="center" vertical="center" wrapText="1"/>
    </xf>
    <xf numFmtId="3" fontId="3" fillId="0" borderId="0" xfId="0" applyNumberFormat="1" applyFont="1" applyFill="1" applyAlignment="1">
      <alignment horizontal="center" vertical="center" wrapText="1"/>
    </xf>
    <xf numFmtId="3" fontId="3" fillId="0" borderId="0" xfId="7" applyNumberFormat="1" applyFont="1" applyFill="1" applyBorder="1" applyAlignment="1">
      <alignment horizontal="center" vertical="center"/>
    </xf>
    <xf numFmtId="166" fontId="3" fillId="2" borderId="4" xfId="1" applyNumberFormat="1" applyFont="1" applyFill="1" applyBorder="1" applyAlignment="1">
      <alignment horizontal="right"/>
    </xf>
    <xf numFmtId="0" fontId="0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6" fontId="8" fillId="2" borderId="14" xfId="1" applyNumberFormat="1" applyFont="1" applyFill="1" applyBorder="1" applyAlignment="1">
      <alignment horizontal="center" vertical="center"/>
    </xf>
    <xf numFmtId="166" fontId="8" fillId="2" borderId="5" xfId="1" applyNumberFormat="1" applyFont="1" applyFill="1" applyBorder="1" applyAlignment="1">
      <alignment horizontal="center" vertical="center"/>
    </xf>
    <xf numFmtId="166" fontId="8" fillId="2" borderId="3" xfId="1" applyNumberFormat="1" applyFont="1" applyFill="1" applyBorder="1" applyAlignment="1">
      <alignment horizontal="center" vertical="center"/>
    </xf>
    <xf numFmtId="166" fontId="4" fillId="2" borderId="13" xfId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0" fillId="8" borderId="0" xfId="23" applyFont="1" applyFill="1" applyAlignment="1">
      <alignment horizontal="center" readingOrder="1"/>
    </xf>
    <xf numFmtId="0" fontId="30" fillId="8" borderId="0" xfId="23" applyFont="1" applyFill="1" applyAlignment="1">
      <alignment horizontal="left" wrapText="1"/>
    </xf>
    <xf numFmtId="0" fontId="30" fillId="8" borderId="0" xfId="23" applyFont="1" applyFill="1" applyAlignment="1">
      <alignment horizontal="center" vertical="center" wrapText="1"/>
    </xf>
    <xf numFmtId="0" fontId="30" fillId="8" borderId="0" xfId="23" applyFont="1" applyFill="1"/>
    <xf numFmtId="0" fontId="30" fillId="0" borderId="4" xfId="23" applyFont="1" applyBorder="1" applyAlignment="1">
      <alignment horizontal="center" vertical="center" wrapText="1"/>
    </xf>
    <xf numFmtId="0" fontId="32" fillId="8" borderId="0" xfId="23" applyFont="1" applyFill="1"/>
    <xf numFmtId="0" fontId="30" fillId="0" borderId="50" xfId="23" applyFont="1" applyBorder="1" applyAlignment="1">
      <alignment horizontal="center" wrapText="1" readingOrder="1"/>
    </xf>
    <xf numFmtId="0" fontId="32" fillId="0" borderId="51" xfId="23" applyFont="1" applyBorder="1" applyAlignment="1">
      <alignment horizontal="center" vertical="center" wrapText="1" readingOrder="1"/>
    </xf>
    <xf numFmtId="0" fontId="31" fillId="0" borderId="51" xfId="23" applyFont="1" applyBorder="1" applyAlignment="1">
      <alignment horizontal="center" vertical="center" readingOrder="1"/>
    </xf>
    <xf numFmtId="0" fontId="32" fillId="0" borderId="18" xfId="23" applyFont="1" applyBorder="1" applyAlignment="1">
      <alignment horizontal="center" vertical="center" wrapText="1"/>
    </xf>
    <xf numFmtId="0" fontId="32" fillId="0" borderId="18" xfId="23" applyFont="1" applyBorder="1" applyAlignment="1">
      <alignment horizontal="center" vertical="center" wrapText="1" readingOrder="1"/>
    </xf>
    <xf numFmtId="0" fontId="31" fillId="0" borderId="18" xfId="23" applyFont="1" applyBorder="1" applyAlignment="1">
      <alignment horizontal="center" vertical="center" readingOrder="1"/>
    </xf>
    <xf numFmtId="0" fontId="30" fillId="0" borderId="4" xfId="23" applyFont="1" applyBorder="1" applyAlignment="1">
      <alignment horizontal="center" wrapText="1"/>
    </xf>
    <xf numFmtId="0" fontId="30" fillId="5" borderId="4" xfId="23" applyFont="1" applyFill="1" applyBorder="1" applyAlignment="1">
      <alignment horizontal="left" wrapText="1"/>
    </xf>
    <xf numFmtId="0" fontId="30" fillId="5" borderId="4" xfId="23" applyFont="1" applyFill="1" applyBorder="1" applyAlignment="1">
      <alignment horizontal="center" vertical="center" wrapText="1"/>
    </xf>
    <xf numFmtId="0" fontId="30" fillId="0" borderId="4" xfId="23" applyFont="1" applyBorder="1" applyAlignment="1">
      <alignment horizontal="left" wrapText="1"/>
    </xf>
    <xf numFmtId="0" fontId="30" fillId="8" borderId="4" xfId="23" applyFont="1" applyFill="1" applyBorder="1" applyAlignment="1">
      <alignment horizontal="center" vertical="center" readingOrder="1"/>
    </xf>
    <xf numFmtId="0" fontId="30" fillId="5" borderId="4" xfId="23" applyFont="1" applyFill="1" applyBorder="1" applyAlignment="1">
      <alignment horizontal="left" vertical="top" wrapText="1"/>
    </xf>
    <xf numFmtId="0" fontId="30" fillId="0" borderId="4" xfId="23" applyFont="1" applyBorder="1" applyAlignment="1">
      <alignment horizontal="left" vertical="center" wrapText="1"/>
    </xf>
    <xf numFmtId="0" fontId="30" fillId="0" borderId="0" xfId="23" applyFont="1" applyAlignment="1">
      <alignment horizontal="center" readingOrder="1"/>
    </xf>
    <xf numFmtId="0" fontId="30" fillId="0" borderId="0" xfId="23" applyFont="1" applyAlignment="1">
      <alignment horizontal="left" wrapText="1"/>
    </xf>
    <xf numFmtId="0" fontId="30" fillId="0" borderId="0" xfId="23" applyFont="1" applyAlignment="1">
      <alignment horizontal="center" vertical="center" wrapText="1"/>
    </xf>
    <xf numFmtId="0" fontId="30" fillId="8" borderId="4" xfId="23" applyFont="1" applyFill="1" applyBorder="1" applyAlignment="1">
      <alignment horizontal="left" vertical="center" wrapText="1"/>
    </xf>
    <xf numFmtId="0" fontId="33" fillId="6" borderId="52" xfId="0" applyFont="1" applyFill="1" applyBorder="1" applyAlignment="1">
      <alignment horizontal="center"/>
    </xf>
    <xf numFmtId="0" fontId="33" fillId="6" borderId="53" xfId="0" applyFont="1" applyFill="1" applyBorder="1" applyAlignment="1">
      <alignment horizontal="center"/>
    </xf>
    <xf numFmtId="0" fontId="33" fillId="6" borderId="54" xfId="0" applyFont="1" applyFill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/>
    <xf numFmtId="0" fontId="32" fillId="0" borderId="50" xfId="23" applyFont="1" applyBorder="1" applyAlignment="1">
      <alignment horizontal="center" vertical="center" wrapText="1" readingOrder="1"/>
    </xf>
    <xf numFmtId="0" fontId="32" fillId="0" borderId="2" xfId="23" applyFont="1" applyBorder="1" applyAlignment="1">
      <alignment horizontal="center" vertical="center" wrapText="1"/>
    </xf>
    <xf numFmtId="0" fontId="34" fillId="0" borderId="4" xfId="23" applyFont="1" applyBorder="1" applyAlignment="1">
      <alignment horizontal="center" vertical="center" readingOrder="1"/>
    </xf>
    <xf numFmtId="0" fontId="32" fillId="0" borderId="4" xfId="23" applyFont="1" applyBorder="1" applyAlignment="1">
      <alignment horizontal="center" vertical="top" wrapText="1"/>
    </xf>
    <xf numFmtId="0" fontId="35" fillId="0" borderId="4" xfId="23" applyFont="1" applyBorder="1" applyAlignment="1">
      <alignment horizontal="center" vertical="center" readingOrder="1"/>
    </xf>
    <xf numFmtId="0" fontId="32" fillId="0" borderId="4" xfId="23" applyFont="1" applyBorder="1" applyAlignment="1">
      <alignment horizontal="center" vertical="top"/>
    </xf>
    <xf numFmtId="0" fontId="32" fillId="0" borderId="4" xfId="23" applyFont="1" applyBorder="1" applyAlignment="1">
      <alignment horizontal="right" wrapText="1"/>
    </xf>
    <xf numFmtId="0" fontId="32" fillId="0" borderId="18" xfId="23" applyFont="1" applyBorder="1" applyAlignment="1">
      <alignment horizontal="center" vertical="top" wrapText="1"/>
    </xf>
    <xf numFmtId="0" fontId="30" fillId="0" borderId="57" xfId="23" applyFont="1" applyBorder="1" applyAlignment="1">
      <alignment horizontal="center" wrapText="1" readingOrder="1"/>
    </xf>
    <xf numFmtId="0" fontId="32" fillId="0" borderId="58" xfId="23" applyFont="1" applyBorder="1" applyAlignment="1">
      <alignment wrapText="1"/>
    </xf>
    <xf numFmtId="0" fontId="30" fillId="0" borderId="58" xfId="23" applyFont="1" applyBorder="1" applyAlignment="1">
      <alignment horizontal="center" vertical="center" wrapText="1"/>
    </xf>
    <xf numFmtId="0" fontId="32" fillId="0" borderId="55" xfId="23" applyFont="1" applyBorder="1" applyAlignment="1">
      <alignment horizontal="center" vertical="center" wrapText="1" readingOrder="1"/>
    </xf>
    <xf numFmtId="0" fontId="31" fillId="0" borderId="56" xfId="23" applyFont="1" applyBorder="1" applyAlignment="1">
      <alignment horizontal="center" vertical="center" readingOrder="1"/>
    </xf>
    <xf numFmtId="0" fontId="32" fillId="0" borderId="56" xfId="23" applyFont="1" applyBorder="1" applyAlignment="1">
      <alignment horizontal="center" vertical="center" wrapText="1"/>
    </xf>
    <xf numFmtId="0" fontId="31" fillId="9" borderId="12" xfId="23" applyFont="1" applyFill="1" applyBorder="1" applyAlignment="1">
      <alignment horizontal="center" vertical="center"/>
    </xf>
    <xf numFmtId="0" fontId="31" fillId="9" borderId="0" xfId="23" applyFont="1" applyFill="1" applyBorder="1" applyAlignment="1">
      <alignment horizontal="center"/>
    </xf>
    <xf numFmtId="0" fontId="32" fillId="0" borderId="13" xfId="23" applyFont="1" applyBorder="1" applyAlignment="1">
      <alignment horizontal="center" vertical="center" wrapText="1"/>
    </xf>
    <xf numFmtId="0" fontId="31" fillId="9" borderId="13" xfId="23" applyFont="1" applyFill="1" applyBorder="1" applyAlignment="1">
      <alignment vertical="center" wrapText="1"/>
    </xf>
    <xf numFmtId="0" fontId="32" fillId="0" borderId="13" xfId="23" applyFont="1" applyBorder="1" applyAlignment="1">
      <alignment horizontal="center" vertical="top" wrapText="1"/>
    </xf>
    <xf numFmtId="0" fontId="32" fillId="8" borderId="59" xfId="23" applyFont="1" applyFill="1" applyBorder="1" applyAlignment="1">
      <alignment horizontal="center"/>
    </xf>
    <xf numFmtId="0" fontId="35" fillId="0" borderId="4" xfId="23" applyFont="1" applyBorder="1" applyAlignment="1">
      <alignment horizontal="left" vertical="center" readingOrder="1"/>
    </xf>
    <xf numFmtId="0" fontId="35" fillId="0" borderId="4" xfId="23" applyFont="1" applyBorder="1" applyAlignment="1">
      <alignment horizontal="left" vertical="center" wrapText="1" readingOrder="1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164" fontId="6" fillId="0" borderId="23" xfId="2" applyFont="1" applyFill="1" applyBorder="1" applyAlignment="1">
      <alignment vertical="center"/>
    </xf>
    <xf numFmtId="166" fontId="6" fillId="0" borderId="23" xfId="10" applyNumberFormat="1" applyFont="1" applyFill="1" applyBorder="1" applyAlignment="1">
      <alignment vertical="center"/>
    </xf>
    <xf numFmtId="166" fontId="6" fillId="0" borderId="24" xfId="10" applyNumberFormat="1" applyFont="1" applyFill="1" applyBorder="1" applyAlignment="1">
      <alignment vertical="center"/>
    </xf>
    <xf numFmtId="0" fontId="6" fillId="0" borderId="32" xfId="0" applyFont="1" applyBorder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164" fontId="6" fillId="0" borderId="0" xfId="2" applyFont="1" applyFill="1" applyBorder="1" applyAlignment="1">
      <alignment vertical="center"/>
    </xf>
    <xf numFmtId="166" fontId="6" fillId="0" borderId="0" xfId="10" applyNumberFormat="1" applyFont="1" applyFill="1" applyBorder="1" applyAlignment="1">
      <alignment horizontal="center" vertical="center"/>
    </xf>
    <xf numFmtId="166" fontId="6" fillId="0" borderId="43" xfId="10" applyNumberFormat="1" applyFont="1" applyFill="1" applyBorder="1" applyAlignment="1">
      <alignment horizontal="center" vertical="center"/>
    </xf>
    <xf numFmtId="0" fontId="6" fillId="0" borderId="51" xfId="0" applyFont="1" applyBorder="1" applyAlignment="1">
      <alignment horizontal="left" vertical="center"/>
    </xf>
    <xf numFmtId="0" fontId="6" fillId="0" borderId="62" xfId="0" applyFont="1" applyBorder="1" applyAlignment="1">
      <alignment horizontal="left" vertical="center"/>
    </xf>
    <xf numFmtId="164" fontId="6" fillId="0" borderId="62" xfId="2" applyFont="1" applyFill="1" applyBorder="1" applyAlignment="1">
      <alignment vertical="center"/>
    </xf>
    <xf numFmtId="166" fontId="6" fillId="0" borderId="62" xfId="10" applyNumberFormat="1" applyFont="1" applyFill="1" applyBorder="1" applyAlignment="1">
      <alignment horizontal="center" vertical="center"/>
    </xf>
    <xf numFmtId="166" fontId="6" fillId="0" borderId="63" xfId="10" applyNumberFormat="1" applyFont="1" applyFill="1" applyBorder="1" applyAlignment="1">
      <alignment horizontal="center" vertical="center"/>
    </xf>
    <xf numFmtId="0" fontId="6" fillId="3" borderId="52" xfId="4" applyFont="1" applyFill="1" applyBorder="1" applyAlignment="1">
      <alignment horizontal="center" vertical="center"/>
    </xf>
    <xf numFmtId="0" fontId="6" fillId="3" borderId="53" xfId="4" applyFont="1" applyFill="1" applyBorder="1" applyAlignment="1">
      <alignment horizontal="left" vertical="center"/>
    </xf>
    <xf numFmtId="164" fontId="6" fillId="3" borderId="53" xfId="2" applyFont="1" applyFill="1" applyBorder="1" applyAlignment="1">
      <alignment horizontal="center" vertical="center"/>
    </xf>
    <xf numFmtId="166" fontId="7" fillId="3" borderId="54" xfId="3" applyNumberFormat="1" applyFont="1" applyFill="1" applyBorder="1" applyAlignment="1">
      <alignment vertical="center"/>
    </xf>
    <xf numFmtId="0" fontId="6" fillId="6" borderId="49" xfId="4" applyFont="1" applyFill="1" applyBorder="1" applyAlignment="1">
      <alignment horizontal="center" vertical="center"/>
    </xf>
    <xf numFmtId="0" fontId="6" fillId="6" borderId="18" xfId="4" applyFont="1" applyFill="1" applyBorder="1" applyAlignment="1">
      <alignment horizontal="left" vertical="center"/>
    </xf>
    <xf numFmtId="164" fontId="6" fillId="6" borderId="18" xfId="2" applyFont="1" applyFill="1" applyBorder="1" applyAlignment="1">
      <alignment horizontal="center" vertical="center"/>
    </xf>
    <xf numFmtId="166" fontId="6" fillId="6" borderId="18" xfId="10" applyNumberFormat="1" applyFont="1" applyFill="1" applyBorder="1" applyAlignment="1">
      <alignment horizontal="center" vertical="center"/>
    </xf>
    <xf numFmtId="0" fontId="6" fillId="6" borderId="18" xfId="10" applyNumberFormat="1" applyFont="1" applyFill="1" applyBorder="1" applyAlignment="1">
      <alignment horizontal="center" vertical="center"/>
    </xf>
    <xf numFmtId="166" fontId="6" fillId="6" borderId="30" xfId="10" applyNumberFormat="1" applyFont="1" applyFill="1" applyBorder="1" applyAlignment="1">
      <alignment horizontal="center" vertical="center"/>
    </xf>
    <xf numFmtId="0" fontId="4" fillId="2" borderId="50" xfId="4" applyFont="1" applyFill="1" applyBorder="1" applyAlignment="1">
      <alignment horizontal="center" vertical="center"/>
    </xf>
    <xf numFmtId="0" fontId="4" fillId="2" borderId="4" xfId="4" applyFont="1" applyFill="1" applyBorder="1" applyAlignment="1">
      <alignment horizontal="left" vertical="center"/>
    </xf>
    <xf numFmtId="164" fontId="4" fillId="2" borderId="4" xfId="2" applyFont="1" applyFill="1" applyBorder="1" applyAlignment="1">
      <alignment horizontal="center" vertical="center"/>
    </xf>
    <xf numFmtId="2" fontId="4" fillId="2" borderId="4" xfId="10" applyNumberFormat="1" applyFont="1" applyFill="1" applyBorder="1" applyAlignment="1">
      <alignment horizontal="center" vertical="center"/>
    </xf>
    <xf numFmtId="166" fontId="4" fillId="2" borderId="46" xfId="10" applyNumberFormat="1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/>
    </xf>
    <xf numFmtId="164" fontId="6" fillId="6" borderId="4" xfId="2" applyFont="1" applyFill="1" applyBorder="1" applyAlignment="1">
      <alignment horizontal="center"/>
    </xf>
    <xf numFmtId="166" fontId="6" fillId="6" borderId="46" xfId="10" applyNumberFormat="1" applyFont="1" applyFill="1" applyBorder="1" applyAlignment="1">
      <alignment horizontal="center"/>
    </xf>
    <xf numFmtId="166" fontId="6" fillId="0" borderId="40" xfId="10" applyNumberFormat="1" applyFont="1" applyFill="1" applyBorder="1" applyAlignment="1">
      <alignment horizontal="center"/>
    </xf>
    <xf numFmtId="9" fontId="6" fillId="0" borderId="4" xfId="2" applyNumberFormat="1" applyFont="1" applyFill="1" applyBorder="1" applyAlignment="1">
      <alignment horizontal="center" vertical="center"/>
    </xf>
    <xf numFmtId="9" fontId="6" fillId="0" borderId="4" xfId="3" applyFont="1" applyFill="1" applyBorder="1" applyAlignment="1">
      <alignment vertical="center"/>
    </xf>
    <xf numFmtId="166" fontId="36" fillId="0" borderId="46" xfId="10" applyNumberFormat="1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164" fontId="6" fillId="6" borderId="58" xfId="2" applyFont="1" applyFill="1" applyBorder="1" applyAlignment="1">
      <alignment horizontal="center" vertical="center"/>
    </xf>
    <xf numFmtId="43" fontId="6" fillId="6" borderId="58" xfId="10" applyFont="1" applyFill="1" applyBorder="1" applyAlignment="1">
      <alignment vertical="center"/>
    </xf>
    <xf numFmtId="43" fontId="6" fillId="6" borderId="64" xfId="10" applyFont="1" applyFill="1" applyBorder="1" applyAlignment="1">
      <alignment vertical="center"/>
    </xf>
    <xf numFmtId="0" fontId="5" fillId="2" borderId="6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left" vertical="center"/>
    </xf>
    <xf numFmtId="14" fontId="14" fillId="0" borderId="31" xfId="0" applyNumberFormat="1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left" vertical="center"/>
    </xf>
    <xf numFmtId="3" fontId="3" fillId="0" borderId="0" xfId="0" applyNumberFormat="1" applyFont="1" applyFill="1" applyBorder="1" applyAlignment="1">
      <alignment horizontal="left" vertical="center"/>
    </xf>
    <xf numFmtId="3" fontId="3" fillId="0" borderId="0" xfId="0" applyNumberFormat="1" applyFont="1" applyFill="1" applyAlignment="1">
      <alignment horizontal="left" vertical="center" wrapText="1"/>
    </xf>
    <xf numFmtId="3" fontId="3" fillId="0" borderId="0" xfId="0" applyNumberFormat="1" applyFont="1" applyFill="1" applyBorder="1" applyAlignment="1">
      <alignment horizontal="left" vertical="center" wrapText="1"/>
    </xf>
    <xf numFmtId="0" fontId="14" fillId="6" borderId="4" xfId="4" applyFont="1" applyFill="1" applyBorder="1" applyAlignment="1">
      <alignment horizontal="center" vertical="center"/>
    </xf>
    <xf numFmtId="165" fontId="6" fillId="2" borderId="17" xfId="1" applyFont="1" applyFill="1" applyBorder="1" applyAlignment="1">
      <alignment horizontal="center" vertical="center"/>
    </xf>
    <xf numFmtId="165" fontId="6" fillId="2" borderId="15" xfId="1" applyFont="1" applyFill="1" applyBorder="1" applyAlignment="1">
      <alignment horizontal="center" vertical="center"/>
    </xf>
    <xf numFmtId="165" fontId="6" fillId="2" borderId="16" xfId="1" applyFont="1" applyFill="1" applyBorder="1" applyAlignment="1">
      <alignment horizontal="center" vertical="center"/>
    </xf>
    <xf numFmtId="3" fontId="3" fillId="0" borderId="0" xfId="7" applyNumberFormat="1" applyFont="1" applyFill="1" applyBorder="1" applyAlignment="1">
      <alignment horizontal="left" vertical="center"/>
    </xf>
    <xf numFmtId="166" fontId="14" fillId="7" borderId="25" xfId="1" applyNumberFormat="1" applyFont="1" applyFill="1" applyBorder="1" applyAlignment="1">
      <alignment horizontal="center"/>
    </xf>
    <xf numFmtId="166" fontId="14" fillId="7" borderId="26" xfId="1" applyNumberFormat="1" applyFont="1" applyFill="1" applyBorder="1" applyAlignment="1">
      <alignment horizontal="center"/>
    </xf>
    <xf numFmtId="166" fontId="14" fillId="7" borderId="27" xfId="1" applyNumberFormat="1" applyFont="1" applyFill="1" applyBorder="1" applyAlignment="1">
      <alignment horizontal="center"/>
    </xf>
    <xf numFmtId="166" fontId="14" fillId="7" borderId="28" xfId="1" applyNumberFormat="1" applyFont="1" applyFill="1" applyBorder="1" applyAlignment="1">
      <alignment horizontal="center"/>
    </xf>
    <xf numFmtId="166" fontId="14" fillId="7" borderId="0" xfId="1" applyNumberFormat="1" applyFont="1" applyFill="1" applyBorder="1" applyAlignment="1">
      <alignment horizontal="center"/>
    </xf>
    <xf numFmtId="166" fontId="14" fillId="7" borderId="29" xfId="1" applyNumberFormat="1" applyFont="1" applyFill="1" applyBorder="1" applyAlignment="1">
      <alignment horizontal="center"/>
    </xf>
    <xf numFmtId="166" fontId="14" fillId="7" borderId="30" xfId="1" applyNumberFormat="1" applyFont="1" applyFill="1" applyBorder="1" applyAlignment="1">
      <alignment horizontal="center"/>
    </xf>
    <xf numFmtId="166" fontId="14" fillId="7" borderId="1" xfId="1" applyNumberFormat="1" applyFont="1" applyFill="1" applyBorder="1" applyAlignment="1">
      <alignment horizontal="center"/>
    </xf>
    <xf numFmtId="166" fontId="14" fillId="7" borderId="20" xfId="1" applyNumberFormat="1" applyFont="1" applyFill="1" applyBorder="1" applyAlignment="1">
      <alignment horizontal="center"/>
    </xf>
    <xf numFmtId="166" fontId="14" fillId="0" borderId="2" xfId="1" applyNumberFormat="1" applyFont="1" applyFill="1" applyBorder="1" applyAlignment="1">
      <alignment horizontal="center"/>
    </xf>
    <xf numFmtId="166" fontId="14" fillId="0" borderId="31" xfId="1" applyNumberFormat="1" applyFont="1" applyFill="1" applyBorder="1" applyAlignment="1">
      <alignment horizontal="center"/>
    </xf>
    <xf numFmtId="166" fontId="14" fillId="0" borderId="18" xfId="1" applyNumberFormat="1" applyFont="1" applyFill="1" applyBorder="1" applyAlignment="1">
      <alignment horizontal="center"/>
    </xf>
    <xf numFmtId="166" fontId="6" fillId="2" borderId="6" xfId="1" applyNumberFormat="1" applyFont="1" applyFill="1" applyBorder="1" applyAlignment="1">
      <alignment horizontal="center" vertical="center"/>
    </xf>
    <xf numFmtId="166" fontId="6" fillId="2" borderId="7" xfId="1" applyNumberFormat="1" applyFont="1" applyFill="1" applyBorder="1" applyAlignment="1">
      <alignment horizontal="center" vertical="center"/>
    </xf>
    <xf numFmtId="166" fontId="6" fillId="2" borderId="8" xfId="1" applyNumberFormat="1" applyFont="1" applyFill="1" applyBorder="1" applyAlignment="1">
      <alignment horizontal="center" vertical="center"/>
    </xf>
    <xf numFmtId="166" fontId="14" fillId="3" borderId="18" xfId="1" applyNumberFormat="1" applyFont="1" applyFill="1" applyBorder="1" applyAlignment="1">
      <alignment horizontal="center" vertical="center"/>
    </xf>
    <xf numFmtId="166" fontId="6" fillId="3" borderId="9" xfId="1" applyNumberFormat="1" applyFont="1" applyFill="1" applyBorder="1" applyAlignment="1">
      <alignment horizontal="center" vertical="center"/>
    </xf>
    <xf numFmtId="166" fontId="6" fillId="3" borderId="10" xfId="1" applyNumberFormat="1" applyFont="1" applyFill="1" applyBorder="1" applyAlignment="1">
      <alignment horizontal="center" vertical="center"/>
    </xf>
    <xf numFmtId="166" fontId="6" fillId="3" borderId="11" xfId="1" applyNumberFormat="1" applyFont="1" applyFill="1" applyBorder="1" applyAlignment="1">
      <alignment horizontal="center" vertical="center"/>
    </xf>
    <xf numFmtId="166" fontId="14" fillId="0" borderId="4" xfId="5" applyNumberFormat="1" applyFont="1" applyFill="1" applyBorder="1" applyAlignment="1">
      <alignment horizontal="center" vertical="center"/>
    </xf>
    <xf numFmtId="1" fontId="12" fillId="4" borderId="19" xfId="1" applyNumberFormat="1" applyFont="1" applyFill="1" applyBorder="1" applyAlignment="1">
      <alignment horizontal="center" vertical="center"/>
    </xf>
    <xf numFmtId="1" fontId="12" fillId="4" borderId="1" xfId="1" applyNumberFormat="1" applyFont="1" applyFill="1" applyBorder="1" applyAlignment="1">
      <alignment horizontal="center" vertical="center"/>
    </xf>
    <xf numFmtId="1" fontId="12" fillId="4" borderId="20" xfId="1" applyNumberFormat="1" applyFont="1" applyFill="1" applyBorder="1" applyAlignment="1">
      <alignment horizontal="center" vertical="center"/>
    </xf>
    <xf numFmtId="166" fontId="6" fillId="4" borderId="14" xfId="1" applyNumberFormat="1" applyFont="1" applyFill="1" applyBorder="1" applyAlignment="1">
      <alignment horizontal="center" vertical="top"/>
    </xf>
    <xf numFmtId="166" fontId="6" fillId="4" borderId="5" xfId="1" applyNumberFormat="1" applyFont="1" applyFill="1" applyBorder="1" applyAlignment="1">
      <alignment horizontal="center" vertical="top"/>
    </xf>
    <xf numFmtId="166" fontId="6" fillId="4" borderId="3" xfId="1" applyNumberFormat="1" applyFont="1" applyFill="1" applyBorder="1" applyAlignment="1">
      <alignment horizontal="center" vertical="top"/>
    </xf>
    <xf numFmtId="166" fontId="3" fillId="2" borderId="46" xfId="1" applyNumberFormat="1" applyFont="1" applyFill="1" applyBorder="1" applyAlignment="1">
      <alignment horizontal="center" vertical="center"/>
    </xf>
    <xf numFmtId="166" fontId="3" fillId="2" borderId="5" xfId="1" applyNumberFormat="1" applyFont="1" applyFill="1" applyBorder="1" applyAlignment="1">
      <alignment horizontal="center" vertical="center"/>
    </xf>
    <xf numFmtId="166" fontId="3" fillId="2" borderId="3" xfId="1" applyNumberFormat="1" applyFont="1" applyFill="1" applyBorder="1" applyAlignment="1">
      <alignment horizontal="center" vertical="center"/>
    </xf>
    <xf numFmtId="166" fontId="8" fillId="2" borderId="14" xfId="1" applyNumberFormat="1" applyFont="1" applyFill="1" applyBorder="1" applyAlignment="1">
      <alignment horizontal="center"/>
    </xf>
    <xf numFmtId="166" fontId="8" fillId="2" borderId="5" xfId="1" applyNumberFormat="1" applyFont="1" applyFill="1" applyBorder="1" applyAlignment="1">
      <alignment horizontal="center"/>
    </xf>
    <xf numFmtId="166" fontId="8" fillId="2" borderId="3" xfId="1" applyNumberFormat="1" applyFont="1" applyFill="1" applyBorder="1" applyAlignment="1">
      <alignment horizontal="center"/>
    </xf>
    <xf numFmtId="166" fontId="14" fillId="3" borderId="4" xfId="5" applyNumberFormat="1" applyFont="1" applyFill="1" applyBorder="1" applyAlignment="1">
      <alignment horizontal="left"/>
    </xf>
    <xf numFmtId="166" fontId="14" fillId="3" borderId="4" xfId="1" applyNumberFormat="1" applyFont="1" applyFill="1" applyBorder="1" applyAlignment="1">
      <alignment horizontal="center"/>
    </xf>
    <xf numFmtId="166" fontId="6" fillId="3" borderId="14" xfId="1" applyNumberFormat="1" applyFont="1" applyFill="1" applyBorder="1" applyAlignment="1">
      <alignment horizontal="center"/>
    </xf>
    <xf numFmtId="166" fontId="6" fillId="3" borderId="5" xfId="1" applyNumberFormat="1" applyFont="1" applyFill="1" applyBorder="1" applyAlignment="1">
      <alignment horizontal="center"/>
    </xf>
    <xf numFmtId="166" fontId="6" fillId="3" borderId="3" xfId="1" applyNumberFormat="1" applyFont="1" applyFill="1" applyBorder="1" applyAlignment="1">
      <alignment horizontal="center"/>
    </xf>
    <xf numFmtId="166" fontId="14" fillId="6" borderId="4" xfId="5" applyNumberFormat="1" applyFont="1" applyFill="1" applyBorder="1" applyAlignment="1">
      <alignment horizontal="center"/>
    </xf>
    <xf numFmtId="166" fontId="9" fillId="5" borderId="14" xfId="1" applyNumberFormat="1" applyFont="1" applyFill="1" applyBorder="1" applyAlignment="1">
      <alignment horizontal="center"/>
    </xf>
    <xf numFmtId="166" fontId="9" fillId="5" borderId="5" xfId="1" applyNumberFormat="1" applyFont="1" applyFill="1" applyBorder="1" applyAlignment="1">
      <alignment horizontal="center"/>
    </xf>
    <xf numFmtId="166" fontId="9" fillId="5" borderId="3" xfId="1" applyNumberFormat="1" applyFont="1" applyFill="1" applyBorder="1" applyAlignment="1">
      <alignment horizontal="center"/>
    </xf>
    <xf numFmtId="0" fontId="14" fillId="3" borderId="4" xfId="4" applyFont="1" applyFill="1" applyBorder="1" applyAlignment="1">
      <alignment horizontal="left" vertical="center"/>
    </xf>
    <xf numFmtId="0" fontId="4" fillId="0" borderId="0" xfId="0" applyFont="1" applyAlignment="1"/>
    <xf numFmtId="0" fontId="4" fillId="0" borderId="0" xfId="0" applyFont="1" applyBorder="1" applyAlignment="1"/>
    <xf numFmtId="166" fontId="14" fillId="0" borderId="3" xfId="3" applyNumberFormat="1" applyFont="1" applyFill="1" applyBorder="1" applyAlignment="1">
      <alignment horizontal="center" vertical="center"/>
    </xf>
    <xf numFmtId="166" fontId="14" fillId="0" borderId="4" xfId="3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22" fillId="0" borderId="4" xfId="11" applyFont="1" applyFill="1" applyBorder="1" applyAlignment="1" applyProtection="1">
      <alignment horizontal="center"/>
    </xf>
    <xf numFmtId="0" fontId="22" fillId="6" borderId="25" xfId="11" applyFont="1" applyFill="1" applyBorder="1" applyAlignment="1" applyProtection="1">
      <alignment horizontal="center"/>
    </xf>
    <xf numFmtId="0" fontId="22" fillId="6" borderId="26" xfId="11" applyFont="1" applyFill="1" applyBorder="1" applyAlignment="1" applyProtection="1">
      <alignment horizontal="center"/>
    </xf>
    <xf numFmtId="3" fontId="24" fillId="0" borderId="46" xfId="13" applyNumberFormat="1" applyFont="1" applyFill="1" applyBorder="1" applyAlignment="1" applyProtection="1">
      <alignment horizontal="center" vertical="center"/>
    </xf>
    <xf numFmtId="3" fontId="24" fillId="0" borderId="5" xfId="13" applyNumberFormat="1" applyFont="1" applyFill="1" applyBorder="1" applyAlignment="1" applyProtection="1">
      <alignment horizontal="center" vertical="center"/>
    </xf>
    <xf numFmtId="3" fontId="24" fillId="0" borderId="3" xfId="13" applyNumberFormat="1" applyFont="1" applyFill="1" applyBorder="1" applyAlignment="1" applyProtection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left" vertical="center" wrapText="1"/>
    </xf>
    <xf numFmtId="0" fontId="25" fillId="0" borderId="7" xfId="0" applyFont="1" applyFill="1" applyBorder="1" applyAlignment="1">
      <alignment horizontal="left" vertical="center" wrapText="1"/>
    </xf>
    <xf numFmtId="0" fontId="25" fillId="0" borderId="8" xfId="0" applyFont="1" applyFill="1" applyBorder="1" applyAlignment="1">
      <alignment horizontal="left" vertical="center" wrapText="1"/>
    </xf>
    <xf numFmtId="0" fontId="26" fillId="0" borderId="22" xfId="0" applyFont="1" applyFill="1" applyBorder="1" applyAlignment="1">
      <alignment horizontal="left" vertical="center" wrapText="1"/>
    </xf>
    <xf numFmtId="0" fontId="26" fillId="0" borderId="24" xfId="0" applyFont="1" applyFill="1" applyBorder="1" applyAlignment="1">
      <alignment horizontal="left" vertical="center" wrapText="1"/>
    </xf>
    <xf numFmtId="0" fontId="26" fillId="0" borderId="6" xfId="0" applyFont="1" applyFill="1" applyBorder="1" applyAlignment="1">
      <alignment horizontal="left" vertical="center" wrapText="1"/>
    </xf>
    <xf numFmtId="0" fontId="26" fillId="0" borderId="8" xfId="0" applyFont="1" applyFill="1" applyBorder="1" applyAlignment="1">
      <alignment horizontal="left" vertical="center" wrapText="1"/>
    </xf>
    <xf numFmtId="0" fontId="32" fillId="0" borderId="2" xfId="23" applyFont="1" applyBorder="1" applyAlignment="1">
      <alignment horizontal="center" vertical="center"/>
    </xf>
    <xf numFmtId="0" fontId="32" fillId="0" borderId="18" xfId="23" applyFont="1" applyBorder="1" applyAlignment="1">
      <alignment horizontal="center" vertical="center"/>
    </xf>
    <xf numFmtId="0" fontId="31" fillId="9" borderId="60" xfId="23" applyFont="1" applyFill="1" applyBorder="1" applyAlignment="1">
      <alignment horizontal="center" vertical="center" wrapText="1"/>
    </xf>
    <xf numFmtId="0" fontId="31" fillId="9" borderId="61" xfId="23" applyFont="1" applyFill="1" applyBorder="1" applyAlignment="1">
      <alignment horizontal="center" vertical="center" wrapText="1"/>
    </xf>
    <xf numFmtId="0" fontId="31" fillId="9" borderId="21" xfId="23" applyFont="1" applyFill="1" applyBorder="1" applyAlignment="1">
      <alignment horizontal="center" vertical="center" wrapText="1"/>
    </xf>
    <xf numFmtId="0" fontId="31" fillId="6" borderId="47" xfId="23" applyFont="1" applyFill="1" applyBorder="1" applyAlignment="1">
      <alignment horizontal="center" vertical="center" readingOrder="1"/>
    </xf>
    <xf numFmtId="0" fontId="31" fillId="6" borderId="48" xfId="23" applyFont="1" applyFill="1" applyBorder="1" applyAlignment="1">
      <alignment horizontal="center" vertical="center" readingOrder="1"/>
    </xf>
    <xf numFmtId="0" fontId="0" fillId="0" borderId="4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6" borderId="57" xfId="4" applyFont="1" applyFill="1" applyBorder="1" applyAlignment="1">
      <alignment horizontal="center" vertical="center"/>
    </xf>
    <xf numFmtId="0" fontId="6" fillId="6" borderId="58" xfId="4" applyFont="1" applyFill="1" applyBorder="1" applyAlignment="1">
      <alignment horizontal="center" vertical="center"/>
    </xf>
    <xf numFmtId="166" fontId="6" fillId="0" borderId="44" xfId="3" applyNumberFormat="1" applyFont="1" applyFill="1" applyBorder="1" applyAlignment="1">
      <alignment horizontal="center" vertical="center"/>
    </xf>
    <xf numFmtId="166" fontId="6" fillId="0" borderId="40" xfId="3" applyNumberFormat="1" applyFont="1" applyFill="1" applyBorder="1" applyAlignment="1">
      <alignment horizontal="center" vertical="center"/>
    </xf>
    <xf numFmtId="166" fontId="6" fillId="3" borderId="53" xfId="10" applyNumberFormat="1" applyFont="1" applyFill="1" applyBorder="1" applyAlignment="1">
      <alignment horizontal="center" vertical="center"/>
    </xf>
    <xf numFmtId="166" fontId="6" fillId="6" borderId="50" xfId="5" applyNumberFormat="1" applyFont="1" applyFill="1" applyBorder="1" applyAlignment="1">
      <alignment horizontal="center"/>
    </xf>
    <xf numFmtId="166" fontId="6" fillId="6" borderId="4" xfId="5" applyNumberFormat="1" applyFont="1" applyFill="1" applyBorder="1" applyAlignment="1">
      <alignment horizontal="center"/>
    </xf>
    <xf numFmtId="166" fontId="6" fillId="6" borderId="4" xfId="10" applyNumberFormat="1" applyFont="1" applyFill="1" applyBorder="1" applyAlignment="1">
      <alignment horizontal="center"/>
    </xf>
    <xf numFmtId="166" fontId="6" fillId="0" borderId="50" xfId="5" applyNumberFormat="1" applyFont="1" applyFill="1" applyBorder="1" applyAlignment="1">
      <alignment horizontal="center" vertical="center"/>
    </xf>
    <xf numFmtId="166" fontId="6" fillId="0" borderId="4" xfId="5" applyNumberFormat="1" applyFont="1" applyFill="1" applyBorder="1" applyAlignment="1">
      <alignment horizontal="center" vertical="center"/>
    </xf>
  </cellXfs>
  <cellStyles count="24">
    <cellStyle name="Comma" xfId="1" builtinId="3"/>
    <cellStyle name="Comma [0]" xfId="2" builtinId="6"/>
    <cellStyle name="Comma [0] 2" xfId="18"/>
    <cellStyle name="Comma 11 2" xfId="13"/>
    <cellStyle name="Comma 2" xfId="5"/>
    <cellStyle name="Comma 2 2" xfId="19"/>
    <cellStyle name="Comma 2 3" xfId="10"/>
    <cellStyle name="Comma 2 3 2" xfId="16"/>
    <cellStyle name="Comma 3" xfId="21"/>
    <cellStyle name="Comma 4" xfId="22"/>
    <cellStyle name="Comma 5" xfId="6"/>
    <cellStyle name="Comma 7" xfId="20"/>
    <cellStyle name="Excel Built-in Normal" xfId="23"/>
    <cellStyle name="Normal" xfId="0" builtinId="0"/>
    <cellStyle name="Normal 2" xfId="7"/>
    <cellStyle name="Normal 2 2" xfId="8"/>
    <cellStyle name="Normal 2 2 2" xfId="11"/>
    <cellStyle name="Normal 2 4" xfId="9"/>
    <cellStyle name="Normal 3" xfId="12"/>
    <cellStyle name="Normal 3 2" xfId="17"/>
    <cellStyle name="Normal 5" xfId="4"/>
    <cellStyle name="Normal 5 2" xfId="15"/>
    <cellStyle name="Percent" xfId="3" builtinId="5"/>
    <cellStyle name="Percent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315170</xdr:colOff>
      <xdr:row>1</xdr:row>
      <xdr:rowOff>30812</xdr:rowOff>
    </xdr:from>
    <xdr:to>
      <xdr:col>12</xdr:col>
      <xdr:colOff>1490202</xdr:colOff>
      <xdr:row>3</xdr:row>
      <xdr:rowOff>169160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D7160D-7981-4C52-ADAB-6038EE4C5C5C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94045" y="205437"/>
          <a:ext cx="1175032" cy="487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7"/>
  <sheetViews>
    <sheetView showGridLines="0" tabSelected="1" zoomScale="96" zoomScaleNormal="85" workbookViewId="0">
      <pane ySplit="9" topLeftCell="A10" activePane="bottomLeft" state="frozen"/>
      <selection pane="bottomLeft" activeCell="X14" sqref="X14"/>
    </sheetView>
  </sheetViews>
  <sheetFormatPr defaultColWidth="9.109375" defaultRowHeight="13.8" outlineLevelCol="1" x14ac:dyDescent="0.3"/>
  <cols>
    <col min="1" max="1" width="9.109375" style="4"/>
    <col min="2" max="2" width="3.109375" style="4" customWidth="1"/>
    <col min="3" max="3" width="14.5546875" style="1" bestFit="1" customWidth="1"/>
    <col min="4" max="4" width="41.77734375" style="17" customWidth="1"/>
    <col min="5" max="5" width="15" style="18" bestFit="1" customWidth="1"/>
    <col min="6" max="10" width="5.109375" style="2" customWidth="1" outlineLevel="1"/>
    <col min="11" max="11" width="9" style="3" bestFit="1" customWidth="1"/>
    <col min="12" max="12" width="9.88671875" style="2" bestFit="1" customWidth="1"/>
    <col min="13" max="13" width="24.33203125" style="20" customWidth="1"/>
    <col min="14" max="14" width="9.109375" style="4"/>
    <col min="15" max="15" width="9.109375" style="4" customWidth="1"/>
    <col min="16" max="16" width="6.5546875" style="2" hidden="1" customWidth="1"/>
    <col min="17" max="17" width="8" style="2" hidden="1" customWidth="1"/>
    <col min="18" max="18" width="6.5546875" style="2" hidden="1" customWidth="1"/>
    <col min="19" max="19" width="6.109375" style="2" hidden="1" customWidth="1"/>
    <col min="20" max="20" width="9.5546875" style="3" hidden="1" customWidth="1"/>
    <col min="21" max="21" width="14.5546875" style="2" hidden="1" customWidth="1"/>
    <col min="22" max="16384" width="9.109375" style="4"/>
  </cols>
  <sheetData>
    <row r="1" spans="3:21" x14ac:dyDescent="0.3">
      <c r="D1" s="347"/>
      <c r="E1" s="347"/>
    </row>
    <row r="2" spans="3:21" x14ac:dyDescent="0.3">
      <c r="D2" s="347"/>
      <c r="E2" s="347"/>
    </row>
    <row r="3" spans="3:21" x14ac:dyDescent="0.3">
      <c r="D3" s="69"/>
      <c r="E3" s="69"/>
    </row>
    <row r="4" spans="3:21" x14ac:dyDescent="0.3">
      <c r="D4" s="69"/>
      <c r="E4" s="69"/>
    </row>
    <row r="5" spans="3:21" ht="14.4" thickBot="1" x14ac:dyDescent="0.35">
      <c r="D5" s="348"/>
      <c r="E5" s="348"/>
    </row>
    <row r="6" spans="3:21" ht="15" thickBot="1" x14ac:dyDescent="0.35">
      <c r="C6" s="24" t="s">
        <v>181</v>
      </c>
      <c r="D6" s="294" t="s">
        <v>184</v>
      </c>
      <c r="E6" s="25"/>
      <c r="F6" s="180"/>
      <c r="G6" s="180"/>
      <c r="H6" s="180"/>
      <c r="I6" s="180"/>
      <c r="J6" s="180"/>
      <c r="K6" s="26"/>
      <c r="L6" s="27"/>
      <c r="M6" s="349" t="s">
        <v>15</v>
      </c>
      <c r="P6" s="317" t="s">
        <v>10</v>
      </c>
      <c r="Q6" s="318"/>
      <c r="R6" s="318"/>
      <c r="S6" s="318"/>
      <c r="T6" s="318"/>
      <c r="U6" s="319"/>
    </row>
    <row r="7" spans="3:21" ht="15" thickBot="1" x14ac:dyDescent="0.35">
      <c r="C7" s="28" t="s">
        <v>180</v>
      </c>
      <c r="D7" s="295">
        <v>44557</v>
      </c>
      <c r="E7" s="29"/>
      <c r="F7" s="30"/>
      <c r="G7" s="30"/>
      <c r="H7" s="30"/>
      <c r="I7" s="30"/>
      <c r="J7" s="30"/>
      <c r="K7" s="30"/>
      <c r="L7" s="31"/>
      <c r="M7" s="349"/>
      <c r="P7" s="5"/>
      <c r="Q7" s="6"/>
      <c r="R7" s="6"/>
      <c r="S7" s="6"/>
      <c r="T7" s="6"/>
      <c r="U7" s="7"/>
    </row>
    <row r="8" spans="3:21" ht="15" thickBot="1" x14ac:dyDescent="0.35">
      <c r="C8" s="32" t="s">
        <v>67</v>
      </c>
      <c r="D8" s="296" t="s">
        <v>66</v>
      </c>
      <c r="E8" s="33"/>
      <c r="F8" s="34"/>
      <c r="G8" s="34"/>
      <c r="H8" s="34"/>
      <c r="I8" s="34"/>
      <c r="J8" s="34"/>
      <c r="K8" s="34"/>
      <c r="L8" s="35"/>
      <c r="M8" s="349"/>
      <c r="P8" s="5"/>
      <c r="Q8" s="6"/>
      <c r="R8" s="6"/>
      <c r="S8" s="6"/>
      <c r="T8" s="6"/>
      <c r="U8" s="7"/>
    </row>
    <row r="9" spans="3:21" ht="14.4" x14ac:dyDescent="0.3">
      <c r="C9" s="36" t="s">
        <v>16</v>
      </c>
      <c r="D9" s="37"/>
      <c r="E9" s="38" t="s">
        <v>11</v>
      </c>
      <c r="F9" s="320" t="s">
        <v>14</v>
      </c>
      <c r="G9" s="320"/>
      <c r="H9" s="320"/>
      <c r="I9" s="320"/>
      <c r="J9" s="320"/>
      <c r="K9" s="320"/>
      <c r="L9" s="39"/>
      <c r="M9" s="350"/>
      <c r="P9" s="321" t="s">
        <v>9</v>
      </c>
      <c r="Q9" s="322"/>
      <c r="R9" s="322"/>
      <c r="S9" s="322"/>
      <c r="T9" s="323"/>
      <c r="U9" s="8" t="e">
        <f>#REF!</f>
        <v>#REF!</v>
      </c>
    </row>
    <row r="10" spans="3:21" ht="14.4" x14ac:dyDescent="0.3">
      <c r="C10" s="130"/>
      <c r="D10" s="50" t="s">
        <v>82</v>
      </c>
      <c r="E10" s="40"/>
      <c r="F10" s="41" t="s">
        <v>0</v>
      </c>
      <c r="G10" s="41" t="s">
        <v>1</v>
      </c>
      <c r="H10" s="41" t="s">
        <v>2</v>
      </c>
      <c r="I10" s="41" t="s">
        <v>3</v>
      </c>
      <c r="J10" s="52" t="s">
        <v>65</v>
      </c>
      <c r="K10" s="42" t="s">
        <v>18</v>
      </c>
      <c r="L10" s="41" t="s">
        <v>4</v>
      </c>
      <c r="M10" s="47"/>
      <c r="P10" s="128"/>
      <c r="Q10" s="129"/>
      <c r="R10" s="73"/>
      <c r="S10" s="129"/>
      <c r="T10" s="74"/>
      <c r="U10" s="10"/>
    </row>
    <row r="11" spans="3:21" ht="28.8" x14ac:dyDescent="0.3">
      <c r="C11" s="43">
        <v>1</v>
      </c>
      <c r="D11" s="81" t="s">
        <v>78</v>
      </c>
      <c r="E11" s="44">
        <v>32500</v>
      </c>
      <c r="F11" s="82">
        <v>1</v>
      </c>
      <c r="G11" s="82" t="s">
        <v>68</v>
      </c>
      <c r="H11" s="82" t="s">
        <v>68</v>
      </c>
      <c r="I11" s="82" t="s">
        <v>68</v>
      </c>
      <c r="J11" s="82" t="s">
        <v>68</v>
      </c>
      <c r="K11" s="75">
        <f t="shared" ref="K11" si="0">SUM(F11:J11)</f>
        <v>1</v>
      </c>
      <c r="L11" s="45">
        <v>0</v>
      </c>
      <c r="M11" s="293" t="s">
        <v>182</v>
      </c>
      <c r="P11" s="128"/>
      <c r="Q11" s="129"/>
      <c r="R11" s="73"/>
      <c r="S11" s="129"/>
      <c r="T11" s="74"/>
      <c r="U11" s="10"/>
    </row>
    <row r="12" spans="3:21" ht="14.4" x14ac:dyDescent="0.3">
      <c r="C12" s="346" t="s">
        <v>13</v>
      </c>
      <c r="D12" s="346"/>
      <c r="E12" s="48"/>
      <c r="F12" s="127">
        <f t="shared" ref="F12:L12" si="1">SUM(F11:F11)</f>
        <v>1</v>
      </c>
      <c r="G12" s="127">
        <f t="shared" si="1"/>
        <v>0</v>
      </c>
      <c r="H12" s="127">
        <f t="shared" si="1"/>
        <v>0</v>
      </c>
      <c r="I12" s="127">
        <f t="shared" si="1"/>
        <v>0</v>
      </c>
      <c r="J12" s="127">
        <f t="shared" si="1"/>
        <v>0</v>
      </c>
      <c r="K12" s="127">
        <f t="shared" si="1"/>
        <v>1</v>
      </c>
      <c r="L12" s="127">
        <f t="shared" si="1"/>
        <v>0</v>
      </c>
      <c r="M12" s="46"/>
      <c r="P12" s="128"/>
      <c r="Q12" s="129"/>
      <c r="R12" s="73"/>
      <c r="S12" s="129"/>
      <c r="T12" s="74"/>
      <c r="U12" s="10"/>
    </row>
    <row r="13" spans="3:21" ht="14.4" x14ac:dyDescent="0.3">
      <c r="C13" s="80"/>
      <c r="D13" s="50" t="s">
        <v>187</v>
      </c>
      <c r="E13" s="40"/>
      <c r="F13" s="41" t="s">
        <v>0</v>
      </c>
      <c r="G13" s="41" t="s">
        <v>1</v>
      </c>
      <c r="H13" s="41" t="s">
        <v>2</v>
      </c>
      <c r="I13" s="41" t="s">
        <v>3</v>
      </c>
      <c r="J13" s="52" t="s">
        <v>65</v>
      </c>
      <c r="K13" s="42" t="s">
        <v>18</v>
      </c>
      <c r="L13" s="41" t="s">
        <v>4</v>
      </c>
      <c r="M13" s="47"/>
      <c r="P13" s="78"/>
      <c r="Q13" s="79"/>
      <c r="R13" s="73"/>
      <c r="S13" s="79"/>
      <c r="T13" s="74"/>
      <c r="U13" s="10"/>
    </row>
    <row r="14" spans="3:21" ht="58.8" customHeight="1" x14ac:dyDescent="0.3">
      <c r="C14" s="43">
        <v>1</v>
      </c>
      <c r="D14" s="81" t="s">
        <v>74</v>
      </c>
      <c r="E14" s="44">
        <f>'Wage Structure'!G38</f>
        <v>24293.350931450001</v>
      </c>
      <c r="F14" s="82" t="s">
        <v>68</v>
      </c>
      <c r="G14" s="82">
        <v>1</v>
      </c>
      <c r="H14" s="82">
        <v>1</v>
      </c>
      <c r="I14" s="82" t="s">
        <v>68</v>
      </c>
      <c r="J14" s="82" t="s">
        <v>68</v>
      </c>
      <c r="K14" s="75">
        <f t="shared" ref="K14" si="2">SUM(F14:J14)</f>
        <v>2</v>
      </c>
      <c r="L14" s="45">
        <f>E14*K14</f>
        <v>48586.701862900001</v>
      </c>
      <c r="M14" s="192" t="s">
        <v>132</v>
      </c>
      <c r="P14" s="78"/>
      <c r="Q14" s="79"/>
      <c r="R14" s="73"/>
      <c r="S14" s="79"/>
      <c r="T14" s="74"/>
      <c r="U14" s="10"/>
    </row>
    <row r="15" spans="3:21" ht="14.4" x14ac:dyDescent="0.3">
      <c r="C15" s="346" t="s">
        <v>13</v>
      </c>
      <c r="D15" s="346"/>
      <c r="E15" s="48"/>
      <c r="F15" s="127">
        <f t="shared" ref="F15:L15" si="3">SUM(F14:F14)</f>
        <v>0</v>
      </c>
      <c r="G15" s="127">
        <f t="shared" si="3"/>
        <v>1</v>
      </c>
      <c r="H15" s="127">
        <f t="shared" si="3"/>
        <v>1</v>
      </c>
      <c r="I15" s="127">
        <f t="shared" si="3"/>
        <v>0</v>
      </c>
      <c r="J15" s="127">
        <f t="shared" si="3"/>
        <v>0</v>
      </c>
      <c r="K15" s="127">
        <f t="shared" si="3"/>
        <v>2</v>
      </c>
      <c r="L15" s="127">
        <f t="shared" si="3"/>
        <v>48586.701862900001</v>
      </c>
      <c r="M15" s="46"/>
      <c r="P15" s="78"/>
      <c r="Q15" s="79"/>
      <c r="R15" s="73"/>
      <c r="S15" s="79"/>
      <c r="T15" s="74"/>
      <c r="U15" s="10"/>
    </row>
    <row r="16" spans="3:21" ht="14.4" x14ac:dyDescent="0.3">
      <c r="C16" s="72"/>
      <c r="D16" s="50" t="s">
        <v>186</v>
      </c>
      <c r="E16" s="40"/>
      <c r="F16" s="41" t="s">
        <v>0</v>
      </c>
      <c r="G16" s="41" t="s">
        <v>1</v>
      </c>
      <c r="H16" s="41" t="s">
        <v>2</v>
      </c>
      <c r="I16" s="41" t="s">
        <v>3</v>
      </c>
      <c r="J16" s="52" t="s">
        <v>65</v>
      </c>
      <c r="K16" s="42" t="s">
        <v>18</v>
      </c>
      <c r="L16" s="41" t="s">
        <v>4</v>
      </c>
      <c r="M16" s="47"/>
      <c r="P16" s="70"/>
      <c r="Q16" s="71"/>
      <c r="R16" s="73"/>
      <c r="S16" s="71"/>
      <c r="T16" s="74"/>
      <c r="U16" s="10"/>
    </row>
    <row r="17" spans="3:21" ht="14.4" x14ac:dyDescent="0.3">
      <c r="C17" s="43">
        <v>1</v>
      </c>
      <c r="D17" s="81" t="s">
        <v>185</v>
      </c>
      <c r="E17" s="44">
        <f>'Wage Structure'!J38</f>
        <v>22695.922302500003</v>
      </c>
      <c r="F17" s="123">
        <v>0</v>
      </c>
      <c r="G17" s="123">
        <v>1</v>
      </c>
      <c r="H17" s="123">
        <v>0</v>
      </c>
      <c r="I17" s="123">
        <v>0</v>
      </c>
      <c r="J17" s="123">
        <v>0</v>
      </c>
      <c r="K17" s="77">
        <f>SUM(F17:J17)</f>
        <v>1</v>
      </c>
      <c r="L17" s="45">
        <f>E17*K17</f>
        <v>22695.922302500003</v>
      </c>
      <c r="M17" s="351" t="s">
        <v>22</v>
      </c>
      <c r="P17" s="70"/>
      <c r="Q17" s="71"/>
      <c r="R17" s="73"/>
      <c r="S17" s="71"/>
      <c r="T17" s="74"/>
      <c r="U17" s="10"/>
    </row>
    <row r="18" spans="3:21" ht="14.4" x14ac:dyDescent="0.3">
      <c r="C18" s="43">
        <v>3</v>
      </c>
      <c r="D18" s="81" t="s">
        <v>77</v>
      </c>
      <c r="E18" s="44">
        <f>'Wage Structure'!K38</f>
        <v>16730.796245999998</v>
      </c>
      <c r="F18" s="123">
        <v>1</v>
      </c>
      <c r="G18" s="123">
        <v>2</v>
      </c>
      <c r="H18" s="123">
        <v>0</v>
      </c>
      <c r="I18" s="123">
        <v>0</v>
      </c>
      <c r="J18" s="123">
        <v>0</v>
      </c>
      <c r="K18" s="77">
        <f t="shared" ref="K18:K19" si="4">SUM(F18:J18)</f>
        <v>3</v>
      </c>
      <c r="L18" s="45">
        <f t="shared" ref="L18:L20" si="5">E18*K18</f>
        <v>50192.388737999994</v>
      </c>
      <c r="M18" s="352"/>
      <c r="P18" s="78"/>
      <c r="Q18" s="79"/>
      <c r="R18" s="73"/>
      <c r="S18" s="79"/>
      <c r="T18" s="74"/>
      <c r="U18" s="10"/>
    </row>
    <row r="19" spans="3:21" ht="14.4" x14ac:dyDescent="0.3">
      <c r="C19" s="43">
        <v>4</v>
      </c>
      <c r="D19" s="81" t="s">
        <v>126</v>
      </c>
      <c r="E19" s="44">
        <f>'Wage Structure'!L38</f>
        <v>20499.218749649997</v>
      </c>
      <c r="F19" s="123">
        <v>2</v>
      </c>
      <c r="G19" s="123">
        <v>0</v>
      </c>
      <c r="H19" s="123">
        <v>0</v>
      </c>
      <c r="I19" s="123">
        <v>0</v>
      </c>
      <c r="J19" s="123">
        <v>0</v>
      </c>
      <c r="K19" s="77">
        <f t="shared" si="4"/>
        <v>2</v>
      </c>
      <c r="L19" s="45">
        <f t="shared" si="5"/>
        <v>40998.437499299995</v>
      </c>
      <c r="M19" s="352"/>
      <c r="P19" s="78"/>
      <c r="Q19" s="79"/>
      <c r="R19" s="73"/>
      <c r="S19" s="79"/>
      <c r="T19" s="74"/>
      <c r="U19" s="10"/>
    </row>
    <row r="20" spans="3:21" ht="14.4" x14ac:dyDescent="0.3">
      <c r="C20" s="43">
        <v>5</v>
      </c>
      <c r="D20" s="81" t="s">
        <v>127</v>
      </c>
      <c r="E20" s="44">
        <f>'Wage Structure'!M38</f>
        <v>21055.371027435001</v>
      </c>
      <c r="F20" s="123">
        <v>2</v>
      </c>
      <c r="G20" s="123">
        <v>0</v>
      </c>
      <c r="H20" s="123">
        <v>0</v>
      </c>
      <c r="I20" s="123">
        <v>0</v>
      </c>
      <c r="J20" s="123">
        <v>0</v>
      </c>
      <c r="K20" s="123">
        <f t="shared" ref="K20" si="6">SUM(F20:J20)</f>
        <v>2</v>
      </c>
      <c r="L20" s="45">
        <f t="shared" si="5"/>
        <v>42110.742054870003</v>
      </c>
      <c r="M20" s="352"/>
      <c r="P20" s="128"/>
      <c r="Q20" s="129"/>
      <c r="R20" s="73"/>
      <c r="S20" s="129"/>
      <c r="T20" s="74"/>
      <c r="U20" s="10"/>
    </row>
    <row r="21" spans="3:21" ht="14.4" x14ac:dyDescent="0.3">
      <c r="C21" s="346" t="s">
        <v>13</v>
      </c>
      <c r="D21" s="346"/>
      <c r="E21" s="48"/>
      <c r="F21" s="127">
        <f>SUM(F17:F20)</f>
        <v>5</v>
      </c>
      <c r="G21" s="127">
        <f t="shared" ref="G21:K21" si="7">SUM(G17:G20)</f>
        <v>3</v>
      </c>
      <c r="H21" s="127">
        <f t="shared" si="7"/>
        <v>0</v>
      </c>
      <c r="I21" s="127">
        <f t="shared" si="7"/>
        <v>0</v>
      </c>
      <c r="J21" s="127">
        <f t="shared" si="7"/>
        <v>0</v>
      </c>
      <c r="K21" s="127">
        <f t="shared" si="7"/>
        <v>8</v>
      </c>
      <c r="L21" s="127">
        <f>SUM(L17:L20)</f>
        <v>155997.49059467</v>
      </c>
      <c r="M21" s="46"/>
      <c r="P21" s="70"/>
      <c r="Q21" s="71"/>
      <c r="R21" s="73"/>
      <c r="S21" s="71"/>
      <c r="T21" s="74"/>
      <c r="U21" s="10"/>
    </row>
    <row r="22" spans="3:21" ht="14.4" x14ac:dyDescent="0.3">
      <c r="C22" s="83"/>
      <c r="D22" s="50" t="s">
        <v>125</v>
      </c>
      <c r="E22" s="40"/>
      <c r="F22" s="41" t="s">
        <v>0</v>
      </c>
      <c r="G22" s="41" t="s">
        <v>1</v>
      </c>
      <c r="H22" s="41" t="s">
        <v>2</v>
      </c>
      <c r="I22" s="41" t="s">
        <v>3</v>
      </c>
      <c r="J22" s="52" t="s">
        <v>65</v>
      </c>
      <c r="K22" s="42" t="s">
        <v>18</v>
      </c>
      <c r="L22" s="41" t="s">
        <v>4</v>
      </c>
      <c r="M22" s="47"/>
      <c r="P22" s="89"/>
      <c r="Q22" s="90"/>
      <c r="R22" s="73"/>
      <c r="S22" s="90"/>
      <c r="T22" s="74"/>
      <c r="U22" s="10"/>
    </row>
    <row r="23" spans="3:21" ht="14.4" x14ac:dyDescent="0.3">
      <c r="C23" s="43">
        <v>1</v>
      </c>
      <c r="D23" s="81" t="s">
        <v>73</v>
      </c>
      <c r="E23" s="44">
        <f>'Garden Wagebreakup'!D24</f>
        <v>19720.441916</v>
      </c>
      <c r="F23" s="123">
        <v>2</v>
      </c>
      <c r="G23" s="123">
        <v>0</v>
      </c>
      <c r="H23" s="123">
        <v>0</v>
      </c>
      <c r="I23" s="123">
        <v>0</v>
      </c>
      <c r="J23" s="123">
        <v>0</v>
      </c>
      <c r="K23" s="84">
        <v>0</v>
      </c>
      <c r="L23" s="45">
        <v>0</v>
      </c>
      <c r="M23" s="293" t="s">
        <v>191</v>
      </c>
      <c r="P23" s="89"/>
      <c r="Q23" s="90"/>
      <c r="R23" s="73"/>
      <c r="S23" s="90"/>
      <c r="T23" s="74"/>
      <c r="U23" s="10"/>
    </row>
    <row r="24" spans="3:21" ht="14.4" x14ac:dyDescent="0.3">
      <c r="C24" s="346" t="s">
        <v>13</v>
      </c>
      <c r="D24" s="346"/>
      <c r="E24" s="48"/>
      <c r="F24" s="127">
        <f>SUM(F23:F23)</f>
        <v>2</v>
      </c>
      <c r="G24" s="127">
        <f t="shared" ref="G24:K24" si="8">SUM(G23:G23)</f>
        <v>0</v>
      </c>
      <c r="H24" s="127">
        <f t="shared" si="8"/>
        <v>0</v>
      </c>
      <c r="I24" s="127">
        <f t="shared" si="8"/>
        <v>0</v>
      </c>
      <c r="J24" s="127">
        <f t="shared" si="8"/>
        <v>0</v>
      </c>
      <c r="K24" s="88">
        <f t="shared" si="8"/>
        <v>0</v>
      </c>
      <c r="L24" s="88">
        <f>SUM(L23:L23)</f>
        <v>0</v>
      </c>
      <c r="M24" s="46"/>
      <c r="P24" s="89"/>
      <c r="Q24" s="90"/>
      <c r="R24" s="73"/>
      <c r="S24" s="90"/>
      <c r="T24" s="74"/>
      <c r="U24" s="10"/>
    </row>
    <row r="25" spans="3:21" ht="14.4" x14ac:dyDescent="0.3">
      <c r="C25" s="49"/>
      <c r="D25" s="50" t="s">
        <v>179</v>
      </c>
      <c r="E25" s="51"/>
      <c r="F25" s="52"/>
      <c r="G25" s="52"/>
      <c r="H25" s="52"/>
      <c r="I25" s="52"/>
      <c r="J25" s="52"/>
      <c r="K25" s="42" t="s">
        <v>18</v>
      </c>
      <c r="L25" s="41" t="s">
        <v>4</v>
      </c>
      <c r="M25" s="47"/>
      <c r="P25" s="328" t="s">
        <v>7</v>
      </c>
      <c r="Q25" s="329"/>
      <c r="R25" s="329"/>
      <c r="S25" s="329"/>
      <c r="T25" s="330"/>
      <c r="U25" s="11" t="s">
        <v>8</v>
      </c>
    </row>
    <row r="26" spans="3:21" ht="42.6" customHeight="1" x14ac:dyDescent="0.3">
      <c r="C26" s="53">
        <v>1</v>
      </c>
      <c r="D26" s="56" t="s">
        <v>183</v>
      </c>
      <c r="E26" s="76" t="s">
        <v>5</v>
      </c>
      <c r="F26" s="331" t="s">
        <v>71</v>
      </c>
      <c r="G26" s="332"/>
      <c r="H26" s="332"/>
      <c r="I26" s="332"/>
      <c r="J26" s="332"/>
      <c r="K26" s="333"/>
      <c r="L26" s="58"/>
      <c r="M26" s="59" t="s">
        <v>189</v>
      </c>
      <c r="P26" s="334" t="s">
        <v>6</v>
      </c>
      <c r="Q26" s="335"/>
      <c r="R26" s="335"/>
      <c r="S26" s="335"/>
      <c r="T26" s="336"/>
      <c r="U26" s="12">
        <v>0</v>
      </c>
    </row>
    <row r="27" spans="3:21" ht="14.4" x14ac:dyDescent="0.3">
      <c r="C27" s="53">
        <f t="shared" ref="C27:C33" si="9">C26+1</f>
        <v>2</v>
      </c>
      <c r="D27" s="56" t="s">
        <v>17</v>
      </c>
      <c r="E27" s="76" t="s">
        <v>5</v>
      </c>
      <c r="F27" s="331" t="s">
        <v>71</v>
      </c>
      <c r="G27" s="332"/>
      <c r="H27" s="332"/>
      <c r="I27" s="332"/>
      <c r="J27" s="332"/>
      <c r="K27" s="333"/>
      <c r="L27" s="58"/>
      <c r="M27" s="59"/>
      <c r="P27" s="334" t="s">
        <v>6</v>
      </c>
      <c r="Q27" s="335"/>
      <c r="R27" s="335"/>
      <c r="S27" s="335"/>
      <c r="T27" s="336"/>
      <c r="U27" s="12">
        <v>0</v>
      </c>
    </row>
    <row r="28" spans="3:21" ht="14.4" x14ac:dyDescent="0.3">
      <c r="C28" s="53">
        <f t="shared" si="9"/>
        <v>3</v>
      </c>
      <c r="D28" s="56" t="s">
        <v>128</v>
      </c>
      <c r="E28" s="76" t="s">
        <v>5</v>
      </c>
      <c r="F28" s="331" t="s">
        <v>71</v>
      </c>
      <c r="G28" s="332"/>
      <c r="H28" s="332"/>
      <c r="I28" s="332"/>
      <c r="J28" s="332"/>
      <c r="K28" s="333"/>
      <c r="L28" s="58"/>
      <c r="M28" s="59"/>
      <c r="P28" s="85"/>
      <c r="Q28" s="86"/>
      <c r="R28" s="86"/>
      <c r="S28" s="86"/>
      <c r="T28" s="87"/>
      <c r="U28" s="12"/>
    </row>
    <row r="29" spans="3:21" ht="14.4" x14ac:dyDescent="0.3">
      <c r="C29" s="53">
        <f t="shared" si="9"/>
        <v>4</v>
      </c>
      <c r="D29" s="56" t="s">
        <v>133</v>
      </c>
      <c r="E29" s="76" t="s">
        <v>5</v>
      </c>
      <c r="F29" s="331" t="s">
        <v>71</v>
      </c>
      <c r="G29" s="332"/>
      <c r="H29" s="332"/>
      <c r="I29" s="332"/>
      <c r="J29" s="332"/>
      <c r="K29" s="333"/>
      <c r="L29" s="58"/>
      <c r="M29" s="59"/>
      <c r="P29" s="124"/>
      <c r="Q29" s="125"/>
      <c r="R29" s="125"/>
      <c r="S29" s="125"/>
      <c r="T29" s="126"/>
      <c r="U29" s="12"/>
    </row>
    <row r="30" spans="3:21" s="187" customFormat="1" ht="41.4" customHeight="1" x14ac:dyDescent="0.3">
      <c r="C30" s="53">
        <f t="shared" si="9"/>
        <v>5</v>
      </c>
      <c r="D30" s="56" t="s">
        <v>135</v>
      </c>
      <c r="E30" s="76">
        <v>15000</v>
      </c>
      <c r="F30" s="331"/>
      <c r="G30" s="332"/>
      <c r="H30" s="332"/>
      <c r="I30" s="332"/>
      <c r="J30" s="333"/>
      <c r="K30" s="123"/>
      <c r="L30" s="123">
        <f>E30</f>
        <v>15000</v>
      </c>
      <c r="M30" s="186" t="s">
        <v>136</v>
      </c>
      <c r="P30" s="188"/>
      <c r="Q30" s="189"/>
      <c r="R30" s="189"/>
      <c r="S30" s="189"/>
      <c r="T30" s="190"/>
      <c r="U30" s="191"/>
    </row>
    <row r="31" spans="3:21" ht="14.4" x14ac:dyDescent="0.3">
      <c r="C31" s="53">
        <f t="shared" si="9"/>
        <v>6</v>
      </c>
      <c r="D31" s="56" t="s">
        <v>134</v>
      </c>
      <c r="E31" s="76">
        <v>47200</v>
      </c>
      <c r="F31" s="331"/>
      <c r="G31" s="332"/>
      <c r="H31" s="332"/>
      <c r="I31" s="332"/>
      <c r="J31" s="333"/>
      <c r="K31" s="123"/>
      <c r="L31" s="185">
        <v>0</v>
      </c>
      <c r="M31" s="59"/>
      <c r="P31" s="124"/>
      <c r="Q31" s="125"/>
      <c r="R31" s="125"/>
      <c r="S31" s="125"/>
      <c r="T31" s="126"/>
      <c r="U31" s="12"/>
    </row>
    <row r="32" spans="3:21" ht="14.4" x14ac:dyDescent="0.3">
      <c r="C32" s="53">
        <f t="shared" si="9"/>
        <v>7</v>
      </c>
      <c r="D32" s="56" t="s">
        <v>131</v>
      </c>
      <c r="E32" s="57">
        <v>5000</v>
      </c>
      <c r="F32" s="331"/>
      <c r="G32" s="332"/>
      <c r="H32" s="332"/>
      <c r="I32" s="332"/>
      <c r="J32" s="333"/>
      <c r="K32" s="68">
        <v>1</v>
      </c>
      <c r="L32" s="58">
        <f>K32*E32</f>
        <v>5000</v>
      </c>
      <c r="M32" s="353" t="s">
        <v>129</v>
      </c>
      <c r="P32" s="65"/>
      <c r="Q32" s="66"/>
      <c r="R32" s="66"/>
      <c r="S32" s="66"/>
      <c r="T32" s="67"/>
      <c r="U32" s="12"/>
    </row>
    <row r="33" spans="1:21" ht="14.4" x14ac:dyDescent="0.3">
      <c r="C33" s="53">
        <f t="shared" si="9"/>
        <v>8</v>
      </c>
      <c r="D33" s="60" t="s">
        <v>70</v>
      </c>
      <c r="E33" s="57">
        <v>2000</v>
      </c>
      <c r="F33" s="331"/>
      <c r="G33" s="332"/>
      <c r="H33" s="332"/>
      <c r="I33" s="332"/>
      <c r="J33" s="333"/>
      <c r="K33" s="58">
        <v>1</v>
      </c>
      <c r="L33" s="58">
        <f t="shared" ref="L33" si="10">K33*E33</f>
        <v>2000</v>
      </c>
      <c r="M33" s="354"/>
      <c r="P33" s="65"/>
      <c r="Q33" s="66"/>
      <c r="R33" s="66"/>
      <c r="S33" s="66"/>
      <c r="T33" s="67"/>
      <c r="U33" s="12"/>
    </row>
    <row r="34" spans="1:21" ht="14.4" x14ac:dyDescent="0.3">
      <c r="C34" s="337" t="s">
        <v>13</v>
      </c>
      <c r="D34" s="337"/>
      <c r="E34" s="48"/>
      <c r="F34" s="338"/>
      <c r="G34" s="338"/>
      <c r="H34" s="338"/>
      <c r="I34" s="338"/>
      <c r="J34" s="338"/>
      <c r="K34" s="338"/>
      <c r="L34" s="64">
        <f>SUM(L26:L33)</f>
        <v>22000</v>
      </c>
      <c r="M34" s="46"/>
      <c r="P34" s="339"/>
      <c r="Q34" s="340"/>
      <c r="R34" s="340"/>
      <c r="S34" s="340"/>
      <c r="T34" s="341"/>
      <c r="U34" s="10">
        <f>SUM(U26:U33)</f>
        <v>0</v>
      </c>
    </row>
    <row r="35" spans="1:21" s="13" customFormat="1" ht="15.6" x14ac:dyDescent="0.3">
      <c r="C35" s="342" t="s">
        <v>19</v>
      </c>
      <c r="D35" s="342"/>
      <c r="E35" s="54"/>
      <c r="F35" s="305"/>
      <c r="G35" s="306"/>
      <c r="H35" s="306"/>
      <c r="I35" s="306"/>
      <c r="J35" s="306"/>
      <c r="K35" s="307"/>
      <c r="L35" s="55">
        <f>+L12+L15+L21+L24+L34</f>
        <v>226584.19245757</v>
      </c>
      <c r="M35" s="314"/>
      <c r="P35" s="343"/>
      <c r="Q35" s="344"/>
      <c r="R35" s="344"/>
      <c r="S35" s="344"/>
      <c r="T35" s="345"/>
      <c r="U35" s="14" t="e">
        <f>SUM(#REF!)</f>
        <v>#REF!</v>
      </c>
    </row>
    <row r="36" spans="1:21" s="15" customFormat="1" ht="18" x14ac:dyDescent="0.3">
      <c r="C36" s="324" t="s">
        <v>20</v>
      </c>
      <c r="D36" s="324"/>
      <c r="E36" s="61">
        <v>0.09</v>
      </c>
      <c r="F36" s="308"/>
      <c r="G36" s="309"/>
      <c r="H36" s="309"/>
      <c r="I36" s="309"/>
      <c r="J36" s="309"/>
      <c r="K36" s="310"/>
      <c r="L36" s="62">
        <f>+E36*L35</f>
        <v>20392.577321181299</v>
      </c>
      <c r="M36" s="315"/>
      <c r="P36" s="325"/>
      <c r="Q36" s="326"/>
      <c r="R36" s="326"/>
      <c r="S36" s="326"/>
      <c r="T36" s="327"/>
      <c r="U36" s="16" t="e">
        <f>#REF!+#REF!+#REF!+#REF!+#REF!+#REF!+#REF!+U34+#REF!+U35</f>
        <v>#REF!</v>
      </c>
    </row>
    <row r="37" spans="1:21" s="9" customFormat="1" ht="15" thickBot="1" x14ac:dyDescent="0.35">
      <c r="C37" s="300" t="s">
        <v>21</v>
      </c>
      <c r="D37" s="300"/>
      <c r="E37" s="40"/>
      <c r="F37" s="311"/>
      <c r="G37" s="312"/>
      <c r="H37" s="312"/>
      <c r="I37" s="312"/>
      <c r="J37" s="312"/>
      <c r="K37" s="313"/>
      <c r="L37" s="63">
        <f>+L36+L35</f>
        <v>246976.7697787513</v>
      </c>
      <c r="M37" s="316"/>
      <c r="P37" s="301"/>
      <c r="Q37" s="302"/>
      <c r="R37" s="302"/>
      <c r="S37" s="302"/>
      <c r="T37" s="302"/>
      <c r="U37" s="303"/>
    </row>
    <row r="40" spans="1:21" x14ac:dyDescent="0.3">
      <c r="C40" s="22" t="s">
        <v>54</v>
      </c>
      <c r="D40" s="23"/>
      <c r="E40" s="21"/>
      <c r="F40" s="181"/>
      <c r="G40" s="181"/>
      <c r="H40" s="182"/>
      <c r="I40" s="182"/>
      <c r="L40" s="19"/>
    </row>
    <row r="41" spans="1:21" ht="14.4" x14ac:dyDescent="0.3">
      <c r="C41" s="304" t="s">
        <v>55</v>
      </c>
      <c r="D41" s="304"/>
      <c r="E41" s="304"/>
      <c r="F41" s="304"/>
      <c r="G41" s="304"/>
      <c r="H41" s="183"/>
      <c r="I41" s="183"/>
    </row>
    <row r="42" spans="1:21" ht="14.4" x14ac:dyDescent="0.3">
      <c r="C42" s="304" t="s">
        <v>56</v>
      </c>
      <c r="D42" s="304"/>
      <c r="E42" s="304"/>
      <c r="F42" s="304"/>
      <c r="G42" s="304"/>
      <c r="H42" s="304"/>
      <c r="I42" s="184"/>
    </row>
    <row r="43" spans="1:21" s="2" customFormat="1" ht="14.4" x14ac:dyDescent="0.3">
      <c r="A43" s="4"/>
      <c r="B43" s="4"/>
      <c r="C43" s="304" t="s">
        <v>60</v>
      </c>
      <c r="D43" s="304"/>
      <c r="E43" s="304"/>
      <c r="F43" s="304"/>
      <c r="G43" s="304"/>
      <c r="H43" s="183"/>
      <c r="I43" s="183"/>
      <c r="K43" s="3"/>
      <c r="M43" s="20"/>
      <c r="N43" s="4"/>
      <c r="O43" s="4"/>
      <c r="T43" s="3"/>
    </row>
    <row r="44" spans="1:21" s="2" customFormat="1" ht="14.4" x14ac:dyDescent="0.3">
      <c r="A44" s="4"/>
      <c r="B44" s="4"/>
      <c r="C44" s="297" t="s">
        <v>57</v>
      </c>
      <c r="D44" s="297"/>
      <c r="E44" s="297"/>
      <c r="F44" s="297"/>
      <c r="G44" s="297"/>
      <c r="H44" s="183"/>
      <c r="I44" s="183"/>
      <c r="K44" s="3"/>
      <c r="M44" s="20"/>
      <c r="N44" s="4"/>
      <c r="O44" s="4"/>
      <c r="T44" s="3"/>
    </row>
    <row r="45" spans="1:21" s="2" customFormat="1" ht="14.4" x14ac:dyDescent="0.3">
      <c r="A45" s="4"/>
      <c r="B45" s="4"/>
      <c r="C45" s="297" t="s">
        <v>58</v>
      </c>
      <c r="D45" s="297"/>
      <c r="E45" s="297"/>
      <c r="F45" s="297"/>
      <c r="G45" s="297"/>
      <c r="H45" s="183"/>
      <c r="I45" s="183"/>
      <c r="K45" s="3"/>
      <c r="M45" s="20"/>
      <c r="N45" s="4"/>
      <c r="O45" s="4"/>
      <c r="T45" s="3"/>
    </row>
    <row r="46" spans="1:21" s="2" customFormat="1" ht="14.4" x14ac:dyDescent="0.3">
      <c r="A46" s="4"/>
      <c r="B46" s="4"/>
      <c r="C46" s="298" t="s">
        <v>59</v>
      </c>
      <c r="D46" s="298"/>
      <c r="E46" s="298"/>
      <c r="F46" s="298"/>
      <c r="G46" s="298"/>
      <c r="H46" s="183"/>
      <c r="I46" s="183"/>
      <c r="K46" s="3"/>
      <c r="M46" s="20"/>
      <c r="N46" s="4"/>
      <c r="O46" s="4"/>
      <c r="T46" s="3"/>
    </row>
    <row r="47" spans="1:21" s="2" customFormat="1" ht="14.4" x14ac:dyDescent="0.3">
      <c r="A47" s="4"/>
      <c r="B47" s="4"/>
      <c r="C47" s="299" t="s">
        <v>62</v>
      </c>
      <c r="D47" s="299"/>
      <c r="E47" s="299"/>
      <c r="F47" s="299"/>
      <c r="G47" s="299"/>
      <c r="K47" s="3"/>
      <c r="M47" s="20"/>
      <c r="N47" s="4"/>
      <c r="O47" s="4"/>
      <c r="T47" s="3"/>
    </row>
  </sheetData>
  <mergeCells count="42">
    <mergeCell ref="M32:M33"/>
    <mergeCell ref="F28:K28"/>
    <mergeCell ref="F30:J30"/>
    <mergeCell ref="F31:J31"/>
    <mergeCell ref="F32:J32"/>
    <mergeCell ref="F33:J33"/>
    <mergeCell ref="F29:K29"/>
    <mergeCell ref="D1:E1"/>
    <mergeCell ref="D2:E2"/>
    <mergeCell ref="D5:E5"/>
    <mergeCell ref="M6:M9"/>
    <mergeCell ref="C21:D21"/>
    <mergeCell ref="C15:D15"/>
    <mergeCell ref="C12:D12"/>
    <mergeCell ref="M17:M20"/>
    <mergeCell ref="P6:U6"/>
    <mergeCell ref="F9:K9"/>
    <mergeCell ref="P9:T9"/>
    <mergeCell ref="C36:D36"/>
    <mergeCell ref="P36:T36"/>
    <mergeCell ref="P25:T25"/>
    <mergeCell ref="F26:K26"/>
    <mergeCell ref="P26:T26"/>
    <mergeCell ref="F27:K27"/>
    <mergeCell ref="P27:T27"/>
    <mergeCell ref="C34:D34"/>
    <mergeCell ref="F34:K34"/>
    <mergeCell ref="P34:T34"/>
    <mergeCell ref="C35:D35"/>
    <mergeCell ref="P35:T35"/>
    <mergeCell ref="C24:D24"/>
    <mergeCell ref="C45:G45"/>
    <mergeCell ref="C46:G46"/>
    <mergeCell ref="C47:G47"/>
    <mergeCell ref="C37:D37"/>
    <mergeCell ref="P37:U37"/>
    <mergeCell ref="C41:G41"/>
    <mergeCell ref="C42:H42"/>
    <mergeCell ref="C43:G43"/>
    <mergeCell ref="C44:G44"/>
    <mergeCell ref="F35:K37"/>
    <mergeCell ref="M35:M37"/>
  </mergeCells>
  <pageMargins left="0.7" right="0.7" top="0.75" bottom="0.75" header="0.3" footer="0.3"/>
  <pageSetup scale="3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38"/>
  <sheetViews>
    <sheetView showGridLines="0" zoomScale="115" zoomScaleNormal="115" workbookViewId="0">
      <pane ySplit="7" topLeftCell="A8" activePane="bottomLeft" state="frozen"/>
      <selection pane="bottomLeft" activeCell="N35" sqref="N35"/>
    </sheetView>
  </sheetViews>
  <sheetFormatPr defaultColWidth="9" defaultRowHeight="12" x14ac:dyDescent="0.2"/>
  <cols>
    <col min="1" max="1" width="4.88671875" style="91" customWidth="1"/>
    <col min="2" max="2" width="37.44140625" style="91" bestFit="1" customWidth="1"/>
    <col min="3" max="3" width="3.88671875" style="121" bestFit="1" customWidth="1"/>
    <col min="4" max="4" width="6.6640625" style="91" bestFit="1" customWidth="1"/>
    <col min="5" max="5" width="8.33203125" style="91" bestFit="1" customWidth="1"/>
    <col min="6" max="6" width="11.21875" style="91" customWidth="1"/>
    <col min="7" max="8" width="8.5546875" style="91" customWidth="1"/>
    <col min="9" max="10" width="8.21875" style="91" customWidth="1"/>
    <col min="11" max="13" width="9.88671875" style="91" customWidth="1"/>
    <col min="14" max="208" width="9.109375" style="91" customWidth="1"/>
    <col min="209" max="209" width="1.5546875" style="91" customWidth="1"/>
    <col min="210" max="210" width="4.88671875" style="91" customWidth="1"/>
    <col min="211" max="211" width="35" style="91" customWidth="1"/>
    <col min="212" max="212" width="2.109375" style="91" customWidth="1"/>
    <col min="213" max="213" width="6.5546875" style="91" customWidth="1"/>
    <col min="214" max="214" width="7.88671875" style="91" customWidth="1"/>
    <col min="215" max="218" width="7.44140625" style="91" customWidth="1"/>
    <col min="219" max="219" width="7.5546875" style="91" customWidth="1"/>
    <col min="220" max="16384" width="9" style="93"/>
  </cols>
  <sheetData>
    <row r="1" spans="1:13" x14ac:dyDescent="0.2">
      <c r="B1" s="92"/>
      <c r="C1" s="92"/>
      <c r="D1" s="92"/>
      <c r="E1" s="92"/>
      <c r="F1" s="122">
        <v>32500</v>
      </c>
      <c r="G1" s="122">
        <v>16500</v>
      </c>
      <c r="H1" s="122">
        <v>17000</v>
      </c>
      <c r="I1" s="122">
        <v>22000</v>
      </c>
      <c r="J1" s="122">
        <v>15000</v>
      </c>
      <c r="K1" s="122">
        <v>10500</v>
      </c>
      <c r="L1" s="122">
        <v>13500</v>
      </c>
      <c r="M1" s="122">
        <v>14000</v>
      </c>
    </row>
    <row r="2" spans="1:13" x14ac:dyDescent="0.25">
      <c r="B2" s="356" t="s">
        <v>50</v>
      </c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</row>
    <row r="3" spans="1:13" x14ac:dyDescent="0.25">
      <c r="B3" s="94" t="s">
        <v>48</v>
      </c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</row>
    <row r="4" spans="1:13" s="91" customFormat="1" x14ac:dyDescent="0.25">
      <c r="B4" s="95" t="s">
        <v>49</v>
      </c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</row>
    <row r="5" spans="1:13" s="91" customFormat="1" x14ac:dyDescent="0.25">
      <c r="B5" s="95" t="s">
        <v>63</v>
      </c>
      <c r="C5" s="355"/>
      <c r="D5" s="355"/>
      <c r="E5" s="355"/>
      <c r="F5" s="355"/>
      <c r="G5" s="355"/>
      <c r="H5" s="355"/>
      <c r="I5" s="355"/>
      <c r="J5" s="355"/>
      <c r="K5" s="355"/>
      <c r="L5" s="355"/>
      <c r="M5" s="355"/>
    </row>
    <row r="6" spans="1:13" s="91" customFormat="1" x14ac:dyDescent="0.2">
      <c r="B6" s="96" t="s">
        <v>52</v>
      </c>
      <c r="C6" s="96"/>
      <c r="D6" s="96"/>
      <c r="E6" s="96"/>
      <c r="F6" s="97">
        <v>0.5</v>
      </c>
      <c r="G6" s="97">
        <v>0.35770000000000002</v>
      </c>
      <c r="H6" s="97">
        <v>0.3947</v>
      </c>
      <c r="I6" s="97">
        <v>0.5</v>
      </c>
      <c r="J6" s="97">
        <v>0.1595</v>
      </c>
      <c r="K6" s="97">
        <v>7.0800000000000002E-2</v>
      </c>
      <c r="L6" s="97">
        <v>0.2301</v>
      </c>
      <c r="M6" s="97">
        <v>0.27059</v>
      </c>
    </row>
    <row r="7" spans="1:13" s="91" customFormat="1" ht="24" x14ac:dyDescent="0.2">
      <c r="B7" s="96" t="s">
        <v>23</v>
      </c>
      <c r="C7" s="96" t="s">
        <v>35</v>
      </c>
      <c r="D7" s="96" t="s">
        <v>37</v>
      </c>
      <c r="E7" s="98" t="s">
        <v>36</v>
      </c>
      <c r="F7" s="98" t="s">
        <v>78</v>
      </c>
      <c r="G7" s="99" t="s">
        <v>74</v>
      </c>
      <c r="H7" s="99" t="s">
        <v>76</v>
      </c>
      <c r="I7" s="99" t="s">
        <v>80</v>
      </c>
      <c r="J7" s="99" t="s">
        <v>188</v>
      </c>
      <c r="K7" s="99" t="s">
        <v>72</v>
      </c>
      <c r="L7" s="99" t="s">
        <v>79</v>
      </c>
      <c r="M7" s="99" t="s">
        <v>81</v>
      </c>
    </row>
    <row r="8" spans="1:13" s="91" customFormat="1" x14ac:dyDescent="0.2">
      <c r="B8" s="100"/>
      <c r="C8" s="100"/>
      <c r="D8" s="100"/>
      <c r="E8" s="101"/>
      <c r="F8" s="101"/>
      <c r="G8" s="102"/>
      <c r="H8" s="102"/>
      <c r="I8" s="102"/>
      <c r="J8" s="102"/>
      <c r="K8" s="102"/>
      <c r="L8" s="102"/>
      <c r="M8" s="102"/>
    </row>
    <row r="9" spans="1:13" s="91" customFormat="1" x14ac:dyDescent="0.25">
      <c r="B9" s="103" t="s">
        <v>24</v>
      </c>
      <c r="C9" s="104" t="s">
        <v>25</v>
      </c>
      <c r="D9" s="103"/>
      <c r="E9" s="105"/>
      <c r="F9" s="106">
        <v>12605</v>
      </c>
      <c r="G9" s="106">
        <v>12605</v>
      </c>
      <c r="H9" s="106">
        <v>12605</v>
      </c>
      <c r="I9" s="106">
        <v>12605</v>
      </c>
      <c r="J9" s="106">
        <v>10350</v>
      </c>
      <c r="K9" s="106">
        <v>10350</v>
      </c>
      <c r="L9" s="106">
        <v>11445</v>
      </c>
      <c r="M9" s="106">
        <v>11445</v>
      </c>
    </row>
    <row r="10" spans="1:13" s="91" customFormat="1" x14ac:dyDescent="0.25">
      <c r="B10" s="103" t="s">
        <v>26</v>
      </c>
      <c r="C10" s="104" t="s">
        <v>25</v>
      </c>
      <c r="D10" s="103"/>
      <c r="E10" s="105"/>
      <c r="F10" s="106">
        <v>1000</v>
      </c>
      <c r="G10" s="106">
        <v>1000</v>
      </c>
      <c r="H10" s="106">
        <v>1000</v>
      </c>
      <c r="I10" s="106">
        <v>1000</v>
      </c>
      <c r="J10" s="106">
        <v>1000</v>
      </c>
      <c r="K10" s="106">
        <v>1000</v>
      </c>
      <c r="L10" s="106">
        <v>1000</v>
      </c>
      <c r="M10" s="106">
        <v>1000</v>
      </c>
    </row>
    <row r="11" spans="1:13" s="91" customFormat="1" x14ac:dyDescent="0.25">
      <c r="A11" s="107"/>
      <c r="B11" s="95" t="s">
        <v>51</v>
      </c>
      <c r="C11" s="108"/>
      <c r="D11" s="95"/>
      <c r="E11" s="109"/>
      <c r="F11" s="110">
        <f t="shared" ref="F11:G11" si="0">SUM(F9:F10)</f>
        <v>13605</v>
      </c>
      <c r="G11" s="110">
        <f t="shared" si="0"/>
        <v>13605</v>
      </c>
      <c r="H11" s="110">
        <f t="shared" ref="H11:I11" si="1">SUM(H9:H10)</f>
        <v>13605</v>
      </c>
      <c r="I11" s="110">
        <f t="shared" si="1"/>
        <v>13605</v>
      </c>
      <c r="J11" s="110">
        <f t="shared" ref="J11:K11" si="2">SUM(J9:J10)</f>
        <v>11350</v>
      </c>
      <c r="K11" s="110">
        <f t="shared" si="2"/>
        <v>11350</v>
      </c>
      <c r="L11" s="110">
        <f t="shared" ref="L11" si="3">SUM(L9:L10)</f>
        <v>12445</v>
      </c>
      <c r="M11" s="110">
        <f t="shared" ref="M11" si="4">SUM(M9:M10)</f>
        <v>12445</v>
      </c>
    </row>
    <row r="12" spans="1:13" s="91" customFormat="1" x14ac:dyDescent="0.25">
      <c r="A12" s="107"/>
      <c r="B12" s="95"/>
      <c r="C12" s="108"/>
      <c r="D12" s="95"/>
      <c r="E12" s="109"/>
      <c r="F12" s="110"/>
      <c r="G12" s="110"/>
      <c r="H12" s="110"/>
      <c r="I12" s="110"/>
      <c r="J12" s="110"/>
      <c r="K12" s="110"/>
      <c r="L12" s="110"/>
      <c r="M12" s="110"/>
    </row>
    <row r="13" spans="1:13" s="91" customFormat="1" x14ac:dyDescent="0.25">
      <c r="B13" s="111" t="s">
        <v>28</v>
      </c>
      <c r="C13" s="104" t="s">
        <v>25</v>
      </c>
      <c r="D13" s="103"/>
      <c r="E13" s="105"/>
      <c r="F13" s="106">
        <f>F11*F6</f>
        <v>6802.5</v>
      </c>
      <c r="G13" s="106">
        <f t="shared" ref="G13" si="5">G11*G6</f>
        <v>4866.5084999999999</v>
      </c>
      <c r="H13" s="106">
        <f>H11*H6</f>
        <v>5369.8935000000001</v>
      </c>
      <c r="I13" s="106">
        <f t="shared" ref="I13" si="6">I11*I6</f>
        <v>6802.5</v>
      </c>
      <c r="J13" s="106">
        <f t="shared" ref="J13:K13" si="7">J11*J6</f>
        <v>1810.325</v>
      </c>
      <c r="K13" s="106">
        <f t="shared" si="7"/>
        <v>803.58</v>
      </c>
      <c r="L13" s="106">
        <f t="shared" ref="L13" si="8">L11*L6</f>
        <v>2863.5945000000002</v>
      </c>
      <c r="M13" s="106">
        <f t="shared" ref="M13" si="9">M11*M6</f>
        <v>3367.4925499999999</v>
      </c>
    </row>
    <row r="14" spans="1:13" s="91" customFormat="1" x14ac:dyDescent="0.25">
      <c r="B14" s="111" t="s">
        <v>32</v>
      </c>
      <c r="C14" s="104" t="s">
        <v>27</v>
      </c>
      <c r="D14" s="103"/>
      <c r="E14" s="105"/>
      <c r="F14" s="106"/>
      <c r="G14" s="106"/>
      <c r="H14" s="106"/>
      <c r="I14" s="106"/>
      <c r="J14" s="106"/>
      <c r="K14" s="106"/>
      <c r="L14" s="106"/>
      <c r="M14" s="106"/>
    </row>
    <row r="15" spans="1:13" s="91" customFormat="1" x14ac:dyDescent="0.25">
      <c r="B15" s="111" t="s">
        <v>33</v>
      </c>
      <c r="C15" s="104" t="s">
        <v>27</v>
      </c>
      <c r="D15" s="103"/>
      <c r="E15" s="105"/>
      <c r="F15" s="106"/>
      <c r="G15" s="106"/>
      <c r="H15" s="106"/>
      <c r="I15" s="106"/>
      <c r="J15" s="106"/>
      <c r="K15" s="106"/>
      <c r="L15" s="106"/>
      <c r="M15" s="106"/>
    </row>
    <row r="16" spans="1:13" s="91" customFormat="1" x14ac:dyDescent="0.25">
      <c r="B16" s="111" t="s">
        <v>75</v>
      </c>
      <c r="C16" s="104"/>
      <c r="D16" s="103"/>
      <c r="E16" s="105"/>
      <c r="F16" s="106">
        <v>5178</v>
      </c>
      <c r="G16" s="106"/>
      <c r="H16" s="106"/>
      <c r="I16" s="106">
        <v>3592</v>
      </c>
      <c r="J16" s="106">
        <v>3968</v>
      </c>
      <c r="K16" s="106"/>
      <c r="L16" s="106"/>
      <c r="M16" s="106"/>
    </row>
    <row r="17" spans="2:13" s="91" customFormat="1" x14ac:dyDescent="0.25">
      <c r="B17" s="111"/>
      <c r="C17" s="104"/>
      <c r="D17" s="103"/>
      <c r="E17" s="105"/>
      <c r="F17" s="106"/>
      <c r="G17" s="106"/>
      <c r="H17" s="106"/>
      <c r="I17" s="106"/>
      <c r="J17" s="106"/>
      <c r="K17" s="106"/>
      <c r="L17" s="106"/>
      <c r="M17" s="106"/>
    </row>
    <row r="18" spans="2:13" s="91" customFormat="1" x14ac:dyDescent="0.25">
      <c r="B18" s="95" t="s">
        <v>34</v>
      </c>
      <c r="C18" s="108"/>
      <c r="D18" s="95"/>
      <c r="E18" s="109"/>
      <c r="F18" s="110">
        <f t="shared" ref="F18:G18" si="10">SUM(F11:F17)</f>
        <v>25585.5</v>
      </c>
      <c r="G18" s="110">
        <f t="shared" si="10"/>
        <v>18471.5085</v>
      </c>
      <c r="H18" s="110">
        <f t="shared" ref="H18:I18" si="11">SUM(H11:H17)</f>
        <v>18974.893499999998</v>
      </c>
      <c r="I18" s="110">
        <f t="shared" si="11"/>
        <v>23999.5</v>
      </c>
      <c r="J18" s="110">
        <f>SUM(J11:J17)</f>
        <v>17128.325000000001</v>
      </c>
      <c r="K18" s="110">
        <f>SUM(K11:K17)</f>
        <v>12153.58</v>
      </c>
      <c r="L18" s="110">
        <f>SUM(L11:L17)</f>
        <v>15308.594499999999</v>
      </c>
      <c r="M18" s="110">
        <f>SUM(M11:M17)</f>
        <v>15812.492549999999</v>
      </c>
    </row>
    <row r="19" spans="2:13" s="91" customFormat="1" x14ac:dyDescent="0.25">
      <c r="B19" s="95"/>
      <c r="C19" s="108"/>
      <c r="D19" s="95"/>
      <c r="E19" s="109"/>
      <c r="F19" s="110"/>
      <c r="G19" s="110"/>
      <c r="H19" s="110"/>
      <c r="I19" s="110"/>
      <c r="J19" s="110"/>
      <c r="K19" s="110"/>
      <c r="L19" s="110"/>
      <c r="M19" s="110"/>
    </row>
    <row r="20" spans="2:13" s="91" customFormat="1" x14ac:dyDescent="0.25">
      <c r="B20" s="103" t="s">
        <v>39</v>
      </c>
      <c r="C20" s="108"/>
      <c r="D20" s="95"/>
      <c r="E20" s="109"/>
      <c r="F20" s="106">
        <f>IF(F18&gt;10000,200,IF(F18&gt;7500,175,0))</f>
        <v>200</v>
      </c>
      <c r="G20" s="106">
        <f t="shared" ref="G20:M20" si="12">IF(G18&gt;10000,200,IF(G18&gt;7500,175,0))</f>
        <v>200</v>
      </c>
      <c r="H20" s="106">
        <f t="shared" si="12"/>
        <v>200</v>
      </c>
      <c r="I20" s="106">
        <f t="shared" si="12"/>
        <v>200</v>
      </c>
      <c r="J20" s="106">
        <f t="shared" si="12"/>
        <v>200</v>
      </c>
      <c r="K20" s="106">
        <f t="shared" si="12"/>
        <v>200</v>
      </c>
      <c r="L20" s="106">
        <f t="shared" si="12"/>
        <v>200</v>
      </c>
      <c r="M20" s="106">
        <f t="shared" si="12"/>
        <v>200</v>
      </c>
    </row>
    <row r="21" spans="2:13" s="91" customFormat="1" x14ac:dyDescent="0.25">
      <c r="B21" s="103" t="s">
        <v>40</v>
      </c>
      <c r="C21" s="104" t="s">
        <v>25</v>
      </c>
      <c r="D21" s="112">
        <v>7.4999999999999997E-3</v>
      </c>
      <c r="E21" s="113" t="s">
        <v>29</v>
      </c>
      <c r="F21" s="106">
        <f>IF(F18&gt;21000,0,IF(F18&lt;21000,F18*$D$21,0))</f>
        <v>0</v>
      </c>
      <c r="G21" s="106">
        <f>IF(G18&gt;21000,0,IF(G18&lt;21000,G18*$D$21,0))</f>
        <v>138.53631375000001</v>
      </c>
      <c r="H21" s="106">
        <f>IF(H18&gt;21000,0,IF(H18&lt;21000,H18*$D$21,0))</f>
        <v>142.31170124999997</v>
      </c>
      <c r="I21" s="106">
        <f t="shared" ref="I21:M21" si="13">IF(I18&gt;21000,0,IF(I18&lt;21000,I18*$D$21,0))</f>
        <v>0</v>
      </c>
      <c r="J21" s="106">
        <f t="shared" si="13"/>
        <v>128.46243749999999</v>
      </c>
      <c r="K21" s="106">
        <f t="shared" si="13"/>
        <v>91.151849999999996</v>
      </c>
      <c r="L21" s="106">
        <f t="shared" si="13"/>
        <v>114.81445874999999</v>
      </c>
      <c r="M21" s="106">
        <f t="shared" si="13"/>
        <v>118.59369412499998</v>
      </c>
    </row>
    <row r="22" spans="2:13" s="91" customFormat="1" x14ac:dyDescent="0.25">
      <c r="B22" s="103" t="s">
        <v>41</v>
      </c>
      <c r="C22" s="104" t="s">
        <v>25</v>
      </c>
      <c r="D22" s="112">
        <v>0.12</v>
      </c>
      <c r="E22" s="113" t="s">
        <v>30</v>
      </c>
      <c r="F22" s="106">
        <f>IF(F18-F13&gt;=15000,15000*$D$22,IF(F18-F13&lt;15000,(F18-F13)*$D$22,0))</f>
        <v>1800</v>
      </c>
      <c r="G22" s="106">
        <f t="shared" ref="G22:L22" si="14">IF(G18-G13&gt;=15000,15000*$D$22,IF(G18-G13&lt;15000,(G18-G13)*$D$22,0))</f>
        <v>1632.6</v>
      </c>
      <c r="H22" s="106">
        <f t="shared" si="14"/>
        <v>1632.5999999999997</v>
      </c>
      <c r="I22" s="106">
        <f t="shared" si="14"/>
        <v>1800</v>
      </c>
      <c r="J22" s="106">
        <f t="shared" si="14"/>
        <v>1800</v>
      </c>
      <c r="K22" s="106">
        <f t="shared" si="14"/>
        <v>1362</v>
      </c>
      <c r="L22" s="106">
        <f t="shared" si="14"/>
        <v>1493.3999999999999</v>
      </c>
      <c r="M22" s="106">
        <f>IF(M18-M13&gt;=15000,15000*$D$22,IF(M18-M13&lt;15000,(M18-M13)*$D$22,0))</f>
        <v>1493.3999999999999</v>
      </c>
    </row>
    <row r="23" spans="2:13" s="91" customFormat="1" ht="11.4" x14ac:dyDescent="0.2"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</row>
    <row r="24" spans="2:13" s="91" customFormat="1" x14ac:dyDescent="0.25">
      <c r="B24" s="95" t="s">
        <v>38</v>
      </c>
      <c r="C24" s="108"/>
      <c r="D24" s="100"/>
      <c r="E24" s="101"/>
      <c r="F24" s="110">
        <f t="shared" ref="F24:G24" si="15">+F18-SUM(F20:F23)</f>
        <v>23585.5</v>
      </c>
      <c r="G24" s="110">
        <f t="shared" si="15"/>
        <v>16500.372186249999</v>
      </c>
      <c r="H24" s="110">
        <f t="shared" ref="H24:I24" si="16">+H18-SUM(H20:H23)</f>
        <v>16999.981798749999</v>
      </c>
      <c r="I24" s="110">
        <f t="shared" si="16"/>
        <v>21999.5</v>
      </c>
      <c r="J24" s="110">
        <f t="shared" ref="J24:K24" si="17">+J18-SUM(J20:J23)</f>
        <v>14999.8625625</v>
      </c>
      <c r="K24" s="110">
        <f t="shared" si="17"/>
        <v>10500.42815</v>
      </c>
      <c r="L24" s="110">
        <f t="shared" ref="L24" si="18">+L18-SUM(L20:L23)</f>
        <v>13500.380041249999</v>
      </c>
      <c r="M24" s="110">
        <f t="shared" ref="M24" si="19">+M18-SUM(M20:M23)</f>
        <v>14000.498855874999</v>
      </c>
    </row>
    <row r="25" spans="2:13" s="91" customFormat="1" x14ac:dyDescent="0.25">
      <c r="B25" s="95"/>
      <c r="C25" s="108"/>
      <c r="D25" s="100"/>
      <c r="E25" s="101"/>
      <c r="F25" s="110"/>
      <c r="G25" s="110"/>
      <c r="H25" s="110"/>
      <c r="I25" s="110"/>
      <c r="J25" s="110"/>
      <c r="K25" s="110"/>
      <c r="L25" s="110"/>
      <c r="M25" s="110"/>
    </row>
    <row r="26" spans="2:13" s="91" customFormat="1" x14ac:dyDescent="0.25">
      <c r="B26" s="103" t="s">
        <v>40</v>
      </c>
      <c r="C26" s="104" t="s">
        <v>25</v>
      </c>
      <c r="D26" s="112">
        <v>3.2500000000000001E-2</v>
      </c>
      <c r="E26" s="113" t="s">
        <v>29</v>
      </c>
      <c r="F26" s="106">
        <f>IF(F18&gt;21000,0,IF(F18&lt;21000,F18*$D$26,0))</f>
        <v>0</v>
      </c>
      <c r="G26" s="106">
        <f>IF(G18&gt;21000,0,IF(G18&lt;21000,G18*$D$26,0))</f>
        <v>600.32402624999997</v>
      </c>
      <c r="H26" s="106">
        <f>IF(H18&gt;21000,0,IF(H18&lt;21000,H18*$D$26,0))</f>
        <v>616.68403875000001</v>
      </c>
      <c r="I26" s="106">
        <f t="shared" ref="I26" si="20">IF(I18&gt;21000,0,IF(I18&lt;21000,I18*$D$26,0))</f>
        <v>0</v>
      </c>
      <c r="J26" s="106">
        <f>IF(J18&gt;21000,0,IF(J18&lt;21000,J18*$D$26,0))</f>
        <v>556.67056250000007</v>
      </c>
      <c r="K26" s="106">
        <f>IF(K18&gt;21000,0,IF(K18&lt;21000,K18*$D$26,0))</f>
        <v>394.99135000000001</v>
      </c>
      <c r="L26" s="106">
        <f>IF(L18&gt;21000,0,IF(L18&lt;21000,L18*$D$26,0))</f>
        <v>497.52932125000001</v>
      </c>
      <c r="M26" s="106">
        <f>IF(M18&gt;21000,0,IF(M18&lt;21000,M18*$D$26,0))</f>
        <v>513.906007875</v>
      </c>
    </row>
    <row r="27" spans="2:13" s="91" customFormat="1" x14ac:dyDescent="0.25">
      <c r="B27" s="103" t="s">
        <v>64</v>
      </c>
      <c r="C27" s="104"/>
      <c r="D27" s="112"/>
      <c r="E27" s="113"/>
      <c r="F27" s="106">
        <v>350</v>
      </c>
      <c r="G27" s="106">
        <v>0</v>
      </c>
      <c r="H27" s="106">
        <v>0</v>
      </c>
      <c r="I27" s="106">
        <v>350</v>
      </c>
      <c r="J27" s="106">
        <v>0</v>
      </c>
      <c r="K27" s="106">
        <v>0</v>
      </c>
      <c r="L27" s="106">
        <v>0</v>
      </c>
      <c r="M27" s="106">
        <v>0</v>
      </c>
    </row>
    <row r="28" spans="2:13" s="91" customFormat="1" x14ac:dyDescent="0.25">
      <c r="B28" s="103" t="s">
        <v>41</v>
      </c>
      <c r="C28" s="104" t="s">
        <v>25</v>
      </c>
      <c r="D28" s="112">
        <v>0.13</v>
      </c>
      <c r="E28" s="113" t="s">
        <v>30</v>
      </c>
      <c r="F28" s="106">
        <f t="shared" ref="F28:M28" si="21">IF(F18-F13&gt;=15000,15000*$D$28,IF(F18-F13&lt;15000,(F18-F13)*$D$28,0))</f>
        <v>1950</v>
      </c>
      <c r="G28" s="106">
        <f t="shared" si="21"/>
        <v>1768.65</v>
      </c>
      <c r="H28" s="106">
        <f t="shared" si="21"/>
        <v>1768.6499999999999</v>
      </c>
      <c r="I28" s="106">
        <f t="shared" si="21"/>
        <v>1950</v>
      </c>
      <c r="J28" s="106">
        <f t="shared" si="21"/>
        <v>1950</v>
      </c>
      <c r="K28" s="106">
        <f t="shared" si="21"/>
        <v>1475.5</v>
      </c>
      <c r="L28" s="106">
        <f t="shared" si="21"/>
        <v>1617.8500000000001</v>
      </c>
      <c r="M28" s="106">
        <f t="shared" si="21"/>
        <v>1617.8500000000001</v>
      </c>
    </row>
    <row r="29" spans="2:13" s="91" customFormat="1" x14ac:dyDescent="0.25">
      <c r="B29" s="103" t="s">
        <v>42</v>
      </c>
      <c r="C29" s="104" t="s">
        <v>25</v>
      </c>
      <c r="D29" s="112">
        <v>8.3299999999999999E-2</v>
      </c>
      <c r="E29" s="113" t="s">
        <v>30</v>
      </c>
      <c r="F29" s="106">
        <f>F11*$D$29</f>
        <v>1133.2964999999999</v>
      </c>
      <c r="G29" s="106">
        <f>G11*$D$29</f>
        <v>1133.2964999999999</v>
      </c>
      <c r="H29" s="106">
        <f>H11*$D$29</f>
        <v>1133.2964999999999</v>
      </c>
      <c r="I29" s="106">
        <f t="shared" ref="I29:M29" si="22">I11*$D$29</f>
        <v>1133.2964999999999</v>
      </c>
      <c r="J29" s="106">
        <f t="shared" si="22"/>
        <v>945.45500000000004</v>
      </c>
      <c r="K29" s="106">
        <f t="shared" si="22"/>
        <v>945.45500000000004</v>
      </c>
      <c r="L29" s="106">
        <f t="shared" si="22"/>
        <v>1036.6685</v>
      </c>
      <c r="M29" s="106">
        <f t="shared" si="22"/>
        <v>1036.6685</v>
      </c>
    </row>
    <row r="30" spans="2:13" s="91" customFormat="1" x14ac:dyDescent="0.25">
      <c r="B30" s="111" t="s">
        <v>31</v>
      </c>
      <c r="C30" s="104" t="s">
        <v>25</v>
      </c>
      <c r="D30" s="112">
        <v>7.1199999999999999E-2</v>
      </c>
      <c r="E30" s="113" t="s">
        <v>29</v>
      </c>
      <c r="F30" s="106">
        <f>F18*$D$30</f>
        <v>1821.6876</v>
      </c>
      <c r="G30" s="106">
        <f>G18*$D$30</f>
        <v>1315.1714052</v>
      </c>
      <c r="H30" s="106">
        <f t="shared" ref="H30:M30" si="23">H18*$D$30</f>
        <v>1351.0124171999998</v>
      </c>
      <c r="I30" s="106">
        <f t="shared" si="23"/>
        <v>1708.7644</v>
      </c>
      <c r="J30" s="106">
        <f t="shared" si="23"/>
        <v>1219.53674</v>
      </c>
      <c r="K30" s="106">
        <f t="shared" si="23"/>
        <v>865.33489599999996</v>
      </c>
      <c r="L30" s="106">
        <f t="shared" si="23"/>
        <v>1089.9719284</v>
      </c>
      <c r="M30" s="106">
        <f t="shared" si="23"/>
        <v>1125.84946956</v>
      </c>
    </row>
    <row r="31" spans="2:13" s="91" customFormat="1" x14ac:dyDescent="0.25">
      <c r="B31" s="111" t="s">
        <v>43</v>
      </c>
      <c r="C31" s="104" t="s">
        <v>25</v>
      </c>
      <c r="D31" s="115">
        <v>2.5600000000000001E-2</v>
      </c>
      <c r="E31" s="112" t="s">
        <v>29</v>
      </c>
      <c r="F31" s="358" t="s">
        <v>190</v>
      </c>
      <c r="G31" s="359"/>
      <c r="H31" s="359"/>
      <c r="I31" s="359"/>
      <c r="J31" s="359"/>
      <c r="K31" s="359"/>
      <c r="L31" s="359"/>
      <c r="M31" s="360"/>
    </row>
    <row r="32" spans="2:13" s="91" customFormat="1" x14ac:dyDescent="0.25">
      <c r="B32" s="105" t="s">
        <v>44</v>
      </c>
      <c r="C32" s="104" t="s">
        <v>27</v>
      </c>
      <c r="D32" s="112"/>
      <c r="E32" s="113"/>
      <c r="F32" s="106">
        <v>250</v>
      </c>
      <c r="G32" s="106">
        <v>250</v>
      </c>
      <c r="H32" s="106">
        <v>250</v>
      </c>
      <c r="I32" s="106">
        <v>250</v>
      </c>
      <c r="J32" s="106">
        <v>250</v>
      </c>
      <c r="K32" s="106">
        <v>250</v>
      </c>
      <c r="L32" s="106">
        <v>250</v>
      </c>
      <c r="M32" s="106">
        <v>250</v>
      </c>
    </row>
    <row r="33" spans="2:13" s="91" customFormat="1" x14ac:dyDescent="0.25">
      <c r="B33" s="105" t="s">
        <v>69</v>
      </c>
      <c r="C33" s="104" t="s">
        <v>27</v>
      </c>
      <c r="D33" s="112"/>
      <c r="E33" s="113"/>
      <c r="F33" s="106">
        <v>100</v>
      </c>
      <c r="G33" s="106">
        <v>100</v>
      </c>
      <c r="H33" s="106">
        <v>100</v>
      </c>
      <c r="I33" s="106">
        <v>100</v>
      </c>
      <c r="J33" s="106">
        <v>100</v>
      </c>
      <c r="K33" s="106">
        <v>100</v>
      </c>
      <c r="L33" s="106">
        <v>100</v>
      </c>
      <c r="M33" s="106">
        <v>100</v>
      </c>
    </row>
    <row r="34" spans="2:13" s="91" customFormat="1" x14ac:dyDescent="0.25">
      <c r="B34" s="105" t="s">
        <v>53</v>
      </c>
      <c r="C34" s="104" t="s">
        <v>27</v>
      </c>
      <c r="D34" s="112">
        <v>4.8099999999999997E-2</v>
      </c>
      <c r="E34" s="113" t="s">
        <v>30</v>
      </c>
      <c r="F34" s="106">
        <f>F11*$D$34</f>
        <v>654.40049999999997</v>
      </c>
      <c r="G34" s="106">
        <f t="shared" ref="G34:M34" si="24">G11*$D$34</f>
        <v>654.40049999999997</v>
      </c>
      <c r="H34" s="106">
        <f t="shared" si="24"/>
        <v>654.40049999999997</v>
      </c>
      <c r="I34" s="106">
        <f t="shared" si="24"/>
        <v>654.40049999999997</v>
      </c>
      <c r="J34" s="106">
        <f t="shared" si="24"/>
        <v>545.93499999999995</v>
      </c>
      <c r="K34" s="106">
        <f t="shared" si="24"/>
        <v>545.93499999999995</v>
      </c>
      <c r="L34" s="106">
        <f t="shared" si="24"/>
        <v>598.60449999999992</v>
      </c>
      <c r="M34" s="106">
        <f t="shared" si="24"/>
        <v>598.60449999999992</v>
      </c>
    </row>
    <row r="35" spans="2:13" s="91" customFormat="1" x14ac:dyDescent="0.25">
      <c r="B35" s="105" t="s">
        <v>61</v>
      </c>
      <c r="C35" s="104"/>
      <c r="D35" s="112"/>
      <c r="E35" s="113"/>
      <c r="F35" s="106"/>
      <c r="G35" s="106"/>
      <c r="H35" s="106"/>
      <c r="I35" s="106"/>
      <c r="J35" s="106"/>
      <c r="K35" s="106"/>
      <c r="L35" s="106"/>
      <c r="M35" s="106"/>
    </row>
    <row r="36" spans="2:13" s="91" customFormat="1" x14ac:dyDescent="0.25">
      <c r="B36" s="116" t="s">
        <v>47</v>
      </c>
      <c r="C36" s="117"/>
      <c r="D36" s="96"/>
      <c r="E36" s="98"/>
      <c r="F36" s="118">
        <f t="shared" ref="F36:M36" si="25">SUM(F26:F35)</f>
        <v>6259.3845999999994</v>
      </c>
      <c r="G36" s="118">
        <f t="shared" si="25"/>
        <v>5821.8424314499998</v>
      </c>
      <c r="H36" s="118">
        <f t="shared" si="25"/>
        <v>5874.043455949999</v>
      </c>
      <c r="I36" s="118">
        <f t="shared" si="25"/>
        <v>6146.4614000000001</v>
      </c>
      <c r="J36" s="118">
        <f t="shared" si="25"/>
        <v>5567.5973025000003</v>
      </c>
      <c r="K36" s="118">
        <f t="shared" si="25"/>
        <v>4577.216246</v>
      </c>
      <c r="L36" s="118">
        <f t="shared" si="25"/>
        <v>5190.6242496499999</v>
      </c>
      <c r="M36" s="118">
        <f t="shared" si="25"/>
        <v>5242.8784774350006</v>
      </c>
    </row>
    <row r="37" spans="2:13" s="91" customFormat="1" x14ac:dyDescent="0.25">
      <c r="B37" s="103" t="s">
        <v>45</v>
      </c>
      <c r="C37" s="104"/>
      <c r="D37" s="119">
        <v>0.16666666666666666</v>
      </c>
      <c r="E37" s="113"/>
      <c r="F37" s="106">
        <f>F36*$D$37*0</f>
        <v>0</v>
      </c>
      <c r="G37" s="106">
        <f t="shared" ref="G37" si="26">G36*$D$37*0</f>
        <v>0</v>
      </c>
      <c r="H37" s="106">
        <f t="shared" ref="H37:I37" si="27">H36*$D$37*0</f>
        <v>0</v>
      </c>
      <c r="I37" s="106">
        <f t="shared" si="27"/>
        <v>0</v>
      </c>
      <c r="J37" s="106">
        <f t="shared" ref="J37:K37" si="28">J36*$D$37*0</f>
        <v>0</v>
      </c>
      <c r="K37" s="106">
        <f t="shared" si="28"/>
        <v>0</v>
      </c>
      <c r="L37" s="106">
        <f t="shared" ref="L37" si="29">L36*$D$37*0</f>
        <v>0</v>
      </c>
      <c r="M37" s="106">
        <f t="shared" ref="M37" si="30">M36*$D$37*0</f>
        <v>0</v>
      </c>
    </row>
    <row r="38" spans="2:13" s="91" customFormat="1" x14ac:dyDescent="0.25">
      <c r="B38" s="116" t="s">
        <v>46</v>
      </c>
      <c r="C38" s="117"/>
      <c r="D38" s="116"/>
      <c r="E38" s="120"/>
      <c r="F38" s="118">
        <f>F18+F36+F37</f>
        <v>31844.884599999998</v>
      </c>
      <c r="G38" s="118">
        <f>G18+G36+G37</f>
        <v>24293.350931450001</v>
      </c>
      <c r="H38" s="118">
        <f>H18+H36+H37</f>
        <v>24848.936955949997</v>
      </c>
      <c r="I38" s="118">
        <f>I18+I36+I37</f>
        <v>30145.9614</v>
      </c>
      <c r="J38" s="118">
        <f t="shared" ref="J38:L38" si="31">J18+J36+J37</f>
        <v>22695.922302500003</v>
      </c>
      <c r="K38" s="118">
        <f t="shared" si="31"/>
        <v>16730.796245999998</v>
      </c>
      <c r="L38" s="118">
        <f t="shared" si="31"/>
        <v>20499.218749649997</v>
      </c>
      <c r="M38" s="118">
        <f>M18+M36+M37</f>
        <v>21055.371027435001</v>
      </c>
    </row>
  </sheetData>
  <mergeCells count="3">
    <mergeCell ref="C3:M5"/>
    <mergeCell ref="B2:M2"/>
    <mergeCell ref="F31:M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2"/>
  <sheetViews>
    <sheetView workbookViewId="0">
      <selection activeCell="C32" sqref="C32:D32"/>
    </sheetView>
  </sheetViews>
  <sheetFormatPr defaultRowHeight="14.4" x14ac:dyDescent="0.3"/>
  <cols>
    <col min="2" max="2" width="7" bestFit="1" customWidth="1"/>
    <col min="3" max="3" width="43.109375" customWidth="1"/>
    <col min="4" max="4" width="26.44140625" customWidth="1"/>
  </cols>
  <sheetData>
    <row r="2" spans="2:4" ht="15" thickBot="1" x14ac:dyDescent="0.35">
      <c r="B2" s="132"/>
      <c r="C2" s="131"/>
      <c r="D2" s="131"/>
    </row>
    <row r="3" spans="2:4" ht="15" thickBot="1" x14ac:dyDescent="0.35">
      <c r="B3" s="361" t="s">
        <v>83</v>
      </c>
      <c r="C3" s="362"/>
      <c r="D3" s="363"/>
    </row>
    <row r="4" spans="2:4" ht="15" thickBot="1" x14ac:dyDescent="0.35">
      <c r="B4" s="361" t="s">
        <v>84</v>
      </c>
      <c r="C4" s="362"/>
      <c r="D4" s="363"/>
    </row>
    <row r="5" spans="2:4" ht="15" thickBot="1" x14ac:dyDescent="0.35">
      <c r="B5" s="133"/>
      <c r="C5" s="134"/>
      <c r="D5" s="134" t="s">
        <v>73</v>
      </c>
    </row>
    <row r="6" spans="2:4" ht="15" thickBot="1" x14ac:dyDescent="0.35">
      <c r="B6" s="135" t="s">
        <v>85</v>
      </c>
      <c r="C6" s="136" t="s">
        <v>86</v>
      </c>
      <c r="D6" s="137" t="s">
        <v>87</v>
      </c>
    </row>
    <row r="7" spans="2:4" x14ac:dyDescent="0.3">
      <c r="B7" s="138">
        <v>1</v>
      </c>
      <c r="C7" s="139" t="s">
        <v>88</v>
      </c>
      <c r="D7" s="140">
        <v>10021</v>
      </c>
    </row>
    <row r="8" spans="2:4" ht="15" thickBot="1" x14ac:dyDescent="0.35">
      <c r="B8" s="141">
        <v>2</v>
      </c>
      <c r="C8" s="142" t="s">
        <v>89</v>
      </c>
      <c r="D8" s="143">
        <v>1430</v>
      </c>
    </row>
    <row r="9" spans="2:4" ht="15" thickBot="1" x14ac:dyDescent="0.35">
      <c r="B9" s="144">
        <v>3</v>
      </c>
      <c r="C9" s="145" t="s">
        <v>90</v>
      </c>
      <c r="D9" s="146">
        <v>11451</v>
      </c>
    </row>
    <row r="10" spans="2:4" x14ac:dyDescent="0.3">
      <c r="B10" s="138">
        <v>4</v>
      </c>
      <c r="C10" s="139" t="s">
        <v>91</v>
      </c>
      <c r="D10" s="140">
        <v>572.55000000000007</v>
      </c>
    </row>
    <row r="11" spans="2:4" x14ac:dyDescent="0.3">
      <c r="B11" s="147">
        <v>5</v>
      </c>
      <c r="C11" s="148" t="s">
        <v>92</v>
      </c>
      <c r="D11" s="149">
        <v>572.55000000000007</v>
      </c>
    </row>
    <row r="12" spans="2:4" x14ac:dyDescent="0.3">
      <c r="B12" s="147">
        <v>6</v>
      </c>
      <c r="C12" s="148" t="s">
        <v>93</v>
      </c>
      <c r="D12" s="149">
        <v>572.55000000000007</v>
      </c>
    </row>
    <row r="13" spans="2:4" ht="15" thickBot="1" x14ac:dyDescent="0.35">
      <c r="B13" s="141">
        <v>7</v>
      </c>
      <c r="C13" s="142" t="s">
        <v>94</v>
      </c>
      <c r="D13" s="143">
        <v>500</v>
      </c>
    </row>
    <row r="14" spans="2:4" ht="15" thickBot="1" x14ac:dyDescent="0.35">
      <c r="B14" s="144">
        <v>8</v>
      </c>
      <c r="C14" s="145" t="s">
        <v>95</v>
      </c>
      <c r="D14" s="146">
        <v>13668.649999999998</v>
      </c>
    </row>
    <row r="15" spans="2:4" ht="26.4" x14ac:dyDescent="0.3">
      <c r="B15" s="138">
        <v>9</v>
      </c>
      <c r="C15" s="139" t="s">
        <v>96</v>
      </c>
      <c r="D15" s="150">
        <v>1488.63</v>
      </c>
    </row>
    <row r="16" spans="2:4" x14ac:dyDescent="0.3">
      <c r="B16" s="147">
        <v>10</v>
      </c>
      <c r="C16" s="148" t="s">
        <v>97</v>
      </c>
      <c r="D16" s="151">
        <v>444.23112499999996</v>
      </c>
    </row>
    <row r="17" spans="2:4" x14ac:dyDescent="0.3">
      <c r="B17" s="147">
        <v>11</v>
      </c>
      <c r="C17" s="148" t="s">
        <v>98</v>
      </c>
      <c r="D17" s="151">
        <v>664.1579999999999</v>
      </c>
    </row>
    <row r="18" spans="2:4" x14ac:dyDescent="0.3">
      <c r="B18" s="147">
        <v>12</v>
      </c>
      <c r="C18" s="148" t="s">
        <v>99</v>
      </c>
      <c r="D18" s="151">
        <v>953.86829999999998</v>
      </c>
    </row>
    <row r="19" spans="2:4" x14ac:dyDescent="0.3">
      <c r="B19" s="147">
        <v>13</v>
      </c>
      <c r="C19" s="148" t="s">
        <v>100</v>
      </c>
      <c r="D19" s="151">
        <v>300</v>
      </c>
    </row>
    <row r="20" spans="2:4" x14ac:dyDescent="0.3">
      <c r="B20" s="147">
        <v>14</v>
      </c>
      <c r="C20" s="142" t="s">
        <v>101</v>
      </c>
      <c r="D20" s="152">
        <v>80</v>
      </c>
    </row>
    <row r="21" spans="2:4" ht="15" thickBot="1" x14ac:dyDescent="0.35">
      <c r="B21" s="147">
        <v>15</v>
      </c>
      <c r="C21" s="153" t="s">
        <v>102</v>
      </c>
      <c r="D21" s="152">
        <v>8</v>
      </c>
    </row>
    <row r="22" spans="2:4" ht="15" thickBot="1" x14ac:dyDescent="0.35">
      <c r="B22" s="147">
        <v>16</v>
      </c>
      <c r="C22" s="145" t="s">
        <v>103</v>
      </c>
      <c r="D22" s="146">
        <v>17607.537424999999</v>
      </c>
    </row>
    <row r="23" spans="2:4" ht="15" thickBot="1" x14ac:dyDescent="0.35">
      <c r="B23" s="147">
        <v>17</v>
      </c>
      <c r="C23" s="154" t="s">
        <v>104</v>
      </c>
      <c r="D23" s="155">
        <v>2112.9044909999998</v>
      </c>
    </row>
    <row r="24" spans="2:4" ht="15" thickBot="1" x14ac:dyDescent="0.35">
      <c r="B24" s="147">
        <v>18</v>
      </c>
      <c r="C24" s="145" t="s">
        <v>105</v>
      </c>
      <c r="D24" s="146">
        <v>19720.441916</v>
      </c>
    </row>
    <row r="25" spans="2:4" ht="15" thickBot="1" x14ac:dyDescent="0.35">
      <c r="B25" s="147">
        <v>19</v>
      </c>
      <c r="C25" s="154" t="s">
        <v>106</v>
      </c>
      <c r="D25" s="156">
        <v>2</v>
      </c>
    </row>
    <row r="26" spans="2:4" ht="15" thickBot="1" x14ac:dyDescent="0.35">
      <c r="B26" s="147">
        <v>20</v>
      </c>
      <c r="C26" s="145" t="s">
        <v>107</v>
      </c>
      <c r="D26" s="157">
        <v>39440.883832</v>
      </c>
    </row>
    <row r="27" spans="2:4" ht="26.4" x14ac:dyDescent="0.3">
      <c r="B27" s="147">
        <v>21</v>
      </c>
      <c r="C27" s="158" t="s">
        <v>108</v>
      </c>
      <c r="D27" s="159">
        <v>1500</v>
      </c>
    </row>
    <row r="28" spans="2:4" ht="15" thickBot="1" x14ac:dyDescent="0.35">
      <c r="B28" s="147">
        <v>22</v>
      </c>
      <c r="C28" s="160" t="s">
        <v>109</v>
      </c>
      <c r="D28" s="161">
        <v>2000</v>
      </c>
    </row>
    <row r="29" spans="2:4" ht="15" thickBot="1" x14ac:dyDescent="0.35">
      <c r="B29" s="147">
        <v>23</v>
      </c>
      <c r="C29" s="162" t="s">
        <v>110</v>
      </c>
      <c r="D29" s="163">
        <v>42940.883832</v>
      </c>
    </row>
    <row r="30" spans="2:4" ht="15" thickBot="1" x14ac:dyDescent="0.35">
      <c r="B30" s="147">
        <v>24</v>
      </c>
      <c r="C30" s="162" t="s">
        <v>111</v>
      </c>
      <c r="D30" s="164">
        <v>42941</v>
      </c>
    </row>
    <row r="31" spans="2:4" ht="15" thickBot="1" x14ac:dyDescent="0.35">
      <c r="B31" s="364" t="s">
        <v>112</v>
      </c>
      <c r="C31" s="365"/>
      <c r="D31" s="366"/>
    </row>
    <row r="32" spans="2:4" ht="64.2" customHeight="1" thickBot="1" x14ac:dyDescent="0.35">
      <c r="B32" s="165">
        <v>1</v>
      </c>
      <c r="C32" s="367" t="s">
        <v>113</v>
      </c>
      <c r="D32" s="368"/>
    </row>
    <row r="33" spans="2:4" ht="15" thickBot="1" x14ac:dyDescent="0.35">
      <c r="B33" s="144">
        <v>2</v>
      </c>
      <c r="C33" s="369" t="s">
        <v>114</v>
      </c>
      <c r="D33" s="370"/>
    </row>
    <row r="34" spans="2:4" ht="15" thickBot="1" x14ac:dyDescent="0.35">
      <c r="B34" s="135" t="s">
        <v>16</v>
      </c>
      <c r="C34" s="136" t="s">
        <v>115</v>
      </c>
      <c r="D34" s="136" t="s">
        <v>87</v>
      </c>
    </row>
    <row r="35" spans="2:4" x14ac:dyDescent="0.3">
      <c r="B35" s="166">
        <v>1</v>
      </c>
      <c r="C35" s="167" t="s">
        <v>116</v>
      </c>
      <c r="D35" s="168">
        <v>13668.649999999998</v>
      </c>
    </row>
    <row r="36" spans="2:4" x14ac:dyDescent="0.3">
      <c r="B36" s="169">
        <v>2</v>
      </c>
      <c r="C36" s="170" t="s">
        <v>117</v>
      </c>
      <c r="D36" s="171"/>
    </row>
    <row r="37" spans="2:4" ht="26.4" x14ac:dyDescent="0.3">
      <c r="B37" s="172">
        <v>3</v>
      </c>
      <c r="C37" s="139" t="s">
        <v>118</v>
      </c>
      <c r="D37" s="173">
        <v>1374.12</v>
      </c>
    </row>
    <row r="38" spans="2:4" x14ac:dyDescent="0.3">
      <c r="B38" s="141">
        <v>4</v>
      </c>
      <c r="C38" s="148" t="s">
        <v>119</v>
      </c>
      <c r="D38" s="174">
        <v>102.51487499999998</v>
      </c>
    </row>
    <row r="39" spans="2:4" ht="15" thickBot="1" x14ac:dyDescent="0.35">
      <c r="B39" s="141">
        <v>5</v>
      </c>
      <c r="C39" s="142" t="s">
        <v>120</v>
      </c>
      <c r="D39" s="175">
        <v>200</v>
      </c>
    </row>
    <row r="40" spans="2:4" ht="15" thickBot="1" x14ac:dyDescent="0.35">
      <c r="B40" s="176">
        <v>6</v>
      </c>
      <c r="C40" s="145" t="s">
        <v>121</v>
      </c>
      <c r="D40" s="177">
        <v>1676.634875</v>
      </c>
    </row>
    <row r="41" spans="2:4" ht="15" thickBot="1" x14ac:dyDescent="0.35">
      <c r="B41" s="172">
        <v>7</v>
      </c>
      <c r="C41" s="145" t="s">
        <v>122</v>
      </c>
      <c r="D41" s="177">
        <v>11992.015124999998</v>
      </c>
    </row>
    <row r="42" spans="2:4" ht="15" thickBot="1" x14ac:dyDescent="0.35">
      <c r="B42" s="178" t="s">
        <v>123</v>
      </c>
      <c r="C42" s="179" t="s">
        <v>124</v>
      </c>
      <c r="D42" s="179">
        <v>95.424999999999997</v>
      </c>
    </row>
  </sheetData>
  <mergeCells count="5">
    <mergeCell ref="B3:D3"/>
    <mergeCell ref="B4:D4"/>
    <mergeCell ref="B31:D31"/>
    <mergeCell ref="C32:D32"/>
    <mergeCell ref="C33:D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workbookViewId="0">
      <selection activeCell="E14" sqref="E14"/>
    </sheetView>
  </sheetViews>
  <sheetFormatPr defaultRowHeight="14.4" x14ac:dyDescent="0.3"/>
  <cols>
    <col min="3" max="3" width="60" bestFit="1" customWidth="1"/>
    <col min="4" max="4" width="31.5546875" customWidth="1"/>
    <col min="5" max="5" width="14" bestFit="1" customWidth="1"/>
    <col min="8" max="8" width="14.6640625" bestFit="1" customWidth="1"/>
  </cols>
  <sheetData>
    <row r="1" spans="2:10" ht="15" thickBot="1" x14ac:dyDescent="0.35"/>
    <row r="2" spans="2:10" ht="15" thickBot="1" x14ac:dyDescent="0.35">
      <c r="B2" s="376" t="s">
        <v>138</v>
      </c>
      <c r="C2" s="377"/>
      <c r="D2" s="377"/>
      <c r="E2" s="196"/>
      <c r="G2" s="378" t="s">
        <v>151</v>
      </c>
      <c r="H2" s="379"/>
      <c r="I2" s="379"/>
      <c r="J2" s="380"/>
    </row>
    <row r="3" spans="2:10" ht="15" thickBot="1" x14ac:dyDescent="0.35">
      <c r="B3" s="200" t="s">
        <v>85</v>
      </c>
      <c r="C3" s="201" t="s">
        <v>139</v>
      </c>
      <c r="D3" s="202" t="s">
        <v>140</v>
      </c>
      <c r="E3" s="196"/>
      <c r="G3" s="216" t="s">
        <v>152</v>
      </c>
      <c r="H3" s="217" t="s">
        <v>153</v>
      </c>
      <c r="I3" s="217" t="s">
        <v>154</v>
      </c>
      <c r="J3" s="218" t="s">
        <v>155</v>
      </c>
    </row>
    <row r="4" spans="2:10" x14ac:dyDescent="0.3">
      <c r="B4" s="203"/>
      <c r="C4" s="204"/>
      <c r="D4" s="202"/>
      <c r="E4" s="196"/>
      <c r="G4" s="219">
        <v>1</v>
      </c>
      <c r="H4" s="220" t="s">
        <v>156</v>
      </c>
      <c r="I4" s="220">
        <v>1</v>
      </c>
      <c r="J4" s="221" t="s">
        <v>157</v>
      </c>
    </row>
    <row r="5" spans="2:10" x14ac:dyDescent="0.3">
      <c r="B5" s="205">
        <v>1</v>
      </c>
      <c r="C5" s="206" t="s">
        <v>141</v>
      </c>
      <c r="D5" s="207">
        <v>1</v>
      </c>
      <c r="E5" s="196"/>
      <c r="G5" s="222">
        <v>2</v>
      </c>
      <c r="H5" s="223" t="s">
        <v>158</v>
      </c>
      <c r="I5" s="223">
        <v>1</v>
      </c>
      <c r="J5" s="224"/>
    </row>
    <row r="6" spans="2:10" x14ac:dyDescent="0.3">
      <c r="B6" s="205">
        <v>2</v>
      </c>
      <c r="C6" s="206" t="s">
        <v>142</v>
      </c>
      <c r="D6" s="207">
        <v>4</v>
      </c>
      <c r="E6" s="196"/>
      <c r="G6" s="222">
        <v>3</v>
      </c>
      <c r="H6" s="223" t="s">
        <v>159</v>
      </c>
      <c r="I6" s="223">
        <v>0</v>
      </c>
      <c r="J6" s="224"/>
    </row>
    <row r="7" spans="2:10" x14ac:dyDescent="0.3">
      <c r="B7" s="205">
        <v>3</v>
      </c>
      <c r="C7" s="208" t="s">
        <v>143</v>
      </c>
      <c r="D7" s="197">
        <v>2</v>
      </c>
      <c r="E7" s="196"/>
      <c r="G7" s="222">
        <v>4</v>
      </c>
      <c r="H7" s="223" t="s">
        <v>160</v>
      </c>
      <c r="I7" s="223">
        <v>0</v>
      </c>
      <c r="J7" s="224"/>
    </row>
    <row r="8" spans="2:10" x14ac:dyDescent="0.3">
      <c r="B8" s="209">
        <v>3</v>
      </c>
      <c r="C8" s="210" t="s">
        <v>78</v>
      </c>
      <c r="D8" s="207">
        <v>1</v>
      </c>
      <c r="E8" s="196" t="s">
        <v>144</v>
      </c>
      <c r="G8" s="222">
        <v>5</v>
      </c>
      <c r="H8" s="223" t="s">
        <v>161</v>
      </c>
      <c r="I8" s="223">
        <v>0</v>
      </c>
      <c r="J8" s="225"/>
    </row>
    <row r="9" spans="2:10" ht="15" thickBot="1" x14ac:dyDescent="0.35">
      <c r="B9" s="205">
        <v>4</v>
      </c>
      <c r="C9" s="208" t="s">
        <v>145</v>
      </c>
      <c r="D9" s="197">
        <v>4</v>
      </c>
      <c r="E9" s="196"/>
      <c r="G9" s="226">
        <v>6</v>
      </c>
      <c r="H9" s="227" t="s">
        <v>162</v>
      </c>
      <c r="I9" s="227">
        <v>0</v>
      </c>
      <c r="J9" s="228"/>
    </row>
    <row r="10" spans="2:10" x14ac:dyDescent="0.3">
      <c r="B10" s="205">
        <v>4</v>
      </c>
      <c r="C10" s="208" t="s">
        <v>146</v>
      </c>
      <c r="D10" s="197">
        <v>1</v>
      </c>
      <c r="E10" s="196"/>
    </row>
    <row r="11" spans="2:10" x14ac:dyDescent="0.3">
      <c r="B11" s="211"/>
      <c r="C11" s="197" t="s">
        <v>147</v>
      </c>
      <c r="D11" s="197">
        <f>SUM(D5:D10)</f>
        <v>13</v>
      </c>
      <c r="E11" s="198"/>
    </row>
    <row r="12" spans="2:10" x14ac:dyDescent="0.3">
      <c r="B12" s="212"/>
      <c r="C12" s="213"/>
      <c r="D12" s="214"/>
      <c r="E12" s="196"/>
    </row>
    <row r="13" spans="2:10" x14ac:dyDescent="0.3">
      <c r="B13" s="193"/>
      <c r="C13" s="194"/>
      <c r="D13" s="195"/>
      <c r="E13" s="196"/>
    </row>
    <row r="14" spans="2:10" x14ac:dyDescent="0.3">
      <c r="B14" s="193"/>
      <c r="C14" s="194"/>
      <c r="D14" s="195"/>
      <c r="E14" s="196"/>
    </row>
    <row r="15" spans="2:10" x14ac:dyDescent="0.3">
      <c r="B15" s="193"/>
      <c r="C15" s="194"/>
      <c r="D15" s="208" t="s">
        <v>148</v>
      </c>
      <c r="E15" s="196"/>
    </row>
    <row r="16" spans="2:10" x14ac:dyDescent="0.3">
      <c r="B16" s="193"/>
      <c r="C16" s="194"/>
      <c r="D16" s="208" t="s">
        <v>149</v>
      </c>
      <c r="E16" s="196"/>
    </row>
    <row r="17" spans="2:5" x14ac:dyDescent="0.3">
      <c r="B17" s="193"/>
      <c r="C17" s="194"/>
      <c r="D17" s="215" t="s">
        <v>150</v>
      </c>
      <c r="E17" s="196"/>
    </row>
    <row r="18" spans="2:5" x14ac:dyDescent="0.3">
      <c r="B18" s="193"/>
      <c r="C18" s="194"/>
      <c r="D18" s="195"/>
      <c r="E18" s="196"/>
    </row>
    <row r="20" spans="2:5" ht="15" thickBot="1" x14ac:dyDescent="0.35"/>
    <row r="21" spans="2:5" x14ac:dyDescent="0.3">
      <c r="B21" s="240" t="s">
        <v>163</v>
      </c>
      <c r="C21" s="241" t="s">
        <v>137</v>
      </c>
      <c r="D21" s="242" t="s">
        <v>164</v>
      </c>
      <c r="E21" s="243" t="s">
        <v>165</v>
      </c>
    </row>
    <row r="22" spans="2:5" x14ac:dyDescent="0.3">
      <c r="B22" s="229"/>
      <c r="C22" s="244"/>
      <c r="D22" s="230" t="s">
        <v>166</v>
      </c>
      <c r="E22" s="245" t="s">
        <v>166</v>
      </c>
    </row>
    <row r="23" spans="2:5" x14ac:dyDescent="0.3">
      <c r="B23" s="229"/>
      <c r="C23" s="231"/>
      <c r="D23" s="232"/>
      <c r="E23" s="246"/>
    </row>
    <row r="24" spans="2:5" x14ac:dyDescent="0.3">
      <c r="B24" s="229">
        <v>1</v>
      </c>
      <c r="C24" s="249" t="s">
        <v>167</v>
      </c>
      <c r="D24" s="371" t="s">
        <v>170</v>
      </c>
      <c r="E24" s="373">
        <v>1</v>
      </c>
    </row>
    <row r="25" spans="2:5" x14ac:dyDescent="0.3">
      <c r="B25" s="229">
        <v>2</v>
      </c>
      <c r="C25" s="250" t="s">
        <v>168</v>
      </c>
      <c r="D25" s="372"/>
      <c r="E25" s="374"/>
    </row>
    <row r="26" spans="2:5" x14ac:dyDescent="0.3">
      <c r="B26" s="229">
        <v>3</v>
      </c>
      <c r="C26" s="250" t="s">
        <v>169</v>
      </c>
      <c r="D26" s="234">
        <v>2</v>
      </c>
      <c r="E26" s="375"/>
    </row>
    <row r="27" spans="2:5" x14ac:dyDescent="0.3">
      <c r="B27" s="229">
        <v>4</v>
      </c>
      <c r="C27" s="233"/>
      <c r="D27" s="234"/>
      <c r="E27" s="246"/>
    </row>
    <row r="28" spans="2:5" x14ac:dyDescent="0.3">
      <c r="B28" s="229"/>
      <c r="C28" s="233"/>
      <c r="D28" s="234"/>
      <c r="E28" s="246"/>
    </row>
    <row r="29" spans="2:5" x14ac:dyDescent="0.3">
      <c r="B29" s="199"/>
      <c r="C29" s="235" t="s">
        <v>147</v>
      </c>
      <c r="D29" s="236">
        <v>4</v>
      </c>
      <c r="E29" s="247">
        <v>1</v>
      </c>
    </row>
    <row r="30" spans="2:5" ht="15" thickBot="1" x14ac:dyDescent="0.35">
      <c r="B30" s="237"/>
      <c r="C30" s="238"/>
      <c r="D30" s="239"/>
      <c r="E30" s="248">
        <v>5</v>
      </c>
    </row>
  </sheetData>
  <mergeCells count="4">
    <mergeCell ref="D24:D25"/>
    <mergeCell ref="E24:E26"/>
    <mergeCell ref="B2:D2"/>
    <mergeCell ref="G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workbookViewId="0">
      <selection activeCell="L8" sqref="L8"/>
    </sheetView>
  </sheetViews>
  <sheetFormatPr defaultRowHeight="14.4" x14ac:dyDescent="0.3"/>
  <cols>
    <col min="3" max="3" width="47.77734375" bestFit="1" customWidth="1"/>
    <col min="4" max="4" width="10.44140625" bestFit="1" customWidth="1"/>
    <col min="5" max="5" width="5.6640625" bestFit="1" customWidth="1"/>
    <col min="6" max="6" width="3.21875" bestFit="1" customWidth="1"/>
    <col min="7" max="7" width="3.33203125" bestFit="1" customWidth="1"/>
    <col min="8" max="8" width="8.109375" bestFit="1" customWidth="1"/>
    <col min="9" max="9" width="11.6640625" bestFit="1" customWidth="1"/>
    <col min="10" max="10" width="21.5546875" bestFit="1" customWidth="1"/>
  </cols>
  <sheetData>
    <row r="2" spans="2:10" ht="15" thickBot="1" x14ac:dyDescent="0.35"/>
    <row r="3" spans="2:10" x14ac:dyDescent="0.3">
      <c r="B3" s="251" t="s">
        <v>12</v>
      </c>
      <c r="C3" s="252" t="s">
        <v>171</v>
      </c>
      <c r="D3" s="253"/>
      <c r="E3" s="254"/>
      <c r="F3" s="254"/>
      <c r="G3" s="254"/>
      <c r="H3" s="254"/>
      <c r="I3" s="255"/>
      <c r="J3" s="383" t="s">
        <v>15</v>
      </c>
    </row>
    <row r="4" spans="2:10" x14ac:dyDescent="0.3">
      <c r="B4" s="256" t="s">
        <v>130</v>
      </c>
      <c r="C4" s="257">
        <v>44540</v>
      </c>
      <c r="D4" s="258"/>
      <c r="E4" s="259"/>
      <c r="F4" s="259"/>
      <c r="G4" s="259"/>
      <c r="H4" s="259"/>
      <c r="I4" s="260"/>
      <c r="J4" s="384"/>
    </row>
    <row r="5" spans="2:10" ht="15" thickBot="1" x14ac:dyDescent="0.35">
      <c r="B5" s="261" t="s">
        <v>172</v>
      </c>
      <c r="C5" s="262" t="s">
        <v>173</v>
      </c>
      <c r="D5" s="263"/>
      <c r="E5" s="264"/>
      <c r="F5" s="264"/>
      <c r="G5" s="264"/>
      <c r="H5" s="264"/>
      <c r="I5" s="265"/>
      <c r="J5" s="384"/>
    </row>
    <row r="6" spans="2:10" ht="15" thickBot="1" x14ac:dyDescent="0.35">
      <c r="B6" s="266" t="s">
        <v>16</v>
      </c>
      <c r="C6" s="267"/>
      <c r="D6" s="268" t="s">
        <v>174</v>
      </c>
      <c r="E6" s="385" t="s">
        <v>14</v>
      </c>
      <c r="F6" s="385"/>
      <c r="G6" s="385"/>
      <c r="H6" s="385"/>
      <c r="I6" s="269"/>
      <c r="J6" s="384"/>
    </row>
    <row r="7" spans="2:10" x14ac:dyDescent="0.3">
      <c r="B7" s="270"/>
      <c r="C7" s="271" t="s">
        <v>175</v>
      </c>
      <c r="D7" s="272" t="s">
        <v>176</v>
      </c>
      <c r="E7" s="273" t="s">
        <v>1</v>
      </c>
      <c r="F7" s="273" t="s">
        <v>2</v>
      </c>
      <c r="G7" s="273" t="s">
        <v>0</v>
      </c>
      <c r="H7" s="274" t="s">
        <v>18</v>
      </c>
      <c r="I7" s="275" t="s">
        <v>177</v>
      </c>
      <c r="J7" s="384"/>
    </row>
    <row r="8" spans="2:10" x14ac:dyDescent="0.3">
      <c r="B8" s="276">
        <v>1</v>
      </c>
      <c r="C8" s="277" t="s">
        <v>178</v>
      </c>
      <c r="D8" s="278">
        <v>18500</v>
      </c>
      <c r="E8" s="82">
        <v>1</v>
      </c>
      <c r="F8" s="82">
        <v>1</v>
      </c>
      <c r="G8" s="82"/>
      <c r="H8" s="279">
        <f>SUM(E8:E8)</f>
        <v>1</v>
      </c>
      <c r="I8" s="280">
        <f>H8*D8</f>
        <v>18500</v>
      </c>
      <c r="J8" s="281" t="s">
        <v>22</v>
      </c>
    </row>
    <row r="9" spans="2:10" x14ac:dyDescent="0.3">
      <c r="B9" s="276">
        <f>+B8+1</f>
        <v>2</v>
      </c>
      <c r="C9" s="277" t="s">
        <v>76</v>
      </c>
      <c r="D9" s="278">
        <v>17000</v>
      </c>
      <c r="E9" s="82"/>
      <c r="F9" s="82"/>
      <c r="G9" s="82">
        <v>1</v>
      </c>
      <c r="H9" s="279">
        <f>SUM(E9:E9)</f>
        <v>0</v>
      </c>
      <c r="I9" s="280">
        <v>17000</v>
      </c>
      <c r="J9" s="281" t="s">
        <v>22</v>
      </c>
    </row>
    <row r="10" spans="2:10" x14ac:dyDescent="0.3">
      <c r="B10" s="276"/>
      <c r="C10" s="277"/>
      <c r="D10" s="278"/>
      <c r="E10" s="82"/>
      <c r="F10" s="82"/>
      <c r="G10" s="82"/>
      <c r="H10" s="279">
        <f>SUM(E10:E10)</f>
        <v>0</v>
      </c>
      <c r="I10" s="280">
        <f>H10*D10</f>
        <v>0</v>
      </c>
      <c r="J10" s="281" t="s">
        <v>22</v>
      </c>
    </row>
    <row r="11" spans="2:10" x14ac:dyDescent="0.3">
      <c r="B11" s="386" t="s">
        <v>19</v>
      </c>
      <c r="C11" s="387"/>
      <c r="D11" s="282"/>
      <c r="E11" s="388"/>
      <c r="F11" s="388"/>
      <c r="G11" s="388"/>
      <c r="H11" s="388"/>
      <c r="I11" s="283">
        <f>SUM(I8:I10)</f>
        <v>35500</v>
      </c>
      <c r="J11" s="284"/>
    </row>
    <row r="12" spans="2:10" x14ac:dyDescent="0.3">
      <c r="B12" s="389" t="s">
        <v>20</v>
      </c>
      <c r="C12" s="390"/>
      <c r="D12" s="285"/>
      <c r="E12" s="286"/>
      <c r="F12" s="286"/>
      <c r="G12" s="286"/>
      <c r="H12" s="286"/>
      <c r="I12" s="287"/>
      <c r="J12" s="288"/>
    </row>
    <row r="13" spans="2:10" ht="15" thickBot="1" x14ac:dyDescent="0.35">
      <c r="B13" s="381" t="s">
        <v>21</v>
      </c>
      <c r="C13" s="382"/>
      <c r="D13" s="289"/>
      <c r="E13" s="290"/>
      <c r="F13" s="290"/>
      <c r="G13" s="290"/>
      <c r="H13" s="290"/>
      <c r="I13" s="291"/>
      <c r="J13" s="292"/>
    </row>
  </sheetData>
  <mergeCells count="6">
    <mergeCell ref="B13:C13"/>
    <mergeCell ref="J3:J7"/>
    <mergeCell ref="E6:H6"/>
    <mergeCell ref="B11:C11"/>
    <mergeCell ref="E11:H11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 Schedule Mumbai</vt:lpstr>
      <vt:lpstr>Wage Structure</vt:lpstr>
      <vt:lpstr>Garden Wagebreakup</vt:lpstr>
      <vt:lpstr>HK Survey report</vt:lpstr>
      <vt:lpstr>Technical 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Kumar T N - KRC</dc:creator>
  <cp:lastModifiedBy>SILA</cp:lastModifiedBy>
  <cp:lastPrinted>2021-08-03T11:03:56Z</cp:lastPrinted>
  <dcterms:created xsi:type="dcterms:W3CDTF">2020-01-31T10:05:12Z</dcterms:created>
  <dcterms:modified xsi:type="dcterms:W3CDTF">2022-02-03T06:39:32Z</dcterms:modified>
</cp:coreProperties>
</file>