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AE8C3CDF-6F70-4D15-BBED-68E4C312BBCF}" xr6:coauthVersionLast="47" xr6:coauthVersionMax="47" xr10:uidLastSave="{00000000-0000-0000-0000-000000000000}"/>
  <bookViews>
    <workbookView xWindow="-108" yWindow="-108" windowWidth="23256" windowHeight="12576" tabRatio="877" xr2:uid="{00000000-000D-0000-FFFF-FFFF00000000}"/>
  </bookViews>
  <sheets>
    <sheet name="Cost Schedule" sheetId="7" r:id="rId1"/>
    <sheet name="Wage breaku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7" l="1"/>
  <c r="L13" i="7"/>
  <c r="J12" i="7"/>
  <c r="I12" i="7"/>
  <c r="H12" i="7"/>
  <c r="G12" i="7"/>
  <c r="F12" i="7"/>
  <c r="K11" i="7"/>
  <c r="E11" i="7"/>
  <c r="L11" i="7" s="1"/>
  <c r="K12" i="7"/>
  <c r="G34" i="3"/>
  <c r="F34" i="3"/>
  <c r="G29" i="3"/>
  <c r="F29" i="3"/>
  <c r="L12" i="7" l="1"/>
  <c r="L14" i="7" s="1"/>
  <c r="G11" i="3"/>
  <c r="F11" i="3"/>
  <c r="G13" i="3" l="1"/>
  <c r="G18" i="3" s="1"/>
  <c r="F13" i="3"/>
  <c r="F18" i="3" s="1"/>
  <c r="F30" i="3" l="1"/>
  <c r="F28" i="3"/>
  <c r="F22" i="3"/>
  <c r="F31" i="3"/>
  <c r="F20" i="3"/>
  <c r="G30" i="3"/>
  <c r="G28" i="3"/>
  <c r="G22" i="3"/>
  <c r="G31" i="3"/>
  <c r="G20" i="3"/>
  <c r="F26" i="3"/>
  <c r="F21" i="3"/>
  <c r="G26" i="3"/>
  <c r="G21" i="3"/>
  <c r="G24" i="3" l="1"/>
  <c r="F36" i="3"/>
  <c r="F37" i="3" s="1"/>
  <c r="F38" i="3" s="1"/>
  <c r="F24" i="3"/>
  <c r="G36" i="3"/>
  <c r="G37" i="3" l="1"/>
  <c r="G38" i="3" s="1"/>
</calcChain>
</file>

<file path=xl/sharedStrings.xml><?xml version="1.0" encoding="utf-8"?>
<sst xmlns="http://schemas.openxmlformats.org/spreadsheetml/2006/main" count="87" uniqueCount="63">
  <si>
    <t>%</t>
  </si>
  <si>
    <t>Basic</t>
  </si>
  <si>
    <t>DA</t>
  </si>
  <si>
    <t>Wage Schedule</t>
  </si>
  <si>
    <t>State - Maharashtra</t>
  </si>
  <si>
    <t>Wage - State Wage, Zone - 1</t>
  </si>
  <si>
    <t>Min. Wage Year Notification - Jul'21 to Dec'21</t>
  </si>
  <si>
    <t>HRA%</t>
  </si>
  <si>
    <t>Break ups</t>
  </si>
  <si>
    <t>S/V</t>
  </si>
  <si>
    <t>Taken On</t>
  </si>
  <si>
    <t>S</t>
  </si>
  <si>
    <t>Basic + DA</t>
  </si>
  <si>
    <t>HRA</t>
  </si>
  <si>
    <t>Washing Allowance</t>
  </si>
  <si>
    <t>V</t>
  </si>
  <si>
    <t xml:space="preserve">Other Allowances </t>
  </si>
  <si>
    <t>Additional Salary</t>
  </si>
  <si>
    <t>Gross Salary</t>
  </si>
  <si>
    <t>Professional Tax Deduction</t>
  </si>
  <si>
    <t>ESI Employee Deduction</t>
  </si>
  <si>
    <t>Gross</t>
  </si>
  <si>
    <t>P.F Employee Deduction</t>
  </si>
  <si>
    <t>Basic+DA</t>
  </si>
  <si>
    <t>Total In Hand Salary</t>
  </si>
  <si>
    <t>Mediclaim</t>
  </si>
  <si>
    <t>Ex-Gratia - Bonus</t>
  </si>
  <si>
    <t>Leave Wages  (CL, PL, SL)</t>
  </si>
  <si>
    <t>National Holidays Days Holidays</t>
  </si>
  <si>
    <t xml:space="preserve">Uniform, Shoes, PPE </t>
  </si>
  <si>
    <t xml:space="preserve">Documentation, BGV &amp; Training </t>
  </si>
  <si>
    <t>Gratuity</t>
  </si>
  <si>
    <t>Tools &amp; Tackles</t>
  </si>
  <si>
    <t>Sub Total CTC</t>
  </si>
  <si>
    <t>1/6 Reliever Charge (if applicable)</t>
  </si>
  <si>
    <t>TOTAL CTC</t>
  </si>
  <si>
    <t xml:space="preserve">Site Name - </t>
  </si>
  <si>
    <t>Remarks &amp; Shift Timings</t>
  </si>
  <si>
    <t xml:space="preserve">Proposal Date - </t>
  </si>
  <si>
    <t xml:space="preserve">City: </t>
  </si>
  <si>
    <t>Mumbai</t>
  </si>
  <si>
    <t>Sr.No.</t>
  </si>
  <si>
    <t>Unit Rate (Rs.)</t>
  </si>
  <si>
    <t>Shifts</t>
  </si>
  <si>
    <t>G</t>
  </si>
  <si>
    <t>I</t>
  </si>
  <si>
    <t>II</t>
  </si>
  <si>
    <t>III</t>
  </si>
  <si>
    <t>R</t>
  </si>
  <si>
    <t>Total No.</t>
  </si>
  <si>
    <t>Cost</t>
  </si>
  <si>
    <t>-</t>
  </si>
  <si>
    <t>Sub - Total</t>
  </si>
  <si>
    <t>TOTAL CHARGES</t>
  </si>
  <si>
    <t>Management Fee</t>
  </si>
  <si>
    <t>Grand Total - Monthly</t>
  </si>
  <si>
    <t>Security Guard</t>
  </si>
  <si>
    <t>Security Guard (12 hrs)</t>
  </si>
  <si>
    <t>Security Guard (8 hrs)</t>
  </si>
  <si>
    <t>Bharucha and Partners</t>
  </si>
  <si>
    <t>20-01-2022</t>
  </si>
  <si>
    <t>Security Services (Crown Security)</t>
  </si>
  <si>
    <t>8 hours x 7 Days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</si>
</sst>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>
      <protection locked="0"/>
    </xf>
    <xf numFmtId="164" fontId="2" fillId="0" borderId="0">
      <alignment vertical="top"/>
      <protection locked="0"/>
    </xf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90">
    <xf numFmtId="0" fontId="0" fillId="0" borderId="0" xfId="0"/>
    <xf numFmtId="0" fontId="3" fillId="0" borderId="1" xfId="6" applyFont="1" applyBorder="1" applyProtection="1"/>
    <xf numFmtId="0" fontId="3" fillId="5" borderId="1" xfId="6" applyFont="1" applyFill="1" applyBorder="1" applyAlignment="1" applyProtection="1">
      <alignment horizontal="center" vertical="center"/>
    </xf>
    <xf numFmtId="9" fontId="3" fillId="5" borderId="1" xfId="3" applyFont="1" applyFill="1" applyBorder="1" applyAlignment="1" applyProtection="1">
      <alignment horizontal="center" vertical="center"/>
    </xf>
    <xf numFmtId="0" fontId="3" fillId="5" borderId="1" xfId="6" applyFont="1" applyFill="1" applyBorder="1" applyAlignment="1" applyProtection="1">
      <alignment horizontal="center" vertical="center" wrapText="1"/>
    </xf>
    <xf numFmtId="0" fontId="4" fillId="5" borderId="1" xfId="6" applyFont="1" applyFill="1" applyBorder="1" applyAlignment="1" applyProtection="1">
      <alignment horizontal="center" vertical="center" wrapText="1"/>
    </xf>
    <xf numFmtId="0" fontId="3" fillId="0" borderId="1" xfId="6" applyFont="1" applyBorder="1" applyAlignment="1" applyProtection="1">
      <alignment horizontal="center" vertical="center"/>
    </xf>
    <xf numFmtId="0" fontId="3" fillId="0" borderId="1" xfId="6" applyFont="1" applyBorder="1" applyAlignment="1" applyProtection="1">
      <alignment horizontal="center" vertical="center" wrapText="1"/>
    </xf>
    <xf numFmtId="0" fontId="4" fillId="0" borderId="1" xfId="6" applyFont="1" applyBorder="1" applyAlignment="1" applyProtection="1">
      <alignment horizontal="center" vertical="center" wrapText="1"/>
    </xf>
    <xf numFmtId="0" fontId="5" fillId="0" borderId="1" xfId="6" applyFont="1" applyBorder="1" applyProtection="1"/>
    <xf numFmtId="0" fontId="5" fillId="0" borderId="1" xfId="6" applyFont="1" applyBorder="1" applyAlignment="1" applyProtection="1">
      <alignment horizontal="center"/>
    </xf>
    <xf numFmtId="0" fontId="5" fillId="0" borderId="1" xfId="6" applyFont="1" applyBorder="1" applyAlignment="1" applyProtection="1">
      <alignment wrapText="1"/>
    </xf>
    <xf numFmtId="3" fontId="5" fillId="0" borderId="1" xfId="7" applyNumberFormat="1" applyFont="1" applyBorder="1" applyAlignment="1" applyProtection="1">
      <alignment horizontal="center" vertical="center"/>
    </xf>
    <xf numFmtId="0" fontId="3" fillId="0" borderId="1" xfId="6" applyFont="1" applyBorder="1" applyAlignment="1" applyProtection="1">
      <alignment horizontal="center"/>
    </xf>
    <xf numFmtId="0" fontId="3" fillId="0" borderId="1" xfId="6" applyFont="1" applyBorder="1" applyAlignment="1" applyProtection="1">
      <alignment wrapText="1"/>
    </xf>
    <xf numFmtId="3" fontId="3" fillId="0" borderId="1" xfId="7" applyNumberFormat="1" applyFont="1" applyBorder="1" applyAlignment="1" applyProtection="1">
      <alignment horizontal="center" vertical="center"/>
    </xf>
    <xf numFmtId="0" fontId="5" fillId="0" borderId="1" xfId="6" applyFont="1" applyBorder="1" applyAlignment="1" applyProtection="1">
      <alignment horizontal="left" vertical="center" wrapText="1"/>
    </xf>
    <xf numFmtId="10" fontId="5" fillId="0" borderId="1" xfId="8" applyNumberFormat="1" applyFont="1" applyFill="1" applyBorder="1" applyAlignment="1" applyProtection="1">
      <alignment horizontal="center" vertical="center"/>
    </xf>
    <xf numFmtId="10" fontId="5" fillId="0" borderId="1" xfId="8" applyNumberFormat="1" applyFont="1" applyFill="1" applyBorder="1" applyAlignment="1" applyProtection="1">
      <alignment horizontal="center" vertical="center" wrapText="1"/>
    </xf>
    <xf numFmtId="0" fontId="6" fillId="0" borderId="1" xfId="6" applyFont="1" applyBorder="1" applyProtection="1"/>
    <xf numFmtId="3" fontId="3" fillId="3" borderId="1" xfId="7" applyNumberFormat="1" applyFont="1" applyFill="1" applyBorder="1" applyAlignment="1" applyProtection="1">
      <alignment horizontal="center" vertical="center"/>
    </xf>
    <xf numFmtId="10" fontId="5" fillId="0" borderId="1" xfId="3" applyNumberFormat="1" applyFont="1" applyFill="1" applyBorder="1" applyAlignment="1" applyProtection="1">
      <alignment horizontal="center" vertical="center" wrapText="1"/>
    </xf>
    <xf numFmtId="0" fontId="3" fillId="5" borderId="1" xfId="6" applyFont="1" applyFill="1" applyBorder="1" applyProtection="1"/>
    <xf numFmtId="0" fontId="3" fillId="5" borderId="1" xfId="6" applyFont="1" applyFill="1" applyBorder="1" applyAlignment="1" applyProtection="1">
      <alignment horizontal="center"/>
    </xf>
    <xf numFmtId="3" fontId="3" fillId="5" borderId="1" xfId="7" applyNumberFormat="1" applyFont="1" applyFill="1" applyBorder="1" applyAlignment="1" applyProtection="1">
      <alignment horizontal="center" vertical="center"/>
    </xf>
    <xf numFmtId="12" fontId="5" fillId="0" borderId="1" xfId="8" applyNumberFormat="1" applyFont="1" applyFill="1" applyBorder="1" applyAlignment="1" applyProtection="1">
      <alignment horizontal="center" vertical="center"/>
    </xf>
    <xf numFmtId="0" fontId="3" fillId="5" borderId="1" xfId="6" applyFont="1" applyFill="1" applyBorder="1" applyAlignment="1" applyProtection="1">
      <alignment wrapText="1"/>
    </xf>
    <xf numFmtId="0" fontId="7" fillId="0" borderId="0" xfId="0" applyFont="1" applyAlignment="1">
      <alignment horizontal="center"/>
    </xf>
    <xf numFmtId="0" fontId="3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5" borderId="2" xfId="9" applyFont="1" applyFill="1" applyBorder="1" applyAlignment="1">
      <alignment horizontal="center" vertical="center"/>
    </xf>
    <xf numFmtId="0" fontId="3" fillId="5" borderId="2" xfId="9" applyFont="1" applyFill="1" applyBorder="1" applyAlignment="1">
      <alignment horizontal="left" vertical="center"/>
    </xf>
    <xf numFmtId="41" fontId="3" fillId="5" borderId="2" xfId="2" applyFont="1" applyFill="1" applyBorder="1" applyAlignment="1">
      <alignment horizontal="center" vertical="center"/>
    </xf>
    <xf numFmtId="165" fontId="8" fillId="5" borderId="2" xfId="3" applyNumberFormat="1" applyFont="1" applyFill="1" applyBorder="1" applyAlignment="1">
      <alignment vertical="center"/>
    </xf>
    <xf numFmtId="165" fontId="3" fillId="2" borderId="1" xfId="10" applyNumberFormat="1" applyFont="1" applyFill="1" applyBorder="1" applyAlignment="1">
      <alignment horizontal="left" vertical="top" wrapText="1"/>
    </xf>
    <xf numFmtId="41" fontId="3" fillId="2" borderId="1" xfId="2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top"/>
    </xf>
    <xf numFmtId="0" fontId="3" fillId="2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4" borderId="1" xfId="9" applyFont="1" applyFill="1" applyBorder="1" applyAlignment="1">
      <alignment horizontal="center" vertical="center"/>
    </xf>
    <xf numFmtId="41" fontId="5" fillId="4" borderId="1" xfId="2" applyFont="1" applyFill="1" applyBorder="1" applyAlignment="1">
      <alignment horizontal="center" vertical="center"/>
    </xf>
    <xf numFmtId="165" fontId="5" fillId="4" borderId="1" xfId="1" applyNumberFormat="1" applyFont="1" applyFill="1" applyBorder="1" applyAlignment="1">
      <alignment horizontal="right" vertical="center"/>
    </xf>
    <xf numFmtId="41" fontId="3" fillId="5" borderId="1" xfId="2" applyFont="1" applyFill="1" applyBorder="1" applyAlignment="1">
      <alignment horizontal="center"/>
    </xf>
    <xf numFmtId="165" fontId="5" fillId="4" borderId="1" xfId="1" applyNumberFormat="1" applyFont="1" applyFill="1" applyBorder="1" applyAlignment="1">
      <alignment horizontal="center" vertical="center"/>
    </xf>
    <xf numFmtId="0" fontId="5" fillId="4" borderId="1" xfId="9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/>
    </xf>
    <xf numFmtId="41" fontId="3" fillId="2" borderId="1" xfId="2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9" fontId="3" fillId="0" borderId="1" xfId="2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3" fillId="2" borderId="1" xfId="1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165" fontId="3" fillId="5" borderId="1" xfId="1" applyNumberFormat="1" applyFont="1" applyFill="1" applyBorder="1" applyAlignment="1">
      <alignment horizontal="center"/>
    </xf>
    <xf numFmtId="0" fontId="3" fillId="2" borderId="1" xfId="9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left" vertical="center"/>
    </xf>
    <xf numFmtId="165" fontId="3" fillId="0" borderId="9" xfId="3" applyNumberFormat="1" applyFont="1" applyFill="1" applyBorder="1" applyAlignment="1">
      <alignment horizontal="center"/>
    </xf>
    <xf numFmtId="165" fontId="3" fillId="0" borderId="1" xfId="3" applyNumberFormat="1" applyFont="1" applyFill="1" applyBorder="1" applyAlignment="1">
      <alignment horizontal="center"/>
    </xf>
    <xf numFmtId="165" fontId="3" fillId="5" borderId="2" xfId="1" applyNumberFormat="1" applyFont="1" applyFill="1" applyBorder="1" applyAlignment="1">
      <alignment horizontal="center" vertical="center"/>
    </xf>
    <xf numFmtId="0" fontId="3" fillId="5" borderId="1" xfId="9" applyFont="1" applyFill="1" applyBorder="1" applyAlignment="1">
      <alignment horizontal="left" vertical="center"/>
    </xf>
    <xf numFmtId="165" fontId="3" fillId="2" borderId="1" xfId="10" applyNumberFormat="1" applyFont="1" applyFill="1" applyBorder="1" applyAlignment="1">
      <alignment horizontal="center"/>
    </xf>
    <xf numFmtId="165" fontId="3" fillId="6" borderId="5" xfId="1" applyNumberFormat="1" applyFont="1" applyFill="1" applyBorder="1" applyAlignment="1">
      <alignment horizontal="center"/>
    </xf>
    <xf numFmtId="165" fontId="3" fillId="6" borderId="7" xfId="1" applyNumberFormat="1" applyFont="1" applyFill="1" applyBorder="1" applyAlignment="1">
      <alignment horizontal="center"/>
    </xf>
    <xf numFmtId="165" fontId="3" fillId="6" borderId="8" xfId="1" applyNumberFormat="1" applyFont="1" applyFill="1" applyBorder="1" applyAlignment="1">
      <alignment horizontal="center"/>
    </xf>
    <xf numFmtId="165" fontId="3" fillId="6" borderId="6" xfId="1" applyNumberFormat="1" applyFont="1" applyFill="1" applyBorder="1" applyAlignment="1">
      <alignment horizontal="center"/>
    </xf>
    <xf numFmtId="165" fontId="3" fillId="6" borderId="0" xfId="1" applyNumberFormat="1" applyFont="1" applyFill="1" applyBorder="1" applyAlignment="1">
      <alignment horizontal="center"/>
    </xf>
    <xf numFmtId="165" fontId="3" fillId="6" borderId="10" xfId="1" applyNumberFormat="1" applyFont="1" applyFill="1" applyBorder="1" applyAlignment="1">
      <alignment horizontal="center"/>
    </xf>
    <xf numFmtId="165" fontId="3" fillId="6" borderId="4" xfId="1" applyNumberFormat="1" applyFont="1" applyFill="1" applyBorder="1" applyAlignment="1">
      <alignment horizontal="center"/>
    </xf>
    <xf numFmtId="165" fontId="3" fillId="6" borderId="11" xfId="1" applyNumberFormat="1" applyFont="1" applyFill="1" applyBorder="1" applyAlignment="1">
      <alignment horizontal="center"/>
    </xf>
    <xf numFmtId="165" fontId="3" fillId="6" borderId="12" xfId="1" applyNumberFormat="1" applyFont="1" applyFill="1" applyBorder="1" applyAlignment="1">
      <alignment horizontal="center"/>
    </xf>
    <xf numFmtId="165" fontId="3" fillId="0" borderId="1" xfId="10" applyNumberFormat="1" applyFont="1" applyFill="1" applyBorder="1" applyAlignment="1">
      <alignment horizontal="center" vertical="center"/>
    </xf>
    <xf numFmtId="0" fontId="3" fillId="2" borderId="1" xfId="9" applyFont="1" applyFill="1" applyBorder="1" applyAlignment="1">
      <alignment horizontal="center" vertical="center"/>
    </xf>
    <xf numFmtId="41" fontId="3" fillId="0" borderId="7" xfId="2" applyFont="1" applyFill="1" applyBorder="1" applyAlignment="1">
      <alignment horizontal="center" vertical="center"/>
    </xf>
    <xf numFmtId="41" fontId="3" fillId="0" borderId="8" xfId="2" applyFont="1" applyFill="1" applyBorder="1" applyAlignment="1">
      <alignment horizontal="center" vertical="center"/>
    </xf>
    <xf numFmtId="41" fontId="3" fillId="0" borderId="0" xfId="2" applyFont="1" applyFill="1" applyBorder="1" applyAlignment="1">
      <alignment horizontal="center" vertical="center"/>
    </xf>
    <xf numFmtId="41" fontId="3" fillId="0" borderId="10" xfId="2" applyFont="1" applyFill="1" applyBorder="1" applyAlignment="1">
      <alignment horizontal="center" vertical="center"/>
    </xf>
    <xf numFmtId="41" fontId="3" fillId="0" borderId="11" xfId="2" applyFont="1" applyFill="1" applyBorder="1" applyAlignment="1">
      <alignment horizontal="center" vertical="center"/>
    </xf>
    <xf numFmtId="41" fontId="3" fillId="0" borderId="12" xfId="2" applyFont="1" applyFill="1" applyBorder="1" applyAlignment="1">
      <alignment horizontal="center" vertical="center"/>
    </xf>
    <xf numFmtId="0" fontId="3" fillId="0" borderId="6" xfId="6" applyFont="1" applyBorder="1" applyAlignment="1" applyProtection="1">
      <alignment horizontal="center"/>
    </xf>
    <xf numFmtId="0" fontId="3" fillId="0" borderId="0" xfId="6" applyFont="1" applyBorder="1" applyAlignment="1" applyProtection="1">
      <alignment horizontal="center"/>
    </xf>
    <xf numFmtId="0" fontId="3" fillId="0" borderId="4" xfId="6" applyFont="1" applyBorder="1" applyAlignment="1" applyProtection="1">
      <alignment horizontal="center"/>
    </xf>
    <xf numFmtId="0" fontId="3" fillId="0" borderId="11" xfId="6" applyFont="1" applyBorder="1" applyAlignment="1" applyProtection="1">
      <alignment horizontal="center"/>
    </xf>
    <xf numFmtId="0" fontId="3" fillId="2" borderId="6" xfId="6" applyFont="1" applyFill="1" applyBorder="1" applyAlignment="1" applyProtection="1">
      <alignment horizontal="center"/>
    </xf>
    <xf numFmtId="0" fontId="3" fillId="2" borderId="0" xfId="6" applyFont="1" applyFill="1" applyBorder="1" applyAlignment="1" applyProtection="1">
      <alignment horizontal="center"/>
    </xf>
  </cellXfs>
  <cellStyles count="12">
    <cellStyle name="Comma" xfId="1" builtinId="3"/>
    <cellStyle name="Comma [0]" xfId="2" builtinId="6"/>
    <cellStyle name="Comma 11 2" xfId="7" xr:uid="{BAE8DA4B-5408-423E-9BE8-B84AAF6A3D94}"/>
    <cellStyle name="Comma 2" xfId="5" xr:uid="{5775DB57-0104-4B30-95EB-EC0A853A7CC0}"/>
    <cellStyle name="Comma 2 3" xfId="10" xr:uid="{EFBE95E2-D50F-4B82-8B71-80358F556652}"/>
    <cellStyle name="Normal" xfId="0" builtinId="0"/>
    <cellStyle name="Normal 2 2" xfId="4" xr:uid="{B3F0D1EF-118D-4FB3-AC5F-243A287E9921}"/>
    <cellStyle name="Normal 2 2 2" xfId="6" xr:uid="{C5D19803-B319-4F15-AB00-B3F31EB09EE5}"/>
    <cellStyle name="Normal 2 4" xfId="11" xr:uid="{9699E1A6-45A4-497A-A433-25B1E07375A3}"/>
    <cellStyle name="Normal 5" xfId="9" xr:uid="{6133E53B-8619-4671-AD3C-BCCEB624FBC5}"/>
    <cellStyle name="Percent" xfId="3" builtinId="5"/>
    <cellStyle name="Percent 2" xfId="8" xr:uid="{1D677F33-7EE7-4A95-9552-F215405D40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80683</xdr:colOff>
      <xdr:row>2</xdr:row>
      <xdr:rowOff>35859</xdr:rowOff>
    </xdr:from>
    <xdr:to>
      <xdr:col>12</xdr:col>
      <xdr:colOff>1273644</xdr:colOff>
      <xdr:row>4</xdr:row>
      <xdr:rowOff>144810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063401-D859-4A68-80A1-13395F97BF4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13059" y="394447"/>
          <a:ext cx="1192961" cy="467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0ACD-A39C-4425-8195-FD907914D649}">
  <dimension ref="C6:M15"/>
  <sheetViews>
    <sheetView tabSelected="1" zoomScale="85" zoomScaleNormal="85" workbookViewId="0">
      <selection activeCell="V18" sqref="V18"/>
    </sheetView>
  </sheetViews>
  <sheetFormatPr defaultRowHeight="14.4" x14ac:dyDescent="0.3"/>
  <cols>
    <col min="3" max="3" width="11.77734375" customWidth="1"/>
    <col min="4" max="4" width="39.77734375" bestFit="1" customWidth="1"/>
    <col min="5" max="5" width="11.33203125" bestFit="1" customWidth="1"/>
    <col min="6" max="6" width="3" bestFit="1" customWidth="1"/>
    <col min="7" max="10" width="4" bestFit="1" customWidth="1"/>
    <col min="11" max="11" width="7" bestFit="1" customWidth="1"/>
    <col min="12" max="12" width="10.21875" customWidth="1"/>
    <col min="13" max="13" width="19.33203125" bestFit="1" customWidth="1"/>
  </cols>
  <sheetData>
    <row r="6" spans="3:13" x14ac:dyDescent="0.3">
      <c r="C6" s="28" t="s">
        <v>36</v>
      </c>
      <c r="D6" s="29" t="s">
        <v>59</v>
      </c>
      <c r="E6" s="78"/>
      <c r="F6" s="78"/>
      <c r="G6" s="78"/>
      <c r="H6" s="78"/>
      <c r="I6" s="78"/>
      <c r="J6" s="78"/>
      <c r="K6" s="78"/>
      <c r="L6" s="79"/>
      <c r="M6" s="62" t="s">
        <v>37</v>
      </c>
    </row>
    <row r="7" spans="3:13" x14ac:dyDescent="0.3">
      <c r="C7" s="30" t="s">
        <v>38</v>
      </c>
      <c r="D7" s="61" t="s">
        <v>60</v>
      </c>
      <c r="E7" s="80"/>
      <c r="F7" s="80"/>
      <c r="G7" s="80"/>
      <c r="H7" s="80"/>
      <c r="I7" s="80"/>
      <c r="J7" s="80"/>
      <c r="K7" s="80"/>
      <c r="L7" s="81"/>
      <c r="M7" s="62"/>
    </row>
    <row r="8" spans="3:13" x14ac:dyDescent="0.3">
      <c r="C8" s="31" t="s">
        <v>39</v>
      </c>
      <c r="D8" s="32" t="s">
        <v>40</v>
      </c>
      <c r="E8" s="82"/>
      <c r="F8" s="82"/>
      <c r="G8" s="82"/>
      <c r="H8" s="82"/>
      <c r="I8" s="82"/>
      <c r="J8" s="82"/>
      <c r="K8" s="82"/>
      <c r="L8" s="83"/>
      <c r="M8" s="62"/>
    </row>
    <row r="9" spans="3:13" x14ac:dyDescent="0.3">
      <c r="C9" s="33" t="s">
        <v>41</v>
      </c>
      <c r="D9" s="34"/>
      <c r="E9" s="35" t="s">
        <v>42</v>
      </c>
      <c r="F9" s="64" t="s">
        <v>43</v>
      </c>
      <c r="G9" s="64"/>
      <c r="H9" s="64"/>
      <c r="I9" s="64"/>
      <c r="J9" s="64"/>
      <c r="K9" s="64"/>
      <c r="L9" s="36"/>
      <c r="M9" s="63"/>
    </row>
    <row r="10" spans="3:13" x14ac:dyDescent="0.3">
      <c r="C10" s="60"/>
      <c r="D10" s="37" t="s">
        <v>61</v>
      </c>
      <c r="E10" s="38"/>
      <c r="F10" s="39" t="s">
        <v>44</v>
      </c>
      <c r="G10" s="39" t="s">
        <v>45</v>
      </c>
      <c r="H10" s="39" t="s">
        <v>46</v>
      </c>
      <c r="I10" s="39" t="s">
        <v>47</v>
      </c>
      <c r="J10" s="40" t="s">
        <v>48</v>
      </c>
      <c r="K10" s="41" t="s">
        <v>49</v>
      </c>
      <c r="L10" s="39" t="s">
        <v>50</v>
      </c>
      <c r="M10" s="42"/>
    </row>
    <row r="11" spans="3:13" x14ac:dyDescent="0.3">
      <c r="C11" s="43">
        <v>1</v>
      </c>
      <c r="D11" s="48" t="s">
        <v>56</v>
      </c>
      <c r="E11" s="44">
        <f>'Wage breakup'!G38</f>
        <v>21000.058766119</v>
      </c>
      <c r="F11" s="47">
        <v>3</v>
      </c>
      <c r="G11" s="47" t="s">
        <v>51</v>
      </c>
      <c r="H11" s="47" t="s">
        <v>51</v>
      </c>
      <c r="I11" s="47" t="s">
        <v>51</v>
      </c>
      <c r="J11" s="47" t="s">
        <v>51</v>
      </c>
      <c r="K11" s="47">
        <f t="shared" ref="K11" si="0">SUM(F11:J11)</f>
        <v>3</v>
      </c>
      <c r="L11" s="45">
        <f>E11*K11</f>
        <v>63000.176298357001</v>
      </c>
      <c r="M11" s="58" t="s">
        <v>62</v>
      </c>
    </row>
    <row r="12" spans="3:13" x14ac:dyDescent="0.3">
      <c r="C12" s="65" t="s">
        <v>52</v>
      </c>
      <c r="D12" s="65"/>
      <c r="E12" s="46"/>
      <c r="F12" s="59">
        <f t="shared" ref="F12:L12" si="1">SUM(F11:F11)</f>
        <v>3</v>
      </c>
      <c r="G12" s="59">
        <f t="shared" si="1"/>
        <v>0</v>
      </c>
      <c r="H12" s="59">
        <f t="shared" si="1"/>
        <v>0</v>
      </c>
      <c r="I12" s="59">
        <f t="shared" si="1"/>
        <v>0</v>
      </c>
      <c r="J12" s="59">
        <f t="shared" si="1"/>
        <v>0</v>
      </c>
      <c r="K12" s="59">
        <f t="shared" si="1"/>
        <v>3</v>
      </c>
      <c r="L12" s="59">
        <f t="shared" si="1"/>
        <v>63000.176298357001</v>
      </c>
      <c r="M12" s="49"/>
    </row>
    <row r="13" spans="3:13" x14ac:dyDescent="0.3">
      <c r="C13" s="66" t="s">
        <v>53</v>
      </c>
      <c r="D13" s="66"/>
      <c r="E13" s="50"/>
      <c r="F13" s="67"/>
      <c r="G13" s="68"/>
      <c r="H13" s="68"/>
      <c r="I13" s="68"/>
      <c r="J13" s="68"/>
      <c r="K13" s="69"/>
      <c r="L13" s="51">
        <f>L12</f>
        <v>63000.176298357001</v>
      </c>
      <c r="M13" s="52"/>
    </row>
    <row r="14" spans="3:13" x14ac:dyDescent="0.3">
      <c r="C14" s="76" t="s">
        <v>54</v>
      </c>
      <c r="D14" s="76"/>
      <c r="E14" s="53">
        <v>0.1</v>
      </c>
      <c r="F14" s="70"/>
      <c r="G14" s="71"/>
      <c r="H14" s="71"/>
      <c r="I14" s="71"/>
      <c r="J14" s="71"/>
      <c r="K14" s="72"/>
      <c r="L14" s="54">
        <f>L13*E14</f>
        <v>6300.0176298357001</v>
      </c>
      <c r="M14" s="55"/>
    </row>
    <row r="15" spans="3:13" x14ac:dyDescent="0.3">
      <c r="C15" s="77" t="s">
        <v>55</v>
      </c>
      <c r="D15" s="77"/>
      <c r="E15" s="38"/>
      <c r="F15" s="73"/>
      <c r="G15" s="74"/>
      <c r="H15" s="74"/>
      <c r="I15" s="74"/>
      <c r="J15" s="74"/>
      <c r="K15" s="75"/>
      <c r="L15" s="56">
        <f>+L14+L13</f>
        <v>69300.193928192704</v>
      </c>
      <c r="M15" s="57"/>
    </row>
  </sheetData>
  <mergeCells count="8">
    <mergeCell ref="M6:M9"/>
    <mergeCell ref="F9:K9"/>
    <mergeCell ref="C12:D12"/>
    <mergeCell ref="C13:D13"/>
    <mergeCell ref="F13:K15"/>
    <mergeCell ref="C14:D14"/>
    <mergeCell ref="C15:D15"/>
    <mergeCell ref="E6:L8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19CB-F65F-4F5A-B190-7CED31E70435}">
  <dimension ref="B1:G38"/>
  <sheetViews>
    <sheetView topLeftCell="A16" workbookViewId="0">
      <selection activeCell="G38" sqref="G38"/>
    </sheetView>
  </sheetViews>
  <sheetFormatPr defaultRowHeight="14.4" x14ac:dyDescent="0.3"/>
  <cols>
    <col min="2" max="2" width="32.6640625" bestFit="1" customWidth="1"/>
    <col min="6" max="6" width="11.77734375" hidden="1" customWidth="1"/>
    <col min="7" max="7" width="11.77734375" customWidth="1"/>
  </cols>
  <sheetData>
    <row r="1" spans="2:7" s="27" customFormat="1" ht="12" x14ac:dyDescent="0.25"/>
    <row r="2" spans="2:7" x14ac:dyDescent="0.3">
      <c r="B2" s="88" t="s">
        <v>3</v>
      </c>
      <c r="C2" s="89"/>
      <c r="D2" s="89"/>
      <c r="E2" s="89"/>
      <c r="F2" s="89"/>
      <c r="G2" s="89"/>
    </row>
    <row r="3" spans="2:7" x14ac:dyDescent="0.3">
      <c r="B3" s="1" t="s">
        <v>4</v>
      </c>
      <c r="C3" s="84"/>
      <c r="D3" s="85"/>
      <c r="E3" s="85"/>
      <c r="F3" s="85"/>
      <c r="G3" s="85"/>
    </row>
    <row r="4" spans="2:7" x14ac:dyDescent="0.3">
      <c r="B4" s="1" t="s">
        <v>5</v>
      </c>
      <c r="C4" s="84"/>
      <c r="D4" s="85"/>
      <c r="E4" s="85"/>
      <c r="F4" s="85"/>
      <c r="G4" s="85"/>
    </row>
    <row r="5" spans="2:7" x14ac:dyDescent="0.3">
      <c r="B5" s="1" t="s">
        <v>6</v>
      </c>
      <c r="C5" s="86"/>
      <c r="D5" s="87"/>
      <c r="E5" s="87"/>
      <c r="F5" s="87"/>
      <c r="G5" s="87"/>
    </row>
    <row r="6" spans="2:7" x14ac:dyDescent="0.3">
      <c r="B6" s="2" t="s">
        <v>7</v>
      </c>
      <c r="C6" s="2"/>
      <c r="D6" s="2"/>
      <c r="E6" s="2"/>
      <c r="F6" s="3">
        <v>0.5</v>
      </c>
      <c r="G6" s="3">
        <v>0.33833000000000002</v>
      </c>
    </row>
    <row r="7" spans="2:7" ht="33" customHeight="1" x14ac:dyDescent="0.3">
      <c r="B7" s="2" t="s">
        <v>8</v>
      </c>
      <c r="C7" s="2" t="s">
        <v>9</v>
      </c>
      <c r="D7" s="2" t="s">
        <v>0</v>
      </c>
      <c r="E7" s="4" t="s">
        <v>10</v>
      </c>
      <c r="F7" s="5" t="s">
        <v>57</v>
      </c>
      <c r="G7" s="5" t="s">
        <v>58</v>
      </c>
    </row>
    <row r="8" spans="2:7" x14ac:dyDescent="0.3">
      <c r="B8" s="6"/>
      <c r="C8" s="6"/>
      <c r="D8" s="6"/>
      <c r="E8" s="7"/>
      <c r="F8" s="8"/>
      <c r="G8" s="8"/>
    </row>
    <row r="9" spans="2:7" x14ac:dyDescent="0.3">
      <c r="B9" s="9" t="s">
        <v>1</v>
      </c>
      <c r="C9" s="10" t="s">
        <v>11</v>
      </c>
      <c r="D9" s="9"/>
      <c r="E9" s="11"/>
      <c r="F9" s="12">
        <v>10021</v>
      </c>
      <c r="G9" s="12">
        <v>10021</v>
      </c>
    </row>
    <row r="10" spans="2:7" x14ac:dyDescent="0.3">
      <c r="B10" s="9" t="s">
        <v>2</v>
      </c>
      <c r="C10" s="10" t="s">
        <v>11</v>
      </c>
      <c r="D10" s="9"/>
      <c r="E10" s="11"/>
      <c r="F10" s="12">
        <v>1430</v>
      </c>
      <c r="G10" s="12">
        <v>1430</v>
      </c>
    </row>
    <row r="11" spans="2:7" x14ac:dyDescent="0.3">
      <c r="B11" s="1" t="s">
        <v>12</v>
      </c>
      <c r="C11" s="13"/>
      <c r="D11" s="1"/>
      <c r="E11" s="14"/>
      <c r="F11" s="15">
        <f t="shared" ref="F11" si="0">SUM(F9:F10)</f>
        <v>11451</v>
      </c>
      <c r="G11" s="15">
        <f t="shared" ref="G11" si="1">SUM(G9:G10)</f>
        <v>11451</v>
      </c>
    </row>
    <row r="12" spans="2:7" x14ac:dyDescent="0.3">
      <c r="B12" s="1"/>
      <c r="C12" s="13"/>
      <c r="D12" s="1"/>
      <c r="E12" s="14"/>
      <c r="F12" s="15"/>
      <c r="G12" s="15"/>
    </row>
    <row r="13" spans="2:7" x14ac:dyDescent="0.3">
      <c r="B13" s="16" t="s">
        <v>13</v>
      </c>
      <c r="C13" s="10" t="s">
        <v>11</v>
      </c>
      <c r="D13" s="9"/>
      <c r="E13" s="11"/>
      <c r="F13" s="12">
        <f t="shared" ref="F13" si="2">F11*F6</f>
        <v>5725.5</v>
      </c>
      <c r="G13" s="12">
        <f t="shared" ref="G13" si="3">G11*G6</f>
        <v>3874.2168300000003</v>
      </c>
    </row>
    <row r="14" spans="2:7" x14ac:dyDescent="0.3">
      <c r="B14" s="16" t="s">
        <v>14</v>
      </c>
      <c r="C14" s="10" t="s">
        <v>15</v>
      </c>
      <c r="D14" s="9"/>
      <c r="E14" s="11"/>
      <c r="F14" s="12"/>
      <c r="G14" s="12"/>
    </row>
    <row r="15" spans="2:7" x14ac:dyDescent="0.3">
      <c r="B15" s="16" t="s">
        <v>16</v>
      </c>
      <c r="C15" s="10" t="s">
        <v>15</v>
      </c>
      <c r="D15" s="9"/>
      <c r="E15" s="11"/>
      <c r="F15" s="12"/>
      <c r="G15" s="12"/>
    </row>
    <row r="16" spans="2:7" x14ac:dyDescent="0.3">
      <c r="B16" s="16" t="s">
        <v>17</v>
      </c>
      <c r="C16" s="10"/>
      <c r="D16" s="9"/>
      <c r="E16" s="11"/>
      <c r="F16" s="12">
        <v>1516</v>
      </c>
      <c r="G16" s="12"/>
    </row>
    <row r="17" spans="2:7" x14ac:dyDescent="0.3">
      <c r="B17" s="16"/>
      <c r="C17" s="10"/>
      <c r="D17" s="9"/>
      <c r="E17" s="11"/>
      <c r="F17" s="12"/>
      <c r="G17" s="12"/>
    </row>
    <row r="18" spans="2:7" x14ac:dyDescent="0.3">
      <c r="B18" s="1" t="s">
        <v>18</v>
      </c>
      <c r="C18" s="13"/>
      <c r="D18" s="1"/>
      <c r="E18" s="14"/>
      <c r="F18" s="15">
        <f>SUM(F11:F17)</f>
        <v>18692.5</v>
      </c>
      <c r="G18" s="15">
        <f>SUM(G11:G17)</f>
        <v>15325.216830000001</v>
      </c>
    </row>
    <row r="19" spans="2:7" x14ac:dyDescent="0.3">
      <c r="B19" s="1"/>
      <c r="C19" s="13"/>
      <c r="D19" s="1"/>
      <c r="E19" s="14"/>
      <c r="F19" s="15"/>
      <c r="G19" s="15"/>
    </row>
    <row r="20" spans="2:7" x14ac:dyDescent="0.3">
      <c r="B20" s="9" t="s">
        <v>19</v>
      </c>
      <c r="C20" s="13"/>
      <c r="D20" s="1"/>
      <c r="E20" s="14"/>
      <c r="F20" s="12">
        <f>IF(F18&gt;10000,200,IF(F18&gt;7500,175,0))</f>
        <v>200</v>
      </c>
      <c r="G20" s="12">
        <f>IF(G18&gt;10000,200,IF(G18&gt;7500,175,0))</f>
        <v>200</v>
      </c>
    </row>
    <row r="21" spans="2:7" x14ac:dyDescent="0.3">
      <c r="B21" s="9" t="s">
        <v>20</v>
      </c>
      <c r="C21" s="10" t="s">
        <v>11</v>
      </c>
      <c r="D21" s="17">
        <v>7.4999999999999997E-3</v>
      </c>
      <c r="E21" s="18" t="s">
        <v>21</v>
      </c>
      <c r="F21" s="12">
        <f>IF(F18&gt;21000,0,IF(F18&lt;21000,F18*$D$21,0))</f>
        <v>140.19374999999999</v>
      </c>
      <c r="G21" s="12">
        <f t="shared" ref="G21" si="4">IF(G18&gt;21000,0,IF(G18&lt;21000,G18*$D$21,0))</f>
        <v>114.93912622500001</v>
      </c>
    </row>
    <row r="22" spans="2:7" x14ac:dyDescent="0.3">
      <c r="B22" s="9" t="s">
        <v>22</v>
      </c>
      <c r="C22" s="10" t="s">
        <v>11</v>
      </c>
      <c r="D22" s="17">
        <v>0.12</v>
      </c>
      <c r="E22" s="18" t="s">
        <v>23</v>
      </c>
      <c r="F22" s="12">
        <f>IF(F18-F13&gt;=15000,15000*$D$22,IF(F18-F13&lt;15000,(F18-F13)*$D$22,0))</f>
        <v>1556.04</v>
      </c>
      <c r="G22" s="12">
        <f>IF(G18-G13&gt;=15000,15000*$D$22,IF(G18-G13&lt;15000,(G18-G13)*$D$22,0))</f>
        <v>1374.12</v>
      </c>
    </row>
    <row r="23" spans="2:7" x14ac:dyDescent="0.3">
      <c r="B23" s="19"/>
      <c r="C23" s="19"/>
      <c r="D23" s="19"/>
      <c r="E23" s="19"/>
      <c r="F23" s="19"/>
      <c r="G23" s="19"/>
    </row>
    <row r="24" spans="2:7" x14ac:dyDescent="0.3">
      <c r="B24" s="1" t="s">
        <v>24</v>
      </c>
      <c r="C24" s="13"/>
      <c r="D24" s="6"/>
      <c r="E24" s="7"/>
      <c r="F24" s="20">
        <f>+F18-SUM(F20:F23)</f>
        <v>16796.266250000001</v>
      </c>
      <c r="G24" s="20">
        <f>+G18-SUM(G20:G23)</f>
        <v>13636.157703775001</v>
      </c>
    </row>
    <row r="25" spans="2:7" x14ac:dyDescent="0.3">
      <c r="B25" s="1"/>
      <c r="C25" s="13"/>
      <c r="D25" s="6"/>
      <c r="E25" s="7"/>
      <c r="F25" s="15"/>
      <c r="G25" s="15"/>
    </row>
    <row r="26" spans="2:7" x14ac:dyDescent="0.3">
      <c r="B26" s="9" t="s">
        <v>20</v>
      </c>
      <c r="C26" s="10" t="s">
        <v>11</v>
      </c>
      <c r="D26" s="17">
        <v>3.2500000000000001E-2</v>
      </c>
      <c r="E26" s="18" t="s">
        <v>21</v>
      </c>
      <c r="F26" s="12">
        <f t="shared" ref="F26:G26" si="5">IF(F18&gt;21000,0,IF(F18&lt;21000,F18*$D$26,0))</f>
        <v>607.50625000000002</v>
      </c>
      <c r="G26" s="12">
        <f t="shared" si="5"/>
        <v>498.06954697500004</v>
      </c>
    </row>
    <row r="27" spans="2:7" x14ac:dyDescent="0.3">
      <c r="B27" s="9" t="s">
        <v>25</v>
      </c>
      <c r="C27" s="10"/>
      <c r="D27" s="17"/>
      <c r="E27" s="18"/>
      <c r="F27" s="12">
        <v>350</v>
      </c>
      <c r="G27" s="12">
        <v>350</v>
      </c>
    </row>
    <row r="28" spans="2:7" x14ac:dyDescent="0.3">
      <c r="B28" s="9" t="s">
        <v>22</v>
      </c>
      <c r="C28" s="10" t="s">
        <v>11</v>
      </c>
      <c r="D28" s="17">
        <v>0.13</v>
      </c>
      <c r="E28" s="18" t="s">
        <v>23</v>
      </c>
      <c r="F28" s="12">
        <f>IF(F18-F13&gt;=15000,15000*$D$28,IF(F18-F13&lt;15000,(F18-F13)*$D$28,0))</f>
        <v>1685.71</v>
      </c>
      <c r="G28" s="12">
        <f>IF(G18-G13&gt;=15000,15000*$D$28,IF(G18-G13&lt;15000,(G18-G13)*$D$28,0))</f>
        <v>1488.63</v>
      </c>
    </row>
    <row r="29" spans="2:7" x14ac:dyDescent="0.3">
      <c r="B29" s="9" t="s">
        <v>26</v>
      </c>
      <c r="C29" s="10" t="s">
        <v>11</v>
      </c>
      <c r="D29" s="17">
        <v>8.3299999999999999E-2</v>
      </c>
      <c r="E29" s="18" t="s">
        <v>23</v>
      </c>
      <c r="F29" s="12">
        <f>F11*$D$29</f>
        <v>953.86829999999998</v>
      </c>
      <c r="G29" s="12">
        <f>G11*$D$29</f>
        <v>953.86829999999998</v>
      </c>
    </row>
    <row r="30" spans="2:7" x14ac:dyDescent="0.3">
      <c r="B30" s="16" t="s">
        <v>27</v>
      </c>
      <c r="C30" s="10" t="s">
        <v>11</v>
      </c>
      <c r="D30" s="17">
        <v>7.1199999999999999E-2</v>
      </c>
      <c r="E30" s="18" t="s">
        <v>21</v>
      </c>
      <c r="F30" s="12">
        <f>F18*$D$30</f>
        <v>1330.9059999999999</v>
      </c>
      <c r="G30" s="12">
        <f>G18*$D$30</f>
        <v>1091.1554382960001</v>
      </c>
    </row>
    <row r="31" spans="2:7" x14ac:dyDescent="0.3">
      <c r="B31" s="16" t="s">
        <v>28</v>
      </c>
      <c r="C31" s="10" t="s">
        <v>11</v>
      </c>
      <c r="D31" s="21">
        <v>2.5600000000000001E-2</v>
      </c>
      <c r="E31" s="17" t="s">
        <v>21</v>
      </c>
      <c r="F31" s="12">
        <f>F18*$D$31</f>
        <v>478.52800000000002</v>
      </c>
      <c r="G31" s="12">
        <f>G18*$D$31</f>
        <v>392.32555084800003</v>
      </c>
    </row>
    <row r="32" spans="2:7" x14ac:dyDescent="0.3">
      <c r="B32" s="11" t="s">
        <v>29</v>
      </c>
      <c r="C32" s="10" t="s">
        <v>15</v>
      </c>
      <c r="D32" s="17"/>
      <c r="E32" s="18"/>
      <c r="F32" s="12">
        <v>250</v>
      </c>
      <c r="G32" s="12">
        <v>250</v>
      </c>
    </row>
    <row r="33" spans="2:7" x14ac:dyDescent="0.3">
      <c r="B33" s="11" t="s">
        <v>30</v>
      </c>
      <c r="C33" s="10" t="s">
        <v>15</v>
      </c>
      <c r="D33" s="17"/>
      <c r="E33" s="18"/>
      <c r="F33" s="12">
        <v>100</v>
      </c>
      <c r="G33" s="12">
        <v>100</v>
      </c>
    </row>
    <row r="34" spans="2:7" x14ac:dyDescent="0.3">
      <c r="B34" s="11" t="s">
        <v>31</v>
      </c>
      <c r="C34" s="10" t="s">
        <v>15</v>
      </c>
      <c r="D34" s="17">
        <v>4.8099999999999997E-2</v>
      </c>
      <c r="E34" s="18" t="s">
        <v>23</v>
      </c>
      <c r="F34" s="12">
        <f>F11*$D$34</f>
        <v>550.79309999999998</v>
      </c>
      <c r="G34" s="12">
        <f>G11*$D$34</f>
        <v>550.79309999999998</v>
      </c>
    </row>
    <row r="35" spans="2:7" x14ac:dyDescent="0.3">
      <c r="B35" s="11" t="s">
        <v>32</v>
      </c>
      <c r="C35" s="10"/>
      <c r="D35" s="17"/>
      <c r="E35" s="18"/>
      <c r="F35" s="12"/>
      <c r="G35" s="12"/>
    </row>
    <row r="36" spans="2:7" x14ac:dyDescent="0.3">
      <c r="B36" s="22" t="s">
        <v>33</v>
      </c>
      <c r="C36" s="23"/>
      <c r="D36" s="2"/>
      <c r="E36" s="4"/>
      <c r="F36" s="24">
        <f>SUM(F26:F35)</f>
        <v>6307.3116500000006</v>
      </c>
      <c r="G36" s="24">
        <f>SUM(G26:G35)</f>
        <v>5674.8419361189999</v>
      </c>
    </row>
    <row r="37" spans="2:7" x14ac:dyDescent="0.3">
      <c r="B37" s="9" t="s">
        <v>34</v>
      </c>
      <c r="C37" s="10"/>
      <c r="D37" s="25">
        <v>0.16666666666666666</v>
      </c>
      <c r="E37" s="18"/>
      <c r="F37" s="12">
        <f t="shared" ref="F37" si="6">F36*$D$37*0</f>
        <v>0</v>
      </c>
      <c r="G37" s="12">
        <f t="shared" ref="G37" si="7">G36*$D$37*0</f>
        <v>0</v>
      </c>
    </row>
    <row r="38" spans="2:7" x14ac:dyDescent="0.3">
      <c r="B38" s="22" t="s">
        <v>35</v>
      </c>
      <c r="C38" s="23"/>
      <c r="D38" s="22"/>
      <c r="E38" s="26"/>
      <c r="F38" s="24">
        <f>F18+F36+F37</f>
        <v>24999.81165</v>
      </c>
      <c r="G38" s="24">
        <f>G18+G36+G37</f>
        <v>21000.058766119</v>
      </c>
    </row>
  </sheetData>
  <mergeCells count="2">
    <mergeCell ref="C3:G5"/>
    <mergeCell ref="B2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Schedule</vt:lpstr>
      <vt:lpstr>Wage breakup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2022-02-09T05:56:53Z</dcterms:modified>
</cp:coreProperties>
</file>