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bal Sengupta\Desktop\GO LIVE COSTING\"/>
    </mc:Choice>
  </mc:AlternateContent>
  <bookViews>
    <workbookView xWindow="0" yWindow="0" windowWidth="23040" windowHeight="9192"/>
  </bookViews>
  <sheets>
    <sheet name="Cost Schedule" sheetId="2" r:id="rId1"/>
    <sheet name=" Wage Structure Sila" sheetId="9" r:id="rId2"/>
    <sheet name="Security Wage structure" sheetId="1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0" l="1"/>
  <c r="B22" i="10"/>
  <c r="C11" i="10"/>
  <c r="B11" i="10"/>
  <c r="C10" i="10"/>
  <c r="B10" i="10"/>
  <c r="C8" i="10"/>
  <c r="B8" i="10"/>
  <c r="C5" i="10"/>
  <c r="C7" i="10" s="1"/>
  <c r="B5" i="10"/>
  <c r="B7" i="10" s="1"/>
  <c r="C18" i="10" l="1"/>
  <c r="B9" i="10"/>
  <c r="B15" i="10" s="1"/>
  <c r="B23" i="10"/>
  <c r="B25" i="10" s="1"/>
  <c r="C9" i="10"/>
  <c r="C15" i="10" s="1"/>
  <c r="C17" i="10" s="1"/>
  <c r="C23" i="10"/>
  <c r="C25" i="10" s="1"/>
  <c r="H18" i="2"/>
  <c r="F18" i="2"/>
  <c r="G18" i="2"/>
  <c r="E18" i="2"/>
  <c r="B18" i="10" l="1"/>
  <c r="B17" i="10"/>
  <c r="C19" i="10"/>
  <c r="C16" i="2" s="1"/>
  <c r="E25" i="9"/>
  <c r="B19" i="10" l="1"/>
  <c r="C17" i="2" s="1"/>
  <c r="H16" i="2"/>
  <c r="I9" i="2"/>
  <c r="I23" i="2" l="1"/>
  <c r="H20" i="2" l="1"/>
  <c r="G10" i="9" l="1"/>
  <c r="G25" i="9" s="1"/>
  <c r="I16" i="2" l="1"/>
  <c r="G15" i="9"/>
  <c r="G19" i="9" l="1"/>
  <c r="G24" i="9"/>
  <c r="G18" i="9"/>
  <c r="G27" i="9"/>
  <c r="G23" i="9"/>
  <c r="G26" i="9"/>
  <c r="G31" i="9" l="1"/>
  <c r="F15" i="9"/>
  <c r="F25" i="9"/>
  <c r="G21" i="9"/>
  <c r="E15" i="9"/>
  <c r="E26" i="9" l="1"/>
  <c r="E18" i="9"/>
  <c r="E27" i="9"/>
  <c r="E19" i="9"/>
  <c r="G33" i="9"/>
  <c r="F24" i="9"/>
  <c r="F26" i="9"/>
  <c r="F18" i="9"/>
  <c r="F23" i="9"/>
  <c r="F19" i="9"/>
  <c r="F27" i="9"/>
  <c r="E23" i="9"/>
  <c r="E24" i="9"/>
  <c r="E31" i="9" l="1"/>
  <c r="F31" i="9"/>
  <c r="C20" i="2"/>
  <c r="F21" i="9"/>
  <c r="E21" i="9"/>
  <c r="F33" i="9" l="1"/>
  <c r="E33" i="9" l="1"/>
  <c r="C13" i="2"/>
  <c r="I20" i="2"/>
  <c r="A13" i="2"/>
  <c r="I24" i="2" l="1"/>
  <c r="D18" i="2" l="1"/>
  <c r="H13" i="2" l="1"/>
  <c r="I13" i="2" s="1"/>
  <c r="D21" i="2"/>
  <c r="H17" i="2"/>
  <c r="H12" i="2"/>
  <c r="H9" i="2"/>
  <c r="I17" i="2" l="1"/>
  <c r="I18" i="2" s="1"/>
  <c r="G21" i="2" l="1"/>
  <c r="F21" i="2"/>
  <c r="E21" i="2"/>
  <c r="H21" i="2"/>
  <c r="G14" i="2"/>
  <c r="F14" i="2"/>
  <c r="E14" i="2"/>
  <c r="D14" i="2"/>
  <c r="H14" i="2"/>
  <c r="I31" i="2"/>
  <c r="G10" i="2"/>
  <c r="F10" i="2"/>
  <c r="E10" i="2"/>
  <c r="D10" i="2"/>
  <c r="H10" i="2"/>
  <c r="I10" i="2" l="1"/>
  <c r="F29" i="2"/>
  <c r="D29" i="2"/>
  <c r="I21" i="2"/>
  <c r="G29" i="2"/>
  <c r="E29" i="2"/>
  <c r="H30" i="2"/>
  <c r="I30" i="2" l="1"/>
  <c r="H29" i="2"/>
  <c r="C12" i="2" l="1"/>
  <c r="I12" i="2" s="1"/>
  <c r="I14" i="2" s="1"/>
  <c r="I25" i="2" s="1"/>
  <c r="I29" i="2" l="1"/>
  <c r="I32" i="2" s="1"/>
  <c r="I27" i="2"/>
</calcChain>
</file>

<file path=xl/sharedStrings.xml><?xml version="1.0" encoding="utf-8"?>
<sst xmlns="http://schemas.openxmlformats.org/spreadsheetml/2006/main" count="163" uniqueCount="111">
  <si>
    <t>G</t>
  </si>
  <si>
    <t>Cost/Head</t>
  </si>
  <si>
    <t>I</t>
  </si>
  <si>
    <t>II</t>
  </si>
  <si>
    <t>III</t>
  </si>
  <si>
    <t>Cost/Month</t>
  </si>
  <si>
    <t>Cost</t>
  </si>
  <si>
    <t>MANAGEMENT &amp; OVER HEAD CHARGES ASSESSMENT</t>
  </si>
  <si>
    <t>(MANPOWER TOTAL COST IS INCLUSIVE OF VENDOR M-FEE)</t>
  </si>
  <si>
    <t>JLL DIRECT MANPOWER COST</t>
  </si>
  <si>
    <t>% of M-FEE</t>
  </si>
  <si>
    <t>Property Manager</t>
  </si>
  <si>
    <t>Management Team</t>
  </si>
  <si>
    <t>Technical Tools &amp; Tackles</t>
  </si>
  <si>
    <t>Plumbers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</si>
  <si>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</si>
  <si>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</si>
  <si>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</si>
  <si>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</si>
  <si>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</si>
  <si>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</si>
  <si>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</si>
  <si>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</si>
  <si>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>Security Team</t>
  </si>
  <si>
    <t xml:space="preserve">Technical Team </t>
  </si>
  <si>
    <t>Total No.</t>
  </si>
  <si>
    <t>Consubables &amp; Machinery</t>
  </si>
  <si>
    <t>TOTAL CHARGES</t>
  </si>
  <si>
    <t>Management Fee</t>
  </si>
  <si>
    <t>Grand Total - Monthly</t>
  </si>
  <si>
    <t>12 hours x 7 Days a Week</t>
  </si>
  <si>
    <t>Break ups</t>
  </si>
  <si>
    <t>Basic</t>
  </si>
  <si>
    <t>S</t>
  </si>
  <si>
    <t>DA</t>
  </si>
  <si>
    <t>V</t>
  </si>
  <si>
    <t>HRA</t>
  </si>
  <si>
    <t>Leave Wages  (CL, PL, SL)</t>
  </si>
  <si>
    <t>Washing Allowance</t>
  </si>
  <si>
    <t xml:space="preserve">Other Allowances </t>
  </si>
  <si>
    <t>Gross Salary</t>
  </si>
  <si>
    <t>S/V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</si>
  <si>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</si>
  <si>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</si>
  <si>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</si>
  <si>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</si>
  <si>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</si>
  <si>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</si>
  <si>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>National Holidays Days Holidays</t>
  </si>
  <si>
    <t xml:space="preserve">Uniform, Shoes, PPE </t>
  </si>
  <si>
    <t>Documentation &amp; BGV</t>
  </si>
  <si>
    <t>TOTAL CTC</t>
  </si>
  <si>
    <t>Sub Total CTC</t>
  </si>
  <si>
    <t>Wage - State Wage, Zone - 1</t>
  </si>
  <si>
    <t>Wage Schedule</t>
  </si>
  <si>
    <t>Basic + DA</t>
  </si>
  <si>
    <t>HRA%</t>
  </si>
  <si>
    <t>Kolkata, West Bengal</t>
  </si>
  <si>
    <t>Electrician</t>
  </si>
  <si>
    <t>Fixed</t>
  </si>
  <si>
    <t>8.30 hours x 6 Days a Week</t>
  </si>
  <si>
    <t>State - West Bengal</t>
  </si>
  <si>
    <t>Excluding applicable GST</t>
  </si>
  <si>
    <t>Basic M&amp;E tools and tackles</t>
  </si>
  <si>
    <t>1. GST applicable as extra @ 18 percent.</t>
  </si>
  <si>
    <t>2. Minimum wages revision as per state government policy to be amended by client from time to time to maintain statutory compliance.</t>
  </si>
  <si>
    <t>4. Internet connection in the scope of client.</t>
  </si>
  <si>
    <t>TERMS:</t>
  </si>
  <si>
    <t>7. Payments to be made 30 days from the bill submission.</t>
  </si>
  <si>
    <t>8. Working on National Holidays will be billed as per Govt approved norms.</t>
  </si>
  <si>
    <t>HK Team</t>
  </si>
  <si>
    <t>Security Guards(incl.Relievers)</t>
  </si>
  <si>
    <t>9. Gratuity to be paid as per Govt. regulation on actuals at the time of entitlement and reimbursed by client.</t>
  </si>
  <si>
    <t>Suryakiran Apartment Owners Association</t>
  </si>
  <si>
    <t>HK Janitors</t>
  </si>
  <si>
    <t>Security Supervisor</t>
  </si>
  <si>
    <t>Gratuity @ 4.81% (On Actuals upon entitlement)</t>
  </si>
  <si>
    <t>3. Cleaning Equipment/Laptop/Computer/Printer and other peripheral equipment to be provided by client.</t>
  </si>
  <si>
    <t xml:space="preserve">5. Any additional scope apart from the ones quoted above shall be charged extra. </t>
  </si>
  <si>
    <t>6. Cleaning supplies/consumables etc will be supported by delivery challans. Will be provided by client.</t>
  </si>
  <si>
    <t>Vendor charges @ 6%</t>
  </si>
  <si>
    <t>24.01.2022</t>
  </si>
  <si>
    <t>Taken On</t>
  </si>
  <si>
    <t>Basic+DA</t>
  </si>
  <si>
    <t>Gross</t>
  </si>
  <si>
    <t>Plumber</t>
  </si>
  <si>
    <t>HK Janitor</t>
  </si>
  <si>
    <t>Min. Wage Year Notification - Jan'22 to Jun'22</t>
  </si>
  <si>
    <t>DARKS Security Costing for Suryakiran Apartments.</t>
  </si>
  <si>
    <t>12 HRS FOR THE MONTH</t>
  </si>
  <si>
    <t>BASIC</t>
  </si>
  <si>
    <t>OTHER ALLOWANCE</t>
  </si>
  <si>
    <t>PF @ 13%</t>
  </si>
  <si>
    <t>ESI @ 3.25%</t>
  </si>
  <si>
    <t>LEAVE</t>
  </si>
  <si>
    <t>ANNUAL BONUS</t>
  </si>
  <si>
    <t>LWF</t>
  </si>
  <si>
    <t>UNIFORM</t>
  </si>
  <si>
    <t>ADMINISTRATIVE CHARGES</t>
  </si>
  <si>
    <t>TOTAL - B</t>
  </si>
  <si>
    <t>SERVICE CHARGES @ 6%</t>
  </si>
  <si>
    <t>CTC 12 HRS FOR THE MONTH</t>
  </si>
  <si>
    <t>SALARY 12 HRS 26 DAYS INCLUSIVE LEAVE</t>
  </si>
  <si>
    <t>PF @ 12%</t>
  </si>
  <si>
    <t>ESI @ 0.75%</t>
  </si>
  <si>
    <t>P.TAX</t>
  </si>
  <si>
    <t>NET PAY</t>
  </si>
  <si>
    <t>Security Guard</t>
  </si>
  <si>
    <t>RELIEVING CHARGES</t>
  </si>
  <si>
    <t>GROSS (TOTAL - A)</t>
  </si>
  <si>
    <t>Gratuity @ 4.81% to be reimbursed upon entitlement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</si>
</sst>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13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</cellStyleXfs>
  <cellXfs count="194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164" fontId="6" fillId="0" borderId="9" xfId="2" applyFont="1" applyFill="1" applyBorder="1" applyAlignment="1">
      <alignment vertical="center"/>
    </xf>
    <xf numFmtId="166" fontId="6" fillId="0" borderId="9" xfId="1" applyNumberFormat="1" applyFont="1" applyFill="1" applyBorder="1" applyAlignment="1">
      <alignment vertical="center"/>
    </xf>
    <xf numFmtId="166" fontId="6" fillId="0" borderId="10" xfId="1" applyNumberFormat="1" applyFont="1" applyFill="1" applyBorder="1" applyAlignment="1">
      <alignment vertical="center"/>
    </xf>
    <xf numFmtId="0" fontId="6" fillId="0" borderId="1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4" fontId="6" fillId="0" borderId="0" xfId="2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12" xfId="1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horizontal="center" vertical="center"/>
    </xf>
    <xf numFmtId="166" fontId="6" fillId="0" borderId="7" xfId="1" applyNumberFormat="1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left" vertical="center"/>
    </xf>
    <xf numFmtId="164" fontId="6" fillId="3" borderId="6" xfId="2" applyFont="1" applyFill="1" applyBorder="1" applyAlignment="1">
      <alignment horizontal="center" vertical="center"/>
    </xf>
    <xf numFmtId="166" fontId="7" fillId="3" borderId="6" xfId="3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/>
    </xf>
    <xf numFmtId="0" fontId="6" fillId="6" borderId="4" xfId="4" applyFont="1" applyFill="1" applyBorder="1" applyAlignment="1">
      <alignment horizontal="left" vertical="center"/>
    </xf>
    <xf numFmtId="164" fontId="6" fillId="6" borderId="4" xfId="2" applyFont="1" applyFill="1" applyBorder="1" applyAlignment="1">
      <alignment horizontal="center" vertical="center"/>
    </xf>
    <xf numFmtId="166" fontId="6" fillId="6" borderId="4" xfId="1" applyNumberFormat="1" applyFont="1" applyFill="1" applyBorder="1" applyAlignment="1">
      <alignment horizontal="center" vertical="center"/>
    </xf>
    <xf numFmtId="0" fontId="6" fillId="6" borderId="4" xfId="1" applyNumberFormat="1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/>
    </xf>
    <xf numFmtId="164" fontId="4" fillId="2" borderId="4" xfId="2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164" fontId="6" fillId="3" borderId="4" xfId="2" applyFont="1" applyFill="1" applyBorder="1" applyAlignment="1">
      <alignment horizontal="center" vertical="center"/>
    </xf>
    <xf numFmtId="0" fontId="6" fillId="6" borderId="4" xfId="4" applyFont="1" applyFill="1" applyBorder="1" applyAlignment="1">
      <alignment horizontal="left" vertical="center" wrapText="1"/>
    </xf>
    <xf numFmtId="0" fontId="4" fillId="2" borderId="4" xfId="4" applyFont="1" applyFill="1" applyBorder="1" applyAlignment="1">
      <alignment horizontal="left" vertical="center" wrapText="1"/>
    </xf>
    <xf numFmtId="164" fontId="6" fillId="3" borderId="4" xfId="2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167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166" fontId="6" fillId="6" borderId="4" xfId="5" applyNumberFormat="1" applyFont="1" applyFill="1" applyBorder="1" applyAlignment="1">
      <alignment horizontal="center" vertical="top"/>
    </xf>
    <xf numFmtId="166" fontId="6" fillId="6" borderId="4" xfId="5" applyNumberFormat="1" applyFont="1" applyFill="1" applyBorder="1" applyAlignment="1">
      <alignment horizontal="left" vertical="top" wrapText="1"/>
    </xf>
    <xf numFmtId="164" fontId="6" fillId="6" borderId="4" xfId="2" applyFont="1" applyFill="1" applyBorder="1" applyAlignment="1">
      <alignment horizontal="center" vertical="top"/>
    </xf>
    <xf numFmtId="166" fontId="6" fillId="6" borderId="4" xfId="1" applyNumberFormat="1" applyFont="1" applyFill="1" applyBorder="1" applyAlignment="1">
      <alignment horizontal="center" vertical="top"/>
    </xf>
    <xf numFmtId="0" fontId="4" fillId="0" borderId="4" xfId="4" applyFont="1" applyBorder="1" applyAlignment="1">
      <alignment horizontal="center" vertical="center"/>
    </xf>
    <xf numFmtId="0" fontId="4" fillId="0" borderId="4" xfId="4" applyFont="1" applyBorder="1" applyAlignment="1">
      <alignment horizontal="left" vertical="center"/>
    </xf>
    <xf numFmtId="164" fontId="4" fillId="0" borderId="4" xfId="2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166" fontId="6" fillId="0" borderId="13" xfId="1" applyNumberFormat="1" applyFont="1" applyBorder="1" applyAlignment="1">
      <alignment horizontal="center"/>
    </xf>
    <xf numFmtId="166" fontId="6" fillId="0" borderId="13" xfId="1" applyNumberFormat="1" applyFont="1" applyBorder="1" applyAlignment="1">
      <alignment horizontal="left"/>
    </xf>
    <xf numFmtId="164" fontId="6" fillId="0" borderId="1" xfId="2" applyFont="1" applyBorder="1" applyAlignment="1">
      <alignment horizontal="center"/>
    </xf>
    <xf numFmtId="166" fontId="6" fillId="0" borderId="1" xfId="1" applyNumberFormat="1" applyFont="1" applyBorder="1" applyAlignment="1"/>
    <xf numFmtId="0" fontId="6" fillId="0" borderId="1" xfId="1" applyNumberFormat="1" applyFont="1" applyBorder="1" applyAlignment="1"/>
    <xf numFmtId="0" fontId="4" fillId="5" borderId="4" xfId="4" applyFont="1" applyFill="1" applyBorder="1" applyAlignment="1">
      <alignment horizontal="center" vertical="center"/>
    </xf>
    <xf numFmtId="0" fontId="4" fillId="5" borderId="4" xfId="4" applyFont="1" applyFill="1" applyBorder="1" applyAlignment="1">
      <alignment horizontal="left" vertical="center"/>
    </xf>
    <xf numFmtId="164" fontId="4" fillId="5" borderId="4" xfId="2" applyFont="1" applyFill="1" applyBorder="1" applyAlignment="1">
      <alignment horizontal="center" vertical="center"/>
    </xf>
    <xf numFmtId="166" fontId="3" fillId="5" borderId="4" xfId="1" applyNumberFormat="1" applyFont="1" applyFill="1" applyBorder="1" applyAlignment="1">
      <alignment horizontal="center" vertical="center"/>
    </xf>
    <xf numFmtId="0" fontId="3" fillId="5" borderId="4" xfId="1" applyNumberFormat="1" applyFont="1" applyFill="1" applyBorder="1" applyAlignment="1">
      <alignment horizontal="center" vertical="center"/>
    </xf>
    <xf numFmtId="0" fontId="10" fillId="0" borderId="0" xfId="0" applyFont="1"/>
    <xf numFmtId="0" fontId="11" fillId="2" borderId="4" xfId="4" applyFont="1" applyFill="1" applyBorder="1" applyAlignment="1">
      <alignment horizontal="center" vertical="center"/>
    </xf>
    <xf numFmtId="0" fontId="11" fillId="2" borderId="4" xfId="4" applyFont="1" applyFill="1" applyBorder="1" applyAlignment="1">
      <alignment horizontal="left" vertical="center"/>
    </xf>
    <xf numFmtId="164" fontId="11" fillId="2" borderId="4" xfId="2" applyFont="1" applyFill="1" applyBorder="1" applyAlignment="1">
      <alignment horizontal="center" vertical="center"/>
    </xf>
    <xf numFmtId="166" fontId="11" fillId="2" borderId="4" xfId="1" applyNumberFormat="1" applyFont="1" applyFill="1" applyBorder="1" applyAlignment="1">
      <alignment horizontal="center" vertical="center"/>
    </xf>
    <xf numFmtId="0" fontId="11" fillId="2" borderId="4" xfId="1" applyNumberFormat="1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/>
    </xf>
    <xf numFmtId="0" fontId="6" fillId="4" borderId="4" xfId="4" applyFont="1" applyFill="1" applyBorder="1" applyAlignment="1">
      <alignment horizontal="left"/>
    </xf>
    <xf numFmtId="164" fontId="6" fillId="4" borderId="4" xfId="2" applyFont="1" applyFill="1" applyBorder="1" applyAlignment="1">
      <alignment horizontal="center"/>
    </xf>
    <xf numFmtId="166" fontId="4" fillId="4" borderId="4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4" fillId="0" borderId="4" xfId="4" applyFont="1" applyBorder="1" applyAlignment="1">
      <alignment horizontal="center"/>
    </xf>
    <xf numFmtId="0" fontId="4" fillId="0" borderId="4" xfId="4" applyFont="1" applyBorder="1" applyAlignment="1">
      <alignment horizontal="left"/>
    </xf>
    <xf numFmtId="164" fontId="4" fillId="0" borderId="4" xfId="2" applyFont="1" applyBorder="1" applyAlignment="1">
      <alignment horizontal="center"/>
    </xf>
    <xf numFmtId="166" fontId="4" fillId="0" borderId="4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9" fontId="7" fillId="0" borderId="4" xfId="3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165" fontId="6" fillId="7" borderId="4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9" applyFont="1" applyBorder="1" applyAlignment="1">
      <alignment horizontal="left" vertical="center"/>
    </xf>
    <xf numFmtId="164" fontId="6" fillId="6" borderId="4" xfId="2" applyFont="1" applyFill="1" applyBorder="1" applyAlignment="1">
      <alignment horizontal="center"/>
    </xf>
    <xf numFmtId="166" fontId="6" fillId="6" borderId="4" xfId="1" applyNumberFormat="1" applyFont="1" applyFill="1" applyBorder="1" applyAlignment="1">
      <alignment horizontal="center"/>
    </xf>
    <xf numFmtId="166" fontId="6" fillId="0" borderId="4" xfId="1" applyNumberFormat="1" applyFont="1" applyFill="1" applyBorder="1" applyAlignment="1">
      <alignment horizontal="center"/>
    </xf>
    <xf numFmtId="9" fontId="6" fillId="0" borderId="4" xfId="2" applyNumberFormat="1" applyFont="1" applyFill="1" applyBorder="1" applyAlignment="1">
      <alignment horizontal="center" vertical="center"/>
    </xf>
    <xf numFmtId="9" fontId="6" fillId="7" borderId="4" xfId="3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12" fillId="0" borderId="0" xfId="11" applyFont="1" applyProtection="1"/>
    <xf numFmtId="3" fontId="12" fillId="0" borderId="0" xfId="11" applyNumberFormat="1" applyFont="1" applyProtection="1"/>
    <xf numFmtId="0" fontId="13" fillId="0" borderId="0" xfId="12">
      <alignment vertical="center"/>
    </xf>
    <xf numFmtId="0" fontId="12" fillId="0" borderId="0" xfId="11" applyFont="1" applyAlignment="1" applyProtection="1">
      <alignment horizontal="center"/>
    </xf>
    <xf numFmtId="166" fontId="6" fillId="6" borderId="4" xfId="1" applyNumberFormat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166" fontId="6" fillId="2" borderId="4" xfId="1" applyNumberFormat="1" applyFont="1" applyFill="1" applyBorder="1" applyAlignment="1">
      <alignment horizontal="center" vertical="top"/>
    </xf>
    <xf numFmtId="3" fontId="4" fillId="2" borderId="4" xfId="5" applyNumberFormat="1" applyFont="1" applyFill="1" applyBorder="1" applyAlignment="1">
      <alignment horizontal="center" vertical="center"/>
    </xf>
    <xf numFmtId="164" fontId="4" fillId="2" borderId="4" xfId="2" applyFont="1" applyFill="1" applyBorder="1" applyAlignment="1">
      <alignment horizontal="center" vertical="top"/>
    </xf>
    <xf numFmtId="166" fontId="4" fillId="2" borderId="4" xfId="1" applyNumberFormat="1" applyFont="1" applyFill="1" applyBorder="1" applyAlignment="1">
      <alignment horizontal="center" vertical="top"/>
    </xf>
    <xf numFmtId="166" fontId="4" fillId="2" borderId="4" xfId="5" applyNumberFormat="1" applyFont="1" applyFill="1" applyBorder="1" applyAlignment="1">
      <alignment horizontal="left" vertical="top" wrapText="1"/>
    </xf>
    <xf numFmtId="4" fontId="4" fillId="2" borderId="4" xfId="1" applyNumberFormat="1" applyFont="1" applyFill="1" applyBorder="1" applyAlignment="1">
      <alignment horizontal="center"/>
    </xf>
    <xf numFmtId="166" fontId="5" fillId="0" borderId="0" xfId="0" applyNumberFormat="1" applyFont="1"/>
    <xf numFmtId="168" fontId="5" fillId="0" borderId="0" xfId="0" applyNumberFormat="1" applyFont="1"/>
    <xf numFmtId="1" fontId="12" fillId="0" borderId="0" xfId="11" applyNumberFormat="1" applyFont="1" applyProtection="1"/>
    <xf numFmtId="168" fontId="6" fillId="0" borderId="4" xfId="1" applyNumberFormat="1" applyFont="1" applyFill="1" applyBorder="1" applyAlignment="1">
      <alignment horizontal="center" vertical="center"/>
    </xf>
    <xf numFmtId="0" fontId="6" fillId="2" borderId="4" xfId="11" applyFont="1" applyFill="1" applyBorder="1" applyAlignment="1" applyProtection="1">
      <alignment horizontal="center" vertical="center"/>
    </xf>
    <xf numFmtId="0" fontId="14" fillId="2" borderId="4" xfId="11" applyFont="1" applyFill="1" applyBorder="1" applyAlignment="1" applyProtection="1">
      <alignment horizontal="center" vertical="center" wrapText="1"/>
    </xf>
    <xf numFmtId="0" fontId="4" fillId="2" borderId="4" xfId="11" applyFont="1" applyFill="1" applyBorder="1" applyProtection="1"/>
    <xf numFmtId="0" fontId="4" fillId="2" borderId="4" xfId="11" applyFont="1" applyFill="1" applyBorder="1" applyAlignment="1" applyProtection="1">
      <alignment horizontal="center"/>
    </xf>
    <xf numFmtId="3" fontId="4" fillId="2" borderId="4" xfId="13" applyNumberFormat="1" applyFont="1" applyFill="1" applyBorder="1" applyAlignment="1" applyProtection="1">
      <alignment horizontal="center" vertical="center"/>
    </xf>
    <xf numFmtId="0" fontId="6" fillId="2" borderId="4" xfId="11" applyFont="1" applyFill="1" applyBorder="1" applyProtection="1"/>
    <xf numFmtId="0" fontId="6" fillId="2" borderId="4" xfId="11" applyFont="1" applyFill="1" applyBorder="1" applyAlignment="1" applyProtection="1">
      <alignment horizontal="center"/>
    </xf>
    <xf numFmtId="3" fontId="6" fillId="2" borderId="4" xfId="13" applyNumberFormat="1" applyFont="1" applyFill="1" applyBorder="1" applyAlignment="1" applyProtection="1">
      <alignment horizontal="center" vertical="center"/>
    </xf>
    <xf numFmtId="0" fontId="4" fillId="2" borderId="4" xfId="11" applyFont="1" applyFill="1" applyBorder="1" applyAlignment="1" applyProtection="1">
      <alignment horizontal="left" vertical="center" wrapText="1"/>
    </xf>
    <xf numFmtId="10" fontId="4" fillId="2" borderId="4" xfId="14" applyNumberFormat="1" applyFont="1" applyFill="1" applyBorder="1" applyAlignment="1" applyProtection="1">
      <alignment horizontal="center" vertical="center"/>
    </xf>
    <xf numFmtId="10" fontId="4" fillId="2" borderId="4" xfId="3" applyNumberFormat="1" applyFont="1" applyFill="1" applyBorder="1" applyAlignment="1" applyProtection="1">
      <alignment horizontal="center" vertical="center" wrapText="1"/>
    </xf>
    <xf numFmtId="0" fontId="4" fillId="2" borderId="4" xfId="11" applyFont="1" applyFill="1" applyBorder="1" applyAlignment="1" applyProtection="1">
      <alignment wrapText="1"/>
    </xf>
    <xf numFmtId="12" fontId="4" fillId="2" borderId="4" xfId="14" applyNumberFormat="1" applyFont="1" applyFill="1" applyBorder="1" applyAlignment="1" applyProtection="1">
      <alignment horizontal="center" vertical="center"/>
    </xf>
    <xf numFmtId="166" fontId="6" fillId="3" borderId="4" xfId="1" applyNumberFormat="1" applyFont="1" applyFill="1" applyBorder="1" applyAlignment="1">
      <alignment horizontal="center"/>
    </xf>
    <xf numFmtId="3" fontId="6" fillId="3" borderId="4" xfId="1" applyNumberFormat="1" applyFont="1" applyFill="1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168" fontId="5" fillId="2" borderId="0" xfId="0" applyNumberFormat="1" applyFont="1" applyFill="1"/>
    <xf numFmtId="0" fontId="6" fillId="6" borderId="4" xfId="4" applyFont="1" applyFill="1" applyBorder="1" applyAlignment="1">
      <alignment horizontal="center" vertical="center"/>
    </xf>
    <xf numFmtId="166" fontId="6" fillId="6" borderId="4" xfId="5" applyNumberFormat="1" applyFont="1" applyFill="1" applyBorder="1" applyAlignment="1">
      <alignment horizontal="center"/>
    </xf>
    <xf numFmtId="166" fontId="6" fillId="7" borderId="4" xfId="1" applyNumberFormat="1" applyFont="1" applyFill="1" applyBorder="1" applyAlignment="1">
      <alignment horizontal="center"/>
    </xf>
    <xf numFmtId="166" fontId="6" fillId="3" borderId="4" xfId="5" applyNumberFormat="1" applyFont="1" applyFill="1" applyBorder="1" applyAlignment="1">
      <alignment horizontal="left"/>
    </xf>
    <xf numFmtId="166" fontId="6" fillId="0" borderId="4" xfId="5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6" fillId="3" borderId="4" xfId="4" applyFont="1" applyFill="1" applyBorder="1" applyAlignment="1">
      <alignment horizontal="left" vertical="center"/>
    </xf>
    <xf numFmtId="0" fontId="4" fillId="0" borderId="0" xfId="0" applyFont="1" applyBorder="1" applyAlignment="1"/>
    <xf numFmtId="166" fontId="6" fillId="3" borderId="4" xfId="1" applyNumberFormat="1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3" xfId="1" applyNumberFormat="1" applyFont="1" applyFill="1" applyBorder="1" applyAlignment="1">
      <alignment horizontal="center"/>
    </xf>
    <xf numFmtId="166" fontId="6" fillId="0" borderId="3" xfId="3" applyNumberFormat="1" applyFont="1" applyFill="1" applyBorder="1" applyAlignment="1">
      <alignment horizontal="center" vertical="center"/>
    </xf>
    <xf numFmtId="166" fontId="6" fillId="0" borderId="4" xfId="3" applyNumberFormat="1" applyFont="1" applyFill="1" applyBorder="1" applyAlignment="1">
      <alignment horizontal="center" vertical="center"/>
    </xf>
    <xf numFmtId="166" fontId="6" fillId="3" borderId="6" xfId="1" applyNumberFormat="1" applyFont="1" applyFill="1" applyBorder="1" applyAlignment="1">
      <alignment horizontal="center" vertical="center"/>
    </xf>
    <xf numFmtId="0" fontId="6" fillId="6" borderId="4" xfId="11" applyFont="1" applyFill="1" applyBorder="1" applyAlignment="1" applyProtection="1">
      <alignment horizontal="center"/>
    </xf>
    <xf numFmtId="0" fontId="6" fillId="0" borderId="4" xfId="11" applyFont="1" applyFill="1" applyBorder="1" applyAlignment="1" applyProtection="1">
      <alignment horizontal="left"/>
    </xf>
    <xf numFmtId="0" fontId="6" fillId="0" borderId="4" xfId="11" applyFont="1" applyFill="1" applyBorder="1" applyAlignment="1" applyProtection="1">
      <alignment horizontal="center"/>
    </xf>
    <xf numFmtId="0" fontId="6" fillId="2" borderId="2" xfId="11" applyFont="1" applyFill="1" applyBorder="1" applyAlignment="1" applyProtection="1">
      <alignment horizontal="center"/>
    </xf>
    <xf numFmtId="0" fontId="6" fillId="2" borderId="5" xfId="11" applyFont="1" applyFill="1" applyBorder="1" applyAlignment="1" applyProtection="1">
      <alignment horizontal="center"/>
    </xf>
    <xf numFmtId="0" fontId="6" fillId="2" borderId="3" xfId="11" applyFont="1" applyFill="1" applyBorder="1" applyAlignment="1" applyProtection="1">
      <alignment horizontal="center"/>
    </xf>
    <xf numFmtId="0" fontId="6" fillId="0" borderId="2" xfId="11" applyFont="1" applyFill="1" applyBorder="1" applyAlignment="1" applyProtection="1">
      <alignment horizontal="left"/>
    </xf>
    <xf numFmtId="0" fontId="6" fillId="0" borderId="5" xfId="11" applyFont="1" applyFill="1" applyBorder="1" applyAlignment="1" applyProtection="1">
      <alignment horizontal="left"/>
    </xf>
    <xf numFmtId="0" fontId="12" fillId="2" borderId="2" xfId="11" applyFont="1" applyFill="1" applyBorder="1" applyAlignment="1" applyProtection="1">
      <alignment horizontal="center"/>
    </xf>
    <xf numFmtId="0" fontId="12" fillId="2" borderId="5" xfId="11" applyFont="1" applyFill="1" applyBorder="1" applyAlignment="1" applyProtection="1">
      <alignment horizontal="center"/>
    </xf>
    <xf numFmtId="0" fontId="12" fillId="2" borderId="3" xfId="11" applyFont="1" applyFill="1" applyBorder="1" applyAlignment="1" applyProtection="1">
      <alignment horizontal="center"/>
    </xf>
    <xf numFmtId="165" fontId="0" fillId="0" borderId="0" xfId="1" applyFont="1"/>
    <xf numFmtId="0" fontId="0" fillId="0" borderId="0" xfId="0" applyAlignment="1">
      <alignment wrapText="1"/>
    </xf>
    <xf numFmtId="0" fontId="15" fillId="9" borderId="4" xfId="0" applyFont="1" applyFill="1" applyBorder="1" applyAlignment="1">
      <alignment horizontal="center"/>
    </xf>
    <xf numFmtId="165" fontId="15" fillId="0" borderId="4" xfId="1" applyFont="1" applyBorder="1" applyAlignment="1">
      <alignment horizontal="center" vertical="center" wrapText="1"/>
    </xf>
    <xf numFmtId="165" fontId="0" fillId="0" borderId="4" xfId="1" applyFont="1" applyBorder="1"/>
    <xf numFmtId="0" fontId="15" fillId="9" borderId="4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5" fillId="9" borderId="18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165" fontId="15" fillId="0" borderId="18" xfId="1" applyFont="1" applyBorder="1" applyAlignment="1">
      <alignment horizontal="center" vertical="center" wrapText="1"/>
    </xf>
    <xf numFmtId="0" fontId="0" fillId="0" borderId="17" xfId="0" applyBorder="1"/>
    <xf numFmtId="165" fontId="0" fillId="0" borderId="18" xfId="1" applyFont="1" applyBorder="1"/>
    <xf numFmtId="0" fontId="15" fillId="9" borderId="17" xfId="0" applyFont="1" applyFill="1" applyBorder="1"/>
    <xf numFmtId="0" fontId="15" fillId="9" borderId="17" xfId="0" applyFont="1" applyFill="1" applyBorder="1" applyAlignment="1">
      <alignment horizontal="center" wrapText="1"/>
    </xf>
    <xf numFmtId="0" fontId="15" fillId="9" borderId="18" xfId="0" applyFont="1" applyFill="1" applyBorder="1" applyAlignment="1">
      <alignment horizontal="center" wrapText="1"/>
    </xf>
    <xf numFmtId="165" fontId="15" fillId="9" borderId="4" xfId="1" applyFont="1" applyFill="1" applyBorder="1"/>
    <xf numFmtId="165" fontId="15" fillId="9" borderId="18" xfId="1" applyFont="1" applyFill="1" applyBorder="1"/>
    <xf numFmtId="0" fontId="15" fillId="0" borderId="17" xfId="0" applyFont="1" applyBorder="1"/>
    <xf numFmtId="165" fontId="15" fillId="0" borderId="4" xfId="1" applyFont="1" applyBorder="1"/>
    <xf numFmtId="165" fontId="15" fillId="0" borderId="18" xfId="1" applyFont="1" applyBorder="1"/>
    <xf numFmtId="0" fontId="15" fillId="9" borderId="19" xfId="0" applyFont="1" applyFill="1" applyBorder="1"/>
    <xf numFmtId="165" fontId="15" fillId="9" borderId="20" xfId="1" applyFont="1" applyFill="1" applyBorder="1"/>
    <xf numFmtId="165" fontId="15" fillId="9" borderId="21" xfId="1" applyFont="1" applyFill="1" applyBorder="1"/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6" borderId="4" xfId="11" applyFont="1" applyFill="1" applyBorder="1" applyAlignment="1" applyProtection="1">
      <alignment horizontal="center" vertical="center"/>
    </xf>
    <xf numFmtId="9" fontId="6" fillId="6" borderId="4" xfId="3" applyFont="1" applyFill="1" applyBorder="1" applyAlignment="1" applyProtection="1">
      <alignment horizontal="center" vertical="center"/>
    </xf>
    <xf numFmtId="0" fontId="6" fillId="10" borderId="4" xfId="11" applyFont="1" applyFill="1" applyBorder="1" applyAlignment="1" applyProtection="1">
      <alignment horizontal="center" vertical="center"/>
    </xf>
    <xf numFmtId="0" fontId="14" fillId="10" borderId="3" xfId="11" applyFont="1" applyFill="1" applyBorder="1" applyAlignment="1" applyProtection="1">
      <alignment horizontal="center" vertical="center" wrapText="1"/>
    </xf>
    <xf numFmtId="0" fontId="14" fillId="10" borderId="4" xfId="11" applyFont="1" applyFill="1" applyBorder="1" applyAlignment="1" applyProtection="1">
      <alignment horizontal="center" vertical="center" wrapText="1"/>
    </xf>
  </cellXfs>
  <cellStyles count="15">
    <cellStyle name="Comma" xfId="1" builtinId="3"/>
    <cellStyle name="Comma [0]" xfId="2" builtinId="6"/>
    <cellStyle name="Comma 11 2" xfId="13"/>
    <cellStyle name="Comma 2" xfId="5"/>
    <cellStyle name="Comma 2 3" xfId="10"/>
    <cellStyle name="Comma 5" xfId="6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5" xfId="4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181009</xdr:rowOff>
    </xdr:from>
    <xdr:to>
      <xdr:col>1</xdr:col>
      <xdr:colOff>362362</xdr:colOff>
      <xdr:row>2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0295" y="181009"/>
          <a:ext cx="1200160" cy="442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tabSelected="1" zoomScale="70" zoomScaleNormal="70" workbookViewId="0">
      <pane ySplit="8" topLeftCell="A9" activePane="bottomLeft" state="frozen"/>
      <selection pane="bottomLeft" activeCell="N25" sqref="N25"/>
    </sheetView>
  </sheetViews>
  <sheetFormatPr defaultColWidth="9.21875" defaultRowHeight="13.8" outlineLevelCol="1" x14ac:dyDescent="0.3"/>
  <cols>
    <col min="1" max="1" width="11.88671875" style="1" customWidth="1"/>
    <col min="2" max="2" width="30.6640625" style="82" customWidth="1"/>
    <col min="3" max="3" width="12.44140625" style="83" customWidth="1"/>
    <col min="4" max="4" width="5.5546875" style="2" customWidth="1" outlineLevel="1"/>
    <col min="5" max="5" width="5" style="2" customWidth="1" outlineLevel="1"/>
    <col min="6" max="6" width="4.6640625" style="2" customWidth="1" outlineLevel="1"/>
    <col min="7" max="7" width="5.109375" style="2" customWidth="1" outlineLevel="1"/>
    <col min="8" max="8" width="9.5546875" style="3" customWidth="1"/>
    <col min="9" max="9" width="10.44140625" style="2" customWidth="1"/>
    <col min="10" max="10" width="35.88671875" style="86" customWidth="1"/>
    <col min="11" max="13" width="9.21875" style="4"/>
    <col min="14" max="14" width="9.77734375" style="4" bestFit="1" customWidth="1"/>
    <col min="15" max="16384" width="9.21875" style="4"/>
  </cols>
  <sheetData>
    <row r="1" spans="1:14" ht="18" customHeight="1" x14ac:dyDescent="0.3">
      <c r="B1" s="139"/>
      <c r="C1" s="139"/>
    </row>
    <row r="2" spans="1:14" ht="23.25" customHeight="1" x14ac:dyDescent="0.3">
      <c r="B2" s="139"/>
      <c r="C2" s="139"/>
    </row>
    <row r="3" spans="1:14" ht="19.5" customHeight="1" x14ac:dyDescent="0.3">
      <c r="B3" s="141"/>
      <c r="C3" s="141"/>
    </row>
    <row r="4" spans="1:14" ht="24" customHeight="1" x14ac:dyDescent="0.3">
      <c r="A4" s="5" t="s">
        <v>16</v>
      </c>
      <c r="B4" s="6" t="s">
        <v>73</v>
      </c>
      <c r="C4" s="7"/>
      <c r="D4" s="8"/>
      <c r="E4" s="8"/>
      <c r="F4" s="8"/>
      <c r="G4" s="8"/>
      <c r="H4" s="8"/>
      <c r="I4" s="9"/>
      <c r="J4" s="146" t="s">
        <v>21</v>
      </c>
    </row>
    <row r="5" spans="1:14" ht="24" customHeight="1" x14ac:dyDescent="0.3">
      <c r="A5" s="10" t="s">
        <v>17</v>
      </c>
      <c r="B5" s="11" t="s">
        <v>81</v>
      </c>
      <c r="C5" s="12"/>
      <c r="D5" s="13"/>
      <c r="E5" s="13"/>
      <c r="F5" s="13"/>
      <c r="G5" s="13"/>
      <c r="H5" s="13"/>
      <c r="I5" s="14"/>
      <c r="J5" s="146"/>
    </row>
    <row r="6" spans="1:14" ht="24" customHeight="1" x14ac:dyDescent="0.3">
      <c r="A6" s="15" t="s">
        <v>18</v>
      </c>
      <c r="B6" s="16" t="s">
        <v>57</v>
      </c>
      <c r="C6" s="17"/>
      <c r="D6" s="18"/>
      <c r="E6" s="18"/>
      <c r="F6" s="18"/>
      <c r="G6" s="18"/>
      <c r="H6" s="18"/>
      <c r="I6" s="19"/>
      <c r="J6" s="146"/>
    </row>
    <row r="7" spans="1:14" ht="15" customHeight="1" x14ac:dyDescent="0.3">
      <c r="A7" s="20" t="s">
        <v>22</v>
      </c>
      <c r="B7" s="21"/>
      <c r="C7" s="22" t="s">
        <v>15</v>
      </c>
      <c r="D7" s="148" t="s">
        <v>20</v>
      </c>
      <c r="E7" s="148"/>
      <c r="F7" s="148"/>
      <c r="G7" s="148"/>
      <c r="H7" s="148"/>
      <c r="I7" s="23"/>
      <c r="J7" s="147"/>
    </row>
    <row r="8" spans="1:14" ht="15" customHeight="1" x14ac:dyDescent="0.3">
      <c r="A8" s="24"/>
      <c r="B8" s="25" t="s">
        <v>12</v>
      </c>
      <c r="C8" s="26" t="s">
        <v>1</v>
      </c>
      <c r="D8" s="27" t="s">
        <v>0</v>
      </c>
      <c r="E8" s="27" t="s">
        <v>2</v>
      </c>
      <c r="F8" s="27" t="s">
        <v>3</v>
      </c>
      <c r="G8" s="27" t="s">
        <v>4</v>
      </c>
      <c r="H8" s="28" t="s">
        <v>25</v>
      </c>
      <c r="I8" s="27" t="s">
        <v>5</v>
      </c>
      <c r="J8" s="147"/>
    </row>
    <row r="9" spans="1:14" s="36" customFormat="1" ht="15" customHeight="1" x14ac:dyDescent="0.3">
      <c r="A9" s="31">
        <v>1</v>
      </c>
      <c r="B9" s="32" t="s">
        <v>11</v>
      </c>
      <c r="C9" s="33">
        <v>35000</v>
      </c>
      <c r="D9" s="34">
        <v>1</v>
      </c>
      <c r="E9" s="34"/>
      <c r="F9" s="34"/>
      <c r="G9" s="34"/>
      <c r="H9" s="35">
        <f>SUM(D9:G9)</f>
        <v>1</v>
      </c>
      <c r="I9" s="34">
        <f>C9*H9</f>
        <v>35000</v>
      </c>
      <c r="J9" s="87" t="s">
        <v>60</v>
      </c>
    </row>
    <row r="10" spans="1:14" ht="15" customHeight="1" x14ac:dyDescent="0.3">
      <c r="A10" s="140" t="s">
        <v>19</v>
      </c>
      <c r="B10" s="140"/>
      <c r="C10" s="38"/>
      <c r="D10" s="29">
        <f t="shared" ref="D10:I10" si="0">SUM(D9:D9)</f>
        <v>1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30">
        <f t="shared" si="0"/>
        <v>1</v>
      </c>
      <c r="I10" s="29">
        <f t="shared" si="0"/>
        <v>35000</v>
      </c>
      <c r="J10" s="88"/>
    </row>
    <row r="11" spans="1:14" ht="15" customHeight="1" x14ac:dyDescent="0.3">
      <c r="A11" s="24"/>
      <c r="B11" s="39" t="s">
        <v>24</v>
      </c>
      <c r="C11" s="26"/>
      <c r="D11" s="27" t="s">
        <v>0</v>
      </c>
      <c r="E11" s="27" t="s">
        <v>2</v>
      </c>
      <c r="F11" s="27" t="s">
        <v>3</v>
      </c>
      <c r="G11" s="27" t="s">
        <v>4</v>
      </c>
      <c r="H11" s="28" t="s">
        <v>25</v>
      </c>
      <c r="I11" s="27" t="s">
        <v>6</v>
      </c>
      <c r="J11" s="89"/>
    </row>
    <row r="12" spans="1:14" ht="15" customHeight="1" x14ac:dyDescent="0.3">
      <c r="A12" s="31">
        <v>1</v>
      </c>
      <c r="B12" s="40" t="s">
        <v>58</v>
      </c>
      <c r="C12" s="33">
        <f>' Wage Structure Sila'!E33</f>
        <v>14410.672</v>
      </c>
      <c r="D12" s="34"/>
      <c r="E12" s="34">
        <v>1</v>
      </c>
      <c r="F12" s="34"/>
      <c r="G12" s="34"/>
      <c r="H12" s="35">
        <f t="shared" ref="H12" si="1">SUM(D12:G12)</f>
        <v>1</v>
      </c>
      <c r="I12" s="34">
        <f t="shared" ref="I12" si="2">H12*C12</f>
        <v>14410.672</v>
      </c>
      <c r="J12" s="87" t="s">
        <v>60</v>
      </c>
    </row>
    <row r="13" spans="1:14" ht="15" customHeight="1" x14ac:dyDescent="0.3">
      <c r="A13" s="31">
        <f t="shared" ref="A13" si="3">+A12+1</f>
        <v>2</v>
      </c>
      <c r="B13" s="40" t="s">
        <v>14</v>
      </c>
      <c r="C13" s="33">
        <f>' Wage Structure Sila'!F33</f>
        <v>14410.672</v>
      </c>
      <c r="D13" s="34"/>
      <c r="E13" s="34">
        <v>1</v>
      </c>
      <c r="F13" s="34"/>
      <c r="G13" s="34"/>
      <c r="H13" s="35">
        <f t="shared" ref="H13" si="4">SUM(D13:G13)</f>
        <v>1</v>
      </c>
      <c r="I13" s="34">
        <f t="shared" ref="I13" si="5">H13*C13</f>
        <v>14410.672</v>
      </c>
      <c r="J13" s="87" t="s">
        <v>60</v>
      </c>
    </row>
    <row r="14" spans="1:14" ht="15" customHeight="1" x14ac:dyDescent="0.3">
      <c r="A14" s="140" t="s">
        <v>19</v>
      </c>
      <c r="B14" s="140"/>
      <c r="C14" s="41"/>
      <c r="D14" s="42">
        <f t="shared" ref="D14:I14" si="6">SUM(D12:D13)</f>
        <v>0</v>
      </c>
      <c r="E14" s="42">
        <f t="shared" si="6"/>
        <v>2</v>
      </c>
      <c r="F14" s="43">
        <f t="shared" si="6"/>
        <v>0</v>
      </c>
      <c r="G14" s="42">
        <f t="shared" si="6"/>
        <v>0</v>
      </c>
      <c r="H14" s="44">
        <f t="shared" si="6"/>
        <v>2</v>
      </c>
      <c r="I14" s="42">
        <f t="shared" si="6"/>
        <v>28821.344000000001</v>
      </c>
      <c r="J14" s="88"/>
    </row>
    <row r="15" spans="1:14" ht="15" customHeight="1" x14ac:dyDescent="0.3">
      <c r="A15" s="45"/>
      <c r="B15" s="46" t="s">
        <v>23</v>
      </c>
      <c r="C15" s="47"/>
      <c r="D15" s="48" t="s">
        <v>0</v>
      </c>
      <c r="E15" s="48" t="s">
        <v>2</v>
      </c>
      <c r="F15" s="48" t="s">
        <v>3</v>
      </c>
      <c r="G15" s="48" t="s">
        <v>4</v>
      </c>
      <c r="H15" s="28" t="s">
        <v>25</v>
      </c>
      <c r="I15" s="27" t="s">
        <v>6</v>
      </c>
      <c r="J15" s="89"/>
      <c r="M15" s="113"/>
      <c r="N15" s="114"/>
    </row>
    <row r="16" spans="1:14" ht="15" customHeight="1" x14ac:dyDescent="0.3">
      <c r="A16" s="108">
        <v>1</v>
      </c>
      <c r="B16" s="111" t="s">
        <v>75</v>
      </c>
      <c r="C16" s="109">
        <f>'Security Wage structure'!C19</f>
        <v>19596</v>
      </c>
      <c r="D16" s="107"/>
      <c r="E16" s="110">
        <v>1</v>
      </c>
      <c r="F16" s="107"/>
      <c r="G16" s="110">
        <v>1</v>
      </c>
      <c r="H16" s="112">
        <f>E16+G16</f>
        <v>2</v>
      </c>
      <c r="I16" s="34">
        <f>H16*C16</f>
        <v>39192</v>
      </c>
      <c r="J16" s="89" t="s">
        <v>30</v>
      </c>
    </row>
    <row r="17" spans="1:13" ht="15" customHeight="1" x14ac:dyDescent="0.3">
      <c r="A17" s="31">
        <v>2</v>
      </c>
      <c r="B17" s="40" t="s">
        <v>71</v>
      </c>
      <c r="C17" s="33">
        <f>'Security Wage structure'!B19</f>
        <v>18084</v>
      </c>
      <c r="D17" s="34"/>
      <c r="E17" s="34">
        <v>2</v>
      </c>
      <c r="F17" s="34"/>
      <c r="G17" s="34">
        <v>2</v>
      </c>
      <c r="H17" s="35">
        <f t="shared" ref="H17" si="7">SUM(D17:G17)</f>
        <v>4</v>
      </c>
      <c r="I17" s="34">
        <f t="shared" ref="I17" si="8">H17*C17</f>
        <v>72336</v>
      </c>
      <c r="J17" s="87" t="s">
        <v>30</v>
      </c>
    </row>
    <row r="18" spans="1:13" ht="15" customHeight="1" x14ac:dyDescent="0.3">
      <c r="A18" s="140" t="s">
        <v>19</v>
      </c>
      <c r="B18" s="140"/>
      <c r="C18" s="41"/>
      <c r="D18" s="42">
        <f t="shared" ref="D18" si="9">SUM(D17:D17)</f>
        <v>0</v>
      </c>
      <c r="E18" s="42">
        <f>E16+E17</f>
        <v>3</v>
      </c>
      <c r="F18" s="130">
        <f t="shared" ref="F18:H18" si="10">F16+F17</f>
        <v>0</v>
      </c>
      <c r="G18" s="130">
        <f t="shared" si="10"/>
        <v>3</v>
      </c>
      <c r="H18" s="131">
        <f t="shared" si="10"/>
        <v>6</v>
      </c>
      <c r="I18" s="41">
        <f>SUM(I16:I17)</f>
        <v>111528</v>
      </c>
      <c r="J18" s="88"/>
    </row>
    <row r="19" spans="1:13" ht="15" customHeight="1" x14ac:dyDescent="0.3">
      <c r="A19" s="45"/>
      <c r="B19" s="46" t="s">
        <v>70</v>
      </c>
      <c r="C19" s="47"/>
      <c r="D19" s="48" t="s">
        <v>0</v>
      </c>
      <c r="E19" s="48" t="s">
        <v>2</v>
      </c>
      <c r="F19" s="48" t="s">
        <v>3</v>
      </c>
      <c r="G19" s="48" t="s">
        <v>4</v>
      </c>
      <c r="H19" s="28" t="s">
        <v>25</v>
      </c>
      <c r="I19" s="27" t="s">
        <v>6</v>
      </c>
      <c r="J19" s="89"/>
    </row>
    <row r="20" spans="1:13" ht="15" customHeight="1" x14ac:dyDescent="0.3">
      <c r="A20" s="49">
        <v>1</v>
      </c>
      <c r="B20" s="50" t="s">
        <v>74</v>
      </c>
      <c r="C20" s="33">
        <f>' Wage Structure Sila'!G33</f>
        <v>12819.160400000001</v>
      </c>
      <c r="D20" s="34"/>
      <c r="E20" s="34">
        <v>4</v>
      </c>
      <c r="F20" s="34"/>
      <c r="G20" s="34"/>
      <c r="H20" s="35">
        <f>E20+G20</f>
        <v>4</v>
      </c>
      <c r="I20" s="34">
        <f>C20*H20</f>
        <v>51276.641600000003</v>
      </c>
      <c r="J20" s="87" t="s">
        <v>60</v>
      </c>
    </row>
    <row r="21" spans="1:13" ht="15" customHeight="1" x14ac:dyDescent="0.3">
      <c r="A21" s="137" t="s">
        <v>19</v>
      </c>
      <c r="B21" s="137"/>
      <c r="C21" s="41"/>
      <c r="D21" s="42">
        <f t="shared" ref="D21:I21" si="11">SUM(D20:D20)</f>
        <v>0</v>
      </c>
      <c r="E21" s="42">
        <f t="shared" si="11"/>
        <v>4</v>
      </c>
      <c r="F21" s="42">
        <f t="shared" si="11"/>
        <v>0</v>
      </c>
      <c r="G21" s="42">
        <f t="shared" si="11"/>
        <v>0</v>
      </c>
      <c r="H21" s="44">
        <f t="shared" si="11"/>
        <v>4</v>
      </c>
      <c r="I21" s="42">
        <f t="shared" si="11"/>
        <v>51276.641600000003</v>
      </c>
      <c r="J21" s="88"/>
    </row>
    <row r="22" spans="1:13" ht="15" customHeight="1" x14ac:dyDescent="0.3">
      <c r="A22" s="45"/>
      <c r="B22" s="46" t="s">
        <v>26</v>
      </c>
      <c r="C22" s="47"/>
      <c r="D22" s="48"/>
      <c r="E22" s="48"/>
      <c r="F22" s="48"/>
      <c r="G22" s="48"/>
      <c r="H22" s="28" t="s">
        <v>25</v>
      </c>
      <c r="I22" s="27" t="s">
        <v>6</v>
      </c>
      <c r="J22" s="89"/>
    </row>
    <row r="23" spans="1:13" ht="15" customHeight="1" x14ac:dyDescent="0.3">
      <c r="A23" s="49">
        <v>1</v>
      </c>
      <c r="B23" s="94" t="s">
        <v>13</v>
      </c>
      <c r="C23" s="51">
        <v>500</v>
      </c>
      <c r="D23" s="143">
        <v>2</v>
      </c>
      <c r="E23" s="144"/>
      <c r="F23" s="144"/>
      <c r="G23" s="144"/>
      <c r="H23" s="145"/>
      <c r="I23" s="52">
        <f t="shared" ref="I23" si="12">C23*D23</f>
        <v>1000</v>
      </c>
      <c r="J23" s="90" t="s">
        <v>63</v>
      </c>
    </row>
    <row r="24" spans="1:13" ht="15" customHeight="1" x14ac:dyDescent="0.3">
      <c r="A24" s="137" t="s">
        <v>19</v>
      </c>
      <c r="B24" s="137"/>
      <c r="C24" s="41"/>
      <c r="D24" s="142"/>
      <c r="E24" s="142"/>
      <c r="F24" s="142"/>
      <c r="G24" s="142"/>
      <c r="H24" s="142"/>
      <c r="I24" s="42">
        <f>SUM(I23:I23)</f>
        <v>1000</v>
      </c>
      <c r="J24" s="88"/>
    </row>
    <row r="25" spans="1:13" s="53" customFormat="1" ht="15.6" x14ac:dyDescent="0.3">
      <c r="A25" s="135" t="s">
        <v>27</v>
      </c>
      <c r="B25" s="135"/>
      <c r="C25" s="95"/>
      <c r="D25" s="136"/>
      <c r="E25" s="136"/>
      <c r="F25" s="136"/>
      <c r="G25" s="136"/>
      <c r="H25" s="136"/>
      <c r="I25" s="96">
        <f>I24+I21+I18+I14+I10</f>
        <v>227625.98560000001</v>
      </c>
      <c r="J25" s="97"/>
    </row>
    <row r="26" spans="1:13" s="54" customFormat="1" ht="24.75" customHeight="1" x14ac:dyDescent="0.3">
      <c r="A26" s="138" t="s">
        <v>28</v>
      </c>
      <c r="B26" s="138"/>
      <c r="C26" s="98" t="s">
        <v>59</v>
      </c>
      <c r="D26" s="99"/>
      <c r="E26" s="99"/>
      <c r="F26" s="99"/>
      <c r="G26" s="99"/>
      <c r="H26" s="99"/>
      <c r="I26" s="116">
        <v>28000</v>
      </c>
      <c r="J26" s="100"/>
      <c r="M26" s="132"/>
    </row>
    <row r="27" spans="1:13" s="37" customFormat="1" ht="15" customHeight="1" x14ac:dyDescent="0.3">
      <c r="A27" s="134" t="s">
        <v>29</v>
      </c>
      <c r="B27" s="134"/>
      <c r="C27" s="26"/>
      <c r="D27" s="85"/>
      <c r="E27" s="85"/>
      <c r="F27" s="85"/>
      <c r="G27" s="85"/>
      <c r="H27" s="85"/>
      <c r="I27" s="105">
        <f>+I26+I25</f>
        <v>255625.98560000001</v>
      </c>
      <c r="J27" s="90" t="s">
        <v>62</v>
      </c>
      <c r="M27" s="133"/>
    </row>
    <row r="28" spans="1:13" ht="15.75" hidden="1" customHeight="1" thickBot="1" x14ac:dyDescent="0.3">
      <c r="A28" s="55"/>
      <c r="B28" s="56" t="s">
        <v>7</v>
      </c>
      <c r="C28" s="57"/>
      <c r="D28" s="58"/>
      <c r="E28" s="58"/>
      <c r="F28" s="58"/>
      <c r="G28" s="58"/>
      <c r="H28" s="59"/>
      <c r="I28" s="58"/>
      <c r="J28" s="91"/>
    </row>
    <row r="29" spans="1:13" s="65" customFormat="1" ht="15" hidden="1" customHeight="1" x14ac:dyDescent="0.3">
      <c r="A29" s="60"/>
      <c r="B29" s="61" t="s">
        <v>8</v>
      </c>
      <c r="C29" s="62"/>
      <c r="D29" s="63" t="e">
        <f>SUM(#REF!+D21+D18+D14+D10)</f>
        <v>#REF!</v>
      </c>
      <c r="E29" s="63" t="e">
        <f>SUM(#REF!+E21+E18+E14+E10)</f>
        <v>#REF!</v>
      </c>
      <c r="F29" s="63" t="e">
        <f>SUM(#REF!+F21+F18+F14+F10)</f>
        <v>#REF!</v>
      </c>
      <c r="G29" s="63" t="e">
        <f>SUM(#REF!+G21+G18+G14+G10)</f>
        <v>#REF!</v>
      </c>
      <c r="H29" s="64" t="e">
        <f>SUM(#REF!+H21+H18+H14+H10)</f>
        <v>#REF!</v>
      </c>
      <c r="I29" s="63" t="e">
        <f>SUM(#REF!+I21+I18+I14+I10)</f>
        <v>#REF!</v>
      </c>
      <c r="J29" s="92"/>
    </row>
    <row r="30" spans="1:13" s="65" customFormat="1" ht="15" hidden="1" customHeight="1" x14ac:dyDescent="0.3">
      <c r="A30" s="66"/>
      <c r="B30" s="67" t="s">
        <v>9</v>
      </c>
      <c r="C30" s="68"/>
      <c r="D30" s="69"/>
      <c r="E30" s="69"/>
      <c r="F30" s="69"/>
      <c r="G30" s="69"/>
      <c r="H30" s="70">
        <f>H10</f>
        <v>1</v>
      </c>
      <c r="I30" s="69">
        <f>I10</f>
        <v>35000</v>
      </c>
      <c r="J30" s="92"/>
    </row>
    <row r="31" spans="1:13" ht="15" hidden="1" customHeight="1" x14ac:dyDescent="0.3">
      <c r="A31" s="71"/>
      <c r="B31" s="72" t="s">
        <v>7</v>
      </c>
      <c r="C31" s="73"/>
      <c r="D31" s="74"/>
      <c r="E31" s="74"/>
      <c r="F31" s="74"/>
      <c r="G31" s="74"/>
      <c r="H31" s="75"/>
      <c r="I31" s="74" t="e">
        <f>#REF!</f>
        <v>#REF!</v>
      </c>
      <c r="J31" s="93"/>
    </row>
    <row r="32" spans="1:13" ht="15" hidden="1" customHeight="1" x14ac:dyDescent="0.3">
      <c r="A32" s="76"/>
      <c r="B32" s="77" t="s">
        <v>10</v>
      </c>
      <c r="C32" s="78"/>
      <c r="D32" s="79"/>
      <c r="E32" s="79"/>
      <c r="F32" s="79"/>
      <c r="G32" s="79"/>
      <c r="H32" s="80"/>
      <c r="I32" s="81" t="e">
        <f>I31/I29</f>
        <v>#REF!</v>
      </c>
      <c r="J32" s="93"/>
    </row>
    <row r="33" spans="1:9" x14ac:dyDescent="0.3">
      <c r="I33" s="84"/>
    </row>
    <row r="34" spans="1:9" x14ac:dyDescent="0.3">
      <c r="A34" s="106" t="s">
        <v>67</v>
      </c>
      <c r="B34" s="82" t="s">
        <v>64</v>
      </c>
    </row>
    <row r="35" spans="1:9" x14ac:dyDescent="0.3">
      <c r="A35" s="106"/>
      <c r="B35" s="82" t="s">
        <v>65</v>
      </c>
    </row>
    <row r="36" spans="1:9" x14ac:dyDescent="0.3">
      <c r="B36" s="82" t="s">
        <v>77</v>
      </c>
    </row>
    <row r="37" spans="1:9" x14ac:dyDescent="0.3">
      <c r="B37" s="82" t="s">
        <v>66</v>
      </c>
    </row>
    <row r="38" spans="1:9" x14ac:dyDescent="0.3">
      <c r="B38" s="82" t="s">
        <v>78</v>
      </c>
    </row>
    <row r="39" spans="1:9" x14ac:dyDescent="0.3">
      <c r="B39" s="82" t="s">
        <v>79</v>
      </c>
    </row>
    <row r="40" spans="1:9" x14ac:dyDescent="0.3">
      <c r="B40" s="82" t="s">
        <v>68</v>
      </c>
    </row>
    <row r="41" spans="1:9" x14ac:dyDescent="0.3">
      <c r="B41" s="82" t="s">
        <v>69</v>
      </c>
    </row>
    <row r="42" spans="1:9" x14ac:dyDescent="0.3">
      <c r="B42" s="82" t="s">
        <v>72</v>
      </c>
    </row>
  </sheetData>
  <mergeCells count="16">
    <mergeCell ref="J4:J8"/>
    <mergeCell ref="D7:H7"/>
    <mergeCell ref="A14:B14"/>
    <mergeCell ref="A18:B18"/>
    <mergeCell ref="A21:B21"/>
    <mergeCell ref="B1:C1"/>
    <mergeCell ref="A10:B10"/>
    <mergeCell ref="B3:C3"/>
    <mergeCell ref="B2:C2"/>
    <mergeCell ref="D24:H24"/>
    <mergeCell ref="D23:H23"/>
    <mergeCell ref="A27:B27"/>
    <mergeCell ref="A25:B25"/>
    <mergeCell ref="D25:H25"/>
    <mergeCell ref="A24:B24"/>
    <mergeCell ref="A26:B2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33"/>
  <sheetViews>
    <sheetView showGridLines="0" topLeftCell="A4" zoomScale="99" workbookViewId="0">
      <selection activeCell="J13" sqref="J13"/>
    </sheetView>
  </sheetViews>
  <sheetFormatPr defaultColWidth="9" defaultRowHeight="14.4" x14ac:dyDescent="0.2"/>
  <cols>
    <col min="1" max="1" width="39.109375" style="101" customWidth="1"/>
    <col min="2" max="2" width="3.44140625" style="104" customWidth="1"/>
    <col min="3" max="3" width="10.88671875" style="104" customWidth="1"/>
    <col min="4" max="4" width="8.33203125" style="101" customWidth="1"/>
    <col min="5" max="5" width="9.88671875" style="101" customWidth="1"/>
    <col min="6" max="6" width="8.6640625" style="101" customWidth="1"/>
    <col min="7" max="7" width="8.44140625" style="101" customWidth="1"/>
    <col min="8" max="238" width="9.21875" style="101" customWidth="1"/>
    <col min="239" max="239" width="1.5546875" style="101" customWidth="1"/>
    <col min="240" max="240" width="4.77734375" style="101" customWidth="1"/>
    <col min="241" max="241" width="35" style="101" customWidth="1"/>
    <col min="242" max="242" width="2.21875" style="101" customWidth="1"/>
    <col min="243" max="243" width="6.5546875" style="101" customWidth="1"/>
    <col min="244" max="244" width="7.77734375" style="101" customWidth="1"/>
    <col min="245" max="248" width="7.44140625" style="101" customWidth="1"/>
    <col min="249" max="249" width="7.5546875" style="101" customWidth="1"/>
    <col min="250" max="16384" width="9" style="103"/>
  </cols>
  <sheetData>
    <row r="1" spans="1:7" x14ac:dyDescent="0.3">
      <c r="A1" s="149" t="s">
        <v>54</v>
      </c>
      <c r="B1" s="149"/>
      <c r="C1" s="149"/>
      <c r="D1" s="149"/>
      <c r="E1" s="149"/>
      <c r="F1" s="149"/>
      <c r="G1" s="149"/>
    </row>
    <row r="2" spans="1:7" x14ac:dyDescent="0.3">
      <c r="A2" s="150" t="s">
        <v>61</v>
      </c>
      <c r="B2" s="150"/>
      <c r="C2" s="150"/>
      <c r="D2" s="150"/>
      <c r="E2" s="151"/>
      <c r="F2" s="151"/>
      <c r="G2" s="151"/>
    </row>
    <row r="3" spans="1:7" s="101" customFormat="1" ht="13.8" x14ac:dyDescent="0.3">
      <c r="A3" s="155" t="s">
        <v>53</v>
      </c>
      <c r="B3" s="156"/>
      <c r="C3" s="156"/>
      <c r="D3" s="156"/>
      <c r="E3" s="151"/>
      <c r="F3" s="151"/>
      <c r="G3" s="151"/>
    </row>
    <row r="4" spans="1:7" s="101" customFormat="1" ht="13.8" x14ac:dyDescent="0.3">
      <c r="A4" s="150" t="s">
        <v>87</v>
      </c>
      <c r="B4" s="150"/>
      <c r="C4" s="150"/>
      <c r="D4" s="150"/>
      <c r="E4" s="151"/>
      <c r="F4" s="151"/>
      <c r="G4" s="151"/>
    </row>
    <row r="5" spans="1:7" s="101" customFormat="1" ht="13.8" x14ac:dyDescent="0.2">
      <c r="A5" s="189" t="s">
        <v>56</v>
      </c>
      <c r="B5" s="189"/>
      <c r="C5" s="189"/>
      <c r="D5" s="189"/>
      <c r="E5" s="190">
        <v>0.05</v>
      </c>
      <c r="F5" s="190">
        <v>0.05</v>
      </c>
      <c r="G5" s="190">
        <v>0.05</v>
      </c>
    </row>
    <row r="6" spans="1:7" s="101" customFormat="1" ht="27.6" customHeight="1" x14ac:dyDescent="0.2">
      <c r="A6" s="191" t="s">
        <v>31</v>
      </c>
      <c r="B6" s="191" t="s">
        <v>41</v>
      </c>
      <c r="C6" s="191" t="s">
        <v>82</v>
      </c>
      <c r="D6" s="191" t="s">
        <v>42</v>
      </c>
      <c r="E6" s="192" t="s">
        <v>58</v>
      </c>
      <c r="F6" s="193" t="s">
        <v>85</v>
      </c>
      <c r="G6" s="193" t="s">
        <v>86</v>
      </c>
    </row>
    <row r="7" spans="1:7" s="101" customFormat="1" ht="13.8" x14ac:dyDescent="0.2">
      <c r="A7" s="117"/>
      <c r="B7" s="117"/>
      <c r="C7" s="117"/>
      <c r="D7" s="117"/>
      <c r="E7" s="118"/>
      <c r="F7" s="118"/>
      <c r="G7" s="118"/>
    </row>
    <row r="8" spans="1:7" s="101" customFormat="1" ht="13.8" x14ac:dyDescent="0.3">
      <c r="A8" s="119" t="s">
        <v>32</v>
      </c>
      <c r="B8" s="120" t="s">
        <v>33</v>
      </c>
      <c r="C8" s="120"/>
      <c r="D8" s="119"/>
      <c r="E8" s="121">
        <v>9795</v>
      </c>
      <c r="F8" s="121">
        <v>9795</v>
      </c>
      <c r="G8" s="121">
        <v>8904</v>
      </c>
    </row>
    <row r="9" spans="1:7" s="101" customFormat="1" ht="13.8" x14ac:dyDescent="0.3">
      <c r="A9" s="119" t="s">
        <v>34</v>
      </c>
      <c r="B9" s="120" t="s">
        <v>33</v>
      </c>
      <c r="C9" s="120"/>
      <c r="D9" s="119"/>
      <c r="E9" s="121"/>
      <c r="F9" s="121"/>
      <c r="G9" s="121"/>
    </row>
    <row r="10" spans="1:7" s="101" customFormat="1" ht="13.8" x14ac:dyDescent="0.3">
      <c r="A10" s="122" t="s">
        <v>55</v>
      </c>
      <c r="B10" s="123"/>
      <c r="C10" s="123"/>
      <c r="D10" s="122"/>
      <c r="E10" s="124">
        <v>9795</v>
      </c>
      <c r="F10" s="124">
        <v>9795</v>
      </c>
      <c r="G10" s="124">
        <f>SUM(G8:G9)</f>
        <v>8904</v>
      </c>
    </row>
    <row r="11" spans="1:7" s="101" customFormat="1" ht="11.4" customHeight="1" x14ac:dyDescent="0.3">
      <c r="A11" s="152"/>
      <c r="B11" s="153"/>
      <c r="C11" s="153"/>
      <c r="D11" s="153"/>
      <c r="E11" s="153"/>
      <c r="F11" s="153"/>
      <c r="G11" s="154"/>
    </row>
    <row r="12" spans="1:7" s="101" customFormat="1" ht="13.8" x14ac:dyDescent="0.3">
      <c r="A12" s="125" t="s">
        <v>36</v>
      </c>
      <c r="B12" s="120" t="s">
        <v>33</v>
      </c>
      <c r="C12" s="120" t="s">
        <v>83</v>
      </c>
      <c r="D12" s="119"/>
      <c r="E12" s="121">
        <v>850</v>
      </c>
      <c r="F12" s="121">
        <v>850</v>
      </c>
      <c r="G12" s="121">
        <v>500</v>
      </c>
    </row>
    <row r="13" spans="1:7" s="101" customFormat="1" ht="13.8" x14ac:dyDescent="0.3">
      <c r="A13" s="125" t="s">
        <v>38</v>
      </c>
      <c r="B13" s="120" t="s">
        <v>35</v>
      </c>
      <c r="C13" s="120"/>
      <c r="D13" s="119"/>
      <c r="E13" s="121"/>
      <c r="F13" s="121"/>
      <c r="G13" s="121"/>
    </row>
    <row r="14" spans="1:7" s="101" customFormat="1" ht="13.8" x14ac:dyDescent="0.3">
      <c r="A14" s="125" t="s">
        <v>39</v>
      </c>
      <c r="B14" s="120" t="s">
        <v>35</v>
      </c>
      <c r="C14" s="120"/>
      <c r="D14" s="119"/>
      <c r="E14" s="121"/>
      <c r="F14" s="121"/>
      <c r="G14" s="121"/>
    </row>
    <row r="15" spans="1:7" s="101" customFormat="1" ht="13.8" x14ac:dyDescent="0.3">
      <c r="A15" s="122" t="s">
        <v>40</v>
      </c>
      <c r="B15" s="123"/>
      <c r="C15" s="123"/>
      <c r="D15" s="122"/>
      <c r="E15" s="124">
        <f t="shared" ref="E15:G15" si="0">SUM(E10:E14)</f>
        <v>10645</v>
      </c>
      <c r="F15" s="124">
        <f t="shared" si="0"/>
        <v>10645</v>
      </c>
      <c r="G15" s="124">
        <f t="shared" si="0"/>
        <v>9404</v>
      </c>
    </row>
    <row r="16" spans="1:7" s="101" customFormat="1" ht="12" customHeight="1" x14ac:dyDescent="0.3">
      <c r="A16" s="152"/>
      <c r="B16" s="153"/>
      <c r="C16" s="153"/>
      <c r="D16" s="153"/>
      <c r="E16" s="153"/>
      <c r="F16" s="153"/>
      <c r="G16" s="154"/>
    </row>
    <row r="17" spans="1:15" s="101" customFormat="1" ht="13.8" x14ac:dyDescent="0.3">
      <c r="A17" s="119" t="s">
        <v>44</v>
      </c>
      <c r="B17" s="123"/>
      <c r="C17" s="123"/>
      <c r="D17" s="122"/>
      <c r="E17" s="121">
        <v>110</v>
      </c>
      <c r="F17" s="121">
        <v>110</v>
      </c>
      <c r="G17" s="121"/>
      <c r="I17" s="102"/>
    </row>
    <row r="18" spans="1:15" s="101" customFormat="1" ht="13.8" x14ac:dyDescent="0.3">
      <c r="A18" s="119" t="s">
        <v>45</v>
      </c>
      <c r="B18" s="120" t="s">
        <v>33</v>
      </c>
      <c r="C18" s="120" t="s">
        <v>84</v>
      </c>
      <c r="D18" s="126">
        <v>7.4999999999999997E-3</v>
      </c>
      <c r="E18" s="121">
        <f>IF(E15&gt;21000,0,IF(E15&lt;21000,E15*$D$18,0))</f>
        <v>79.837499999999991</v>
      </c>
      <c r="F18" s="121">
        <f t="shared" ref="F18" si="1">IF(F15&gt;21000,0,IF(F15&lt;21000,F15*$D$18,0))</f>
        <v>79.837499999999991</v>
      </c>
      <c r="G18" s="121">
        <f t="shared" ref="G18" si="2">IF(G15&gt;21000,0,IF(G15&lt;21000,G15*$D$18,0))</f>
        <v>70.53</v>
      </c>
    </row>
    <row r="19" spans="1:15" s="101" customFormat="1" ht="13.8" x14ac:dyDescent="0.3">
      <c r="A19" s="119" t="s">
        <v>46</v>
      </c>
      <c r="B19" s="120" t="s">
        <v>33</v>
      </c>
      <c r="C19" s="120" t="s">
        <v>83</v>
      </c>
      <c r="D19" s="126">
        <v>0.12</v>
      </c>
      <c r="E19" s="121">
        <f>IF(E15-E12&gt;=15000,15000*$D$19,IF(E15-E12&lt;15000,(E15-E12)*$D$19,0))</f>
        <v>1175.3999999999999</v>
      </c>
      <c r="F19" s="121">
        <f t="shared" ref="F19:G19" si="3">IF(F15-F12&gt;=15000,15000*$D$19,IF(F15-F12&lt;15000,(F15-F12)*$D$19,0))</f>
        <v>1175.3999999999999</v>
      </c>
      <c r="G19" s="121">
        <f t="shared" si="3"/>
        <v>1068.48</v>
      </c>
    </row>
    <row r="20" spans="1:15" s="101" customFormat="1" ht="13.8" customHeight="1" x14ac:dyDescent="0.2">
      <c r="A20" s="157"/>
      <c r="B20" s="158"/>
      <c r="C20" s="158"/>
      <c r="D20" s="158"/>
      <c r="E20" s="158"/>
      <c r="F20" s="158"/>
      <c r="G20" s="159"/>
    </row>
    <row r="21" spans="1:15" s="101" customFormat="1" ht="13.8" x14ac:dyDescent="0.3">
      <c r="A21" s="122" t="s">
        <v>43</v>
      </c>
      <c r="B21" s="123"/>
      <c r="C21" s="123"/>
      <c r="D21" s="117"/>
      <c r="E21" s="124">
        <f t="shared" ref="E21:F21" si="4">+E15-SUM(E17:E20)</f>
        <v>9279.7625000000007</v>
      </c>
      <c r="F21" s="124">
        <f t="shared" si="4"/>
        <v>9279.7625000000007</v>
      </c>
      <c r="G21" s="124">
        <f t="shared" ref="G21" si="5">+G15-SUM(G17:G20)</f>
        <v>8264.99</v>
      </c>
      <c r="I21" s="115"/>
    </row>
    <row r="22" spans="1:15" s="101" customFormat="1" ht="12" customHeight="1" x14ac:dyDescent="0.3">
      <c r="A22" s="152"/>
      <c r="B22" s="153"/>
      <c r="C22" s="153"/>
      <c r="D22" s="153"/>
      <c r="E22" s="153"/>
      <c r="F22" s="153"/>
      <c r="G22" s="154"/>
      <c r="O22" s="115"/>
    </row>
    <row r="23" spans="1:15" s="101" customFormat="1" ht="13.8" x14ac:dyDescent="0.3">
      <c r="A23" s="119" t="s">
        <v>45</v>
      </c>
      <c r="B23" s="120" t="s">
        <v>33</v>
      </c>
      <c r="C23" s="120" t="s">
        <v>84</v>
      </c>
      <c r="D23" s="126">
        <v>3.2500000000000001E-2</v>
      </c>
      <c r="E23" s="121">
        <f t="shared" ref="E23:F23" si="6">IF(E15&gt;21000,0,IF(E15&lt;21000,E15*$D$23,0))</f>
        <v>345.96250000000003</v>
      </c>
      <c r="F23" s="121">
        <f t="shared" si="6"/>
        <v>345.96250000000003</v>
      </c>
      <c r="G23" s="121">
        <f t="shared" ref="G23" si="7">IF(G15&gt;21000,0,IF(G15&lt;21000,G15*$D$23,0))</f>
        <v>305.63</v>
      </c>
      <c r="J23" s="115"/>
    </row>
    <row r="24" spans="1:15" s="101" customFormat="1" ht="13.8" x14ac:dyDescent="0.3">
      <c r="A24" s="119" t="s">
        <v>46</v>
      </c>
      <c r="B24" s="120" t="s">
        <v>33</v>
      </c>
      <c r="C24" s="120" t="s">
        <v>83</v>
      </c>
      <c r="D24" s="126">
        <v>0.13</v>
      </c>
      <c r="E24" s="121">
        <f t="shared" ref="E24:G24" si="8">IF(E15-E12&gt;=15000,15000*$D$24,IF(E15-E12&lt;15000,(E15-E12)*$D$24,0))</f>
        <v>1273.3500000000001</v>
      </c>
      <c r="F24" s="121">
        <f t="shared" si="8"/>
        <v>1273.3500000000001</v>
      </c>
      <c r="G24" s="121">
        <f t="shared" si="8"/>
        <v>1157.52</v>
      </c>
      <c r="J24" s="115"/>
    </row>
    <row r="25" spans="1:15" s="101" customFormat="1" ht="13.8" x14ac:dyDescent="0.3">
      <c r="A25" s="119" t="s">
        <v>47</v>
      </c>
      <c r="B25" s="120" t="s">
        <v>33</v>
      </c>
      <c r="C25" s="120" t="s">
        <v>83</v>
      </c>
      <c r="D25" s="126">
        <v>8.3299999999999999E-2</v>
      </c>
      <c r="E25" s="121">
        <f>E10*$D$25</f>
        <v>815.92349999999999</v>
      </c>
      <c r="F25" s="121">
        <f t="shared" ref="F25:G25" si="9">F10*$D$25</f>
        <v>815.92349999999999</v>
      </c>
      <c r="G25" s="121">
        <f t="shared" si="9"/>
        <v>741.70320000000004</v>
      </c>
    </row>
    <row r="26" spans="1:15" s="101" customFormat="1" ht="13.8" x14ac:dyDescent="0.3">
      <c r="A26" s="125" t="s">
        <v>37</v>
      </c>
      <c r="B26" s="120" t="s">
        <v>33</v>
      </c>
      <c r="C26" s="120" t="s">
        <v>84</v>
      </c>
      <c r="D26" s="126">
        <v>7.1199999999999999E-2</v>
      </c>
      <c r="E26" s="121">
        <f>E15*$D$26</f>
        <v>757.92399999999998</v>
      </c>
      <c r="F26" s="121">
        <f>F15*$D$26</f>
        <v>757.92399999999998</v>
      </c>
      <c r="G26" s="121">
        <f>G15*$D$26</f>
        <v>669.56479999999999</v>
      </c>
      <c r="H26" s="115"/>
    </row>
    <row r="27" spans="1:15" s="101" customFormat="1" ht="13.8" x14ac:dyDescent="0.3">
      <c r="A27" s="125" t="s">
        <v>48</v>
      </c>
      <c r="B27" s="120" t="s">
        <v>33</v>
      </c>
      <c r="C27" s="120" t="s">
        <v>84</v>
      </c>
      <c r="D27" s="127">
        <v>2.5600000000000001E-2</v>
      </c>
      <c r="E27" s="121">
        <f>E15*$D$27</f>
        <v>272.512</v>
      </c>
      <c r="F27" s="121">
        <f>F15*$D$27</f>
        <v>272.512</v>
      </c>
      <c r="G27" s="121">
        <f>G15*$D$27</f>
        <v>240.7424</v>
      </c>
    </row>
    <row r="28" spans="1:15" s="101" customFormat="1" ht="13.8" x14ac:dyDescent="0.3">
      <c r="A28" s="128" t="s">
        <v>49</v>
      </c>
      <c r="B28" s="120" t="s">
        <v>35</v>
      </c>
      <c r="C28" s="120"/>
      <c r="D28" s="126"/>
      <c r="E28" s="121">
        <v>200</v>
      </c>
      <c r="F28" s="121">
        <v>200</v>
      </c>
      <c r="G28" s="121">
        <v>200</v>
      </c>
    </row>
    <row r="29" spans="1:15" s="101" customFormat="1" ht="13.8" x14ac:dyDescent="0.3">
      <c r="A29" s="128" t="s">
        <v>50</v>
      </c>
      <c r="B29" s="120" t="s">
        <v>35</v>
      </c>
      <c r="C29" s="120"/>
      <c r="D29" s="126"/>
      <c r="E29" s="121">
        <v>100</v>
      </c>
      <c r="F29" s="121">
        <v>100</v>
      </c>
      <c r="G29" s="121">
        <v>100</v>
      </c>
    </row>
    <row r="30" spans="1:15" s="101" customFormat="1" ht="13.2" customHeight="1" x14ac:dyDescent="0.3">
      <c r="A30" s="128" t="s">
        <v>76</v>
      </c>
      <c r="B30" s="120" t="s">
        <v>35</v>
      </c>
      <c r="C30" s="120"/>
      <c r="D30" s="126"/>
      <c r="E30" s="121"/>
      <c r="F30" s="121"/>
      <c r="G30" s="121"/>
    </row>
    <row r="31" spans="1:15" s="101" customFormat="1" ht="13.8" x14ac:dyDescent="0.3">
      <c r="A31" s="122" t="s">
        <v>52</v>
      </c>
      <c r="B31" s="123"/>
      <c r="C31" s="123"/>
      <c r="D31" s="117"/>
      <c r="E31" s="124">
        <f t="shared" ref="E31:G31" si="10">SUM(E23:E30)</f>
        <v>3765.6720000000005</v>
      </c>
      <c r="F31" s="124">
        <f t="shared" si="10"/>
        <v>3765.6720000000005</v>
      </c>
      <c r="G31" s="124">
        <f t="shared" si="10"/>
        <v>3415.1604000000002</v>
      </c>
    </row>
    <row r="32" spans="1:15" s="101" customFormat="1" ht="13.8" x14ac:dyDescent="0.3">
      <c r="A32" s="119" t="s">
        <v>80</v>
      </c>
      <c r="B32" s="120"/>
      <c r="C32" s="120"/>
      <c r="D32" s="129"/>
      <c r="E32" s="121"/>
      <c r="F32" s="121"/>
      <c r="G32" s="121"/>
    </row>
    <row r="33" spans="1:7" s="101" customFormat="1" ht="13.8" x14ac:dyDescent="0.3">
      <c r="A33" s="122" t="s">
        <v>51</v>
      </c>
      <c r="B33" s="123"/>
      <c r="C33" s="123"/>
      <c r="D33" s="122"/>
      <c r="E33" s="124">
        <f t="shared" ref="E33:G33" si="11">E15+E31+E32</f>
        <v>14410.672</v>
      </c>
      <c r="F33" s="124">
        <f t="shared" si="11"/>
        <v>14410.672</v>
      </c>
      <c r="G33" s="124">
        <f t="shared" si="11"/>
        <v>12819.160400000001</v>
      </c>
    </row>
  </sheetData>
  <mergeCells count="9">
    <mergeCell ref="A1:G1"/>
    <mergeCell ref="A2:D2"/>
    <mergeCell ref="A4:D4"/>
    <mergeCell ref="E2:G4"/>
    <mergeCell ref="A22:G22"/>
    <mergeCell ref="A11:G11"/>
    <mergeCell ref="A3:D3"/>
    <mergeCell ref="A16:G16"/>
    <mergeCell ref="A20:G20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14" sqref="H14"/>
    </sheetView>
  </sheetViews>
  <sheetFormatPr defaultRowHeight="14.4" x14ac:dyDescent="0.3"/>
  <cols>
    <col min="1" max="1" width="25.88671875" customWidth="1"/>
    <col min="2" max="2" width="13" style="160" customWidth="1"/>
    <col min="3" max="3" width="11.6640625" style="160" customWidth="1"/>
  </cols>
  <sheetData>
    <row r="1" spans="1:3" x14ac:dyDescent="0.3">
      <c r="A1" s="166" t="s">
        <v>88</v>
      </c>
      <c r="B1" s="167"/>
      <c r="C1" s="168"/>
    </row>
    <row r="2" spans="1:3" x14ac:dyDescent="0.3">
      <c r="A2" s="169" t="s">
        <v>89</v>
      </c>
      <c r="B2" s="162"/>
      <c r="C2" s="170"/>
    </row>
    <row r="3" spans="1:3" s="161" customFormat="1" ht="28.8" x14ac:dyDescent="0.3">
      <c r="A3" s="171"/>
      <c r="B3" s="163" t="s">
        <v>107</v>
      </c>
      <c r="C3" s="172" t="s">
        <v>75</v>
      </c>
    </row>
    <row r="4" spans="1:3" x14ac:dyDescent="0.3">
      <c r="A4" s="173" t="s">
        <v>90</v>
      </c>
      <c r="B4" s="164">
        <v>8904</v>
      </c>
      <c r="C4" s="174">
        <v>9795</v>
      </c>
    </row>
    <row r="5" spans="1:3" x14ac:dyDescent="0.3">
      <c r="A5" s="173" t="s">
        <v>36</v>
      </c>
      <c r="B5" s="164">
        <f>ROUND(B4*5%,0)</f>
        <v>445</v>
      </c>
      <c r="C5" s="174">
        <f>ROUND(C4*5%,0)</f>
        <v>490</v>
      </c>
    </row>
    <row r="6" spans="1:3" x14ac:dyDescent="0.3">
      <c r="A6" s="173" t="s">
        <v>91</v>
      </c>
      <c r="B6" s="164">
        <v>2225</v>
      </c>
      <c r="C6" s="174">
        <v>2234</v>
      </c>
    </row>
    <row r="7" spans="1:3" x14ac:dyDescent="0.3">
      <c r="A7" s="175" t="s">
        <v>109</v>
      </c>
      <c r="B7" s="178">
        <f>SUM(B4:B6)</f>
        <v>11574</v>
      </c>
      <c r="C7" s="179">
        <f>SUM(C4:C6)</f>
        <v>12519</v>
      </c>
    </row>
    <row r="8" spans="1:3" x14ac:dyDescent="0.3">
      <c r="A8" s="173" t="s">
        <v>92</v>
      </c>
      <c r="B8" s="164">
        <f>ROUND(B4*12%,0)</f>
        <v>1068</v>
      </c>
      <c r="C8" s="174">
        <f>ROUND(C4*12%,0)</f>
        <v>1175</v>
      </c>
    </row>
    <row r="9" spans="1:3" x14ac:dyDescent="0.3">
      <c r="A9" s="173" t="s">
        <v>93</v>
      </c>
      <c r="B9" s="164">
        <f>ROUNDUP((B7+B10)*3.25%,0)</f>
        <v>393</v>
      </c>
      <c r="C9" s="174">
        <f>ROUNDUP((C7+C10)*3.25%,0)</f>
        <v>426</v>
      </c>
    </row>
    <row r="10" spans="1:3" x14ac:dyDescent="0.3">
      <c r="A10" s="173" t="s">
        <v>94</v>
      </c>
      <c r="B10" s="164">
        <f>ROUND(((B4/26)*18)/12,0)</f>
        <v>514</v>
      </c>
      <c r="C10" s="174">
        <f>ROUND(((C4/26)*18)/12,0)</f>
        <v>565</v>
      </c>
    </row>
    <row r="11" spans="1:3" x14ac:dyDescent="0.3">
      <c r="A11" s="173" t="s">
        <v>95</v>
      </c>
      <c r="B11" s="164">
        <f>ROUND(B4*8.33%,0)</f>
        <v>742</v>
      </c>
      <c r="C11" s="174">
        <f>ROUND(C4*8.33%,0)</f>
        <v>816</v>
      </c>
    </row>
    <row r="12" spans="1:3" ht="12" customHeight="1" x14ac:dyDescent="0.3">
      <c r="A12" s="173" t="s">
        <v>96</v>
      </c>
      <c r="B12" s="164">
        <v>3</v>
      </c>
      <c r="C12" s="174">
        <v>3</v>
      </c>
    </row>
    <row r="13" spans="1:3" x14ac:dyDescent="0.3">
      <c r="A13" s="173" t="s">
        <v>97</v>
      </c>
      <c r="B13" s="164">
        <v>200</v>
      </c>
      <c r="C13" s="174">
        <v>200</v>
      </c>
    </row>
    <row r="14" spans="1:3" x14ac:dyDescent="0.3">
      <c r="A14" s="173" t="s">
        <v>98</v>
      </c>
      <c r="B14" s="164">
        <v>100</v>
      </c>
      <c r="C14" s="174">
        <v>100</v>
      </c>
    </row>
    <row r="15" spans="1:3" x14ac:dyDescent="0.3">
      <c r="A15" s="175" t="s">
        <v>99</v>
      </c>
      <c r="B15" s="178">
        <f>SUM(B8:B14)</f>
        <v>3020</v>
      </c>
      <c r="C15" s="179">
        <f>SUM(C8:C14)</f>
        <v>3285</v>
      </c>
    </row>
    <row r="16" spans="1:3" ht="13.8" customHeight="1" x14ac:dyDescent="0.3">
      <c r="A16" s="173"/>
      <c r="B16" s="164"/>
      <c r="C16" s="174"/>
    </row>
    <row r="17" spans="1:3" x14ac:dyDescent="0.3">
      <c r="A17" s="175" t="s">
        <v>108</v>
      </c>
      <c r="B17" s="178">
        <f>ROUND(((B7+B15)/26)*4.42,0)</f>
        <v>2481</v>
      </c>
      <c r="C17" s="179">
        <f>ROUND(((C7+C15)/26)*4.42,0)</f>
        <v>2687</v>
      </c>
    </row>
    <row r="18" spans="1:3" x14ac:dyDescent="0.3">
      <c r="A18" s="180" t="s">
        <v>100</v>
      </c>
      <c r="B18" s="181">
        <f>ROUND((B7+B15+B17)*5.91%,0)</f>
        <v>1009</v>
      </c>
      <c r="C18" s="182">
        <f>ROUND((C7+C15+C17)*5.974%,0)</f>
        <v>1105</v>
      </c>
    </row>
    <row r="19" spans="1:3" x14ac:dyDescent="0.3">
      <c r="A19" s="175" t="s">
        <v>101</v>
      </c>
      <c r="B19" s="178">
        <f>B7+B15+B17+B18</f>
        <v>18084</v>
      </c>
      <c r="C19" s="179">
        <f>C7+C15+C17+C18</f>
        <v>19596</v>
      </c>
    </row>
    <row r="20" spans="1:3" x14ac:dyDescent="0.3">
      <c r="A20" s="186" t="s">
        <v>110</v>
      </c>
      <c r="B20" s="187"/>
      <c r="C20" s="188"/>
    </row>
    <row r="21" spans="1:3" s="161" customFormat="1" ht="13.2" customHeight="1" x14ac:dyDescent="0.3">
      <c r="A21" s="176" t="s">
        <v>102</v>
      </c>
      <c r="B21" s="165"/>
      <c r="C21" s="177"/>
    </row>
    <row r="22" spans="1:3" x14ac:dyDescent="0.3">
      <c r="A22" s="173" t="s">
        <v>103</v>
      </c>
      <c r="B22" s="164">
        <f>ROUND(B4*12%,0)</f>
        <v>1068</v>
      </c>
      <c r="C22" s="174">
        <f>ROUND(C4*12%,0)</f>
        <v>1175</v>
      </c>
    </row>
    <row r="23" spans="1:3" x14ac:dyDescent="0.3">
      <c r="A23" s="173" t="s">
        <v>104</v>
      </c>
      <c r="B23" s="164">
        <f>ROUNDUP((B7+B10)*0.75%,0)</f>
        <v>91</v>
      </c>
      <c r="C23" s="174">
        <f>ROUNDUP((C7+C10)*0.75%,0)</f>
        <v>99</v>
      </c>
    </row>
    <row r="24" spans="1:3" x14ac:dyDescent="0.3">
      <c r="A24" s="173" t="s">
        <v>105</v>
      </c>
      <c r="B24" s="164">
        <v>110</v>
      </c>
      <c r="C24" s="174">
        <v>130</v>
      </c>
    </row>
    <row r="25" spans="1:3" ht="15" thickBot="1" x14ac:dyDescent="0.35">
      <c r="A25" s="183" t="s">
        <v>106</v>
      </c>
      <c r="B25" s="184">
        <f>B7+B10-B22-B23-B24</f>
        <v>10819</v>
      </c>
      <c r="C25" s="185">
        <f>C7+C10-C22-C23-C24</f>
        <v>11680</v>
      </c>
    </row>
  </sheetData>
  <mergeCells count="4">
    <mergeCell ref="A21:C21"/>
    <mergeCell ref="A20:C20"/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 Wage Structure Sila</vt:lpstr>
      <vt:lpstr>Security Wage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Probal Sengupta</cp:lastModifiedBy>
  <cp:lastPrinted>2022-01-25T08:44:56Z</cp:lastPrinted>
  <dcterms:created xsi:type="dcterms:W3CDTF">2020-01-31T10:05:12Z</dcterms:created>
  <dcterms:modified xsi:type="dcterms:W3CDTF">2022-02-17T05:01:23Z</dcterms:modified>
</cp:coreProperties>
</file>