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ila sites\Canadian International School\"/>
    </mc:Choice>
  </mc:AlternateContent>
  <bookViews>
    <workbookView xWindow="0" yWindow="0" windowWidth="23040" windowHeight="8616"/>
  </bookViews>
  <sheets>
    <sheet name="Cost Schedules" sheetId="4" r:id="rId1"/>
    <sheet name="Minimum wage compliant" sheetId="6" r:id="rId2"/>
    <sheet name="Wage Breakup" sheetId="5" state="hidden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4" l="1"/>
  <c r="F8" i="6"/>
  <c r="F13" i="6"/>
  <c r="F19" i="6" s="1"/>
  <c r="F15" i="6"/>
  <c r="F24" i="6"/>
  <c r="F26" i="6"/>
  <c r="F27" i="6"/>
  <c r="F16" i="6" l="1"/>
  <c r="F20" i="6" s="1"/>
  <c r="F22" i="6" s="1"/>
  <c r="F25" i="6"/>
  <c r="F30" i="6" s="1"/>
  <c r="F31" i="6" s="1"/>
  <c r="D29" i="6" l="1"/>
  <c r="E29" i="6"/>
  <c r="C29" i="6"/>
  <c r="C26" i="6"/>
  <c r="E8" i="6" l="1"/>
  <c r="E27" i="6" s="1"/>
  <c r="D8" i="6"/>
  <c r="C8" i="6"/>
  <c r="D26" i="6" l="1"/>
  <c r="D27" i="6"/>
  <c r="C27" i="6"/>
  <c r="E26" i="6"/>
  <c r="F12" i="4"/>
  <c r="C13" i="6"/>
  <c r="E13" i="6"/>
  <c r="E15" i="6"/>
  <c r="E24" i="6"/>
  <c r="D13" i="6"/>
  <c r="D16" i="6" l="1"/>
  <c r="D25" i="6"/>
  <c r="D19" i="6"/>
  <c r="C16" i="6"/>
  <c r="C25" i="6"/>
  <c r="C19" i="6"/>
  <c r="E16" i="6"/>
  <c r="E25" i="6"/>
  <c r="E19" i="6"/>
  <c r="D13" i="5"/>
  <c r="D22" i="5" s="1"/>
  <c r="D11" i="5"/>
  <c r="C11" i="5"/>
  <c r="C13" i="5" s="1"/>
  <c r="D8" i="5"/>
  <c r="C8" i="5"/>
  <c r="C9" i="5" s="1"/>
  <c r="E30" i="6" l="1"/>
  <c r="E31" i="6" s="1"/>
  <c r="C20" i="6"/>
  <c r="C22" i="6" s="1"/>
  <c r="D20" i="6"/>
  <c r="D22" i="6" s="1"/>
  <c r="E20" i="6"/>
  <c r="E22" i="6" s="1"/>
  <c r="C30" i="6"/>
  <c r="C31" i="6" s="1"/>
  <c r="D30" i="6"/>
  <c r="D31" i="6" s="1"/>
  <c r="D9" i="5"/>
  <c r="E6" i="4" l="1"/>
  <c r="F6" i="4" s="1"/>
  <c r="E7" i="4"/>
  <c r="F7" i="4" s="1"/>
  <c r="E8" i="4"/>
  <c r="F8" i="4" s="1"/>
  <c r="D23" i="5"/>
  <c r="D15" i="5"/>
  <c r="D16" i="5"/>
  <c r="F9" i="4" l="1"/>
  <c r="F13" i="4" s="1"/>
  <c r="F15" i="4" s="1"/>
  <c r="D26" i="5"/>
  <c r="D27" i="5" s="1"/>
  <c r="D18" i="5"/>
  <c r="D20" i="5" s="1"/>
  <c r="C16" i="5" l="1"/>
  <c r="C23" i="5"/>
  <c r="C15" i="5"/>
  <c r="C18" i="5" s="1"/>
  <c r="C20" i="5" s="1"/>
  <c r="C22" i="5"/>
  <c r="C26" i="5"/>
  <c r="C27" i="5" s="1"/>
</calcChain>
</file>

<file path=xl/sharedStrings.xml><?xml version="1.0" encoding="utf-8"?>
<sst xmlns="http://schemas.openxmlformats.org/spreadsheetml/2006/main" count="86" uniqueCount="67">
  <si>
    <t>Department</t>
  </si>
  <si>
    <t>Qty</t>
  </si>
  <si>
    <t>Rate</t>
  </si>
  <si>
    <t>Total (Rs.)</t>
  </si>
  <si>
    <t>SUB TOTAL</t>
  </si>
  <si>
    <t>Soft Services</t>
  </si>
  <si>
    <t>Janitors</t>
  </si>
  <si>
    <t>Machinery &amp; Consumables</t>
  </si>
  <si>
    <t>Housekeeping Consumables as per SILA's list</t>
  </si>
  <si>
    <t>On actuals</t>
  </si>
  <si>
    <t>TOTAL SERVICES FEE</t>
  </si>
  <si>
    <t xml:space="preserve">MANAGEMENT FEE </t>
  </si>
  <si>
    <t>GRAND TOTAL</t>
  </si>
  <si>
    <t>HRA</t>
  </si>
  <si>
    <t>As Per Min Wage Schedule - Bangalore (January'19 Revision)</t>
  </si>
  <si>
    <t>PARTICULARS</t>
  </si>
  <si>
    <t>HK Staff (Unskilled)</t>
  </si>
  <si>
    <t>HK Supervisor</t>
  </si>
  <si>
    <t>(A)</t>
  </si>
  <si>
    <t>Basic Salary</t>
  </si>
  <si>
    <t>D. A. (Special Allowance)</t>
  </si>
  <si>
    <t>Basic + D.A.</t>
  </si>
  <si>
    <t>Total Gross Salary</t>
  </si>
  <si>
    <t>(B)</t>
  </si>
  <si>
    <t>PF Contribution (12% on Gross excluding HRA)</t>
  </si>
  <si>
    <t>ESIC (0.75% on total gross)</t>
  </si>
  <si>
    <t>LWF</t>
  </si>
  <si>
    <t>Employees deduction</t>
  </si>
  <si>
    <t>Net Salary (A-B)</t>
  </si>
  <si>
    <t>(C)</t>
  </si>
  <si>
    <t>PF Contribution (13% on Gross excluding HRA)</t>
  </si>
  <si>
    <t>ESIC (3.25%) on Total Gross</t>
  </si>
  <si>
    <t>Ex Gratia</t>
  </si>
  <si>
    <t>Uniforms</t>
  </si>
  <si>
    <t>Net Charges to Company</t>
  </si>
  <si>
    <t>Total Cost</t>
  </si>
  <si>
    <t>Other allowances</t>
  </si>
  <si>
    <t>Leave Salary</t>
  </si>
  <si>
    <t>Per Hour OT Rate for HK Staff</t>
  </si>
  <si>
    <t>FIXED</t>
  </si>
  <si>
    <t>Supervisor</t>
  </si>
  <si>
    <t>Snr Supervisor</t>
  </si>
  <si>
    <t>CANADIAN INTERNATIONAL SCHOOL - COMPLIANT</t>
  </si>
  <si>
    <t xml:space="preserve">Proposed Wage Rates </t>
  </si>
  <si>
    <t>HK Staff</t>
  </si>
  <si>
    <t>Gross Salary</t>
  </si>
  <si>
    <t>HRA (5% of Basic+DA)</t>
  </si>
  <si>
    <t>Washing Allowance</t>
  </si>
  <si>
    <t>Conveyance</t>
  </si>
  <si>
    <t>Additional Salary</t>
  </si>
  <si>
    <t>PF Contribution (12% of basic &amp; DA)</t>
  </si>
  <si>
    <t>KLWF</t>
  </si>
  <si>
    <t>ProfessionalTax</t>
  </si>
  <si>
    <t>PF (13%) on Basic + DA</t>
  </si>
  <si>
    <t>Leave Salary - 5.77% of total Gross</t>
  </si>
  <si>
    <t>Total Cost to Company</t>
  </si>
  <si>
    <t>Gratuity on actuals</t>
  </si>
  <si>
    <t>PCC and BGV</t>
  </si>
  <si>
    <t>STP Operator</t>
  </si>
  <si>
    <t>Non Comphrehensive AMC With Consumables</t>
  </si>
  <si>
    <t>Description</t>
  </si>
  <si>
    <t>Nos</t>
  </si>
  <si>
    <t>Unit Rate</t>
  </si>
  <si>
    <t>Rate(Rs)</t>
  </si>
  <si>
    <t>STP operator charges</t>
  </si>
  <si>
    <t>Chemicals &amp; Consumables( Chlorine,blower oil,grease,Test kits etc..)</t>
  </si>
  <si>
    <t>Supervising Charges(Trainings/PM coordination/Technical support)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</si>
</sst>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0.0%"/>
    <numFmt numFmtId="165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rgb="FF00206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21"/>
      </patternFill>
    </fill>
    <fill>
      <patternFill patternType="solid">
        <fgColor rgb="FFA6A6A6"/>
        <bgColor rgb="FFA6A6A6"/>
      </patternFill>
    </fill>
    <fill>
      <patternFill patternType="solid">
        <fgColor rgb="FF80808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/>
    <xf numFmtId="41" fontId="2" fillId="0" borderId="0" applyFont="0" applyFill="0" applyBorder="0" applyAlignment="0" applyProtection="0"/>
  </cellStyleXfs>
  <cellXfs count="101">
    <xf numFmtId="0" fontId="0" fillId="0" borderId="0" xfId="0"/>
    <xf numFmtId="3" fontId="5" fillId="0" borderId="9" xfId="0" applyNumberFormat="1" applyFont="1" applyBorder="1" applyAlignment="1">
      <alignment horizontal="center" vertical="center" wrapText="1"/>
    </xf>
    <xf numFmtId="3" fontId="5" fillId="0" borderId="3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14" xfId="0" applyNumberFormat="1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3" fontId="5" fillId="0" borderId="13" xfId="0" applyNumberFormat="1" applyFont="1" applyBorder="1" applyAlignment="1">
      <alignment horizontal="center" vertical="center" wrapText="1"/>
    </xf>
    <xf numFmtId="3" fontId="5" fillId="0" borderId="14" xfId="0" quotePrefix="1" applyNumberFormat="1" applyFont="1" applyBorder="1" applyAlignment="1">
      <alignment horizontal="center" vertical="center" wrapText="1"/>
    </xf>
    <xf numFmtId="3" fontId="5" fillId="0" borderId="4" xfId="0" applyNumberFormat="1" applyFont="1" applyBorder="1" applyAlignment="1">
      <alignment horizontal="center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4" xfId="0" applyNumberFormat="1" applyFont="1" applyBorder="1" applyAlignment="1">
      <alignment horizontal="center" vertical="center"/>
    </xf>
    <xf numFmtId="3" fontId="5" fillId="2" borderId="19" xfId="0" applyNumberFormat="1" applyFont="1" applyFill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center" vertical="center" wrapText="1"/>
    </xf>
    <xf numFmtId="41" fontId="1" fillId="0" borderId="21" xfId="3" applyFont="1" applyBorder="1" applyAlignment="1">
      <alignment horizontal="center" vertical="center" wrapText="1"/>
    </xf>
    <xf numFmtId="41" fontId="1" fillId="0" borderId="22" xfId="3" applyFont="1" applyBorder="1" applyAlignment="1">
      <alignment horizontal="center" vertical="center" wrapText="1"/>
    </xf>
    <xf numFmtId="41" fontId="1" fillId="0" borderId="1" xfId="3" applyFont="1" applyBorder="1" applyAlignment="1">
      <alignment horizontal="center" vertical="center" wrapText="1"/>
    </xf>
    <xf numFmtId="41" fontId="1" fillId="0" borderId="8" xfId="3" applyFont="1" applyBorder="1" applyAlignment="1">
      <alignment horizontal="center" vertical="center" wrapText="1"/>
    </xf>
    <xf numFmtId="41" fontId="8" fillId="0" borderId="3" xfId="3" applyFont="1" applyBorder="1" applyAlignment="1">
      <alignment horizontal="center"/>
    </xf>
    <xf numFmtId="41" fontId="8" fillId="0" borderId="2" xfId="3" applyFont="1" applyBorder="1" applyAlignment="1">
      <alignment horizontal="center"/>
    </xf>
    <xf numFmtId="41" fontId="8" fillId="0" borderId="4" xfId="3" applyFont="1" applyBorder="1" applyAlignment="1">
      <alignment horizontal="center" vertical="center"/>
    </xf>
    <xf numFmtId="41" fontId="8" fillId="0" borderId="23" xfId="3" applyFont="1" applyBorder="1" applyAlignment="1">
      <alignment horizontal="center"/>
    </xf>
    <xf numFmtId="41" fontId="8" fillId="0" borderId="24" xfId="3" applyFont="1" applyBorder="1" applyAlignment="1">
      <alignment horizontal="center" vertical="center"/>
    </xf>
    <xf numFmtId="41" fontId="1" fillId="0" borderId="21" xfId="3" applyFont="1" applyBorder="1" applyAlignment="1">
      <alignment horizontal="center"/>
    </xf>
    <xf numFmtId="41" fontId="1" fillId="0" borderId="22" xfId="3" applyFont="1" applyBorder="1" applyAlignment="1">
      <alignment horizontal="center" vertical="center"/>
    </xf>
    <xf numFmtId="41" fontId="8" fillId="0" borderId="25" xfId="3" applyFont="1" applyBorder="1" applyAlignment="1">
      <alignment horizontal="center"/>
    </xf>
    <xf numFmtId="165" fontId="8" fillId="0" borderId="26" xfId="3" applyNumberFormat="1" applyFont="1" applyBorder="1" applyAlignment="1">
      <alignment horizontal="center" vertical="center"/>
    </xf>
    <xf numFmtId="41" fontId="1" fillId="0" borderId="25" xfId="3" applyFont="1" applyBorder="1" applyAlignment="1">
      <alignment horizontal="center"/>
    </xf>
    <xf numFmtId="41" fontId="1" fillId="0" borderId="26" xfId="3" applyFont="1" applyBorder="1" applyAlignment="1">
      <alignment horizontal="center" vertical="center"/>
    </xf>
    <xf numFmtId="41" fontId="1" fillId="0" borderId="2" xfId="3" applyFont="1" applyBorder="1" applyAlignment="1">
      <alignment horizontal="center"/>
    </xf>
    <xf numFmtId="41" fontId="1" fillId="0" borderId="4" xfId="3" applyFont="1" applyBorder="1" applyAlignment="1">
      <alignment horizontal="center" vertical="center"/>
    </xf>
    <xf numFmtId="41" fontId="1" fillId="0" borderId="23" xfId="3" applyFont="1" applyBorder="1" applyAlignment="1">
      <alignment horizontal="center"/>
    </xf>
    <xf numFmtId="41" fontId="1" fillId="0" borderId="24" xfId="3" applyFont="1" applyBorder="1" applyAlignment="1">
      <alignment horizontal="center" vertical="center"/>
    </xf>
    <xf numFmtId="41" fontId="1" fillId="0" borderId="1" xfId="3" applyFont="1" applyBorder="1" applyAlignment="1">
      <alignment horizontal="center"/>
    </xf>
    <xf numFmtId="41" fontId="1" fillId="0" borderId="3" xfId="3" applyFont="1" applyBorder="1" applyAlignment="1">
      <alignment horizontal="center" vertical="center"/>
    </xf>
    <xf numFmtId="41" fontId="9" fillId="2" borderId="27" xfId="3" applyFont="1" applyFill="1" applyBorder="1" applyAlignment="1">
      <alignment horizontal="center"/>
    </xf>
    <xf numFmtId="41" fontId="9" fillId="2" borderId="28" xfId="3" applyFont="1" applyFill="1" applyBorder="1" applyAlignment="1">
      <alignment horizontal="center" vertical="center"/>
    </xf>
    <xf numFmtId="41" fontId="8" fillId="0" borderId="29" xfId="3" applyFont="1" applyBorder="1" applyAlignment="1">
      <alignment horizontal="center"/>
    </xf>
    <xf numFmtId="165" fontId="8" fillId="0" borderId="30" xfId="3" applyNumberFormat="1" applyFont="1" applyBorder="1" applyAlignment="1">
      <alignment horizontal="center" vertical="center"/>
    </xf>
    <xf numFmtId="3" fontId="5" fillId="2" borderId="33" xfId="0" applyNumberFormat="1" applyFont="1" applyFill="1" applyBorder="1" applyAlignment="1">
      <alignment horizontal="center" vertical="center" wrapText="1"/>
    </xf>
    <xf numFmtId="1" fontId="7" fillId="3" borderId="22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3" fontId="6" fillId="0" borderId="13" xfId="0" applyNumberFormat="1" applyFont="1" applyBorder="1" applyAlignment="1">
      <alignment horizontal="center" vertical="center" wrapText="1"/>
    </xf>
    <xf numFmtId="0" fontId="10" fillId="5" borderId="35" xfId="0" applyFont="1" applyFill="1" applyBorder="1" applyAlignment="1">
      <alignment horizontal="center"/>
    </xf>
    <xf numFmtId="0" fontId="10" fillId="5" borderId="36" xfId="0" applyFont="1" applyFill="1" applyBorder="1" applyAlignment="1">
      <alignment horizontal="center"/>
    </xf>
    <xf numFmtId="0" fontId="11" fillId="0" borderId="35" xfId="0" applyFont="1" applyBorder="1" applyAlignment="1"/>
    <xf numFmtId="0" fontId="11" fillId="0" borderId="36" xfId="0" applyFont="1" applyBorder="1" applyAlignment="1"/>
    <xf numFmtId="0" fontId="12" fillId="0" borderId="36" xfId="0" applyFont="1" applyBorder="1" applyAlignment="1"/>
    <xf numFmtId="3" fontId="11" fillId="0" borderId="36" xfId="0" applyNumberFormat="1" applyFont="1" applyBorder="1" applyAlignment="1">
      <alignment horizontal="right"/>
    </xf>
    <xf numFmtId="0" fontId="10" fillId="0" borderId="35" xfId="0" applyFont="1" applyBorder="1" applyAlignment="1"/>
    <xf numFmtId="3" fontId="10" fillId="0" borderId="36" xfId="0" applyNumberFormat="1" applyFont="1" applyBorder="1" applyAlignment="1">
      <alignment horizontal="right"/>
    </xf>
    <xf numFmtId="3" fontId="12" fillId="0" borderId="36" xfId="0" applyNumberFormat="1" applyFont="1" applyBorder="1" applyAlignment="1"/>
    <xf numFmtId="0" fontId="12" fillId="0" borderId="35" xfId="0" applyFont="1" applyBorder="1" applyAlignment="1"/>
    <xf numFmtId="0" fontId="11" fillId="0" borderId="37" xfId="0" applyFont="1" applyFill="1" applyBorder="1" applyAlignment="1"/>
    <xf numFmtId="3" fontId="0" fillId="0" borderId="0" xfId="0" applyNumberFormat="1"/>
    <xf numFmtId="3" fontId="5" fillId="4" borderId="15" xfId="0" applyNumberFormat="1" applyFont="1" applyFill="1" applyBorder="1" applyAlignment="1">
      <alignment horizontal="center" vertical="center" wrapText="1"/>
    </xf>
    <xf numFmtId="3" fontId="5" fillId="4" borderId="31" xfId="0" applyNumberFormat="1" applyFont="1" applyFill="1" applyBorder="1" applyAlignment="1">
      <alignment horizontal="center" vertical="center" wrapText="1"/>
    </xf>
    <xf numFmtId="3" fontId="5" fillId="4" borderId="32" xfId="0" applyNumberFormat="1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center" vertical="center"/>
    </xf>
    <xf numFmtId="3" fontId="1" fillId="3" borderId="5" xfId="0" applyNumberFormat="1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1" fillId="3" borderId="7" xfId="0" applyNumberFormat="1" applyFont="1" applyFill="1" applyBorder="1" applyAlignment="1">
      <alignment horizontal="center" vertical="center" wrapText="1"/>
    </xf>
    <xf numFmtId="3" fontId="5" fillId="4" borderId="10" xfId="0" applyNumberFormat="1" applyFont="1" applyFill="1" applyBorder="1" applyAlignment="1">
      <alignment horizontal="center" vertical="center" wrapText="1"/>
    </xf>
    <xf numFmtId="3" fontId="5" fillId="4" borderId="11" xfId="0" applyNumberFormat="1" applyFont="1" applyFill="1" applyBorder="1" applyAlignment="1">
      <alignment horizontal="center" vertical="center" wrapText="1"/>
    </xf>
    <xf numFmtId="3" fontId="5" fillId="4" borderId="12" xfId="0" applyNumberFormat="1" applyFont="1" applyFill="1" applyBorder="1" applyAlignment="1">
      <alignment horizontal="center" vertical="center" wrapText="1"/>
    </xf>
    <xf numFmtId="3" fontId="5" fillId="4" borderId="17" xfId="0" applyNumberFormat="1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5" fillId="4" borderId="18" xfId="0" applyNumberFormat="1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 wrapText="1"/>
    </xf>
    <xf numFmtId="3" fontId="5" fillId="0" borderId="12" xfId="0" applyNumberFormat="1" applyFont="1" applyBorder="1" applyAlignment="1">
      <alignment horizontal="center" vertical="center" wrapText="1"/>
    </xf>
    <xf numFmtId="164" fontId="5" fillId="0" borderId="10" xfId="1" applyNumberFormat="1" applyFont="1" applyBorder="1" applyAlignment="1">
      <alignment horizontal="center" vertical="center" wrapText="1"/>
    </xf>
    <xf numFmtId="164" fontId="5" fillId="0" borderId="12" xfId="1" applyNumberFormat="1" applyFont="1" applyBorder="1" applyAlignment="1">
      <alignment horizontal="center" vertical="center" wrapText="1"/>
    </xf>
    <xf numFmtId="41" fontId="1" fillId="2" borderId="5" xfId="3" applyFont="1" applyFill="1" applyBorder="1" applyAlignment="1">
      <alignment horizontal="center" vertical="center" wrapText="1"/>
    </xf>
    <xf numFmtId="41" fontId="1" fillId="2" borderId="6" xfId="3" applyFont="1" applyFill="1" applyBorder="1" applyAlignment="1">
      <alignment horizontal="center" vertical="center" wrapText="1"/>
    </xf>
    <xf numFmtId="41" fontId="1" fillId="2" borderId="7" xfId="3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3" fillId="0" borderId="0" xfId="0" applyFont="1"/>
    <xf numFmtId="0" fontId="16" fillId="0" borderId="39" xfId="0" applyFont="1" applyBorder="1" applyAlignment="1">
      <alignment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41" xfId="0" applyFont="1" applyBorder="1" applyAlignment="1">
      <alignment horizontal="center" vertical="center" wrapText="1"/>
    </xf>
    <xf numFmtId="0" fontId="17" fillId="0" borderId="39" xfId="0" applyFont="1" applyBorder="1" applyAlignment="1">
      <alignment vertical="center" wrapText="1"/>
    </xf>
    <xf numFmtId="0" fontId="16" fillId="0" borderId="39" xfId="0" applyFont="1" applyBorder="1" applyAlignment="1">
      <alignment horizontal="right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3" fontId="18" fillId="0" borderId="41" xfId="0" applyNumberFormat="1" applyFont="1" applyBorder="1" applyAlignment="1">
      <alignment horizontal="right" vertical="center" wrapText="1"/>
    </xf>
    <xf numFmtId="3" fontId="18" fillId="0" borderId="39" xfId="0" applyNumberFormat="1" applyFont="1" applyBorder="1" applyAlignment="1">
      <alignment horizontal="center" vertical="center" wrapText="1"/>
    </xf>
    <xf numFmtId="0" fontId="18" fillId="0" borderId="39" xfId="0" applyFont="1" applyBorder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vertical="center" wrapText="1"/>
    </xf>
    <xf numFmtId="0" fontId="17" fillId="2" borderId="41" xfId="0" applyFont="1" applyFill="1" applyBorder="1" applyAlignment="1">
      <alignment vertical="center" wrapText="1"/>
    </xf>
    <xf numFmtId="3" fontId="17" fillId="2" borderId="39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14" fillId="0" borderId="0" xfId="0" applyFont="1" applyAlignment="1">
      <alignment vertical="center"/>
    </xf>
    <xf numFmtId="0" fontId="15" fillId="6" borderId="43" xfId="0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center" vertical="center" wrapText="1"/>
    </xf>
  </cellXfs>
  <cellStyles count="4">
    <cellStyle name="Comma [0]" xfId="3" builtinId="6"/>
    <cellStyle name="Excel Built-in Normal" xfId="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487680</xdr:colOff>
      <xdr:row>2</xdr:row>
      <xdr:rowOff>38100</xdr:rowOff>
    </xdr:from>
    <xdr:ext cx="1485901" cy="60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10300" y="411480"/>
          <a:ext cx="1485901" cy="609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2" name="AutoShape 3" descr="TRIG6">
          <a:extLst>
            <a:ext uri="{FF2B5EF4-FFF2-40B4-BE49-F238E27FC236}">
              <a16:creationId xmlns:a16="http://schemas.microsoft.com/office/drawing/2014/main" id="{6C81613F-3396-451B-B726-7882E4325BB6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3" name="AutoShape 3" descr="TRIG6">
          <a:extLst>
            <a:ext uri="{FF2B5EF4-FFF2-40B4-BE49-F238E27FC236}">
              <a16:creationId xmlns:a16="http://schemas.microsoft.com/office/drawing/2014/main" id="{F535A22D-BFDC-4E52-A66D-E48B1D1134E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4" name="AutoShape 3" descr="TRIG6">
          <a:extLst>
            <a:ext uri="{FF2B5EF4-FFF2-40B4-BE49-F238E27FC236}">
              <a16:creationId xmlns:a16="http://schemas.microsoft.com/office/drawing/2014/main" id="{D9833E33-C364-4867-972E-9502623CEE84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</xdr:row>
      <xdr:rowOff>0</xdr:rowOff>
    </xdr:from>
    <xdr:ext cx="1314450" cy="600075"/>
    <xdr:sp macro="" textlink="">
      <xdr:nvSpPr>
        <xdr:cNvPr id="5" name="AutoShape 3" descr="TRIG6">
          <a:extLst>
            <a:ext uri="{FF2B5EF4-FFF2-40B4-BE49-F238E27FC236}">
              <a16:creationId xmlns:a16="http://schemas.microsoft.com/office/drawing/2014/main" id="{4162A9D3-9C1F-469A-8489-A895359A53F2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3144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 editAs="oneCell">
    <xdr:from>
      <xdr:col>0</xdr:col>
      <xdr:colOff>0</xdr:colOff>
      <xdr:row>3</xdr:row>
      <xdr:rowOff>0</xdr:rowOff>
    </xdr:from>
    <xdr:to>
      <xdr:col>1</xdr:col>
      <xdr:colOff>655321</xdr:colOff>
      <xdr:row>5</xdr:row>
      <xdr:rowOff>57626</xdr:rowOff>
    </xdr:to>
    <xdr:sp macro="" textlink="">
      <xdr:nvSpPr>
        <xdr:cNvPr id="6" name="AutoShape 3" descr="TRIG6">
          <a:extLst>
            <a:ext uri="{FF2B5EF4-FFF2-40B4-BE49-F238E27FC236}">
              <a16:creationId xmlns:a16="http://schemas.microsoft.com/office/drawing/2014/main" id="{7ECD09AF-A4FE-4DA6-BFF7-FAB4597024EC}"/>
            </a:ext>
          </a:extLst>
        </xdr:cNvPr>
        <xdr:cNvSpPr>
          <a:spLocks noChangeAspect="1" noChangeArrowheads="1"/>
        </xdr:cNvSpPr>
      </xdr:nvSpPr>
      <xdr:spPr bwMode="auto">
        <a:xfrm>
          <a:off x="624840" y="571500"/>
          <a:ext cx="1264921" cy="42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6"/>
  <sheetViews>
    <sheetView showGridLines="0" tabSelected="1" topLeftCell="E2" workbookViewId="0">
      <selection activeCell="N8" sqref="N8"/>
    </sheetView>
  </sheetViews>
  <sheetFormatPr defaultRowHeight="14.4" x14ac:dyDescent="0.3"/>
  <cols>
    <col min="3" max="3" width="39" customWidth="1"/>
    <col min="8" max="8" width="9.5546875" bestFit="1" customWidth="1"/>
    <col min="9" max="9" width="11" bestFit="1" customWidth="1"/>
    <col min="12" max="12" width="61.44140625" bestFit="1" customWidth="1"/>
  </cols>
  <sheetData>
    <row r="2" spans="2:15" ht="15" thickBot="1" x14ac:dyDescent="0.35"/>
    <row r="3" spans="2:15" ht="15" customHeight="1" thickBot="1" x14ac:dyDescent="0.35">
      <c r="B3" s="61" t="s">
        <v>42</v>
      </c>
      <c r="C3" s="62"/>
      <c r="D3" s="62"/>
      <c r="E3" s="62"/>
      <c r="F3" s="63"/>
      <c r="K3" s="79"/>
    </row>
    <row r="4" spans="2:15" ht="15" customHeight="1" x14ac:dyDescent="0.3">
      <c r="B4" s="42"/>
      <c r="C4" s="1" t="s">
        <v>0</v>
      </c>
      <c r="D4" s="1" t="s">
        <v>1</v>
      </c>
      <c r="E4" s="1" t="s">
        <v>2</v>
      </c>
      <c r="F4" s="2" t="s">
        <v>3</v>
      </c>
      <c r="K4" s="98"/>
      <c r="L4" s="98"/>
      <c r="M4" s="98"/>
      <c r="N4" s="98"/>
      <c r="O4" s="98"/>
    </row>
    <row r="5" spans="2:15" ht="15" customHeight="1" x14ac:dyDescent="0.3">
      <c r="B5" s="64" t="s">
        <v>5</v>
      </c>
      <c r="C5" s="65"/>
      <c r="D5" s="65"/>
      <c r="E5" s="65"/>
      <c r="F5" s="66"/>
      <c r="K5" s="99" t="s">
        <v>59</v>
      </c>
      <c r="L5" s="100"/>
      <c r="M5" s="100"/>
      <c r="N5" s="100"/>
      <c r="O5" s="100"/>
    </row>
    <row r="6" spans="2:15" ht="15" customHeight="1" thickBot="1" x14ac:dyDescent="0.35">
      <c r="B6" s="3">
        <v>1</v>
      </c>
      <c r="C6" s="43" t="s">
        <v>41</v>
      </c>
      <c r="D6" s="4">
        <v>1</v>
      </c>
      <c r="E6" s="4">
        <f>'Minimum wage compliant'!D31</f>
        <v>23493.157500000001</v>
      </c>
      <c r="F6" s="5">
        <f t="shared" ref="F6:F7" si="0">D6*E6</f>
        <v>23493.157500000001</v>
      </c>
      <c r="K6" s="80"/>
      <c r="L6" s="81" t="s">
        <v>60</v>
      </c>
      <c r="M6" s="82" t="s">
        <v>61</v>
      </c>
      <c r="N6" s="82" t="s">
        <v>62</v>
      </c>
      <c r="O6" s="83" t="s">
        <v>63</v>
      </c>
    </row>
    <row r="7" spans="2:15" ht="15" customHeight="1" thickBot="1" x14ac:dyDescent="0.35">
      <c r="B7" s="3">
        <v>2</v>
      </c>
      <c r="C7" s="43" t="s">
        <v>40</v>
      </c>
      <c r="D7" s="4">
        <v>2</v>
      </c>
      <c r="E7" s="4">
        <f>'Minimum wage compliant'!C31</f>
        <v>21556.8825</v>
      </c>
      <c r="F7" s="5">
        <f t="shared" si="0"/>
        <v>43113.764999999999</v>
      </c>
      <c r="K7" s="84">
        <v>1</v>
      </c>
      <c r="L7" s="85" t="s">
        <v>64</v>
      </c>
      <c r="M7" s="86">
        <v>1</v>
      </c>
      <c r="N7" s="87">
        <f>'Minimum wage compliant'!F31</f>
        <v>20524.167000000001</v>
      </c>
      <c r="O7" s="88">
        <v>20524</v>
      </c>
    </row>
    <row r="8" spans="2:15" ht="15" customHeight="1" thickBot="1" x14ac:dyDescent="0.35">
      <c r="B8" s="3">
        <v>3</v>
      </c>
      <c r="C8" s="43" t="s">
        <v>6</v>
      </c>
      <c r="D8" s="4">
        <v>32</v>
      </c>
      <c r="E8" s="4">
        <f>'Minimum wage compliant'!E31</f>
        <v>18513.338499999998</v>
      </c>
      <c r="F8" s="5">
        <f>D8*E8</f>
        <v>592426.83199999994</v>
      </c>
      <c r="K8" s="84">
        <v>2</v>
      </c>
      <c r="L8" s="85" t="s">
        <v>65</v>
      </c>
      <c r="M8" s="86">
        <v>1</v>
      </c>
      <c r="N8" s="87">
        <v>13000</v>
      </c>
      <c r="O8" s="88">
        <v>13000</v>
      </c>
    </row>
    <row r="9" spans="2:15" ht="15" customHeight="1" thickBot="1" x14ac:dyDescent="0.35">
      <c r="B9" s="3"/>
      <c r="C9" s="6" t="s">
        <v>4</v>
      </c>
      <c r="D9" s="7"/>
      <c r="E9" s="4"/>
      <c r="F9" s="8">
        <f>SUM(F6:F8)</f>
        <v>659033.75449999992</v>
      </c>
      <c r="K9" s="89">
        <v>3</v>
      </c>
      <c r="L9" s="90" t="s">
        <v>66</v>
      </c>
      <c r="M9" s="91">
        <v>1</v>
      </c>
      <c r="N9" s="87">
        <v>5000</v>
      </c>
      <c r="O9" s="88">
        <v>5000</v>
      </c>
    </row>
    <row r="10" spans="2:15" ht="15" customHeight="1" thickBot="1" x14ac:dyDescent="0.35">
      <c r="B10" s="64" t="s">
        <v>7</v>
      </c>
      <c r="C10" s="65"/>
      <c r="D10" s="65"/>
      <c r="E10" s="65"/>
      <c r="F10" s="66"/>
      <c r="K10" s="92"/>
      <c r="L10" s="93" t="s">
        <v>12</v>
      </c>
      <c r="M10" s="92"/>
      <c r="N10" s="94"/>
      <c r="O10" s="95">
        <v>38524</v>
      </c>
    </row>
    <row r="11" spans="2:15" ht="15" customHeight="1" x14ac:dyDescent="0.3">
      <c r="B11" s="9">
        <v>1</v>
      </c>
      <c r="C11" s="10" t="s">
        <v>8</v>
      </c>
      <c r="D11" s="10">
        <v>1</v>
      </c>
      <c r="E11" s="11" t="s">
        <v>9</v>
      </c>
      <c r="F11" s="12">
        <v>0</v>
      </c>
      <c r="K11" s="96"/>
      <c r="L11" s="96"/>
      <c r="M11" s="96"/>
      <c r="N11" s="96"/>
      <c r="O11" s="97"/>
    </row>
    <row r="12" spans="2:15" ht="15" customHeight="1" thickBot="1" x14ac:dyDescent="0.35">
      <c r="B12" s="3"/>
      <c r="C12" s="6" t="s">
        <v>4</v>
      </c>
      <c r="D12" s="4"/>
      <c r="E12" s="4"/>
      <c r="F12" s="8">
        <f>SUM(F11:F11)</f>
        <v>0</v>
      </c>
    </row>
    <row r="13" spans="2:15" ht="15" customHeight="1" x14ac:dyDescent="0.3">
      <c r="B13" s="67" t="s">
        <v>10</v>
      </c>
      <c r="C13" s="68"/>
      <c r="D13" s="68"/>
      <c r="E13" s="69"/>
      <c r="F13" s="13">
        <f>F9+F12</f>
        <v>659033.75449999992</v>
      </c>
    </row>
    <row r="14" spans="2:15" ht="15" customHeight="1" x14ac:dyDescent="0.3">
      <c r="B14" s="70" t="s">
        <v>11</v>
      </c>
      <c r="C14" s="71"/>
      <c r="D14" s="72" t="s">
        <v>39</v>
      </c>
      <c r="E14" s="73"/>
      <c r="F14" s="14">
        <v>37500</v>
      </c>
    </row>
    <row r="15" spans="2:15" ht="15" customHeight="1" thickBot="1" x14ac:dyDescent="0.35">
      <c r="B15" s="56" t="s">
        <v>12</v>
      </c>
      <c r="C15" s="57"/>
      <c r="D15" s="57"/>
      <c r="E15" s="58"/>
      <c r="F15" s="40">
        <f>SUM(F13:F14)</f>
        <v>696533.75449999992</v>
      </c>
    </row>
    <row r="16" spans="2:15" ht="15" customHeight="1" thickBot="1" x14ac:dyDescent="0.35">
      <c r="B16" s="59" t="s">
        <v>38</v>
      </c>
      <c r="C16" s="60"/>
      <c r="D16" s="60"/>
      <c r="E16" s="60"/>
      <c r="F16" s="41">
        <v>30</v>
      </c>
    </row>
  </sheetData>
  <mergeCells count="10">
    <mergeCell ref="K4:O4"/>
    <mergeCell ref="K5:O5"/>
    <mergeCell ref="B15:E15"/>
    <mergeCell ref="B16:E16"/>
    <mergeCell ref="B3:F3"/>
    <mergeCell ref="B5:F5"/>
    <mergeCell ref="B10:F10"/>
    <mergeCell ref="B13:E13"/>
    <mergeCell ref="B14:C14"/>
    <mergeCell ref="D14:E14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3"/>
  <sheetViews>
    <sheetView topLeftCell="A9" workbookViewId="0">
      <selection activeCell="B9" sqref="B1:F1048576"/>
    </sheetView>
  </sheetViews>
  <sheetFormatPr defaultRowHeight="14.4" x14ac:dyDescent="0.3"/>
  <cols>
    <col min="2" max="2" width="30.44140625" bestFit="1" customWidth="1"/>
    <col min="3" max="4" width="13.21875" customWidth="1"/>
    <col min="5" max="5" width="8.88671875" customWidth="1"/>
    <col min="6" max="6" width="14.21875" customWidth="1"/>
  </cols>
  <sheetData>
    <row r="3" spans="2:6" x14ac:dyDescent="0.3">
      <c r="B3" s="77" t="s">
        <v>43</v>
      </c>
      <c r="C3" s="78"/>
      <c r="D3" s="78"/>
      <c r="E3" s="78"/>
      <c r="F3" s="78"/>
    </row>
    <row r="4" spans="2:6" x14ac:dyDescent="0.3">
      <c r="B4" s="44" t="s">
        <v>15</v>
      </c>
      <c r="C4" s="45" t="s">
        <v>40</v>
      </c>
      <c r="D4" s="45" t="s">
        <v>41</v>
      </c>
      <c r="E4" s="45" t="s">
        <v>44</v>
      </c>
      <c r="F4" s="45" t="s">
        <v>58</v>
      </c>
    </row>
    <row r="5" spans="2:6" x14ac:dyDescent="0.3">
      <c r="B5" s="46" t="s">
        <v>18</v>
      </c>
      <c r="C5" s="47"/>
      <c r="D5" s="47"/>
      <c r="E5" s="48"/>
      <c r="F5" s="48"/>
    </row>
    <row r="6" spans="2:6" x14ac:dyDescent="0.3">
      <c r="B6" s="46" t="s">
        <v>19</v>
      </c>
      <c r="C6" s="49">
        <v>14771</v>
      </c>
      <c r="D6" s="49">
        <v>16421</v>
      </c>
      <c r="E6" s="49">
        <v>12287</v>
      </c>
      <c r="F6" s="49">
        <v>11588</v>
      </c>
    </row>
    <row r="7" spans="2:6" x14ac:dyDescent="0.3">
      <c r="B7" s="46" t="s">
        <v>20</v>
      </c>
      <c r="C7" s="49">
        <v>1724</v>
      </c>
      <c r="D7" s="49">
        <v>1724</v>
      </c>
      <c r="E7" s="49">
        <v>1724</v>
      </c>
      <c r="F7" s="49">
        <v>1724</v>
      </c>
    </row>
    <row r="8" spans="2:6" x14ac:dyDescent="0.3">
      <c r="B8" s="50" t="s">
        <v>45</v>
      </c>
      <c r="C8" s="51">
        <f t="shared" ref="C8:E8" si="0">C6+C7</f>
        <v>16495</v>
      </c>
      <c r="D8" s="51">
        <f t="shared" si="0"/>
        <v>18145</v>
      </c>
      <c r="E8" s="51">
        <f t="shared" si="0"/>
        <v>14011</v>
      </c>
      <c r="F8" s="51">
        <f t="shared" ref="F8" si="1">F6+F7</f>
        <v>13312</v>
      </c>
    </row>
    <row r="9" spans="2:6" x14ac:dyDescent="0.3">
      <c r="B9" s="46" t="s">
        <v>46</v>
      </c>
      <c r="C9" s="49"/>
      <c r="D9" s="49"/>
      <c r="E9" s="49"/>
      <c r="F9" s="49">
        <v>2830</v>
      </c>
    </row>
    <row r="10" spans="2:6" x14ac:dyDescent="0.3">
      <c r="B10" s="46" t="s">
        <v>47</v>
      </c>
      <c r="C10" s="49"/>
      <c r="D10" s="49"/>
      <c r="E10" s="49"/>
      <c r="F10" s="49"/>
    </row>
    <row r="11" spans="2:6" x14ac:dyDescent="0.3">
      <c r="B11" s="46" t="s">
        <v>48</v>
      </c>
      <c r="C11" s="49"/>
      <c r="D11" s="49"/>
      <c r="E11" s="49"/>
      <c r="F11" s="49"/>
    </row>
    <row r="12" spans="2:6" x14ac:dyDescent="0.3">
      <c r="B12" s="46" t="s">
        <v>49</v>
      </c>
      <c r="C12" s="49"/>
      <c r="D12" s="49"/>
      <c r="E12" s="49"/>
      <c r="F12" s="49"/>
    </row>
    <row r="13" spans="2:6" x14ac:dyDescent="0.3">
      <c r="B13" s="50" t="s">
        <v>22</v>
      </c>
      <c r="C13" s="51">
        <f>SUM(C8:C12)</f>
        <v>16495</v>
      </c>
      <c r="D13" s="51">
        <f>SUM(D8:D12)</f>
        <v>18145</v>
      </c>
      <c r="E13" s="51">
        <f>SUM(E8:E12)</f>
        <v>14011</v>
      </c>
      <c r="F13" s="51">
        <f>SUM(F8:F12)</f>
        <v>16142</v>
      </c>
    </row>
    <row r="14" spans="2:6" x14ac:dyDescent="0.3">
      <c r="B14" s="46" t="s">
        <v>23</v>
      </c>
      <c r="C14" s="52"/>
      <c r="D14" s="52"/>
      <c r="E14" s="52"/>
      <c r="F14" s="52"/>
    </row>
    <row r="15" spans="2:6" x14ac:dyDescent="0.3">
      <c r="B15" s="46" t="s">
        <v>50</v>
      </c>
      <c r="C15" s="49">
        <v>1800</v>
      </c>
      <c r="D15" s="49">
        <v>1800</v>
      </c>
      <c r="E15" s="49">
        <f>12%*E8</f>
        <v>1681.32</v>
      </c>
      <c r="F15" s="49">
        <f>12%*F8</f>
        <v>1597.44</v>
      </c>
    </row>
    <row r="16" spans="2:6" x14ac:dyDescent="0.3">
      <c r="B16" s="46" t="s">
        <v>25</v>
      </c>
      <c r="C16" s="49">
        <f>0.75%*C13</f>
        <v>123.71249999999999</v>
      </c>
      <c r="D16" s="49">
        <f>0.75%*D13</f>
        <v>136.08750000000001</v>
      </c>
      <c r="E16" s="49">
        <f>0.75%*E13</f>
        <v>105.0825</v>
      </c>
      <c r="F16" s="49">
        <f>0.75%*F13</f>
        <v>121.065</v>
      </c>
    </row>
    <row r="17" spans="2:6" x14ac:dyDescent="0.3">
      <c r="B17" s="46" t="s">
        <v>57</v>
      </c>
      <c r="C17" s="49">
        <v>250</v>
      </c>
      <c r="D17" s="49">
        <v>250</v>
      </c>
      <c r="E17" s="49">
        <v>250</v>
      </c>
      <c r="F17" s="49">
        <v>250</v>
      </c>
    </row>
    <row r="18" spans="2:6" x14ac:dyDescent="0.3">
      <c r="B18" s="46" t="s">
        <v>51</v>
      </c>
      <c r="C18" s="49">
        <v>2</v>
      </c>
      <c r="D18" s="49">
        <v>2</v>
      </c>
      <c r="E18" s="49">
        <v>2</v>
      </c>
      <c r="F18" s="49">
        <v>2</v>
      </c>
    </row>
    <row r="19" spans="2:6" x14ac:dyDescent="0.3">
      <c r="B19" s="46" t="s">
        <v>52</v>
      </c>
      <c r="C19" s="49">
        <f>IF(C13&gt;10000,200,IF(C13&gt;7500,175,IF(C13&lt;7499,0)))</f>
        <v>200</v>
      </c>
      <c r="D19" s="49">
        <f>IF(D13&gt;10000,200,IF(D13&gt;7500,175,IF(D13&lt;7499,0)))</f>
        <v>200</v>
      </c>
      <c r="E19" s="49">
        <f>IF(E13&gt;10000,200,IF(E13&gt;7500,175,IF(E13&lt;7499,0)))</f>
        <v>200</v>
      </c>
      <c r="F19" s="49">
        <f>IF(F13&gt;10000,200,IF(F13&gt;7500,175,IF(F13&lt;7499,0)))</f>
        <v>200</v>
      </c>
    </row>
    <row r="20" spans="2:6" x14ac:dyDescent="0.3">
      <c r="B20" s="46" t="s">
        <v>27</v>
      </c>
      <c r="C20" s="49">
        <f>SUM(C15:C19)</f>
        <v>2375.7125000000001</v>
      </c>
      <c r="D20" s="49">
        <f>SUM(D15:D19)</f>
        <v>2388.0875000000001</v>
      </c>
      <c r="E20" s="49">
        <f>SUM(E15:E19)</f>
        <v>2238.4025000000001</v>
      </c>
      <c r="F20" s="49">
        <f>SUM(F15:F19)</f>
        <v>2170.5050000000001</v>
      </c>
    </row>
    <row r="21" spans="2:6" x14ac:dyDescent="0.3">
      <c r="B21" s="53"/>
      <c r="C21" s="52"/>
      <c r="D21" s="52"/>
      <c r="E21" s="52"/>
      <c r="F21" s="52"/>
    </row>
    <row r="22" spans="2:6" x14ac:dyDescent="0.3">
      <c r="B22" s="50" t="s">
        <v>28</v>
      </c>
      <c r="C22" s="51">
        <f>C13-C20</f>
        <v>14119.2875</v>
      </c>
      <c r="D22" s="51">
        <f>D13-D20</f>
        <v>15756.9125</v>
      </c>
      <c r="E22" s="51">
        <f>E13-E20</f>
        <v>11772.5975</v>
      </c>
      <c r="F22" s="51">
        <f>F13-F20</f>
        <v>13971.494999999999</v>
      </c>
    </row>
    <row r="23" spans="2:6" x14ac:dyDescent="0.3">
      <c r="B23" s="46" t="s">
        <v>29</v>
      </c>
      <c r="C23" s="52"/>
      <c r="D23" s="52"/>
      <c r="E23" s="52"/>
      <c r="F23" s="52"/>
    </row>
    <row r="24" spans="2:6" x14ac:dyDescent="0.3">
      <c r="B24" s="46" t="s">
        <v>53</v>
      </c>
      <c r="C24" s="49">
        <v>1950</v>
      </c>
      <c r="D24" s="49">
        <v>1950</v>
      </c>
      <c r="E24" s="49">
        <f>13%*E8</f>
        <v>1821.43</v>
      </c>
      <c r="F24" s="49">
        <f>13%*F8</f>
        <v>1730.56</v>
      </c>
    </row>
    <row r="25" spans="2:6" x14ac:dyDescent="0.3">
      <c r="B25" s="46" t="s">
        <v>31</v>
      </c>
      <c r="C25" s="49">
        <f>3.25%*C13</f>
        <v>536.08749999999998</v>
      </c>
      <c r="D25" s="49">
        <f>3.25%*D13</f>
        <v>589.71249999999998</v>
      </c>
      <c r="E25" s="49">
        <f>3.25%*E13</f>
        <v>455.35750000000002</v>
      </c>
      <c r="F25" s="49">
        <f>3.25%*F13</f>
        <v>524.61500000000001</v>
      </c>
    </row>
    <row r="26" spans="2:6" x14ac:dyDescent="0.3">
      <c r="B26" s="46" t="s">
        <v>54</v>
      </c>
      <c r="C26" s="49">
        <f>5.77%*C8</f>
        <v>951.76149999999996</v>
      </c>
      <c r="D26" s="49">
        <f>5.77%*D8</f>
        <v>1046.9665</v>
      </c>
      <c r="E26" s="49">
        <f>5.77%*E8</f>
        <v>808.43469999999991</v>
      </c>
      <c r="F26" s="49">
        <f>5.77%*F8</f>
        <v>768.10239999999988</v>
      </c>
    </row>
    <row r="27" spans="2:6" x14ac:dyDescent="0.3">
      <c r="B27" s="46" t="s">
        <v>32</v>
      </c>
      <c r="C27" s="49">
        <f>8.33%*C8</f>
        <v>1374.0335</v>
      </c>
      <c r="D27" s="49">
        <f>8.33%*D8</f>
        <v>1511.4784999999999</v>
      </c>
      <c r="E27" s="49">
        <f>8.33%*E8</f>
        <v>1167.1162999999999</v>
      </c>
      <c r="F27" s="49">
        <f>8.33%*F8</f>
        <v>1108.8896</v>
      </c>
    </row>
    <row r="28" spans="2:6" x14ac:dyDescent="0.3">
      <c r="B28" s="46" t="s">
        <v>56</v>
      </c>
      <c r="C28" s="49"/>
      <c r="D28" s="49"/>
      <c r="E28" s="49"/>
      <c r="F28" s="49"/>
    </row>
    <row r="29" spans="2:6" x14ac:dyDescent="0.3">
      <c r="B29" s="46" t="s">
        <v>33</v>
      </c>
      <c r="C29" s="49">
        <f>200-26+31+45</f>
        <v>250</v>
      </c>
      <c r="D29" s="49">
        <f t="shared" ref="D29:F29" si="2">200-26+31+45</f>
        <v>250</v>
      </c>
      <c r="E29" s="49">
        <f t="shared" si="2"/>
        <v>250</v>
      </c>
      <c r="F29" s="49">
        <v>250</v>
      </c>
    </row>
    <row r="30" spans="2:6" x14ac:dyDescent="0.3">
      <c r="B30" s="46" t="s">
        <v>34</v>
      </c>
      <c r="C30" s="49">
        <f>SUM(C24:C29)</f>
        <v>5061.8824999999997</v>
      </c>
      <c r="D30" s="49">
        <f>SUM(D24:D29)</f>
        <v>5348.1575000000003</v>
      </c>
      <c r="E30" s="49">
        <f>SUM(E24:E29)</f>
        <v>4502.3384999999998</v>
      </c>
      <c r="F30" s="49">
        <f>SUM(F24:F29)</f>
        <v>4382.1669999999995</v>
      </c>
    </row>
    <row r="31" spans="2:6" x14ac:dyDescent="0.3">
      <c r="B31" s="50" t="s">
        <v>55</v>
      </c>
      <c r="C31" s="51">
        <f>C13+C30</f>
        <v>21556.8825</v>
      </c>
      <c r="D31" s="51">
        <f>D13+D30</f>
        <v>23493.157500000001</v>
      </c>
      <c r="E31" s="51">
        <f>E13+E30</f>
        <v>18513.338499999998</v>
      </c>
      <c r="F31" s="51">
        <f>F13+F30</f>
        <v>20524.167000000001</v>
      </c>
    </row>
    <row r="32" spans="2:6" x14ac:dyDescent="0.3">
      <c r="B32" s="54"/>
    </row>
    <row r="33" spans="3:6" x14ac:dyDescent="0.3">
      <c r="C33" s="55"/>
      <c r="D33" s="55"/>
      <c r="E33" s="55"/>
      <c r="F33" s="55"/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topLeftCell="A4" workbookViewId="0">
      <selection activeCell="D13" sqref="D13"/>
    </sheetView>
  </sheetViews>
  <sheetFormatPr defaultRowHeight="14.4" x14ac:dyDescent="0.3"/>
  <cols>
    <col min="2" max="2" width="39.33203125" customWidth="1"/>
    <col min="3" max="3" width="9.109375" customWidth="1"/>
    <col min="4" max="4" width="11.109375" bestFit="1" customWidth="1"/>
  </cols>
  <sheetData>
    <row r="2" spans="2:4" ht="15" thickBot="1" x14ac:dyDescent="0.35"/>
    <row r="3" spans="2:4" ht="15" thickBot="1" x14ac:dyDescent="0.35">
      <c r="B3" s="74" t="s">
        <v>14</v>
      </c>
      <c r="C3" s="75"/>
      <c r="D3" s="76"/>
    </row>
    <row r="4" spans="2:4" ht="43.8" thickBot="1" x14ac:dyDescent="0.35">
      <c r="B4" s="15" t="s">
        <v>15</v>
      </c>
      <c r="C4" s="16" t="s">
        <v>16</v>
      </c>
      <c r="D4" s="16" t="s">
        <v>17</v>
      </c>
    </row>
    <row r="5" spans="2:4" x14ac:dyDescent="0.3">
      <c r="B5" s="17" t="s">
        <v>18</v>
      </c>
      <c r="C5" s="18"/>
      <c r="D5" s="19"/>
    </row>
    <row r="6" spans="2:4" x14ac:dyDescent="0.3">
      <c r="B6" s="20" t="s">
        <v>19</v>
      </c>
      <c r="C6" s="21">
        <v>5000</v>
      </c>
      <c r="D6" s="21">
        <v>5000</v>
      </c>
    </row>
    <row r="7" spans="2:4" ht="15" thickBot="1" x14ac:dyDescent="0.35">
      <c r="B7" s="22" t="s">
        <v>20</v>
      </c>
      <c r="C7" s="23">
        <v>2000</v>
      </c>
      <c r="D7" s="23">
        <v>2000</v>
      </c>
    </row>
    <row r="8" spans="2:4" ht="15" thickBot="1" x14ac:dyDescent="0.35">
      <c r="B8" s="24" t="s">
        <v>21</v>
      </c>
      <c r="C8" s="25">
        <f t="shared" ref="C8:D8" si="0">SUM(C6:C7)</f>
        <v>7000</v>
      </c>
      <c r="D8" s="25">
        <f t="shared" si="0"/>
        <v>7000</v>
      </c>
    </row>
    <row r="9" spans="2:4" x14ac:dyDescent="0.3">
      <c r="B9" s="20" t="s">
        <v>32</v>
      </c>
      <c r="C9" s="21">
        <f>8.33%*C8</f>
        <v>583.1</v>
      </c>
      <c r="D9" s="21">
        <f>8.33%*D8</f>
        <v>583.1</v>
      </c>
    </row>
    <row r="10" spans="2:4" x14ac:dyDescent="0.3">
      <c r="B10" s="26" t="s">
        <v>13</v>
      </c>
      <c r="C10" s="27">
        <v>3200</v>
      </c>
      <c r="D10" s="27">
        <v>3500</v>
      </c>
    </row>
    <row r="11" spans="2:4" x14ac:dyDescent="0.3">
      <c r="B11" s="38" t="s">
        <v>37</v>
      </c>
      <c r="C11" s="39">
        <f>5.77%*(C8+C9+C10)</f>
        <v>622.18486999999993</v>
      </c>
      <c r="D11" s="39">
        <f>5.77%*(D8+D9+D10)</f>
        <v>639.49486999999999</v>
      </c>
    </row>
    <row r="12" spans="2:4" ht="15" thickBot="1" x14ac:dyDescent="0.35">
      <c r="B12" s="38" t="s">
        <v>36</v>
      </c>
      <c r="C12" s="39"/>
      <c r="D12" s="39">
        <v>3800</v>
      </c>
    </row>
    <row r="13" spans="2:4" ht="15" thickBot="1" x14ac:dyDescent="0.35">
      <c r="B13" s="24" t="s">
        <v>22</v>
      </c>
      <c r="C13" s="25">
        <f>SUM(C8:C12)</f>
        <v>11405.28487</v>
      </c>
      <c r="D13" s="25">
        <f>SUM(D8:D12)</f>
        <v>15522.594870000001</v>
      </c>
    </row>
    <row r="14" spans="2:4" x14ac:dyDescent="0.3">
      <c r="B14" s="28" t="s">
        <v>23</v>
      </c>
      <c r="C14" s="29"/>
      <c r="D14" s="29"/>
    </row>
    <row r="15" spans="2:4" x14ac:dyDescent="0.3">
      <c r="B15" s="20" t="s">
        <v>24</v>
      </c>
      <c r="C15" s="21">
        <f>IF(SUM(C13-C10)&gt;15000,(15000*12%),IF(SUM(C13-C10)=15000,15000*12%,IF(SUM(C13-C10)&lt;15000,SUM(C13-C10)*12%,0)))</f>
        <v>984.63418439999987</v>
      </c>
      <c r="D15" s="21">
        <f>IF(SUM(D13-D10)&gt;15000,(15000*12%),IF(SUM(D13-D10)=15000,15000*12%,IF(SUM(D13-D10)&lt;15000,SUM(D13-D10)*12%,0)))</f>
        <v>1442.7113844</v>
      </c>
    </row>
    <row r="16" spans="2:4" x14ac:dyDescent="0.3">
      <c r="B16" s="20" t="s">
        <v>25</v>
      </c>
      <c r="C16" s="21">
        <f>IF(C13&gt;21000,0,IF(C13&lt;21000,C13*0.75%))</f>
        <v>85.539636524999992</v>
      </c>
      <c r="D16" s="21">
        <f t="shared" ref="D16" si="1">IF(D13&gt;21000,0,IF(D13&lt;21000,D13*0.75%))</f>
        <v>116.419461525</v>
      </c>
    </row>
    <row r="17" spans="2:4" x14ac:dyDescent="0.3">
      <c r="B17" s="20" t="s">
        <v>26</v>
      </c>
      <c r="C17" s="21">
        <v>1</v>
      </c>
      <c r="D17" s="21">
        <v>1</v>
      </c>
    </row>
    <row r="18" spans="2:4" x14ac:dyDescent="0.3">
      <c r="B18" s="30" t="s">
        <v>27</v>
      </c>
      <c r="C18" s="31">
        <f>SUM(C15:C17)</f>
        <v>1071.1738209249997</v>
      </c>
      <c r="D18" s="31">
        <f>SUM(D15:D17)</f>
        <v>1560.1308459250001</v>
      </c>
    </row>
    <row r="19" spans="2:4" ht="15" thickBot="1" x14ac:dyDescent="0.35">
      <c r="B19" s="32"/>
      <c r="C19" s="33"/>
      <c r="D19" s="33"/>
    </row>
    <row r="20" spans="2:4" ht="15" thickBot="1" x14ac:dyDescent="0.35">
      <c r="B20" s="24" t="s">
        <v>28</v>
      </c>
      <c r="C20" s="25">
        <f>C13-C18</f>
        <v>10334.111049075</v>
      </c>
      <c r="D20" s="25">
        <f>D13-D18</f>
        <v>13962.464024075001</v>
      </c>
    </row>
    <row r="21" spans="2:4" x14ac:dyDescent="0.3">
      <c r="B21" s="34" t="s">
        <v>29</v>
      </c>
      <c r="C21" s="35"/>
      <c r="D21" s="35"/>
    </row>
    <row r="22" spans="2:4" x14ac:dyDescent="0.3">
      <c r="B22" s="20" t="s">
        <v>30</v>
      </c>
      <c r="C22" s="21">
        <f>IF(SUM(C13-C10)&gt;15000,(15000*13%),IF(SUM(C13-C10)=15000,15000*13%,IF(SUM(C13-C10)&lt;15000,SUM(C13-C10)*13%,0)))</f>
        <v>1066.6870331</v>
      </c>
      <c r="D22" s="21">
        <f>IF(SUM(D13-D10)&gt;15000,(15000*13%),IF(SUM(D13-D10)=15000,15000*13%,IF(SUM(D13-D10)&lt;15000,SUM(D13-D10)*13%,0)))</f>
        <v>1562.9373331000002</v>
      </c>
    </row>
    <row r="23" spans="2:4" x14ac:dyDescent="0.3">
      <c r="B23" s="20" t="s">
        <v>31</v>
      </c>
      <c r="C23" s="21">
        <f>IF(C13&gt;21000,0,IF(C13&lt;21000,C13*3.25%))</f>
        <v>370.671758275</v>
      </c>
      <c r="D23" s="21">
        <f t="shared" ref="D23" si="2">IF(D13&gt;21000,0,IF(D13&lt;21000,D13*3.25%))</f>
        <v>504.48433327500004</v>
      </c>
    </row>
    <row r="24" spans="2:4" x14ac:dyDescent="0.3">
      <c r="B24" s="20" t="s">
        <v>26</v>
      </c>
      <c r="C24" s="21">
        <v>1</v>
      </c>
      <c r="D24" s="21">
        <v>1</v>
      </c>
    </row>
    <row r="25" spans="2:4" ht="15" thickBot="1" x14ac:dyDescent="0.35">
      <c r="B25" s="22" t="s">
        <v>33</v>
      </c>
      <c r="C25" s="23">
        <v>250</v>
      </c>
      <c r="D25" s="23">
        <v>250</v>
      </c>
    </row>
    <row r="26" spans="2:4" ht="15" thickBot="1" x14ac:dyDescent="0.35">
      <c r="B26" s="24" t="s">
        <v>34</v>
      </c>
      <c r="C26" s="25">
        <f>SUM(C22:C25)</f>
        <v>1688.358791375</v>
      </c>
      <c r="D26" s="25">
        <f>SUM(D22:D25)</f>
        <v>2318.4216663750003</v>
      </c>
    </row>
    <row r="27" spans="2:4" ht="16.2" thickBot="1" x14ac:dyDescent="0.35">
      <c r="B27" s="36" t="s">
        <v>35</v>
      </c>
      <c r="C27" s="37">
        <f>C13+C26</f>
        <v>13093.643661374999</v>
      </c>
      <c r="D27" s="37">
        <f>D13+D26</f>
        <v>17841.016536375002</v>
      </c>
    </row>
  </sheetData>
  <mergeCells count="1">
    <mergeCell ref="B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Schedules</vt:lpstr>
      <vt:lpstr>Minimum wage compliant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2018-06-11T05:35:21Z</dcterms:created>
  <dcterms:modified xsi:type="dcterms:W3CDTF">2022-02-22T10:31:15Z</dcterms:modified>
</cp:coreProperties>
</file>