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nda - 2021-2022\SILA\Sila Agreements\Logos - Chennai\"/>
    </mc:Choice>
  </mc:AlternateContent>
  <bookViews>
    <workbookView xWindow="0" yWindow="0" windowWidth="23040" windowHeight="8616"/>
  </bookViews>
  <sheets>
    <sheet name="Cost Schedule" sheetId="14" r:id="rId1"/>
    <sheet name="Deployment" sheetId="17" r:id="rId2"/>
    <sheet name="Wage Breakup" sheetId="16" r:id="rId3"/>
  </sheets>
  <definedNames>
    <definedName name="_xlnm.Print_Area" localSheetId="0">'Cost Schedule'!$A$1:$M$54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6" l="1"/>
  <c r="F24" i="16"/>
  <c r="G24" i="16"/>
  <c r="H24" i="16"/>
  <c r="I24" i="16"/>
  <c r="J24" i="16"/>
  <c r="D24" i="16"/>
  <c r="E16" i="16"/>
  <c r="F16" i="16"/>
  <c r="G16" i="16"/>
  <c r="H16" i="16"/>
  <c r="I16" i="16"/>
  <c r="J16" i="16"/>
  <c r="D16" i="16"/>
  <c r="E10" i="16"/>
  <c r="F10" i="16"/>
  <c r="G10" i="16"/>
  <c r="H10" i="16"/>
  <c r="I10" i="16"/>
  <c r="J10" i="16"/>
  <c r="D10" i="16"/>
  <c r="E9" i="16"/>
  <c r="F9" i="16"/>
  <c r="G9" i="16"/>
  <c r="H9" i="16"/>
  <c r="I9" i="16"/>
  <c r="J9" i="16"/>
  <c r="D9" i="16"/>
  <c r="C10" i="16"/>
  <c r="J7" i="16" l="1"/>
  <c r="J8" i="16" s="1"/>
  <c r="C16" i="14"/>
  <c r="C17" i="14" s="1"/>
  <c r="I7" i="16"/>
  <c r="I8" i="16" s="1"/>
  <c r="H7" i="16"/>
  <c r="H8" i="16" s="1"/>
  <c r="G7" i="16"/>
  <c r="G8" i="16" s="1"/>
  <c r="F7" i="16"/>
  <c r="G12" i="17"/>
  <c r="G11" i="17"/>
  <c r="G10" i="17"/>
  <c r="G9" i="17"/>
  <c r="G8" i="17"/>
  <c r="G7" i="17"/>
  <c r="G6" i="17"/>
  <c r="G5" i="17"/>
  <c r="G4" i="17"/>
  <c r="L27" i="14"/>
  <c r="L26" i="14"/>
  <c r="C25" i="14"/>
  <c r="C26" i="14" s="1"/>
  <c r="C27" i="14" s="1"/>
  <c r="C28" i="14" s="1"/>
  <c r="G22" i="14"/>
  <c r="H22" i="14"/>
  <c r="L29" i="14" l="1"/>
  <c r="H18" i="16"/>
  <c r="G18" i="16"/>
  <c r="J18" i="16"/>
  <c r="I18" i="16"/>
  <c r="F18" i="16"/>
  <c r="E18" i="16"/>
  <c r="D18" i="16"/>
  <c r="H26" i="16"/>
  <c r="G26" i="16"/>
  <c r="J26" i="16"/>
  <c r="I26" i="16"/>
  <c r="F26" i="16"/>
  <c r="E26" i="16"/>
  <c r="D26" i="16"/>
  <c r="K8" i="14"/>
  <c r="L8" i="14" s="1"/>
  <c r="J22" i="14"/>
  <c r="I22" i="14"/>
  <c r="F22" i="14"/>
  <c r="J9" i="14"/>
  <c r="I9" i="14"/>
  <c r="H9" i="14"/>
  <c r="G9" i="14"/>
  <c r="F9" i="14"/>
  <c r="K16" i="14" l="1"/>
  <c r="K15" i="14" l="1"/>
  <c r="K17" i="14"/>
  <c r="J18" i="14"/>
  <c r="K11" i="14"/>
  <c r="K7" i="14"/>
  <c r="J13" i="14"/>
  <c r="K22" i="14" l="1"/>
  <c r="K9" i="14"/>
  <c r="J14" i="16" l="1"/>
  <c r="I13" i="16"/>
  <c r="J13" i="16"/>
  <c r="J25" i="16" l="1"/>
  <c r="J17" i="16"/>
  <c r="I14" i="16"/>
  <c r="J31" i="16" l="1"/>
  <c r="J32" i="16" s="1"/>
  <c r="I25" i="16"/>
  <c r="J20" i="16"/>
  <c r="J22" i="16" s="1"/>
  <c r="I17" i="16"/>
  <c r="E21" i="14" l="1"/>
  <c r="I31" i="16"/>
  <c r="I32" i="16" s="1"/>
  <c r="I20" i="16"/>
  <c r="I22" i="16" s="1"/>
  <c r="E20" i="14" l="1"/>
  <c r="F13" i="14"/>
  <c r="E7" i="16" l="1"/>
  <c r="D7" i="16"/>
  <c r="D8" i="16" s="1"/>
  <c r="D14" i="16" l="1"/>
  <c r="H14" i="16"/>
  <c r="F14" i="16"/>
  <c r="E14" i="16"/>
  <c r="G14" i="16"/>
  <c r="E17" i="16" l="1"/>
  <c r="D17" i="16"/>
  <c r="F17" i="16"/>
  <c r="G17" i="16"/>
  <c r="H17" i="16"/>
  <c r="G25" i="16"/>
  <c r="E25" i="16"/>
  <c r="D25" i="16"/>
  <c r="H25" i="16"/>
  <c r="F25" i="16"/>
  <c r="G20" i="16" l="1"/>
  <c r="G22" i="16" s="1"/>
  <c r="E20" i="16"/>
  <c r="E22" i="16" s="1"/>
  <c r="E31" i="16"/>
  <c r="E32" i="16" s="1"/>
  <c r="F20" i="16"/>
  <c r="F22" i="16" s="1"/>
  <c r="F31" i="16"/>
  <c r="F32" i="16" s="1"/>
  <c r="G31" i="16"/>
  <c r="G32" i="16" s="1"/>
  <c r="D20" i="16"/>
  <c r="D22" i="16" s="1"/>
  <c r="H31" i="16"/>
  <c r="H32" i="16" s="1"/>
  <c r="H20" i="16"/>
  <c r="H22" i="16" s="1"/>
  <c r="D31" i="16"/>
  <c r="D32" i="16" s="1"/>
  <c r="E12" i="14" l="1"/>
  <c r="E11" i="14"/>
  <c r="L11" i="14" s="1"/>
  <c r="E17" i="14"/>
  <c r="L17" i="14" s="1"/>
  <c r="E16" i="14"/>
  <c r="E15" i="14"/>
  <c r="C21" i="14"/>
  <c r="I18" i="14"/>
  <c r="H18" i="14"/>
  <c r="G18" i="14"/>
  <c r="F18" i="14"/>
  <c r="I13" i="14"/>
  <c r="H13" i="14"/>
  <c r="G13" i="14"/>
  <c r="C12" i="14"/>
  <c r="L7" i="14" l="1"/>
  <c r="L9" i="14" s="1"/>
  <c r="K13" i="14"/>
  <c r="L13" i="14"/>
  <c r="K18" i="14"/>
  <c r="L20" i="14" l="1"/>
  <c r="L15" i="14" l="1"/>
  <c r="L21" i="14"/>
  <c r="L22" i="14" s="1"/>
  <c r="L16" i="14"/>
  <c r="L18" i="14" l="1"/>
  <c r="L31" i="14" s="1"/>
  <c r="L30" i="14" l="1"/>
  <c r="L32" i="14" l="1"/>
  <c r="J54" i="14"/>
</calcChain>
</file>

<file path=xl/sharedStrings.xml><?xml version="1.0" encoding="utf-8"?>
<sst xmlns="http://schemas.openxmlformats.org/spreadsheetml/2006/main" count="184" uniqueCount="105">
  <si>
    <t>G</t>
  </si>
  <si>
    <t>Cost/Head</t>
  </si>
  <si>
    <t>I</t>
  </si>
  <si>
    <t>II</t>
  </si>
  <si>
    <t>III</t>
  </si>
  <si>
    <t>Cost/Month</t>
  </si>
  <si>
    <t>Cost</t>
  </si>
  <si>
    <t>Management Team</t>
  </si>
  <si>
    <t xml:space="preserve">Security Supervisor </t>
  </si>
  <si>
    <t>Technical Tools &amp; Tackles</t>
  </si>
  <si>
    <t>Security Guards</t>
  </si>
  <si>
    <t>HK Supervisor</t>
  </si>
  <si>
    <t>Unit Rate (Rs.)</t>
  </si>
  <si>
    <t xml:space="preserve">Site Name - </t>
  </si>
  <si>
    <t xml:space="preserve">Proposal Date - </t>
  </si>
  <si>
    <t>City</t>
  </si>
  <si>
    <t>Sub - Total</t>
  </si>
  <si>
    <t>Shifts</t>
  </si>
  <si>
    <t>Remarks &amp; Shift Timings</t>
  </si>
  <si>
    <t>Sr.No.</t>
  </si>
  <si>
    <t>Security Team</t>
  </si>
  <si>
    <t xml:space="preserve">Technical Team </t>
  </si>
  <si>
    <t>Soft Services</t>
  </si>
  <si>
    <t>Total No.</t>
  </si>
  <si>
    <t>TOTAL CHARGES</t>
  </si>
  <si>
    <t>Management Fee</t>
  </si>
  <si>
    <t>Grand Total - Monthly</t>
  </si>
  <si>
    <t>9 hours x 6 Days a Week</t>
  </si>
  <si>
    <t>Basic</t>
  </si>
  <si>
    <t>HRA</t>
  </si>
  <si>
    <t>PARTICULARS</t>
  </si>
  <si>
    <t>(A)</t>
  </si>
  <si>
    <t>Conveyance</t>
  </si>
  <si>
    <t>Total Gross Salary</t>
  </si>
  <si>
    <t>(B)</t>
  </si>
  <si>
    <t>LWF</t>
  </si>
  <si>
    <t>Professional Tax</t>
  </si>
  <si>
    <t>Employees deduction</t>
  </si>
  <si>
    <t>Net Salary (A-B)</t>
  </si>
  <si>
    <t>Net Charges to Company</t>
  </si>
  <si>
    <t>Total Cost</t>
  </si>
  <si>
    <t>HK Staff</t>
  </si>
  <si>
    <t>Gardener</t>
  </si>
  <si>
    <t>Unskilled</t>
  </si>
  <si>
    <t>D.A.</t>
  </si>
  <si>
    <t>Basic + D.A.</t>
  </si>
  <si>
    <t>Special Allowance</t>
  </si>
  <si>
    <t>NA</t>
  </si>
  <si>
    <t>(C)</t>
  </si>
  <si>
    <t>Gratuity</t>
  </si>
  <si>
    <t>Admin, Documentation, Background Verification</t>
  </si>
  <si>
    <t>Uniform</t>
  </si>
  <si>
    <t>LS</t>
  </si>
  <si>
    <t>Consumables, Machinery, AMCs &amp; Miscellaneous</t>
  </si>
  <si>
    <t>Terms</t>
  </si>
  <si>
    <t>Taxes as applicable</t>
  </si>
  <si>
    <t>Revision in rates will be deemed approved as per the Minimum Wage Notification from the date thereof</t>
  </si>
  <si>
    <t>SILA will provide statutory documentation each month</t>
  </si>
  <si>
    <t>Invoices will sent by the 3rd, verification by client by the 5th and payments to be released by the end of each month</t>
  </si>
  <si>
    <t>Work on Statutory Holidays will be billed 3x as per norms - 26th January, 15th August, 2nd October</t>
  </si>
  <si>
    <t>Overtime (If required) will be billed as per the OT rates mentioned in the wage Breakup</t>
  </si>
  <si>
    <t>Leave Cost</t>
  </si>
  <si>
    <t xml:space="preserve">Ex-Gratia on Basic + DA </t>
  </si>
  <si>
    <t>ESIC on Total Gross/Mediclaim</t>
  </si>
  <si>
    <t>PF Contribution on Gross excluding HRA</t>
  </si>
  <si>
    <t>ESIC on Total Gross</t>
  </si>
  <si>
    <t>On Actual</t>
  </si>
  <si>
    <t>Security Supervisor</t>
  </si>
  <si>
    <t>Security Guard</t>
  </si>
  <si>
    <t>Reliever Allowance</t>
  </si>
  <si>
    <t>R</t>
  </si>
  <si>
    <t>Vendor Fees</t>
  </si>
  <si>
    <t>8 hours x 6 Days a Week</t>
  </si>
  <si>
    <t>Multi Skilled Technician</t>
  </si>
  <si>
    <t>Housekeeping &amp; Horticulture Consumables</t>
  </si>
  <si>
    <t>Chennai</t>
  </si>
  <si>
    <t>Designation</t>
  </si>
  <si>
    <t>General</t>
  </si>
  <si>
    <t>1st</t>
  </si>
  <si>
    <t>2nd</t>
  </si>
  <si>
    <t>3rd</t>
  </si>
  <si>
    <t>Total Nos</t>
  </si>
  <si>
    <t>-</t>
  </si>
  <si>
    <t>MST</t>
  </si>
  <si>
    <t>Janitor</t>
  </si>
  <si>
    <t>Gardner</t>
  </si>
  <si>
    <t>Technical Manager</t>
  </si>
  <si>
    <t>Accounts &amp; MIS Executive</t>
  </si>
  <si>
    <t>Technical Supervisor</t>
  </si>
  <si>
    <t xml:space="preserve">Semi Skilled </t>
  </si>
  <si>
    <t>To be billed on actuals as per SILA Rate Card</t>
  </si>
  <si>
    <t>To be discussed</t>
  </si>
  <si>
    <t>As Per Min Wage Schedule - Tamil Nadu (01.04.2021)</t>
  </si>
  <si>
    <t>Manual Flipper</t>
  </si>
  <si>
    <t>Fireman</t>
  </si>
  <si>
    <t>Shifts --&gt;</t>
  </si>
  <si>
    <t xml:space="preserve">AMC costs for WTP, STP, UPS, DG sets, Fire Alarm Systems &amp; other technical assets on actuals (To be discussed). </t>
  </si>
  <si>
    <t>LOGOS Mappedu Industrial &amp; Logistics Park, Thiruvallur</t>
  </si>
  <si>
    <t>STP Operators</t>
  </si>
  <si>
    <t>Multi Skilled Technician / Plumbers</t>
  </si>
  <si>
    <t>Security</t>
  </si>
  <si>
    <t>8 hours x 7 Days a Week</t>
  </si>
  <si>
    <t>Snake Control</t>
  </si>
  <si>
    <t>Grass Cutting Machine</t>
  </si>
  <si>
    <t>9 hours x 6 Days a Week - Laptop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</si>
</sst>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 * #,##0_ ;_ * \-#,##0_ ;_ * &quot;-&quot;??_ ;_ @_ "/>
    <numFmt numFmtId="168" formatCode="_(* #,##0.00000_);_(* \(#,##0.0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0" fontId="2" fillId="0" borderId="0">
      <protection locked="0"/>
    </xf>
    <xf numFmtId="0" fontId="10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  <xf numFmtId="0" fontId="13" fillId="0" borderId="0"/>
  </cellStyleXfs>
  <cellXfs count="184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4" fillId="0" borderId="0" xfId="0" applyFont="1"/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164" fontId="5" fillId="0" borderId="13" xfId="2" applyFont="1" applyFill="1" applyBorder="1" applyAlignment="1">
      <alignment vertical="center"/>
    </xf>
    <xf numFmtId="166" fontId="5" fillId="0" borderId="14" xfId="1" applyNumberFormat="1" applyFont="1" applyFill="1" applyBorder="1" applyAlignment="1">
      <alignment vertical="center"/>
    </xf>
    <xf numFmtId="0" fontId="5" fillId="0" borderId="15" xfId="0" applyFont="1" applyFill="1" applyBorder="1" applyAlignment="1">
      <alignment horizontal="left" vertical="center"/>
    </xf>
    <xf numFmtId="164" fontId="5" fillId="0" borderId="0" xfId="2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64" fontId="5" fillId="0" borderId="1" xfId="2" applyFont="1" applyFill="1" applyBorder="1" applyAlignment="1">
      <alignment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5" fillId="0" borderId="11" xfId="1" applyNumberFormat="1" applyFont="1" applyFill="1" applyBorder="1" applyAlignment="1">
      <alignment horizontal="center" vertical="center"/>
    </xf>
    <xf numFmtId="0" fontId="5" fillId="3" borderId="10" xfId="4" applyFont="1" applyFill="1" applyBorder="1" applyAlignment="1">
      <alignment horizontal="center" vertical="center"/>
    </xf>
    <xf numFmtId="0" fontId="5" fillId="3" borderId="10" xfId="4" applyFont="1" applyFill="1" applyBorder="1" applyAlignment="1">
      <alignment horizontal="left" vertical="center"/>
    </xf>
    <xf numFmtId="164" fontId="5" fillId="3" borderId="10" xfId="2" applyFont="1" applyFill="1" applyBorder="1" applyAlignment="1">
      <alignment horizontal="center" vertical="center"/>
    </xf>
    <xf numFmtId="166" fontId="6" fillId="3" borderId="10" xfId="3" applyNumberFormat="1" applyFont="1" applyFill="1" applyBorder="1" applyAlignment="1">
      <alignment vertical="center"/>
    </xf>
    <xf numFmtId="0" fontId="5" fillId="4" borderId="4" xfId="4" applyFont="1" applyFill="1" applyBorder="1" applyAlignment="1">
      <alignment horizontal="left" vertical="center"/>
    </xf>
    <xf numFmtId="164" fontId="5" fillId="4" borderId="4" xfId="2" applyFont="1" applyFill="1" applyBorder="1" applyAlignment="1">
      <alignment horizontal="center" vertical="center"/>
    </xf>
    <xf numFmtId="166" fontId="5" fillId="4" borderId="4" xfId="1" applyNumberFormat="1" applyFont="1" applyFill="1" applyBorder="1" applyAlignment="1">
      <alignment horizontal="center" vertical="center"/>
    </xf>
    <xf numFmtId="166" fontId="5" fillId="3" borderId="4" xfId="1" applyNumberFormat="1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left" vertical="center"/>
    </xf>
    <xf numFmtId="164" fontId="3" fillId="2" borderId="4" xfId="2" applyFont="1" applyFill="1" applyBorder="1" applyAlignment="1">
      <alignment horizontal="center" vertical="center"/>
    </xf>
    <xf numFmtId="0" fontId="4" fillId="2" borderId="0" xfId="0" applyFont="1" applyFill="1"/>
    <xf numFmtId="164" fontId="5" fillId="3" borderId="4" xfId="2" applyFont="1" applyFill="1" applyBorder="1" applyAlignment="1">
      <alignment horizontal="center" vertical="center"/>
    </xf>
    <xf numFmtId="0" fontId="5" fillId="4" borderId="4" xfId="4" applyFont="1" applyFill="1" applyBorder="1" applyAlignment="1">
      <alignment horizontal="left" vertical="center" wrapText="1"/>
    </xf>
    <xf numFmtId="0" fontId="3" fillId="2" borderId="4" xfId="4" applyFont="1" applyFill="1" applyBorder="1" applyAlignment="1">
      <alignment horizontal="left" vertical="center" wrapText="1"/>
    </xf>
    <xf numFmtId="164" fontId="5" fillId="3" borderId="4" xfId="2" applyFont="1" applyFill="1" applyBorder="1" applyAlignment="1">
      <alignment horizontal="center"/>
    </xf>
    <xf numFmtId="166" fontId="5" fillId="4" borderId="4" xfId="5" applyNumberFormat="1" applyFont="1" applyFill="1" applyBorder="1" applyAlignment="1">
      <alignment horizontal="center" vertical="top"/>
    </xf>
    <xf numFmtId="166" fontId="5" fillId="4" borderId="4" xfId="5" applyNumberFormat="1" applyFont="1" applyFill="1" applyBorder="1" applyAlignment="1">
      <alignment horizontal="left" vertical="top" wrapText="1"/>
    </xf>
    <xf numFmtId="164" fontId="5" fillId="4" borderId="4" xfId="2" applyFont="1" applyFill="1" applyBorder="1" applyAlignment="1">
      <alignment horizontal="center" vertical="top"/>
    </xf>
    <xf numFmtId="0" fontId="3" fillId="0" borderId="4" xfId="4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/>
    </xf>
    <xf numFmtId="2" fontId="3" fillId="2" borderId="4" xfId="4" applyNumberFormat="1" applyFont="1" applyFill="1" applyBorder="1" applyAlignment="1">
      <alignment horizontal="left" vertical="center"/>
    </xf>
    <xf numFmtId="164" fontId="3" fillId="0" borderId="4" xfId="2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/>
    </xf>
    <xf numFmtId="2" fontId="3" fillId="0" borderId="4" xfId="4" applyNumberFormat="1" applyFont="1" applyBorder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64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4" xfId="9" applyFont="1" applyBorder="1" applyAlignment="1">
      <alignment horizontal="left" vertical="center"/>
    </xf>
    <xf numFmtId="164" fontId="5" fillId="4" borderId="4" xfId="2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166" fontId="5" fillId="0" borderId="4" xfId="1" applyNumberFormat="1" applyFont="1" applyFill="1" applyBorder="1" applyAlignment="1">
      <alignment horizontal="center"/>
    </xf>
    <xf numFmtId="9" fontId="5" fillId="0" borderId="4" xfId="2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0" fontId="5" fillId="4" borderId="4" xfId="4" applyFont="1" applyFill="1" applyBorder="1" applyAlignment="1">
      <alignment horizontal="center" vertical="center"/>
    </xf>
    <xf numFmtId="166" fontId="5" fillId="3" borderId="4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/>
    <xf numFmtId="166" fontId="3" fillId="2" borderId="4" xfId="1" applyNumberFormat="1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6" fontId="5" fillId="4" borderId="4" xfId="1" applyNumberFormat="1" applyFont="1" applyFill="1" applyBorder="1" applyAlignment="1">
      <alignment vertical="center"/>
    </xf>
    <xf numFmtId="166" fontId="5" fillId="0" borderId="13" xfId="1" applyNumberFormat="1" applyFont="1" applyFill="1" applyBorder="1" applyAlignment="1">
      <alignment horizontal="center" vertical="center"/>
    </xf>
    <xf numFmtId="1" fontId="5" fillId="3" borderId="4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 vertical="center"/>
    </xf>
    <xf numFmtId="1" fontId="3" fillId="2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1" fillId="0" borderId="18" xfId="2" applyFont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wrapText="1"/>
    </xf>
    <xf numFmtId="164" fontId="11" fillId="0" borderId="19" xfId="2" applyFont="1" applyBorder="1" applyAlignment="1" applyProtection="1">
      <alignment horizontal="center" vertical="center" wrapText="1"/>
    </xf>
    <xf numFmtId="164" fontId="11" fillId="0" borderId="20" xfId="2" applyFont="1" applyBorder="1" applyAlignment="1" applyProtection="1">
      <alignment horizontal="center" vertical="center" wrapText="1"/>
    </xf>
    <xf numFmtId="164" fontId="0" fillId="0" borderId="21" xfId="2" applyFont="1" applyBorder="1" applyAlignment="1" applyProtection="1">
      <alignment horizontal="center"/>
    </xf>
    <xf numFmtId="164" fontId="10" fillId="0" borderId="22" xfId="2" applyFont="1" applyBorder="1" applyAlignment="1" applyProtection="1">
      <alignment horizontal="center" vertical="center"/>
    </xf>
    <xf numFmtId="164" fontId="0" fillId="0" borderId="18" xfId="2" applyFont="1" applyBorder="1" applyAlignment="1" applyProtection="1">
      <alignment horizontal="center"/>
    </xf>
    <xf numFmtId="164" fontId="10" fillId="0" borderId="23" xfId="2" applyFont="1" applyBorder="1" applyAlignment="1" applyProtection="1">
      <alignment horizontal="center" vertical="center"/>
    </xf>
    <xf numFmtId="164" fontId="11" fillId="0" borderId="24" xfId="2" applyFont="1" applyBorder="1" applyAlignment="1" applyProtection="1">
      <alignment horizontal="center"/>
    </xf>
    <xf numFmtId="164" fontId="11" fillId="0" borderId="25" xfId="2" applyFont="1" applyBorder="1" applyAlignment="1" applyProtection="1">
      <alignment horizontal="center" vertical="center"/>
    </xf>
    <xf numFmtId="164" fontId="10" fillId="0" borderId="26" xfId="2" applyFont="1" applyBorder="1" applyAlignment="1" applyProtection="1">
      <alignment horizontal="center" vertical="center" wrapText="1"/>
    </xf>
    <xf numFmtId="167" fontId="10" fillId="0" borderId="27" xfId="2" applyNumberFormat="1" applyFont="1" applyBorder="1" applyAlignment="1" applyProtection="1">
      <alignment horizontal="center" vertical="center" wrapText="1"/>
    </xf>
    <xf numFmtId="164" fontId="0" fillId="0" borderId="8" xfId="2" applyFont="1" applyBorder="1" applyAlignment="1" applyProtection="1">
      <alignment horizontal="center"/>
    </xf>
    <xf numFmtId="164" fontId="10" fillId="0" borderId="28" xfId="2" applyFont="1" applyBorder="1" applyAlignment="1" applyProtection="1">
      <alignment horizontal="center"/>
    </xf>
    <xf numFmtId="164" fontId="10" fillId="0" borderId="29" xfId="2" applyFont="1" applyBorder="1" applyAlignment="1" applyProtection="1">
      <alignment horizontal="center" vertical="center"/>
    </xf>
    <xf numFmtId="164" fontId="10" fillId="0" borderId="25" xfId="2" applyFont="1" applyBorder="1" applyAlignment="1" applyProtection="1">
      <alignment horizontal="center" vertical="center"/>
    </xf>
    <xf numFmtId="164" fontId="11" fillId="0" borderId="26" xfId="2" applyFont="1" applyBorder="1" applyAlignment="1" applyProtection="1">
      <alignment horizontal="center"/>
    </xf>
    <xf numFmtId="164" fontId="11" fillId="0" borderId="27" xfId="2" applyFont="1" applyBorder="1" applyAlignment="1" applyProtection="1">
      <alignment horizontal="center" vertical="center"/>
    </xf>
    <xf numFmtId="164" fontId="10" fillId="0" borderId="8" xfId="2" applyFont="1" applyBorder="1" applyAlignment="1" applyProtection="1">
      <alignment horizontal="center"/>
    </xf>
    <xf numFmtId="164" fontId="10" fillId="0" borderId="4" xfId="2" applyFont="1" applyBorder="1" applyAlignment="1" applyProtection="1">
      <alignment horizontal="center" vertical="center"/>
    </xf>
    <xf numFmtId="164" fontId="10" fillId="0" borderId="29" xfId="2" applyFont="1" applyBorder="1" applyAlignment="1" applyProtection="1">
      <alignment horizontal="right" vertical="center"/>
    </xf>
    <xf numFmtId="164" fontId="11" fillId="0" borderId="21" xfId="2" applyFont="1" applyBorder="1" applyAlignment="1" applyProtection="1">
      <alignment horizontal="center"/>
    </xf>
    <xf numFmtId="164" fontId="11" fillId="0" borderId="22" xfId="2" applyFont="1" applyBorder="1" applyAlignment="1" applyProtection="1">
      <alignment horizontal="center" vertical="center"/>
    </xf>
    <xf numFmtId="164" fontId="12" fillId="4" borderId="24" xfId="2" applyFont="1" applyFill="1" applyBorder="1" applyAlignment="1" applyProtection="1">
      <alignment horizontal="center"/>
    </xf>
    <xf numFmtId="164" fontId="12" fillId="4" borderId="25" xfId="2" applyFont="1" applyFill="1" applyBorder="1" applyAlignment="1" applyProtection="1">
      <alignment horizontal="center" vertical="center"/>
    </xf>
    <xf numFmtId="164" fontId="11" fillId="0" borderId="16" xfId="2" applyFont="1" applyBorder="1" applyAlignment="1" applyProtection="1">
      <alignment horizontal="center" vertical="center" wrapText="1"/>
    </xf>
    <xf numFmtId="164" fontId="11" fillId="0" borderId="30" xfId="2" applyFont="1" applyBorder="1" applyAlignment="1" applyProtection="1">
      <alignment horizontal="center" vertical="center" wrapText="1"/>
    </xf>
    <xf numFmtId="164" fontId="0" fillId="0" borderId="16" xfId="2" applyFont="1" applyBorder="1" applyAlignment="1" applyProtection="1">
      <alignment horizontal="center"/>
    </xf>
    <xf numFmtId="164" fontId="0" fillId="0" borderId="31" xfId="2" applyFont="1" applyBorder="1" applyAlignment="1" applyProtection="1">
      <alignment horizontal="center"/>
    </xf>
    <xf numFmtId="164" fontId="11" fillId="0" borderId="32" xfId="2" applyFont="1" applyBorder="1" applyAlignment="1" applyProtection="1">
      <alignment horizontal="center"/>
    </xf>
    <xf numFmtId="164" fontId="10" fillId="0" borderId="7" xfId="2" applyFont="1" applyBorder="1" applyAlignment="1" applyProtection="1">
      <alignment horizontal="center" vertical="center" wrapText="1"/>
    </xf>
    <xf numFmtId="164" fontId="10" fillId="0" borderId="33" xfId="2" applyFont="1" applyBorder="1" applyAlignment="1" applyProtection="1">
      <alignment horizontal="center"/>
    </xf>
    <xf numFmtId="164" fontId="11" fillId="0" borderId="7" xfId="2" applyFont="1" applyBorder="1" applyAlignment="1" applyProtection="1">
      <alignment horizontal="center"/>
    </xf>
    <xf numFmtId="164" fontId="10" fillId="0" borderId="3" xfId="2" applyFont="1" applyBorder="1" applyAlignment="1" applyProtection="1">
      <alignment horizontal="center"/>
    </xf>
    <xf numFmtId="164" fontId="11" fillId="0" borderId="16" xfId="2" applyFont="1" applyBorder="1" applyAlignment="1" applyProtection="1">
      <alignment horizontal="center"/>
    </xf>
    <xf numFmtId="164" fontId="0" fillId="0" borderId="3" xfId="2" applyFont="1" applyBorder="1" applyAlignment="1" applyProtection="1">
      <alignment horizontal="center"/>
    </xf>
    <xf numFmtId="164" fontId="12" fillId="4" borderId="32" xfId="2" applyFont="1" applyFill="1" applyBorder="1" applyAlignment="1" applyProtection="1">
      <alignment horizontal="center"/>
    </xf>
    <xf numFmtId="9" fontId="10" fillId="0" borderId="3" xfId="3" applyFont="1" applyBorder="1" applyAlignment="1" applyProtection="1">
      <alignment horizontal="center"/>
    </xf>
    <xf numFmtId="10" fontId="10" fillId="0" borderId="3" xfId="3" applyNumberFormat="1" applyFont="1" applyBorder="1" applyAlignment="1" applyProtection="1">
      <alignment horizontal="center"/>
    </xf>
    <xf numFmtId="166" fontId="5" fillId="0" borderId="4" xfId="1" applyNumberFormat="1" applyFont="1" applyFill="1" applyBorder="1" applyAlignment="1">
      <alignment horizontal="center" vertical="center"/>
    </xf>
    <xf numFmtId="3" fontId="14" fillId="0" borderId="0" xfId="15" applyNumberFormat="1" applyFont="1" applyFill="1" applyBorder="1" applyAlignment="1">
      <alignment vertical="center"/>
    </xf>
    <xf numFmtId="0" fontId="15" fillId="0" borderId="0" xfId="0" applyFont="1" applyAlignment="1"/>
    <xf numFmtId="166" fontId="5" fillId="3" borderId="10" xfId="3" applyNumberFormat="1" applyFont="1" applyFill="1" applyBorder="1" applyAlignment="1">
      <alignment vertical="center"/>
    </xf>
    <xf numFmtId="164" fontId="10" fillId="0" borderId="37" xfId="2" applyFont="1" applyBorder="1" applyAlignment="1" applyProtection="1">
      <alignment horizontal="center" vertical="center"/>
    </xf>
    <xf numFmtId="164" fontId="11" fillId="0" borderId="38" xfId="2" applyFont="1" applyBorder="1" applyAlignment="1" applyProtection="1">
      <alignment horizontal="center" vertical="center"/>
    </xf>
    <xf numFmtId="167" fontId="10" fillId="0" borderId="39" xfId="2" applyNumberFormat="1" applyFont="1" applyBorder="1" applyAlignment="1" applyProtection="1">
      <alignment horizontal="center" vertical="center" wrapText="1"/>
    </xf>
    <xf numFmtId="164" fontId="10" fillId="0" borderId="38" xfId="2" applyFont="1" applyBorder="1" applyAlignment="1" applyProtection="1">
      <alignment horizontal="center" vertical="center"/>
    </xf>
    <xf numFmtId="164" fontId="11" fillId="0" borderId="39" xfId="2" applyFont="1" applyBorder="1" applyAlignment="1" applyProtection="1">
      <alignment horizontal="center" vertical="center"/>
    </xf>
    <xf numFmtId="164" fontId="10" fillId="0" borderId="9" xfId="2" applyFont="1" applyBorder="1" applyAlignment="1" applyProtection="1">
      <alignment horizontal="center" vertical="center"/>
    </xf>
    <xf numFmtId="164" fontId="10" fillId="0" borderId="40" xfId="2" applyFont="1" applyBorder="1" applyAlignment="1" applyProtection="1">
      <alignment horizontal="right" vertical="center"/>
    </xf>
    <xf numFmtId="164" fontId="11" fillId="0" borderId="36" xfId="2" applyFont="1" applyBorder="1" applyAlignment="1" applyProtection="1">
      <alignment horizontal="center" vertical="center"/>
    </xf>
    <xf numFmtId="164" fontId="12" fillId="4" borderId="38" xfId="2" applyFont="1" applyFill="1" applyBorder="1" applyAlignment="1" applyProtection="1">
      <alignment horizontal="center" vertical="center"/>
    </xf>
    <xf numFmtId="164" fontId="0" fillId="0" borderId="4" xfId="2" applyFont="1" applyBorder="1" applyAlignment="1" applyProtection="1">
      <alignment horizontal="center"/>
    </xf>
    <xf numFmtId="10" fontId="10" fillId="0" borderId="4" xfId="3" applyNumberFormat="1" applyFont="1" applyBorder="1" applyAlignment="1" applyProtection="1">
      <alignment horizontal="center"/>
    </xf>
    <xf numFmtId="167" fontId="10" fillId="0" borderId="4" xfId="2" applyNumberFormat="1" applyFont="1" applyBorder="1" applyAlignment="1" applyProtection="1">
      <alignment horizontal="center" vertical="center" wrapText="1"/>
    </xf>
    <xf numFmtId="164" fontId="10" fillId="0" borderId="21" xfId="2" applyFont="1" applyBorder="1" applyAlignment="1" applyProtection="1">
      <alignment horizontal="center"/>
    </xf>
    <xf numFmtId="10" fontId="10" fillId="0" borderId="16" xfId="3" applyNumberFormat="1" applyFont="1" applyBorder="1" applyAlignment="1" applyProtection="1">
      <alignment horizontal="center"/>
    </xf>
    <xf numFmtId="165" fontId="0" fillId="0" borderId="0" xfId="0" applyNumberFormat="1"/>
    <xf numFmtId="166" fontId="4" fillId="0" borderId="0" xfId="0" applyNumberFormat="1" applyFont="1"/>
    <xf numFmtId="167" fontId="10" fillId="0" borderId="9" xfId="2" applyNumberFormat="1" applyFont="1" applyBorder="1" applyAlignment="1" applyProtection="1">
      <alignment horizontal="center" vertical="center" wrapText="1"/>
    </xf>
    <xf numFmtId="10" fontId="10" fillId="0" borderId="41" xfId="3" applyNumberFormat="1" applyFont="1" applyBorder="1" applyAlignment="1" applyProtection="1">
      <alignment horizontal="center"/>
    </xf>
    <xf numFmtId="164" fontId="10" fillId="0" borderId="40" xfId="2" applyFont="1" applyBorder="1" applyAlignment="1" applyProtection="1">
      <alignment horizontal="center" vertical="center"/>
    </xf>
    <xf numFmtId="165" fontId="4" fillId="0" borderId="0" xfId="0" applyNumberFormat="1" applyFont="1" applyAlignment="1">
      <alignment horizontal="center"/>
    </xf>
    <xf numFmtId="165" fontId="4" fillId="0" borderId="4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3" fillId="0" borderId="0" xfId="1" applyNumberFormat="1" applyFont="1" applyAlignment="1">
      <alignment horizontal="right"/>
    </xf>
    <xf numFmtId="166" fontId="5" fillId="3" borderId="4" xfId="1" applyNumberFormat="1" applyFont="1" applyFill="1" applyBorder="1" applyAlignment="1">
      <alignment horizontal="center"/>
    </xf>
    <xf numFmtId="166" fontId="5" fillId="0" borderId="0" xfId="1" applyNumberFormat="1" applyFont="1" applyAlignment="1">
      <alignment horizontal="center" vertical="center"/>
    </xf>
    <xf numFmtId="0" fontId="5" fillId="0" borderId="0" xfId="1" applyNumberFormat="1" applyFont="1" applyAlignment="1">
      <alignment horizontal="right"/>
    </xf>
    <xf numFmtId="165" fontId="3" fillId="0" borderId="0" xfId="1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16" fillId="4" borderId="4" xfId="1" applyFont="1" applyFill="1" applyBorder="1" applyAlignment="1">
      <alignment horizontal="left"/>
    </xf>
    <xf numFmtId="0" fontId="18" fillId="5" borderId="11" xfId="0" applyFon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167" fontId="0" fillId="0" borderId="4" xfId="1" applyNumberFormat="1" applyFont="1" applyBorder="1"/>
    <xf numFmtId="167" fontId="0" fillId="0" borderId="4" xfId="0" applyNumberFormat="1" applyBorder="1"/>
    <xf numFmtId="165" fontId="11" fillId="4" borderId="5" xfId="1" applyFont="1" applyFill="1" applyBorder="1" applyAlignment="1" applyProtection="1">
      <alignment vertical="center"/>
    </xf>
    <xf numFmtId="165" fontId="11" fillId="4" borderId="6" xfId="1" applyFont="1" applyFill="1" applyBorder="1" applyAlignment="1" applyProtection="1">
      <alignment vertical="center"/>
    </xf>
    <xf numFmtId="9" fontId="5" fillId="6" borderId="4" xfId="3" applyFont="1" applyFill="1" applyBorder="1" applyAlignment="1">
      <alignment horizontal="center" vertical="center"/>
    </xf>
    <xf numFmtId="165" fontId="5" fillId="6" borderId="4" xfId="1" applyFont="1" applyFill="1" applyBorder="1" applyAlignment="1">
      <alignment horizontal="center" vertical="center"/>
    </xf>
    <xf numFmtId="0" fontId="17" fillId="0" borderId="0" xfId="0" applyFont="1"/>
    <xf numFmtId="0" fontId="18" fillId="5" borderId="31" xfId="0" applyFont="1" applyFill="1" applyBorder="1" applyAlignment="1">
      <alignment horizontal="center"/>
    </xf>
    <xf numFmtId="0" fontId="19" fillId="4" borderId="32" xfId="0" applyFont="1" applyFill="1" applyBorder="1" applyAlignment="1">
      <alignment horizontal="center"/>
    </xf>
    <xf numFmtId="0" fontId="19" fillId="4" borderId="42" xfId="0" applyFont="1" applyFill="1" applyBorder="1" applyAlignment="1">
      <alignment horizontal="center"/>
    </xf>
    <xf numFmtId="0" fontId="18" fillId="5" borderId="43" xfId="0" applyFont="1" applyFill="1" applyBorder="1"/>
    <xf numFmtId="0" fontId="18" fillId="5" borderId="44" xfId="0" applyFont="1" applyFill="1" applyBorder="1"/>
    <xf numFmtId="0" fontId="19" fillId="4" borderId="6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5" borderId="45" xfId="0" applyFont="1" applyFill="1" applyBorder="1" applyAlignment="1">
      <alignment horizontal="center"/>
    </xf>
    <xf numFmtId="0" fontId="18" fillId="5" borderId="43" xfId="0" applyFont="1" applyFill="1" applyBorder="1" applyAlignment="1">
      <alignment horizontal="center"/>
    </xf>
    <xf numFmtId="0" fontId="18" fillId="5" borderId="44" xfId="0" applyFont="1" applyFill="1" applyBorder="1" applyAlignment="1">
      <alignment horizontal="center"/>
    </xf>
    <xf numFmtId="165" fontId="11" fillId="4" borderId="34" xfId="1" applyFont="1" applyFill="1" applyBorder="1" applyAlignment="1" applyProtection="1">
      <alignment vertical="center"/>
    </xf>
    <xf numFmtId="0" fontId="9" fillId="0" borderId="35" xfId="0" applyFont="1" applyBorder="1" applyAlignment="1">
      <alignment horizontal="center" wrapText="1"/>
    </xf>
    <xf numFmtId="164" fontId="11" fillId="0" borderId="46" xfId="2" applyFont="1" applyBorder="1" applyAlignment="1" applyProtection="1">
      <alignment horizontal="center" vertical="center" wrapText="1"/>
    </xf>
    <xf numFmtId="167" fontId="0" fillId="0" borderId="9" xfId="0" applyNumberFormat="1" applyBorder="1"/>
    <xf numFmtId="167" fontId="0" fillId="0" borderId="9" xfId="1" applyNumberFormat="1" applyFont="1" applyBorder="1"/>
    <xf numFmtId="166" fontId="0" fillId="0" borderId="0" xfId="1" applyNumberFormat="1" applyFont="1"/>
    <xf numFmtId="166" fontId="3" fillId="0" borderId="13" xfId="1" applyNumberFormat="1" applyFont="1" applyBorder="1" applyAlignment="1">
      <alignment horizontal="right" vertical="center" wrapText="1"/>
    </xf>
    <xf numFmtId="0" fontId="5" fillId="4" borderId="2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66" fontId="5" fillId="3" borderId="2" xfId="5" applyNumberFormat="1" applyFont="1" applyFill="1" applyBorder="1" applyAlignment="1">
      <alignment horizontal="center" vertical="center"/>
    </xf>
    <xf numFmtId="166" fontId="5" fillId="3" borderId="3" xfId="5" applyNumberFormat="1" applyFont="1" applyFill="1" applyBorder="1" applyAlignment="1">
      <alignment horizontal="center" vertical="center"/>
    </xf>
    <xf numFmtId="166" fontId="5" fillId="3" borderId="4" xfId="1" applyNumberFormat="1" applyFont="1" applyFill="1" applyBorder="1" applyAlignment="1">
      <alignment horizontal="center"/>
    </xf>
    <xf numFmtId="166" fontId="5" fillId="4" borderId="2" xfId="5" applyNumberFormat="1" applyFont="1" applyFill="1" applyBorder="1" applyAlignment="1">
      <alignment horizontal="center"/>
    </xf>
    <xf numFmtId="166" fontId="5" fillId="4" borderId="3" xfId="5" applyNumberFormat="1" applyFont="1" applyFill="1" applyBorder="1" applyAlignment="1">
      <alignment horizontal="center"/>
    </xf>
    <xf numFmtId="166" fontId="5" fillId="2" borderId="4" xfId="1" applyNumberFormat="1" applyFont="1" applyFill="1" applyBorder="1" applyAlignment="1">
      <alignment horizontal="center"/>
    </xf>
    <xf numFmtId="166" fontId="5" fillId="0" borderId="2" xfId="5" applyNumberFormat="1" applyFont="1" applyFill="1" applyBorder="1" applyAlignment="1">
      <alignment horizontal="center" vertical="center"/>
    </xf>
    <xf numFmtId="166" fontId="5" fillId="0" borderId="3" xfId="5" applyNumberFormat="1" applyFont="1" applyFill="1" applyBorder="1" applyAlignment="1">
      <alignment horizontal="center" vertical="center"/>
    </xf>
    <xf numFmtId="166" fontId="5" fillId="3" borderId="4" xfId="5" applyNumberFormat="1" applyFont="1" applyFill="1" applyBorder="1" applyAlignment="1">
      <alignment horizontal="center" vertical="center"/>
    </xf>
    <xf numFmtId="0" fontId="3" fillId="0" borderId="0" xfId="0" applyFont="1" applyAlignment="1"/>
    <xf numFmtId="166" fontId="5" fillId="3" borderId="10" xfId="1" applyNumberFormat="1" applyFont="1" applyFill="1" applyBorder="1" applyAlignment="1">
      <alignment horizontal="center" vertical="center"/>
    </xf>
    <xf numFmtId="0" fontId="5" fillId="3" borderId="4" xfId="4" applyFont="1" applyFill="1" applyBorder="1" applyAlignment="1">
      <alignment horizontal="center" vertical="center"/>
    </xf>
  </cellXfs>
  <cellStyles count="16">
    <cellStyle name="Comma" xfId="1" builtinId="3"/>
    <cellStyle name="Comma [0]" xfId="2" builtinId="6"/>
    <cellStyle name="Comma 11 2" xfId="13"/>
    <cellStyle name="Comma 2" xfId="5"/>
    <cellStyle name="Comma 2 3" xfId="10"/>
    <cellStyle name="Comma 5" xfId="6"/>
    <cellStyle name="Normal" xfId="0" builtinId="0"/>
    <cellStyle name="Normal 2" xfId="7"/>
    <cellStyle name="Normal 2 2" xfId="8"/>
    <cellStyle name="Normal 2 2 2" xfId="11"/>
    <cellStyle name="Normal 2 3" xfId="15"/>
    <cellStyle name="Normal 2 4" xfId="9"/>
    <cellStyle name="Normal 3" xfId="12"/>
    <cellStyle name="Normal 5" xfId="4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54"/>
  <sheetViews>
    <sheetView showGridLines="0" tabSelected="1" topLeftCell="A18" zoomScaleNormal="100" workbookViewId="0">
      <selection activeCell="K22" sqref="K22"/>
    </sheetView>
  </sheetViews>
  <sheetFormatPr defaultColWidth="9.21875" defaultRowHeight="13.8" outlineLevelCol="1" x14ac:dyDescent="0.3"/>
  <cols>
    <col min="1" max="1" width="9.21875" style="4"/>
    <col min="2" max="2" width="3.21875" style="4" customWidth="1"/>
    <col min="3" max="3" width="14.5546875" style="1" bestFit="1" customWidth="1"/>
    <col min="4" max="4" width="41.21875" style="45" bestFit="1" customWidth="1"/>
    <col min="5" max="5" width="13.77734375" style="46" bestFit="1" customWidth="1"/>
    <col min="6" max="8" width="4.5546875" style="63" customWidth="1" outlineLevel="1"/>
    <col min="9" max="9" width="6.77734375" style="63" customWidth="1" outlineLevel="1"/>
    <col min="10" max="10" width="6.5546875" style="63" bestFit="1" customWidth="1" outlineLevel="1"/>
    <col min="11" max="11" width="8.5546875" style="3" customWidth="1"/>
    <col min="12" max="12" width="14.44140625" style="2" customWidth="1"/>
    <col min="13" max="13" width="37" style="47" bestFit="1" customWidth="1"/>
    <col min="14" max="14" width="31.6640625" style="4" customWidth="1"/>
    <col min="15" max="16384" width="9.21875" style="4"/>
  </cols>
  <sheetData>
    <row r="1" spans="3:14" ht="18" customHeight="1" x14ac:dyDescent="0.3">
      <c r="D1" s="181"/>
      <c r="E1" s="181"/>
    </row>
    <row r="2" spans="3:14" ht="18" customHeight="1" x14ac:dyDescent="0.3">
      <c r="C2" s="5" t="s">
        <v>13</v>
      </c>
      <c r="D2" s="6" t="s">
        <v>97</v>
      </c>
      <c r="E2" s="7"/>
      <c r="F2" s="65"/>
      <c r="G2" s="65"/>
      <c r="H2" s="65"/>
      <c r="I2" s="65"/>
      <c r="J2" s="65"/>
      <c r="K2" s="65"/>
      <c r="L2" s="65"/>
      <c r="M2" s="8"/>
    </row>
    <row r="3" spans="3:14" ht="18" customHeight="1" x14ac:dyDescent="0.3">
      <c r="C3" s="9" t="s">
        <v>14</v>
      </c>
      <c r="D3" s="60">
        <v>44411</v>
      </c>
      <c r="E3" s="10"/>
      <c r="F3" s="11"/>
      <c r="G3" s="11"/>
      <c r="H3" s="11"/>
      <c r="I3" s="11"/>
      <c r="J3" s="11"/>
      <c r="K3" s="11"/>
      <c r="L3" s="11"/>
      <c r="M3" s="12"/>
    </row>
    <row r="4" spans="3:14" ht="18" customHeight="1" x14ac:dyDescent="0.3">
      <c r="C4" s="13" t="s">
        <v>15</v>
      </c>
      <c r="D4" s="14" t="s">
        <v>75</v>
      </c>
      <c r="E4" s="15"/>
      <c r="F4" s="16"/>
      <c r="G4" s="16"/>
      <c r="H4" s="16"/>
      <c r="I4" s="16"/>
      <c r="J4" s="16"/>
      <c r="K4" s="16"/>
      <c r="L4" s="16"/>
      <c r="M4" s="17"/>
    </row>
    <row r="5" spans="3:14" ht="13.95" customHeight="1" x14ac:dyDescent="0.3">
      <c r="C5" s="18" t="s">
        <v>19</v>
      </c>
      <c r="D5" s="19"/>
      <c r="E5" s="20" t="s">
        <v>12</v>
      </c>
      <c r="F5" s="182" t="s">
        <v>17</v>
      </c>
      <c r="G5" s="182"/>
      <c r="H5" s="182"/>
      <c r="I5" s="182"/>
      <c r="J5" s="182"/>
      <c r="K5" s="182"/>
      <c r="L5" s="21"/>
      <c r="M5" s="114" t="s">
        <v>18</v>
      </c>
    </row>
    <row r="6" spans="3:14" ht="15" customHeight="1" x14ac:dyDescent="0.3">
      <c r="C6" s="57"/>
      <c r="D6" s="22" t="s">
        <v>7</v>
      </c>
      <c r="E6" s="23" t="s">
        <v>1</v>
      </c>
      <c r="F6" s="24" t="s">
        <v>0</v>
      </c>
      <c r="G6" s="24" t="s">
        <v>2</v>
      </c>
      <c r="H6" s="24" t="s">
        <v>3</v>
      </c>
      <c r="I6" s="24" t="s">
        <v>4</v>
      </c>
      <c r="J6" s="24" t="s">
        <v>70</v>
      </c>
      <c r="K6" s="67" t="s">
        <v>23</v>
      </c>
      <c r="L6" s="24" t="s">
        <v>5</v>
      </c>
      <c r="M6" s="24"/>
    </row>
    <row r="7" spans="3:14" s="29" customFormat="1" ht="15" customHeight="1" x14ac:dyDescent="0.3">
      <c r="C7" s="26">
        <v>1</v>
      </c>
      <c r="D7" s="27" t="s">
        <v>86</v>
      </c>
      <c r="E7" s="28">
        <v>47500</v>
      </c>
      <c r="F7" s="62">
        <v>1</v>
      </c>
      <c r="G7" s="62"/>
      <c r="H7" s="62"/>
      <c r="I7" s="62"/>
      <c r="J7" s="62"/>
      <c r="K7" s="68">
        <f t="shared" ref="K7:K8" si="0">SUM(F7:J7)</f>
        <v>1</v>
      </c>
      <c r="L7" s="56">
        <f t="shared" ref="L7:L8" si="1">K7*E7</f>
        <v>47500</v>
      </c>
      <c r="M7" s="48" t="s">
        <v>27</v>
      </c>
    </row>
    <row r="8" spans="3:14" s="29" customFormat="1" ht="15" customHeight="1" x14ac:dyDescent="0.3">
      <c r="C8" s="26">
        <v>2</v>
      </c>
      <c r="D8" s="27" t="s">
        <v>87</v>
      </c>
      <c r="E8" s="28">
        <v>37000</v>
      </c>
      <c r="F8" s="62">
        <v>1</v>
      </c>
      <c r="G8" s="62"/>
      <c r="H8" s="62"/>
      <c r="I8" s="62"/>
      <c r="J8" s="62"/>
      <c r="K8" s="68">
        <f t="shared" si="0"/>
        <v>1</v>
      </c>
      <c r="L8" s="56">
        <f t="shared" si="1"/>
        <v>37000</v>
      </c>
      <c r="M8" s="48" t="s">
        <v>104</v>
      </c>
    </row>
    <row r="9" spans="3:14" ht="15" customHeight="1" x14ac:dyDescent="0.3">
      <c r="C9" s="183" t="s">
        <v>16</v>
      </c>
      <c r="D9" s="183"/>
      <c r="E9" s="30"/>
      <c r="F9" s="25">
        <f t="shared" ref="F9:L9" si="2">SUM(F7:F8)</f>
        <v>2</v>
      </c>
      <c r="G9" s="25">
        <f t="shared" si="2"/>
        <v>0</v>
      </c>
      <c r="H9" s="25">
        <f t="shared" si="2"/>
        <v>0</v>
      </c>
      <c r="I9" s="25">
        <f t="shared" si="2"/>
        <v>0</v>
      </c>
      <c r="J9" s="25">
        <f t="shared" si="2"/>
        <v>0</v>
      </c>
      <c r="K9" s="66">
        <f t="shared" si="2"/>
        <v>2</v>
      </c>
      <c r="L9" s="25">
        <f t="shared" si="2"/>
        <v>84500</v>
      </c>
      <c r="M9" s="49"/>
    </row>
    <row r="10" spans="3:14" ht="15" customHeight="1" x14ac:dyDescent="0.3">
      <c r="C10" s="57"/>
      <c r="D10" s="31" t="s">
        <v>21</v>
      </c>
      <c r="E10" s="23"/>
      <c r="F10" s="24" t="s">
        <v>0</v>
      </c>
      <c r="G10" s="24" t="s">
        <v>2</v>
      </c>
      <c r="H10" s="24" t="s">
        <v>3</v>
      </c>
      <c r="I10" s="24" t="s">
        <v>4</v>
      </c>
      <c r="J10" s="24"/>
      <c r="K10" s="67" t="s">
        <v>23</v>
      </c>
      <c r="L10" s="24" t="s">
        <v>6</v>
      </c>
      <c r="M10" s="50"/>
    </row>
    <row r="11" spans="3:14" ht="15" customHeight="1" x14ac:dyDescent="0.3">
      <c r="C11" s="26">
        <v>1</v>
      </c>
      <c r="D11" s="32" t="s">
        <v>99</v>
      </c>
      <c r="E11" s="40">
        <f>'Wage Breakup'!G32</f>
        <v>17471</v>
      </c>
      <c r="F11" s="62"/>
      <c r="G11" s="62">
        <v>2</v>
      </c>
      <c r="H11" s="62">
        <v>2</v>
      </c>
      <c r="I11" s="62">
        <v>2</v>
      </c>
      <c r="J11" s="62"/>
      <c r="K11" s="68">
        <f t="shared" ref="K11" si="3">SUM(F11:J11)</f>
        <v>6</v>
      </c>
      <c r="L11" s="56">
        <f t="shared" ref="L11" si="4">K11*E11</f>
        <v>104826</v>
      </c>
      <c r="M11" s="48" t="s">
        <v>72</v>
      </c>
    </row>
    <row r="12" spans="3:14" ht="15" customHeight="1" x14ac:dyDescent="0.3">
      <c r="C12" s="26">
        <f>+C11+1</f>
        <v>2</v>
      </c>
      <c r="D12" s="32" t="s">
        <v>98</v>
      </c>
      <c r="E12" s="40">
        <f>'Wage Breakup'!H32</f>
        <v>17471</v>
      </c>
      <c r="F12" s="62"/>
      <c r="G12" s="62"/>
      <c r="H12" s="62"/>
      <c r="I12" s="62"/>
      <c r="J12" s="62"/>
      <c r="K12" s="68"/>
      <c r="L12" s="62"/>
      <c r="M12" s="48" t="s">
        <v>72</v>
      </c>
    </row>
    <row r="13" spans="3:14" ht="15" customHeight="1" x14ac:dyDescent="0.3">
      <c r="C13" s="183" t="s">
        <v>16</v>
      </c>
      <c r="D13" s="183"/>
      <c r="E13" s="33"/>
      <c r="F13" s="25">
        <f t="shared" ref="F13:L13" si="5">SUM(F11:F11)</f>
        <v>0</v>
      </c>
      <c r="G13" s="25">
        <f t="shared" si="5"/>
        <v>2</v>
      </c>
      <c r="H13" s="25">
        <f t="shared" si="5"/>
        <v>2</v>
      </c>
      <c r="I13" s="25">
        <f t="shared" si="5"/>
        <v>2</v>
      </c>
      <c r="J13" s="25">
        <f t="shared" si="5"/>
        <v>0</v>
      </c>
      <c r="K13" s="66">
        <f t="shared" si="5"/>
        <v>6</v>
      </c>
      <c r="L13" s="58">
        <f t="shared" si="5"/>
        <v>104826</v>
      </c>
      <c r="M13" s="49"/>
    </row>
    <row r="14" spans="3:14" ht="15" customHeight="1" x14ac:dyDescent="0.3">
      <c r="C14" s="34"/>
      <c r="D14" s="35" t="s">
        <v>22</v>
      </c>
      <c r="E14" s="36"/>
      <c r="F14" s="24" t="s">
        <v>0</v>
      </c>
      <c r="G14" s="24" t="s">
        <v>2</v>
      </c>
      <c r="H14" s="24" t="s">
        <v>3</v>
      </c>
      <c r="I14" s="24" t="s">
        <v>4</v>
      </c>
      <c r="J14" s="24"/>
      <c r="K14" s="67" t="s">
        <v>23</v>
      </c>
      <c r="L14" s="24" t="s">
        <v>6</v>
      </c>
      <c r="M14" s="50"/>
    </row>
    <row r="15" spans="3:14" ht="15" customHeight="1" x14ac:dyDescent="0.3">
      <c r="C15" s="26">
        <v>1</v>
      </c>
      <c r="D15" s="32" t="s">
        <v>11</v>
      </c>
      <c r="E15" s="40">
        <f>'Wage Breakup'!D32</f>
        <v>16713</v>
      </c>
      <c r="F15" s="62">
        <v>1</v>
      </c>
      <c r="G15" s="62"/>
      <c r="H15" s="62"/>
      <c r="I15" s="62"/>
      <c r="J15" s="62"/>
      <c r="K15" s="68">
        <f>SUM(F15:J15)</f>
        <v>1</v>
      </c>
      <c r="L15" s="56">
        <f t="shared" ref="L15:L17" si="6">K15*E15</f>
        <v>16713</v>
      </c>
      <c r="M15" s="48" t="s">
        <v>27</v>
      </c>
      <c r="N15" s="61"/>
    </row>
    <row r="16" spans="3:14" ht="15" customHeight="1" x14ac:dyDescent="0.3">
      <c r="C16" s="26">
        <f t="shared" ref="C16:C17" si="7">+C15+1</f>
        <v>2</v>
      </c>
      <c r="D16" s="32" t="s">
        <v>41</v>
      </c>
      <c r="E16" s="28">
        <f>'Wage Breakup'!E32</f>
        <v>13132</v>
      </c>
      <c r="F16" s="62">
        <v>7</v>
      </c>
      <c r="G16" s="62"/>
      <c r="H16" s="62"/>
      <c r="I16" s="62"/>
      <c r="J16" s="62"/>
      <c r="K16" s="68">
        <f>SUM(F16:J16)</f>
        <v>7</v>
      </c>
      <c r="L16" s="56">
        <f t="shared" si="6"/>
        <v>91924</v>
      </c>
      <c r="M16" s="48" t="s">
        <v>27</v>
      </c>
    </row>
    <row r="17" spans="3:15" ht="15" customHeight="1" x14ac:dyDescent="0.3">
      <c r="C17" s="26">
        <f t="shared" si="7"/>
        <v>3</v>
      </c>
      <c r="D17" s="27" t="s">
        <v>42</v>
      </c>
      <c r="E17" s="28">
        <f>'Wage Breakup'!F32</f>
        <v>13232</v>
      </c>
      <c r="F17" s="62">
        <v>2</v>
      </c>
      <c r="G17" s="62"/>
      <c r="H17" s="62"/>
      <c r="I17" s="62"/>
      <c r="J17" s="62"/>
      <c r="K17" s="68">
        <f>SUM(F17:J17)</f>
        <v>2</v>
      </c>
      <c r="L17" s="56">
        <f t="shared" si="6"/>
        <v>26464</v>
      </c>
      <c r="M17" s="48" t="s">
        <v>27</v>
      </c>
    </row>
    <row r="18" spans="3:15" ht="15" customHeight="1" x14ac:dyDescent="0.3">
      <c r="C18" s="183" t="s">
        <v>16</v>
      </c>
      <c r="D18" s="183"/>
      <c r="E18" s="33"/>
      <c r="F18" s="25">
        <f t="shared" ref="F18:L18" si="8">SUM(F15:F17)</f>
        <v>10</v>
      </c>
      <c r="G18" s="25">
        <f t="shared" si="8"/>
        <v>0</v>
      </c>
      <c r="H18" s="25">
        <f t="shared" si="8"/>
        <v>0</v>
      </c>
      <c r="I18" s="25">
        <f t="shared" si="8"/>
        <v>0</v>
      </c>
      <c r="J18" s="25">
        <f t="shared" si="8"/>
        <v>0</v>
      </c>
      <c r="K18" s="66">
        <f t="shared" si="8"/>
        <v>10</v>
      </c>
      <c r="L18" s="33">
        <f t="shared" si="8"/>
        <v>135101</v>
      </c>
      <c r="M18" s="49"/>
    </row>
    <row r="19" spans="3:15" ht="15" customHeight="1" x14ac:dyDescent="0.3">
      <c r="C19" s="34"/>
      <c r="D19" s="35" t="s">
        <v>20</v>
      </c>
      <c r="E19" s="36"/>
      <c r="F19" s="24" t="s">
        <v>0</v>
      </c>
      <c r="G19" s="24" t="s">
        <v>2</v>
      </c>
      <c r="H19" s="24" t="s">
        <v>3</v>
      </c>
      <c r="I19" s="24" t="s">
        <v>4</v>
      </c>
      <c r="J19" s="24"/>
      <c r="K19" s="67" t="s">
        <v>23</v>
      </c>
      <c r="L19" s="24" t="s">
        <v>6</v>
      </c>
      <c r="M19" s="50"/>
    </row>
    <row r="20" spans="3:15" ht="15" customHeight="1" x14ac:dyDescent="0.3">
      <c r="C20" s="37">
        <v>1</v>
      </c>
      <c r="D20" s="38" t="s">
        <v>8</v>
      </c>
      <c r="E20" s="40">
        <f>'Wage Breakup'!I32</f>
        <v>19188</v>
      </c>
      <c r="F20" s="62"/>
      <c r="G20" s="62">
        <v>1</v>
      </c>
      <c r="H20" s="62">
        <v>1</v>
      </c>
      <c r="I20" s="62">
        <v>1</v>
      </c>
      <c r="J20" s="62"/>
      <c r="K20" s="68">
        <v>0</v>
      </c>
      <c r="L20" s="56">
        <f>K20*E20</f>
        <v>0</v>
      </c>
      <c r="M20" s="48" t="s">
        <v>101</v>
      </c>
    </row>
    <row r="21" spans="3:15" ht="15" customHeight="1" x14ac:dyDescent="0.3">
      <c r="C21" s="37">
        <f>C20+1</f>
        <v>2</v>
      </c>
      <c r="D21" s="27" t="s">
        <v>10</v>
      </c>
      <c r="E21" s="40">
        <f>'Wage Breakup'!J32</f>
        <v>17364</v>
      </c>
      <c r="F21" s="62"/>
      <c r="G21" s="62">
        <v>7</v>
      </c>
      <c r="H21" s="62">
        <v>7</v>
      </c>
      <c r="I21" s="62">
        <v>7</v>
      </c>
      <c r="J21" s="62"/>
      <c r="K21" s="68">
        <v>0</v>
      </c>
      <c r="L21" s="59">
        <f>K21*E21</f>
        <v>0</v>
      </c>
      <c r="M21" s="48" t="s">
        <v>101</v>
      </c>
    </row>
    <row r="22" spans="3:15" ht="15" customHeight="1" x14ac:dyDescent="0.3">
      <c r="C22" s="180" t="s">
        <v>16</v>
      </c>
      <c r="D22" s="180"/>
      <c r="E22" s="33"/>
      <c r="F22" s="138">
        <f t="shared" ref="F22:L22" si="9">SUM(F20:F21)</f>
        <v>0</v>
      </c>
      <c r="G22" s="138">
        <f t="shared" si="9"/>
        <v>8</v>
      </c>
      <c r="H22" s="138">
        <f t="shared" si="9"/>
        <v>8</v>
      </c>
      <c r="I22" s="138">
        <f t="shared" si="9"/>
        <v>8</v>
      </c>
      <c r="J22" s="138">
        <f t="shared" si="9"/>
        <v>0</v>
      </c>
      <c r="K22" s="66">
        <f t="shared" si="9"/>
        <v>0</v>
      </c>
      <c r="L22" s="58">
        <f t="shared" si="9"/>
        <v>0</v>
      </c>
      <c r="M22" s="49"/>
    </row>
    <row r="23" spans="3:15" ht="15" customHeight="1" x14ac:dyDescent="0.3">
      <c r="C23" s="34"/>
      <c r="D23" s="35" t="s">
        <v>53</v>
      </c>
      <c r="E23" s="36"/>
      <c r="F23" s="24"/>
      <c r="G23" s="24"/>
      <c r="H23" s="24"/>
      <c r="I23" s="24"/>
      <c r="J23" s="24"/>
      <c r="K23" s="67" t="s">
        <v>23</v>
      </c>
      <c r="L23" s="24" t="s">
        <v>6</v>
      </c>
      <c r="M23" s="50"/>
    </row>
    <row r="24" spans="3:15" x14ac:dyDescent="0.3">
      <c r="C24" s="37">
        <v>1</v>
      </c>
      <c r="D24" s="39" t="s">
        <v>74</v>
      </c>
      <c r="E24" s="40"/>
      <c r="F24" s="62" t="s">
        <v>52</v>
      </c>
      <c r="G24" s="62"/>
      <c r="H24" s="62"/>
      <c r="I24" s="62"/>
      <c r="J24" s="62"/>
      <c r="K24" s="62"/>
      <c r="L24" s="41">
        <v>0</v>
      </c>
      <c r="M24" s="41" t="s">
        <v>90</v>
      </c>
    </row>
    <row r="25" spans="3:15" x14ac:dyDescent="0.3">
      <c r="C25" s="37">
        <f>C24+1</f>
        <v>2</v>
      </c>
      <c r="D25" s="51" t="s">
        <v>102</v>
      </c>
      <c r="E25" s="40"/>
      <c r="F25" s="62" t="s">
        <v>52</v>
      </c>
      <c r="G25" s="62"/>
      <c r="H25" s="62"/>
      <c r="I25" s="62"/>
      <c r="J25" s="62"/>
      <c r="K25" s="41"/>
      <c r="L25" s="41">
        <v>20000</v>
      </c>
      <c r="M25" s="41"/>
      <c r="N25" s="130"/>
    </row>
    <row r="26" spans="3:15" x14ac:dyDescent="0.3">
      <c r="C26" s="37">
        <f t="shared" ref="C26:C28" si="10">C25+1</f>
        <v>3</v>
      </c>
      <c r="D26" s="51" t="s">
        <v>93</v>
      </c>
      <c r="E26" s="40">
        <v>1500</v>
      </c>
      <c r="F26" s="62"/>
      <c r="G26" s="62"/>
      <c r="H26" s="62"/>
      <c r="I26" s="62"/>
      <c r="J26" s="62"/>
      <c r="K26" s="41">
        <v>2</v>
      </c>
      <c r="L26" s="41">
        <f>K26*E26</f>
        <v>3000</v>
      </c>
      <c r="M26" s="41"/>
      <c r="N26" s="130"/>
    </row>
    <row r="27" spans="3:15" x14ac:dyDescent="0.3">
      <c r="C27" s="37">
        <f t="shared" si="10"/>
        <v>4</v>
      </c>
      <c r="D27" s="51" t="s">
        <v>103</v>
      </c>
      <c r="E27" s="40">
        <v>3000</v>
      </c>
      <c r="F27" s="62"/>
      <c r="G27" s="62"/>
      <c r="H27" s="62"/>
      <c r="I27" s="62"/>
      <c r="J27" s="62"/>
      <c r="K27" s="41">
        <v>1</v>
      </c>
      <c r="L27" s="41">
        <f>K27*E27</f>
        <v>3000</v>
      </c>
      <c r="M27" s="41"/>
      <c r="N27" s="130"/>
    </row>
    <row r="28" spans="3:15" x14ac:dyDescent="0.3">
      <c r="C28" s="37">
        <f t="shared" si="10"/>
        <v>5</v>
      </c>
      <c r="D28" s="42" t="s">
        <v>9</v>
      </c>
      <c r="E28" s="40"/>
      <c r="F28" s="62" t="s">
        <v>52</v>
      </c>
      <c r="G28" s="62"/>
      <c r="H28" s="62"/>
      <c r="I28" s="62"/>
      <c r="J28" s="62"/>
      <c r="K28" s="41"/>
      <c r="L28" s="41">
        <v>2500</v>
      </c>
      <c r="M28" s="41"/>
      <c r="N28" s="130"/>
    </row>
    <row r="29" spans="3:15" ht="15" customHeight="1" x14ac:dyDescent="0.3">
      <c r="C29" s="172" t="s">
        <v>16</v>
      </c>
      <c r="D29" s="173"/>
      <c r="E29" s="33"/>
      <c r="F29" s="174"/>
      <c r="G29" s="174"/>
      <c r="H29" s="174"/>
      <c r="I29" s="174"/>
      <c r="J29" s="174"/>
      <c r="K29" s="174"/>
      <c r="L29" s="58">
        <f>SUM(L24:L28)</f>
        <v>28500</v>
      </c>
      <c r="M29" s="49"/>
    </row>
    <row r="30" spans="3:15" s="43" customFormat="1" ht="15.6" x14ac:dyDescent="0.3">
      <c r="C30" s="175" t="s">
        <v>24</v>
      </c>
      <c r="D30" s="176"/>
      <c r="E30" s="52"/>
      <c r="F30" s="177"/>
      <c r="G30" s="177"/>
      <c r="H30" s="177"/>
      <c r="I30" s="177"/>
      <c r="J30" s="177"/>
      <c r="K30" s="177"/>
      <c r="L30" s="53">
        <f>+L29+L22+L18+L13+L9</f>
        <v>352927</v>
      </c>
      <c r="M30" s="54"/>
    </row>
    <row r="31" spans="3:15" s="44" customFormat="1" ht="18" x14ac:dyDescent="0.3">
      <c r="C31" s="178" t="s">
        <v>25</v>
      </c>
      <c r="D31" s="179"/>
      <c r="E31" s="55">
        <v>7.0000000000000007E-2</v>
      </c>
      <c r="F31" s="150"/>
      <c r="G31" s="150"/>
      <c r="H31" s="150"/>
      <c r="I31" s="150"/>
      <c r="J31" s="150"/>
      <c r="K31" s="150"/>
      <c r="L31" s="111">
        <f>$E$31*(L22+L18+L13+L9)</f>
        <v>22709.890000000003</v>
      </c>
      <c r="M31" s="135"/>
      <c r="O31" s="29"/>
    </row>
    <row r="32" spans="3:15" s="29" customFormat="1" ht="15" customHeight="1" x14ac:dyDescent="0.3">
      <c r="C32" s="170" t="s">
        <v>26</v>
      </c>
      <c r="D32" s="171"/>
      <c r="E32" s="23"/>
      <c r="F32" s="151"/>
      <c r="G32" s="151"/>
      <c r="H32" s="151"/>
      <c r="I32" s="151"/>
      <c r="J32" s="151"/>
      <c r="K32" s="151"/>
      <c r="L32" s="64">
        <f>SUM(L30:L31)</f>
        <v>375636.89</v>
      </c>
      <c r="M32" s="143"/>
    </row>
    <row r="33" spans="3:13" ht="13.8" customHeight="1" x14ac:dyDescent="0.3">
      <c r="G33" s="169"/>
      <c r="H33" s="169"/>
      <c r="I33" s="169"/>
      <c r="J33" s="169"/>
      <c r="K33" s="169"/>
      <c r="M33" s="136"/>
    </row>
    <row r="34" spans="3:13" x14ac:dyDescent="0.3">
      <c r="C34" s="112"/>
      <c r="K34" s="137"/>
      <c r="M34" s="134"/>
    </row>
    <row r="35" spans="3:13" x14ac:dyDescent="0.3">
      <c r="C35" s="113"/>
      <c r="J35" s="139"/>
      <c r="K35" s="140"/>
      <c r="L35" s="142"/>
      <c r="M35" s="134"/>
    </row>
    <row r="36" spans="3:13" x14ac:dyDescent="0.3">
      <c r="C36" s="113"/>
    </row>
    <row r="37" spans="3:13" x14ac:dyDescent="0.3">
      <c r="C37" s="113"/>
    </row>
    <row r="38" spans="3:13" x14ac:dyDescent="0.3">
      <c r="C38" s="113"/>
    </row>
    <row r="39" spans="3:13" x14ac:dyDescent="0.3">
      <c r="C39" s="113"/>
    </row>
    <row r="40" spans="3:13" x14ac:dyDescent="0.3">
      <c r="C40" s="113"/>
    </row>
    <row r="41" spans="3:13" x14ac:dyDescent="0.3">
      <c r="C41" s="113"/>
      <c r="L41" s="141"/>
    </row>
    <row r="42" spans="3:13" x14ac:dyDescent="0.3">
      <c r="C42" s="113"/>
      <c r="L42" s="141"/>
    </row>
    <row r="43" spans="3:13" x14ac:dyDescent="0.3">
      <c r="C43" s="113"/>
    </row>
    <row r="44" spans="3:13" ht="14.4" x14ac:dyDescent="0.3">
      <c r="C44" s="69"/>
    </row>
    <row r="54" spans="10:10" x14ac:dyDescent="0.3">
      <c r="J54" s="63" t="e">
        <f>J53/J52</f>
        <v>#DIV/0!</v>
      </c>
    </row>
  </sheetData>
  <mergeCells count="13">
    <mergeCell ref="C22:D22"/>
    <mergeCell ref="D1:E1"/>
    <mergeCell ref="F5:K5"/>
    <mergeCell ref="C9:D9"/>
    <mergeCell ref="C13:D13"/>
    <mergeCell ref="C18:D18"/>
    <mergeCell ref="G33:K33"/>
    <mergeCell ref="C32:D32"/>
    <mergeCell ref="C29:D29"/>
    <mergeCell ref="F29:K29"/>
    <mergeCell ref="C30:D30"/>
    <mergeCell ref="F30:K30"/>
    <mergeCell ref="C31:D31"/>
  </mergeCells>
  <pageMargins left="0.7" right="0.7" top="0.75" bottom="0.75" header="0.3" footer="0.3"/>
  <pageSetup paperSize="9" scale="80" fitToHeight="0" orientation="landscape" r:id="rId1"/>
  <rowBreaks count="2" manualBreakCount="2">
    <brk id="22" max="12" man="1"/>
    <brk id="32" max="12" man="1"/>
  </rowBreaks>
  <ignoredErrors>
    <ignoredError sqref="K8 K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zoomScaleNormal="100" workbookViewId="0">
      <selection activeCell="H7" sqref="H7"/>
    </sheetView>
  </sheetViews>
  <sheetFormatPr defaultRowHeight="14.4" x14ac:dyDescent="0.3"/>
  <cols>
    <col min="2" max="2" width="22.5546875" bestFit="1" customWidth="1"/>
    <col min="3" max="3" width="12.88671875" customWidth="1"/>
    <col min="4" max="6" width="7.77734375" customWidth="1"/>
    <col min="7" max="7" width="12.109375" customWidth="1"/>
    <col min="8" max="8" width="16.33203125" customWidth="1"/>
  </cols>
  <sheetData>
    <row r="2" spans="2:8" ht="15" thickBot="1" x14ac:dyDescent="0.35">
      <c r="C2" s="152" t="s">
        <v>95</v>
      </c>
    </row>
    <row r="3" spans="2:8" ht="15" thickBot="1" x14ac:dyDescent="0.35">
      <c r="B3" s="155" t="s">
        <v>76</v>
      </c>
      <c r="C3" s="154" t="s">
        <v>77</v>
      </c>
      <c r="D3" s="154" t="s">
        <v>78</v>
      </c>
      <c r="E3" s="154" t="s">
        <v>79</v>
      </c>
      <c r="F3" s="158" t="s">
        <v>80</v>
      </c>
      <c r="G3" s="155" t="s">
        <v>81</v>
      </c>
    </row>
    <row r="4" spans="2:8" x14ac:dyDescent="0.3">
      <c r="B4" s="156" t="s">
        <v>87</v>
      </c>
      <c r="C4" s="144">
        <v>1</v>
      </c>
      <c r="D4" s="144" t="s">
        <v>82</v>
      </c>
      <c r="E4" s="144" t="s">
        <v>82</v>
      </c>
      <c r="F4" s="159" t="s">
        <v>82</v>
      </c>
      <c r="G4" s="161">
        <f t="shared" ref="G4:G12" si="0">SUM(C4:F4)</f>
        <v>1</v>
      </c>
    </row>
    <row r="5" spans="2:8" x14ac:dyDescent="0.3">
      <c r="B5" s="156" t="s">
        <v>88</v>
      </c>
      <c r="C5" s="144">
        <v>1</v>
      </c>
      <c r="D5" s="144" t="s">
        <v>82</v>
      </c>
      <c r="E5" s="144" t="s">
        <v>82</v>
      </c>
      <c r="F5" s="159" t="s">
        <v>82</v>
      </c>
      <c r="G5" s="161">
        <f t="shared" si="0"/>
        <v>1</v>
      </c>
    </row>
    <row r="6" spans="2:8" x14ac:dyDescent="0.3">
      <c r="B6" s="156" t="s">
        <v>83</v>
      </c>
      <c r="C6" s="144" t="s">
        <v>82</v>
      </c>
      <c r="D6" s="144">
        <v>2</v>
      </c>
      <c r="E6" s="144">
        <v>2</v>
      </c>
      <c r="F6" s="159">
        <v>2</v>
      </c>
      <c r="G6" s="161">
        <f t="shared" si="0"/>
        <v>6</v>
      </c>
    </row>
    <row r="7" spans="2:8" x14ac:dyDescent="0.3">
      <c r="B7" s="156" t="s">
        <v>94</v>
      </c>
      <c r="C7" s="144" t="s">
        <v>82</v>
      </c>
      <c r="D7" s="144" t="s">
        <v>82</v>
      </c>
      <c r="E7" s="144" t="s">
        <v>82</v>
      </c>
      <c r="F7" s="159" t="s">
        <v>82</v>
      </c>
      <c r="G7" s="161">
        <f t="shared" si="0"/>
        <v>0</v>
      </c>
      <c r="H7" t="s">
        <v>91</v>
      </c>
    </row>
    <row r="8" spans="2:8" x14ac:dyDescent="0.3">
      <c r="B8" s="156" t="s">
        <v>11</v>
      </c>
      <c r="C8" s="144">
        <v>1</v>
      </c>
      <c r="D8" s="144" t="s">
        <v>82</v>
      </c>
      <c r="E8" s="144" t="s">
        <v>82</v>
      </c>
      <c r="F8" s="159" t="s">
        <v>82</v>
      </c>
      <c r="G8" s="161">
        <f t="shared" si="0"/>
        <v>1</v>
      </c>
    </row>
    <row r="9" spans="2:8" x14ac:dyDescent="0.3">
      <c r="B9" s="156" t="s">
        <v>84</v>
      </c>
      <c r="C9" s="144">
        <v>7</v>
      </c>
      <c r="D9" s="144" t="s">
        <v>82</v>
      </c>
      <c r="E9" s="144" t="s">
        <v>82</v>
      </c>
      <c r="F9" s="159" t="s">
        <v>82</v>
      </c>
      <c r="G9" s="161">
        <f t="shared" si="0"/>
        <v>7</v>
      </c>
    </row>
    <row r="10" spans="2:8" x14ac:dyDescent="0.3">
      <c r="B10" s="156" t="s">
        <v>85</v>
      </c>
      <c r="C10" s="144">
        <v>2</v>
      </c>
      <c r="D10" s="144" t="s">
        <v>82</v>
      </c>
      <c r="E10" s="144" t="s">
        <v>82</v>
      </c>
      <c r="F10" s="159" t="s">
        <v>82</v>
      </c>
      <c r="G10" s="161">
        <f t="shared" si="0"/>
        <v>2</v>
      </c>
    </row>
    <row r="11" spans="2:8" x14ac:dyDescent="0.3">
      <c r="B11" s="156" t="s">
        <v>67</v>
      </c>
      <c r="C11" s="144" t="s">
        <v>82</v>
      </c>
      <c r="D11" s="144">
        <v>1</v>
      </c>
      <c r="E11" s="144">
        <v>1</v>
      </c>
      <c r="F11" s="159">
        <v>1</v>
      </c>
      <c r="G11" s="161">
        <f t="shared" si="0"/>
        <v>3</v>
      </c>
      <c r="H11" t="s">
        <v>91</v>
      </c>
    </row>
    <row r="12" spans="2:8" ht="15" thickBot="1" x14ac:dyDescent="0.35">
      <c r="B12" s="157" t="s">
        <v>68</v>
      </c>
      <c r="C12" s="153" t="s">
        <v>82</v>
      </c>
      <c r="D12" s="153">
        <v>7</v>
      </c>
      <c r="E12" s="153">
        <v>7</v>
      </c>
      <c r="F12" s="160">
        <v>7</v>
      </c>
      <c r="G12" s="162">
        <f t="shared" si="0"/>
        <v>21</v>
      </c>
      <c r="H12" t="s">
        <v>91</v>
      </c>
    </row>
    <row r="14" spans="2:8" ht="15" x14ac:dyDescent="0.3">
      <c r="B14" s="1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2" zoomScale="95" zoomScaleNormal="105" workbookViewId="0">
      <selection activeCell="I30" sqref="I30:J30"/>
    </sheetView>
  </sheetViews>
  <sheetFormatPr defaultColWidth="13.21875" defaultRowHeight="14.4" x14ac:dyDescent="0.3"/>
  <cols>
    <col min="1" max="1" width="3.21875" customWidth="1"/>
    <col min="2" max="2" width="43.77734375" bestFit="1" customWidth="1"/>
    <col min="3" max="3" width="7.77734375" customWidth="1"/>
    <col min="4" max="10" width="11.5546875" customWidth="1"/>
    <col min="251" max="252" width="13.21875" customWidth="1"/>
    <col min="253" max="253" width="35.5546875" bestFit="1" customWidth="1"/>
    <col min="254" max="254" width="10.21875" bestFit="1" customWidth="1"/>
    <col min="255" max="255" width="10.44140625" bestFit="1" customWidth="1"/>
    <col min="256" max="256" width="13.21875" customWidth="1"/>
    <col min="257" max="257" width="10" bestFit="1" customWidth="1"/>
    <col min="507" max="508" width="13.21875" customWidth="1"/>
    <col min="509" max="509" width="35.5546875" bestFit="1" customWidth="1"/>
    <col min="510" max="510" width="10.21875" bestFit="1" customWidth="1"/>
    <col min="511" max="511" width="10.44140625" bestFit="1" customWidth="1"/>
    <col min="512" max="512" width="13.21875" customWidth="1"/>
    <col min="513" max="513" width="10" bestFit="1" customWidth="1"/>
    <col min="763" max="764" width="13.21875" customWidth="1"/>
    <col min="765" max="765" width="35.5546875" bestFit="1" customWidth="1"/>
    <col min="766" max="766" width="10.21875" bestFit="1" customWidth="1"/>
    <col min="767" max="767" width="10.44140625" bestFit="1" customWidth="1"/>
    <col min="768" max="768" width="13.21875" customWidth="1"/>
    <col min="769" max="769" width="10" bestFit="1" customWidth="1"/>
    <col min="1019" max="1020" width="13.21875" customWidth="1"/>
    <col min="1021" max="1021" width="35.5546875" bestFit="1" customWidth="1"/>
    <col min="1022" max="1022" width="10.21875" bestFit="1" customWidth="1"/>
    <col min="1023" max="1023" width="10.44140625" bestFit="1" customWidth="1"/>
    <col min="1024" max="1024" width="13.21875" customWidth="1"/>
    <col min="1025" max="1025" width="10" bestFit="1" customWidth="1"/>
    <col min="1275" max="1276" width="13.21875" customWidth="1"/>
    <col min="1277" max="1277" width="35.5546875" bestFit="1" customWidth="1"/>
    <col min="1278" max="1278" width="10.21875" bestFit="1" customWidth="1"/>
    <col min="1279" max="1279" width="10.44140625" bestFit="1" customWidth="1"/>
    <col min="1280" max="1280" width="13.21875" customWidth="1"/>
    <col min="1281" max="1281" width="10" bestFit="1" customWidth="1"/>
    <col min="1531" max="1532" width="13.21875" customWidth="1"/>
    <col min="1533" max="1533" width="35.5546875" bestFit="1" customWidth="1"/>
    <col min="1534" max="1534" width="10.21875" bestFit="1" customWidth="1"/>
    <col min="1535" max="1535" width="10.44140625" bestFit="1" customWidth="1"/>
    <col min="1536" max="1536" width="13.21875" customWidth="1"/>
    <col min="1537" max="1537" width="10" bestFit="1" customWidth="1"/>
    <col min="1787" max="1788" width="13.21875" customWidth="1"/>
    <col min="1789" max="1789" width="35.5546875" bestFit="1" customWidth="1"/>
    <col min="1790" max="1790" width="10.21875" bestFit="1" customWidth="1"/>
    <col min="1791" max="1791" width="10.44140625" bestFit="1" customWidth="1"/>
    <col min="1792" max="1792" width="13.21875" customWidth="1"/>
    <col min="1793" max="1793" width="10" bestFit="1" customWidth="1"/>
    <col min="2043" max="2044" width="13.21875" customWidth="1"/>
    <col min="2045" max="2045" width="35.5546875" bestFit="1" customWidth="1"/>
    <col min="2046" max="2046" width="10.21875" bestFit="1" customWidth="1"/>
    <col min="2047" max="2047" width="10.44140625" bestFit="1" customWidth="1"/>
    <col min="2048" max="2048" width="13.21875" customWidth="1"/>
    <col min="2049" max="2049" width="10" bestFit="1" customWidth="1"/>
    <col min="2299" max="2300" width="13.21875" customWidth="1"/>
    <col min="2301" max="2301" width="35.5546875" bestFit="1" customWidth="1"/>
    <col min="2302" max="2302" width="10.21875" bestFit="1" customWidth="1"/>
    <col min="2303" max="2303" width="10.44140625" bestFit="1" customWidth="1"/>
    <col min="2304" max="2304" width="13.21875" customWidth="1"/>
    <col min="2305" max="2305" width="10" bestFit="1" customWidth="1"/>
    <col min="2555" max="2556" width="13.21875" customWidth="1"/>
    <col min="2557" max="2557" width="35.5546875" bestFit="1" customWidth="1"/>
    <col min="2558" max="2558" width="10.21875" bestFit="1" customWidth="1"/>
    <col min="2559" max="2559" width="10.44140625" bestFit="1" customWidth="1"/>
    <col min="2560" max="2560" width="13.21875" customWidth="1"/>
    <col min="2561" max="2561" width="10" bestFit="1" customWidth="1"/>
    <col min="2811" max="2812" width="13.21875" customWidth="1"/>
    <col min="2813" max="2813" width="35.5546875" bestFit="1" customWidth="1"/>
    <col min="2814" max="2814" width="10.21875" bestFit="1" customWidth="1"/>
    <col min="2815" max="2815" width="10.44140625" bestFit="1" customWidth="1"/>
    <col min="2816" max="2816" width="13.21875" customWidth="1"/>
    <col min="2817" max="2817" width="10" bestFit="1" customWidth="1"/>
    <col min="3067" max="3068" width="13.21875" customWidth="1"/>
    <col min="3069" max="3069" width="35.5546875" bestFit="1" customWidth="1"/>
    <col min="3070" max="3070" width="10.21875" bestFit="1" customWidth="1"/>
    <col min="3071" max="3071" width="10.44140625" bestFit="1" customWidth="1"/>
    <col min="3072" max="3072" width="13.21875" customWidth="1"/>
    <col min="3073" max="3073" width="10" bestFit="1" customWidth="1"/>
    <col min="3323" max="3324" width="13.21875" customWidth="1"/>
    <col min="3325" max="3325" width="35.5546875" bestFit="1" customWidth="1"/>
    <col min="3326" max="3326" width="10.21875" bestFit="1" customWidth="1"/>
    <col min="3327" max="3327" width="10.44140625" bestFit="1" customWidth="1"/>
    <col min="3328" max="3328" width="13.21875" customWidth="1"/>
    <col min="3329" max="3329" width="10" bestFit="1" customWidth="1"/>
    <col min="3579" max="3580" width="13.21875" customWidth="1"/>
    <col min="3581" max="3581" width="35.5546875" bestFit="1" customWidth="1"/>
    <col min="3582" max="3582" width="10.21875" bestFit="1" customWidth="1"/>
    <col min="3583" max="3583" width="10.44140625" bestFit="1" customWidth="1"/>
    <col min="3584" max="3584" width="13.21875" customWidth="1"/>
    <col min="3585" max="3585" width="10" bestFit="1" customWidth="1"/>
    <col min="3835" max="3836" width="13.21875" customWidth="1"/>
    <col min="3837" max="3837" width="35.5546875" bestFit="1" customWidth="1"/>
    <col min="3838" max="3838" width="10.21875" bestFit="1" customWidth="1"/>
    <col min="3839" max="3839" width="10.44140625" bestFit="1" customWidth="1"/>
    <col min="3840" max="3840" width="13.21875" customWidth="1"/>
    <col min="3841" max="3841" width="10" bestFit="1" customWidth="1"/>
    <col min="4091" max="4092" width="13.21875" customWidth="1"/>
    <col min="4093" max="4093" width="35.5546875" bestFit="1" customWidth="1"/>
    <col min="4094" max="4094" width="10.21875" bestFit="1" customWidth="1"/>
    <col min="4095" max="4095" width="10.44140625" bestFit="1" customWidth="1"/>
    <col min="4096" max="4096" width="13.21875" customWidth="1"/>
    <col min="4097" max="4097" width="10" bestFit="1" customWidth="1"/>
    <col min="4347" max="4348" width="13.21875" customWidth="1"/>
    <col min="4349" max="4349" width="35.5546875" bestFit="1" customWidth="1"/>
    <col min="4350" max="4350" width="10.21875" bestFit="1" customWidth="1"/>
    <col min="4351" max="4351" width="10.44140625" bestFit="1" customWidth="1"/>
    <col min="4352" max="4352" width="13.21875" customWidth="1"/>
    <col min="4353" max="4353" width="10" bestFit="1" customWidth="1"/>
    <col min="4603" max="4604" width="13.21875" customWidth="1"/>
    <col min="4605" max="4605" width="35.5546875" bestFit="1" customWidth="1"/>
    <col min="4606" max="4606" width="10.21875" bestFit="1" customWidth="1"/>
    <col min="4607" max="4607" width="10.44140625" bestFit="1" customWidth="1"/>
    <col min="4608" max="4608" width="13.21875" customWidth="1"/>
    <col min="4609" max="4609" width="10" bestFit="1" customWidth="1"/>
    <col min="4859" max="4860" width="13.21875" customWidth="1"/>
    <col min="4861" max="4861" width="35.5546875" bestFit="1" customWidth="1"/>
    <col min="4862" max="4862" width="10.21875" bestFit="1" customWidth="1"/>
    <col min="4863" max="4863" width="10.44140625" bestFit="1" customWidth="1"/>
    <col min="4864" max="4864" width="13.21875" customWidth="1"/>
    <col min="4865" max="4865" width="10" bestFit="1" customWidth="1"/>
    <col min="5115" max="5116" width="13.21875" customWidth="1"/>
    <col min="5117" max="5117" width="35.5546875" bestFit="1" customWidth="1"/>
    <col min="5118" max="5118" width="10.21875" bestFit="1" customWidth="1"/>
    <col min="5119" max="5119" width="10.44140625" bestFit="1" customWidth="1"/>
    <col min="5120" max="5120" width="13.21875" customWidth="1"/>
    <col min="5121" max="5121" width="10" bestFit="1" customWidth="1"/>
    <col min="5371" max="5372" width="13.21875" customWidth="1"/>
    <col min="5373" max="5373" width="35.5546875" bestFit="1" customWidth="1"/>
    <col min="5374" max="5374" width="10.21875" bestFit="1" customWidth="1"/>
    <col min="5375" max="5375" width="10.44140625" bestFit="1" customWidth="1"/>
    <col min="5376" max="5376" width="13.21875" customWidth="1"/>
    <col min="5377" max="5377" width="10" bestFit="1" customWidth="1"/>
    <col min="5627" max="5628" width="13.21875" customWidth="1"/>
    <col min="5629" max="5629" width="35.5546875" bestFit="1" customWidth="1"/>
    <col min="5630" max="5630" width="10.21875" bestFit="1" customWidth="1"/>
    <col min="5631" max="5631" width="10.44140625" bestFit="1" customWidth="1"/>
    <col min="5632" max="5632" width="13.21875" customWidth="1"/>
    <col min="5633" max="5633" width="10" bestFit="1" customWidth="1"/>
    <col min="5883" max="5884" width="13.21875" customWidth="1"/>
    <col min="5885" max="5885" width="35.5546875" bestFit="1" customWidth="1"/>
    <col min="5886" max="5886" width="10.21875" bestFit="1" customWidth="1"/>
    <col min="5887" max="5887" width="10.44140625" bestFit="1" customWidth="1"/>
    <col min="5888" max="5888" width="13.21875" customWidth="1"/>
    <col min="5889" max="5889" width="10" bestFit="1" customWidth="1"/>
    <col min="6139" max="6140" width="13.21875" customWidth="1"/>
    <col min="6141" max="6141" width="35.5546875" bestFit="1" customWidth="1"/>
    <col min="6142" max="6142" width="10.21875" bestFit="1" customWidth="1"/>
    <col min="6143" max="6143" width="10.44140625" bestFit="1" customWidth="1"/>
    <col min="6144" max="6144" width="13.21875" customWidth="1"/>
    <col min="6145" max="6145" width="10" bestFit="1" customWidth="1"/>
    <col min="6395" max="6396" width="13.21875" customWidth="1"/>
    <col min="6397" max="6397" width="35.5546875" bestFit="1" customWidth="1"/>
    <col min="6398" max="6398" width="10.21875" bestFit="1" customWidth="1"/>
    <col min="6399" max="6399" width="10.44140625" bestFit="1" customWidth="1"/>
    <col min="6400" max="6400" width="13.21875" customWidth="1"/>
    <col min="6401" max="6401" width="10" bestFit="1" customWidth="1"/>
    <col min="6651" max="6652" width="13.21875" customWidth="1"/>
    <col min="6653" max="6653" width="35.5546875" bestFit="1" customWidth="1"/>
    <col min="6654" max="6654" width="10.21875" bestFit="1" customWidth="1"/>
    <col min="6655" max="6655" width="10.44140625" bestFit="1" customWidth="1"/>
    <col min="6656" max="6656" width="13.21875" customWidth="1"/>
    <col min="6657" max="6657" width="10" bestFit="1" customWidth="1"/>
    <col min="6907" max="6908" width="13.21875" customWidth="1"/>
    <col min="6909" max="6909" width="35.5546875" bestFit="1" customWidth="1"/>
    <col min="6910" max="6910" width="10.21875" bestFit="1" customWidth="1"/>
    <col min="6911" max="6911" width="10.44140625" bestFit="1" customWidth="1"/>
    <col min="6912" max="6912" width="13.21875" customWidth="1"/>
    <col min="6913" max="6913" width="10" bestFit="1" customWidth="1"/>
    <col min="7163" max="7164" width="13.21875" customWidth="1"/>
    <col min="7165" max="7165" width="35.5546875" bestFit="1" customWidth="1"/>
    <col min="7166" max="7166" width="10.21875" bestFit="1" customWidth="1"/>
    <col min="7167" max="7167" width="10.44140625" bestFit="1" customWidth="1"/>
    <col min="7168" max="7168" width="13.21875" customWidth="1"/>
    <col min="7169" max="7169" width="10" bestFit="1" customWidth="1"/>
    <col min="7419" max="7420" width="13.21875" customWidth="1"/>
    <col min="7421" max="7421" width="35.5546875" bestFit="1" customWidth="1"/>
    <col min="7422" max="7422" width="10.21875" bestFit="1" customWidth="1"/>
    <col min="7423" max="7423" width="10.44140625" bestFit="1" customWidth="1"/>
    <col min="7424" max="7424" width="13.21875" customWidth="1"/>
    <col min="7425" max="7425" width="10" bestFit="1" customWidth="1"/>
    <col min="7675" max="7676" width="13.21875" customWidth="1"/>
    <col min="7677" max="7677" width="35.5546875" bestFit="1" customWidth="1"/>
    <col min="7678" max="7678" width="10.21875" bestFit="1" customWidth="1"/>
    <col min="7679" max="7679" width="10.44140625" bestFit="1" customWidth="1"/>
    <col min="7680" max="7680" width="13.21875" customWidth="1"/>
    <col min="7681" max="7681" width="10" bestFit="1" customWidth="1"/>
    <col min="7931" max="7932" width="13.21875" customWidth="1"/>
    <col min="7933" max="7933" width="35.5546875" bestFit="1" customWidth="1"/>
    <col min="7934" max="7934" width="10.21875" bestFit="1" customWidth="1"/>
    <col min="7935" max="7935" width="10.44140625" bestFit="1" customWidth="1"/>
    <col min="7936" max="7936" width="13.21875" customWidth="1"/>
    <col min="7937" max="7937" width="10" bestFit="1" customWidth="1"/>
    <col min="8187" max="8188" width="13.21875" customWidth="1"/>
    <col min="8189" max="8189" width="35.5546875" bestFit="1" customWidth="1"/>
    <col min="8190" max="8190" width="10.21875" bestFit="1" customWidth="1"/>
    <col min="8191" max="8191" width="10.44140625" bestFit="1" customWidth="1"/>
    <col min="8192" max="8192" width="13.21875" customWidth="1"/>
    <col min="8193" max="8193" width="10" bestFit="1" customWidth="1"/>
    <col min="8443" max="8444" width="13.21875" customWidth="1"/>
    <col min="8445" max="8445" width="35.5546875" bestFit="1" customWidth="1"/>
    <col min="8446" max="8446" width="10.21875" bestFit="1" customWidth="1"/>
    <col min="8447" max="8447" width="10.44140625" bestFit="1" customWidth="1"/>
    <col min="8448" max="8448" width="13.21875" customWidth="1"/>
    <col min="8449" max="8449" width="10" bestFit="1" customWidth="1"/>
    <col min="8699" max="8700" width="13.21875" customWidth="1"/>
    <col min="8701" max="8701" width="35.5546875" bestFit="1" customWidth="1"/>
    <col min="8702" max="8702" width="10.21875" bestFit="1" customWidth="1"/>
    <col min="8703" max="8703" width="10.44140625" bestFit="1" customWidth="1"/>
    <col min="8704" max="8704" width="13.21875" customWidth="1"/>
    <col min="8705" max="8705" width="10" bestFit="1" customWidth="1"/>
    <col min="8955" max="8956" width="13.21875" customWidth="1"/>
    <col min="8957" max="8957" width="35.5546875" bestFit="1" customWidth="1"/>
    <col min="8958" max="8958" width="10.21875" bestFit="1" customWidth="1"/>
    <col min="8959" max="8959" width="10.44140625" bestFit="1" customWidth="1"/>
    <col min="8960" max="8960" width="13.21875" customWidth="1"/>
    <col min="8961" max="8961" width="10" bestFit="1" customWidth="1"/>
    <col min="9211" max="9212" width="13.21875" customWidth="1"/>
    <col min="9213" max="9213" width="35.5546875" bestFit="1" customWidth="1"/>
    <col min="9214" max="9214" width="10.21875" bestFit="1" customWidth="1"/>
    <col min="9215" max="9215" width="10.44140625" bestFit="1" customWidth="1"/>
    <col min="9216" max="9216" width="13.21875" customWidth="1"/>
    <col min="9217" max="9217" width="10" bestFit="1" customWidth="1"/>
    <col min="9467" max="9468" width="13.21875" customWidth="1"/>
    <col min="9469" max="9469" width="35.5546875" bestFit="1" customWidth="1"/>
    <col min="9470" max="9470" width="10.21875" bestFit="1" customWidth="1"/>
    <col min="9471" max="9471" width="10.44140625" bestFit="1" customWidth="1"/>
    <col min="9472" max="9472" width="13.21875" customWidth="1"/>
    <col min="9473" max="9473" width="10" bestFit="1" customWidth="1"/>
    <col min="9723" max="9724" width="13.21875" customWidth="1"/>
    <col min="9725" max="9725" width="35.5546875" bestFit="1" customWidth="1"/>
    <col min="9726" max="9726" width="10.21875" bestFit="1" customWidth="1"/>
    <col min="9727" max="9727" width="10.44140625" bestFit="1" customWidth="1"/>
    <col min="9728" max="9728" width="13.21875" customWidth="1"/>
    <col min="9729" max="9729" width="10" bestFit="1" customWidth="1"/>
    <col min="9979" max="9980" width="13.21875" customWidth="1"/>
    <col min="9981" max="9981" width="35.5546875" bestFit="1" customWidth="1"/>
    <col min="9982" max="9982" width="10.21875" bestFit="1" customWidth="1"/>
    <col min="9983" max="9983" width="10.44140625" bestFit="1" customWidth="1"/>
    <col min="9984" max="9984" width="13.21875" customWidth="1"/>
    <col min="9985" max="9985" width="10" bestFit="1" customWidth="1"/>
    <col min="10235" max="10236" width="13.21875" customWidth="1"/>
    <col min="10237" max="10237" width="35.5546875" bestFit="1" customWidth="1"/>
    <col min="10238" max="10238" width="10.21875" bestFit="1" customWidth="1"/>
    <col min="10239" max="10239" width="10.44140625" bestFit="1" customWidth="1"/>
    <col min="10240" max="10240" width="13.21875" customWidth="1"/>
    <col min="10241" max="10241" width="10" bestFit="1" customWidth="1"/>
    <col min="10491" max="10492" width="13.21875" customWidth="1"/>
    <col min="10493" max="10493" width="35.5546875" bestFit="1" customWidth="1"/>
    <col min="10494" max="10494" width="10.21875" bestFit="1" customWidth="1"/>
    <col min="10495" max="10495" width="10.44140625" bestFit="1" customWidth="1"/>
    <col min="10496" max="10496" width="13.21875" customWidth="1"/>
    <col min="10497" max="10497" width="10" bestFit="1" customWidth="1"/>
    <col min="10747" max="10748" width="13.21875" customWidth="1"/>
    <col min="10749" max="10749" width="35.5546875" bestFit="1" customWidth="1"/>
    <col min="10750" max="10750" width="10.21875" bestFit="1" customWidth="1"/>
    <col min="10751" max="10751" width="10.44140625" bestFit="1" customWidth="1"/>
    <col min="10752" max="10752" width="13.21875" customWidth="1"/>
    <col min="10753" max="10753" width="10" bestFit="1" customWidth="1"/>
    <col min="11003" max="11004" width="13.21875" customWidth="1"/>
    <col min="11005" max="11005" width="35.5546875" bestFit="1" customWidth="1"/>
    <col min="11006" max="11006" width="10.21875" bestFit="1" customWidth="1"/>
    <col min="11007" max="11007" width="10.44140625" bestFit="1" customWidth="1"/>
    <col min="11008" max="11008" width="13.21875" customWidth="1"/>
    <col min="11009" max="11009" width="10" bestFit="1" customWidth="1"/>
    <col min="11259" max="11260" width="13.21875" customWidth="1"/>
    <col min="11261" max="11261" width="35.5546875" bestFit="1" customWidth="1"/>
    <col min="11262" max="11262" width="10.21875" bestFit="1" customWidth="1"/>
    <col min="11263" max="11263" width="10.44140625" bestFit="1" customWidth="1"/>
    <col min="11264" max="11264" width="13.21875" customWidth="1"/>
    <col min="11265" max="11265" width="10" bestFit="1" customWidth="1"/>
    <col min="11515" max="11516" width="13.21875" customWidth="1"/>
    <col min="11517" max="11517" width="35.5546875" bestFit="1" customWidth="1"/>
    <col min="11518" max="11518" width="10.21875" bestFit="1" customWidth="1"/>
    <col min="11519" max="11519" width="10.44140625" bestFit="1" customWidth="1"/>
    <col min="11520" max="11520" width="13.21875" customWidth="1"/>
    <col min="11521" max="11521" width="10" bestFit="1" customWidth="1"/>
    <col min="11771" max="11772" width="13.21875" customWidth="1"/>
    <col min="11773" max="11773" width="35.5546875" bestFit="1" customWidth="1"/>
    <col min="11774" max="11774" width="10.21875" bestFit="1" customWidth="1"/>
    <col min="11775" max="11775" width="10.44140625" bestFit="1" customWidth="1"/>
    <col min="11776" max="11776" width="13.21875" customWidth="1"/>
    <col min="11777" max="11777" width="10" bestFit="1" customWidth="1"/>
    <col min="12027" max="12028" width="13.21875" customWidth="1"/>
    <col min="12029" max="12029" width="35.5546875" bestFit="1" customWidth="1"/>
    <col min="12030" max="12030" width="10.21875" bestFit="1" customWidth="1"/>
    <col min="12031" max="12031" width="10.44140625" bestFit="1" customWidth="1"/>
    <col min="12032" max="12032" width="13.21875" customWidth="1"/>
    <col min="12033" max="12033" width="10" bestFit="1" customWidth="1"/>
    <col min="12283" max="12284" width="13.21875" customWidth="1"/>
    <col min="12285" max="12285" width="35.5546875" bestFit="1" customWidth="1"/>
    <col min="12286" max="12286" width="10.21875" bestFit="1" customWidth="1"/>
    <col min="12287" max="12287" width="10.44140625" bestFit="1" customWidth="1"/>
    <col min="12288" max="12288" width="13.21875" customWidth="1"/>
    <col min="12289" max="12289" width="10" bestFit="1" customWidth="1"/>
    <col min="12539" max="12540" width="13.21875" customWidth="1"/>
    <col min="12541" max="12541" width="35.5546875" bestFit="1" customWidth="1"/>
    <col min="12542" max="12542" width="10.21875" bestFit="1" customWidth="1"/>
    <col min="12543" max="12543" width="10.44140625" bestFit="1" customWidth="1"/>
    <col min="12544" max="12544" width="13.21875" customWidth="1"/>
    <col min="12545" max="12545" width="10" bestFit="1" customWidth="1"/>
    <col min="12795" max="12796" width="13.21875" customWidth="1"/>
    <col min="12797" max="12797" width="35.5546875" bestFit="1" customWidth="1"/>
    <col min="12798" max="12798" width="10.21875" bestFit="1" customWidth="1"/>
    <col min="12799" max="12799" width="10.44140625" bestFit="1" customWidth="1"/>
    <col min="12800" max="12800" width="13.21875" customWidth="1"/>
    <col min="12801" max="12801" width="10" bestFit="1" customWidth="1"/>
    <col min="13051" max="13052" width="13.21875" customWidth="1"/>
    <col min="13053" max="13053" width="35.5546875" bestFit="1" customWidth="1"/>
    <col min="13054" max="13054" width="10.21875" bestFit="1" customWidth="1"/>
    <col min="13055" max="13055" width="10.44140625" bestFit="1" customWidth="1"/>
    <col min="13056" max="13056" width="13.21875" customWidth="1"/>
    <col min="13057" max="13057" width="10" bestFit="1" customWidth="1"/>
    <col min="13307" max="13308" width="13.21875" customWidth="1"/>
    <col min="13309" max="13309" width="35.5546875" bestFit="1" customWidth="1"/>
    <col min="13310" max="13310" width="10.21875" bestFit="1" customWidth="1"/>
    <col min="13311" max="13311" width="10.44140625" bestFit="1" customWidth="1"/>
    <col min="13312" max="13312" width="13.21875" customWidth="1"/>
    <col min="13313" max="13313" width="10" bestFit="1" customWidth="1"/>
    <col min="13563" max="13564" width="13.21875" customWidth="1"/>
    <col min="13565" max="13565" width="35.5546875" bestFit="1" customWidth="1"/>
    <col min="13566" max="13566" width="10.21875" bestFit="1" customWidth="1"/>
    <col min="13567" max="13567" width="10.44140625" bestFit="1" customWidth="1"/>
    <col min="13568" max="13568" width="13.21875" customWidth="1"/>
    <col min="13569" max="13569" width="10" bestFit="1" customWidth="1"/>
    <col min="13819" max="13820" width="13.21875" customWidth="1"/>
    <col min="13821" max="13821" width="35.5546875" bestFit="1" customWidth="1"/>
    <col min="13822" max="13822" width="10.21875" bestFit="1" customWidth="1"/>
    <col min="13823" max="13823" width="10.44140625" bestFit="1" customWidth="1"/>
    <col min="13824" max="13824" width="13.21875" customWidth="1"/>
    <col min="13825" max="13825" width="10" bestFit="1" customWidth="1"/>
    <col min="14075" max="14076" width="13.21875" customWidth="1"/>
    <col min="14077" max="14077" width="35.5546875" bestFit="1" customWidth="1"/>
    <col min="14078" max="14078" width="10.21875" bestFit="1" customWidth="1"/>
    <col min="14079" max="14079" width="10.44140625" bestFit="1" customWidth="1"/>
    <col min="14080" max="14080" width="13.21875" customWidth="1"/>
    <col min="14081" max="14081" width="10" bestFit="1" customWidth="1"/>
    <col min="14331" max="14332" width="13.21875" customWidth="1"/>
    <col min="14333" max="14333" width="35.5546875" bestFit="1" customWidth="1"/>
    <col min="14334" max="14334" width="10.21875" bestFit="1" customWidth="1"/>
    <col min="14335" max="14335" width="10.44140625" bestFit="1" customWidth="1"/>
    <col min="14336" max="14336" width="13.21875" customWidth="1"/>
    <col min="14337" max="14337" width="10" bestFit="1" customWidth="1"/>
    <col min="14587" max="14588" width="13.21875" customWidth="1"/>
    <col min="14589" max="14589" width="35.5546875" bestFit="1" customWidth="1"/>
    <col min="14590" max="14590" width="10.21875" bestFit="1" customWidth="1"/>
    <col min="14591" max="14591" width="10.44140625" bestFit="1" customWidth="1"/>
    <col min="14592" max="14592" width="13.21875" customWidth="1"/>
    <col min="14593" max="14593" width="10" bestFit="1" customWidth="1"/>
    <col min="14843" max="14844" width="13.21875" customWidth="1"/>
    <col min="14845" max="14845" width="35.5546875" bestFit="1" customWidth="1"/>
    <col min="14846" max="14846" width="10.21875" bestFit="1" customWidth="1"/>
    <col min="14847" max="14847" width="10.44140625" bestFit="1" customWidth="1"/>
    <col min="14848" max="14848" width="13.21875" customWidth="1"/>
    <col min="14849" max="14849" width="10" bestFit="1" customWidth="1"/>
    <col min="15099" max="15100" width="13.21875" customWidth="1"/>
    <col min="15101" max="15101" width="35.5546875" bestFit="1" customWidth="1"/>
    <col min="15102" max="15102" width="10.21875" bestFit="1" customWidth="1"/>
    <col min="15103" max="15103" width="10.44140625" bestFit="1" customWidth="1"/>
    <col min="15104" max="15104" width="13.21875" customWidth="1"/>
    <col min="15105" max="15105" width="10" bestFit="1" customWidth="1"/>
    <col min="15355" max="15356" width="13.21875" customWidth="1"/>
    <col min="15357" max="15357" width="35.5546875" bestFit="1" customWidth="1"/>
    <col min="15358" max="15358" width="10.21875" bestFit="1" customWidth="1"/>
    <col min="15359" max="15359" width="10.44140625" bestFit="1" customWidth="1"/>
    <col min="15360" max="15360" width="13.21875" customWidth="1"/>
    <col min="15361" max="15361" width="10" bestFit="1" customWidth="1"/>
    <col min="15611" max="15612" width="13.21875" customWidth="1"/>
    <col min="15613" max="15613" width="35.5546875" bestFit="1" customWidth="1"/>
    <col min="15614" max="15614" width="10.21875" bestFit="1" customWidth="1"/>
    <col min="15615" max="15615" width="10.44140625" bestFit="1" customWidth="1"/>
    <col min="15616" max="15616" width="13.21875" customWidth="1"/>
    <col min="15617" max="15617" width="10" bestFit="1" customWidth="1"/>
    <col min="15867" max="15868" width="13.21875" customWidth="1"/>
    <col min="15869" max="15869" width="35.5546875" bestFit="1" customWidth="1"/>
    <col min="15870" max="15870" width="10.21875" bestFit="1" customWidth="1"/>
    <col min="15871" max="15871" width="10.44140625" bestFit="1" customWidth="1"/>
    <col min="15872" max="15872" width="13.21875" customWidth="1"/>
    <col min="15873" max="15873" width="10" bestFit="1" customWidth="1"/>
    <col min="16123" max="16124" width="13.21875" customWidth="1"/>
    <col min="16125" max="16125" width="35.5546875" bestFit="1" customWidth="1"/>
    <col min="16126" max="16126" width="10.21875" bestFit="1" customWidth="1"/>
    <col min="16127" max="16127" width="10.44140625" bestFit="1" customWidth="1"/>
    <col min="16128" max="16128" width="13.21875" customWidth="1"/>
    <col min="16129" max="16129" width="10" bestFit="1" customWidth="1"/>
  </cols>
  <sheetData>
    <row r="1" spans="1:10" ht="15" thickBot="1" x14ac:dyDescent="0.35">
      <c r="A1" s="69"/>
      <c r="B1" s="70"/>
      <c r="C1" s="70"/>
      <c r="D1" s="69"/>
      <c r="E1" s="69"/>
      <c r="F1" s="69"/>
      <c r="G1" s="69"/>
      <c r="H1" s="69"/>
      <c r="I1" s="69"/>
      <c r="J1" s="69"/>
    </row>
    <row r="2" spans="1:10" ht="15" customHeight="1" thickBot="1" x14ac:dyDescent="0.35">
      <c r="A2" s="69"/>
      <c r="B2" s="148" t="s">
        <v>92</v>
      </c>
      <c r="C2" s="149"/>
      <c r="D2" s="149"/>
      <c r="E2" s="149"/>
      <c r="F2" s="149"/>
      <c r="G2" s="149"/>
      <c r="H2" s="149"/>
      <c r="I2" s="149"/>
      <c r="J2" s="163"/>
    </row>
    <row r="3" spans="1:10" ht="46.8" customHeight="1" thickBot="1" x14ac:dyDescent="0.35">
      <c r="A3" s="69"/>
      <c r="B3" s="71" t="s">
        <v>30</v>
      </c>
      <c r="C3" s="97"/>
      <c r="D3" s="72" t="s">
        <v>11</v>
      </c>
      <c r="E3" s="72" t="s">
        <v>41</v>
      </c>
      <c r="F3" s="72" t="s">
        <v>42</v>
      </c>
      <c r="G3" s="73" t="s">
        <v>73</v>
      </c>
      <c r="H3" s="73" t="s">
        <v>98</v>
      </c>
      <c r="I3" s="72" t="s">
        <v>67</v>
      </c>
      <c r="J3" s="164" t="s">
        <v>68</v>
      </c>
    </row>
    <row r="4" spans="1:10" ht="26.4" customHeight="1" x14ac:dyDescent="0.3">
      <c r="A4" s="69"/>
      <c r="B4" s="74" t="s">
        <v>31</v>
      </c>
      <c r="C4" s="98"/>
      <c r="D4" s="75" t="s">
        <v>89</v>
      </c>
      <c r="E4" s="75" t="s">
        <v>43</v>
      </c>
      <c r="F4" s="75" t="s">
        <v>43</v>
      </c>
      <c r="G4" s="75" t="s">
        <v>89</v>
      </c>
      <c r="H4" s="75" t="s">
        <v>89</v>
      </c>
      <c r="I4" s="75" t="s">
        <v>89</v>
      </c>
      <c r="J4" s="165" t="s">
        <v>100</v>
      </c>
    </row>
    <row r="5" spans="1:10" x14ac:dyDescent="0.3">
      <c r="A5" s="69"/>
      <c r="B5" s="76" t="s">
        <v>28</v>
      </c>
      <c r="C5" s="99"/>
      <c r="D5" s="77">
        <v>5285</v>
      </c>
      <c r="E5" s="77">
        <v>5218</v>
      </c>
      <c r="F5" s="77">
        <v>5218</v>
      </c>
      <c r="G5" s="77">
        <v>5446</v>
      </c>
      <c r="H5" s="77">
        <v>5446</v>
      </c>
      <c r="I5" s="77">
        <v>5446</v>
      </c>
      <c r="J5" s="77">
        <v>5338</v>
      </c>
    </row>
    <row r="6" spans="1:10" ht="15" thickBot="1" x14ac:dyDescent="0.35">
      <c r="A6" s="69"/>
      <c r="B6" s="78" t="s">
        <v>44</v>
      </c>
      <c r="C6" s="100"/>
      <c r="D6" s="79">
        <v>4374</v>
      </c>
      <c r="E6" s="79">
        <v>4374</v>
      </c>
      <c r="F6" s="79">
        <v>4374</v>
      </c>
      <c r="G6" s="79">
        <v>4374</v>
      </c>
      <c r="H6" s="79">
        <v>4374</v>
      </c>
      <c r="I6" s="79">
        <v>4374</v>
      </c>
      <c r="J6" s="79">
        <v>4374</v>
      </c>
    </row>
    <row r="7" spans="1:10" ht="15" thickBot="1" x14ac:dyDescent="0.35">
      <c r="A7" s="69"/>
      <c r="B7" s="80" t="s">
        <v>45</v>
      </c>
      <c r="C7" s="101"/>
      <c r="D7" s="81">
        <f t="shared" ref="D7:E7" si="0">SUM(D5:D6)</f>
        <v>9659</v>
      </c>
      <c r="E7" s="81">
        <f t="shared" si="0"/>
        <v>9592</v>
      </c>
      <c r="F7" s="81">
        <f t="shared" ref="F7" si="1">SUM(F5:F6)</f>
        <v>9592</v>
      </c>
      <c r="G7" s="81">
        <f t="shared" ref="G7:I7" si="2">SUM(G5:G6)</f>
        <v>9820</v>
      </c>
      <c r="H7" s="81">
        <f t="shared" si="2"/>
        <v>9820</v>
      </c>
      <c r="I7" s="81">
        <f t="shared" si="2"/>
        <v>9820</v>
      </c>
      <c r="J7" s="81">
        <f t="shared" ref="J7" si="3">SUM(J5:J6)</f>
        <v>9712</v>
      </c>
    </row>
    <row r="8" spans="1:10" x14ac:dyDescent="0.3">
      <c r="A8" s="69"/>
      <c r="B8" s="82" t="s">
        <v>29</v>
      </c>
      <c r="C8" s="102"/>
      <c r="D8" s="83">
        <f>34%*D7</f>
        <v>3284.0600000000004</v>
      </c>
      <c r="E8" s="83"/>
      <c r="F8" s="83"/>
      <c r="G8" s="83">
        <f>38.8%*G7</f>
        <v>3810.1599999999994</v>
      </c>
      <c r="H8" s="83">
        <f t="shared" ref="H8" si="4">38.8%*H7</f>
        <v>3810.1599999999994</v>
      </c>
      <c r="I8" s="83">
        <f>50%*I7</f>
        <v>4910</v>
      </c>
      <c r="J8" s="117">
        <f>39.6%*J7</f>
        <v>3845.9520000000002</v>
      </c>
    </row>
    <row r="9" spans="1:10" x14ac:dyDescent="0.3">
      <c r="A9" s="69"/>
      <c r="B9" s="90" t="s">
        <v>62</v>
      </c>
      <c r="C9" s="125">
        <v>8.3299999999999999E-2</v>
      </c>
      <c r="D9" s="126">
        <f>8.33%*D7</f>
        <v>804.59469999999999</v>
      </c>
      <c r="E9" s="126">
        <f t="shared" ref="E9:J9" si="5">8.33%*E7</f>
        <v>799.0136</v>
      </c>
      <c r="F9" s="126">
        <f t="shared" si="5"/>
        <v>799.0136</v>
      </c>
      <c r="G9" s="126">
        <f t="shared" si="5"/>
        <v>818.00599999999997</v>
      </c>
      <c r="H9" s="126">
        <f t="shared" si="5"/>
        <v>818.00599999999997</v>
      </c>
      <c r="I9" s="126">
        <f t="shared" si="5"/>
        <v>818.00599999999997</v>
      </c>
      <c r="J9" s="126">
        <f t="shared" si="5"/>
        <v>809.00959999999998</v>
      </c>
    </row>
    <row r="10" spans="1:10" x14ac:dyDescent="0.3">
      <c r="A10" s="69"/>
      <c r="B10" s="90" t="s">
        <v>61</v>
      </c>
      <c r="C10" s="110">
        <f>24/313</f>
        <v>7.6677316293929709E-2</v>
      </c>
      <c r="D10" s="126">
        <f>7.67%*D7</f>
        <v>740.84530000000007</v>
      </c>
      <c r="E10" s="126">
        <f t="shared" ref="E10:J10" si="6">7.67%*E7</f>
        <v>735.70640000000003</v>
      </c>
      <c r="F10" s="126">
        <f t="shared" si="6"/>
        <v>735.70640000000003</v>
      </c>
      <c r="G10" s="126">
        <f t="shared" si="6"/>
        <v>753.19400000000007</v>
      </c>
      <c r="H10" s="126">
        <f t="shared" si="6"/>
        <v>753.19400000000007</v>
      </c>
      <c r="I10" s="126">
        <f t="shared" si="6"/>
        <v>753.19400000000007</v>
      </c>
      <c r="J10" s="126">
        <f t="shared" si="6"/>
        <v>744.9104000000001</v>
      </c>
    </row>
    <row r="11" spans="1:10" x14ac:dyDescent="0.3">
      <c r="A11" s="69"/>
      <c r="B11" s="84" t="s">
        <v>32</v>
      </c>
      <c r="C11" s="124"/>
      <c r="D11" s="126"/>
      <c r="E11" s="126"/>
      <c r="F11" s="126"/>
      <c r="G11" s="126"/>
      <c r="H11" s="126"/>
      <c r="I11" s="126">
        <v>500</v>
      </c>
      <c r="J11" s="131"/>
    </row>
    <row r="12" spans="1:10" x14ac:dyDescent="0.3">
      <c r="A12" s="69"/>
      <c r="B12" s="84" t="s">
        <v>46</v>
      </c>
      <c r="C12" s="124"/>
      <c r="D12" s="126"/>
      <c r="E12" s="126"/>
      <c r="F12" s="126"/>
      <c r="G12" s="126"/>
      <c r="H12" s="126"/>
      <c r="I12" s="126"/>
      <c r="J12" s="131"/>
    </row>
    <row r="13" spans="1:10" ht="15" thickBot="1" x14ac:dyDescent="0.35">
      <c r="A13" s="69"/>
      <c r="B13" s="127" t="s">
        <v>69</v>
      </c>
      <c r="C13" s="128"/>
      <c r="D13" s="79"/>
      <c r="E13" s="79"/>
      <c r="F13" s="79"/>
      <c r="G13" s="79"/>
      <c r="H13" s="79"/>
      <c r="I13" s="79">
        <f>16.67%*I7</f>
        <v>1636.9940000000001</v>
      </c>
      <c r="J13" s="115">
        <f>16.67%*J7</f>
        <v>1618.9904000000001</v>
      </c>
    </row>
    <row r="14" spans="1:10" ht="15" thickBot="1" x14ac:dyDescent="0.35">
      <c r="A14" s="69"/>
      <c r="B14" s="80" t="s">
        <v>33</v>
      </c>
      <c r="C14" s="101"/>
      <c r="D14" s="87">
        <f>SUM(D7:D12)</f>
        <v>14488.500000000002</v>
      </c>
      <c r="E14" s="87">
        <f>SUM(E7:E12)</f>
        <v>11126.720000000001</v>
      </c>
      <c r="F14" s="87">
        <f>SUM(F7:F12)</f>
        <v>11126.720000000001</v>
      </c>
      <c r="G14" s="87">
        <f>SUM(G7:G12)</f>
        <v>15201.359999999999</v>
      </c>
      <c r="H14" s="87">
        <f>SUM(H7:H13)</f>
        <v>15201.359999999999</v>
      </c>
      <c r="I14" s="87">
        <f>SUM(I7:I12)</f>
        <v>16801.199999999997</v>
      </c>
      <c r="J14" s="118">
        <f>SUM(J7:J12)</f>
        <v>15111.872000000001</v>
      </c>
    </row>
    <row r="15" spans="1:10" x14ac:dyDescent="0.3">
      <c r="A15" s="69"/>
      <c r="B15" s="88" t="s">
        <v>34</v>
      </c>
      <c r="C15" s="104"/>
      <c r="D15" s="89"/>
      <c r="E15" s="89"/>
      <c r="F15" s="89"/>
      <c r="G15" s="89"/>
      <c r="H15" s="89"/>
      <c r="I15" s="89"/>
      <c r="J15" s="119"/>
    </row>
    <row r="16" spans="1:10" x14ac:dyDescent="0.3">
      <c r="A16" s="69"/>
      <c r="B16" s="90" t="s">
        <v>64</v>
      </c>
      <c r="C16" s="109">
        <v>0.12</v>
      </c>
      <c r="D16" s="91">
        <f>IF(SUM(D14-D8-D9)&gt;15000,(15000*$C$16),IF(SUM(D14-D8-D9)=15000,15000*$C$16,IF(SUM(D14-D8-D9)&lt;15000,SUM(D14-D8-D9)*$C$16,0)))</f>
        <v>1247.9814360000003</v>
      </c>
      <c r="E16" s="91">
        <f t="shared" ref="E16:J16" si="7">IF(SUM(E14-E8-E9)&gt;15000,(15000*$C$16),IF(SUM(E14-E8-E9)=15000,15000*$C$16,IF(SUM(E14-E8-E9)&lt;15000,SUM(E14-E8-E9)*$C$16,0)))</f>
        <v>1239.3247680000002</v>
      </c>
      <c r="F16" s="91">
        <f t="shared" si="7"/>
        <v>1239.3247680000002</v>
      </c>
      <c r="G16" s="91">
        <f t="shared" si="7"/>
        <v>1268.7832799999999</v>
      </c>
      <c r="H16" s="91">
        <f t="shared" si="7"/>
        <v>1268.7832799999999</v>
      </c>
      <c r="I16" s="91">
        <f t="shared" si="7"/>
        <v>1328.7832799999996</v>
      </c>
      <c r="J16" s="91">
        <f t="shared" si="7"/>
        <v>1254.8292480000002</v>
      </c>
    </row>
    <row r="17" spans="1:10" x14ac:dyDescent="0.3">
      <c r="A17" s="69"/>
      <c r="B17" s="90" t="s">
        <v>65</v>
      </c>
      <c r="C17" s="110">
        <v>7.4999999999999997E-3</v>
      </c>
      <c r="D17" s="91">
        <f>IF(D14&gt;21000,0,IF(D14&lt;21000,D14*$C$17))</f>
        <v>108.66375000000001</v>
      </c>
      <c r="E17" s="91">
        <f t="shared" ref="E17:F17" si="8">IF(E14&gt;21000,0,IF(E14&lt;21000,E14*$C$17))</f>
        <v>83.450400000000002</v>
      </c>
      <c r="F17" s="91">
        <f t="shared" si="8"/>
        <v>83.450400000000002</v>
      </c>
      <c r="G17" s="91">
        <f>IF(G14&gt;21000,0,IF(G14&lt;21000,G14*$C$17))</f>
        <v>114.01019999999998</v>
      </c>
      <c r="H17" s="91">
        <f>IF(H14&gt;21000,0,IF(H14&lt;21000,H14*$C$17))</f>
        <v>114.01019999999998</v>
      </c>
      <c r="I17" s="91">
        <f>IF(I14&gt;21000,0,IF(I14&lt;21000,I14*$C$17))</f>
        <v>126.00899999999997</v>
      </c>
      <c r="J17" s="120">
        <f t="shared" ref="J17" si="9">IF(J14&gt;21000,0,IF(J14&lt;21000,J14*$C$17))</f>
        <v>113.33904000000001</v>
      </c>
    </row>
    <row r="18" spans="1:10" x14ac:dyDescent="0.3">
      <c r="A18" s="69"/>
      <c r="B18" s="90" t="s">
        <v>35</v>
      </c>
      <c r="C18" s="105"/>
      <c r="D18" s="147">
        <f t="shared" ref="D18:J18" si="10">10/12</f>
        <v>0.83333333333333337</v>
      </c>
      <c r="E18" s="147">
        <f t="shared" si="10"/>
        <v>0.83333333333333337</v>
      </c>
      <c r="F18" s="147">
        <f t="shared" si="10"/>
        <v>0.83333333333333337</v>
      </c>
      <c r="G18" s="147">
        <f t="shared" si="10"/>
        <v>0.83333333333333337</v>
      </c>
      <c r="H18" s="147">
        <f t="shared" si="10"/>
        <v>0.83333333333333337</v>
      </c>
      <c r="I18" s="147">
        <f t="shared" si="10"/>
        <v>0.83333333333333337</v>
      </c>
      <c r="J18" s="166">
        <f t="shared" si="10"/>
        <v>0.83333333333333337</v>
      </c>
    </row>
    <row r="19" spans="1:10" ht="15" thickBot="1" x14ac:dyDescent="0.35">
      <c r="A19" s="69"/>
      <c r="B19" s="85" t="s">
        <v>36</v>
      </c>
      <c r="C19" s="103"/>
      <c r="D19" s="92" t="s">
        <v>47</v>
      </c>
      <c r="E19" s="92" t="s">
        <v>47</v>
      </c>
      <c r="F19" s="92" t="s">
        <v>47</v>
      </c>
      <c r="G19" s="92" t="s">
        <v>47</v>
      </c>
      <c r="H19" s="92" t="s">
        <v>47</v>
      </c>
      <c r="I19" s="92" t="s">
        <v>47</v>
      </c>
      <c r="J19" s="121" t="s">
        <v>47</v>
      </c>
    </row>
    <row r="20" spans="1:10" ht="15" thickBot="1" x14ac:dyDescent="0.35">
      <c r="A20" s="69"/>
      <c r="B20" s="80" t="s">
        <v>37</v>
      </c>
      <c r="C20" s="101"/>
      <c r="D20" s="81">
        <f t="shared" ref="D20:F20" si="11">SUM(D16:D19)</f>
        <v>1357.4785193333335</v>
      </c>
      <c r="E20" s="81">
        <f t="shared" si="11"/>
        <v>1323.6085013333334</v>
      </c>
      <c r="F20" s="81">
        <f t="shared" si="11"/>
        <v>1323.6085013333334</v>
      </c>
      <c r="G20" s="81">
        <f>SUM(G16:G19)</f>
        <v>1383.6268133333331</v>
      </c>
      <c r="H20" s="81">
        <f>SUM(H16:H19)</f>
        <v>1383.6268133333331</v>
      </c>
      <c r="I20" s="81">
        <f t="shared" ref="I20:J20" si="12">SUM(I16:I19)</f>
        <v>1455.6256133333329</v>
      </c>
      <c r="J20" s="116">
        <f t="shared" si="12"/>
        <v>1369.0016213333336</v>
      </c>
    </row>
    <row r="21" spans="1:10" ht="15" thickBot="1" x14ac:dyDescent="0.35">
      <c r="A21" s="69"/>
      <c r="B21" s="93"/>
      <c r="C21" s="106"/>
      <c r="D21" s="94"/>
      <c r="E21" s="94"/>
      <c r="F21" s="94"/>
      <c r="G21" s="94"/>
      <c r="H21" s="94"/>
      <c r="I21" s="94"/>
      <c r="J21" s="122"/>
    </row>
    <row r="22" spans="1:10" ht="15" thickBot="1" x14ac:dyDescent="0.35">
      <c r="A22" s="69"/>
      <c r="B22" s="80" t="s">
        <v>38</v>
      </c>
      <c r="C22" s="101"/>
      <c r="D22" s="81">
        <f>D14-D20</f>
        <v>13131.021480666668</v>
      </c>
      <c r="E22" s="81">
        <f>E14-E20</f>
        <v>9803.1114986666671</v>
      </c>
      <c r="F22" s="81">
        <f t="shared" ref="F22" si="13">F14-F20</f>
        <v>9803.1114986666671</v>
      </c>
      <c r="G22" s="81">
        <f>G14-G20</f>
        <v>13817.733186666666</v>
      </c>
      <c r="H22" s="81">
        <f>H14-H20</f>
        <v>13817.733186666666</v>
      </c>
      <c r="I22" s="81">
        <f>I14-I20</f>
        <v>15345.574386666663</v>
      </c>
      <c r="J22" s="116">
        <f t="shared" ref="J22" si="14">J14-J20</f>
        <v>13742.870378666668</v>
      </c>
    </row>
    <row r="23" spans="1:10" x14ac:dyDescent="0.3">
      <c r="A23" s="69"/>
      <c r="B23" s="88" t="s">
        <v>48</v>
      </c>
      <c r="C23" s="104"/>
      <c r="D23" s="89"/>
      <c r="E23" s="89"/>
      <c r="F23" s="89"/>
      <c r="G23" s="89"/>
      <c r="H23" s="89"/>
      <c r="I23" s="89"/>
      <c r="J23" s="119"/>
    </row>
    <row r="24" spans="1:10" x14ac:dyDescent="0.3">
      <c r="A24" s="69"/>
      <c r="B24" s="90" t="s">
        <v>64</v>
      </c>
      <c r="C24" s="109">
        <v>0.13</v>
      </c>
      <c r="D24" s="91">
        <f>IF(SUM(D14-D8-D9)&gt;15000,(15000*$C$24),IF(SUM(D14-D8-D9)=15000,15000*$C$24,IF(SUM(D14-D8-D9)&lt;15000,SUM(D14-D8-D9)*$C$24,0)))</f>
        <v>1351.9798890000004</v>
      </c>
      <c r="E24" s="91">
        <f t="shared" ref="E24:J24" si="15">IF(SUM(E14-E8-E9)&gt;15000,(15000*$C$24),IF(SUM(E14-E8-E9)=15000,15000*$C$24,IF(SUM(E14-E8-E9)&lt;15000,SUM(E14-E8-E9)*$C$24,0)))</f>
        <v>1342.6018320000001</v>
      </c>
      <c r="F24" s="91">
        <f t="shared" si="15"/>
        <v>1342.6018320000001</v>
      </c>
      <c r="G24" s="91">
        <f t="shared" si="15"/>
        <v>1374.51522</v>
      </c>
      <c r="H24" s="91">
        <f t="shared" si="15"/>
        <v>1374.51522</v>
      </c>
      <c r="I24" s="91">
        <f t="shared" si="15"/>
        <v>1439.5152199999998</v>
      </c>
      <c r="J24" s="91">
        <f t="shared" si="15"/>
        <v>1359.3983520000004</v>
      </c>
    </row>
    <row r="25" spans="1:10" x14ac:dyDescent="0.3">
      <c r="A25" s="69"/>
      <c r="B25" s="90" t="s">
        <v>63</v>
      </c>
      <c r="C25" s="110">
        <v>3.2500000000000001E-2</v>
      </c>
      <c r="D25" s="91">
        <f>IF(D14&gt;21000,350,IF(D14&lt;21000,D14*$C$25))</f>
        <v>470.87625000000008</v>
      </c>
      <c r="E25" s="91">
        <f t="shared" ref="E25:F25" si="16">IF(E14&gt;21000,350,IF(E14&lt;21000,E14*$C$25))</f>
        <v>361.61840000000007</v>
      </c>
      <c r="F25" s="91">
        <f t="shared" si="16"/>
        <v>361.61840000000007</v>
      </c>
      <c r="G25" s="91">
        <f>IF(G14&gt;21000,350,IF(G14&lt;21000,G14*$C$25))</f>
        <v>494.04419999999999</v>
      </c>
      <c r="H25" s="91">
        <f>IF(H14&gt;21000,350,IF(H14&lt;21000,H14*$C$25))</f>
        <v>494.04419999999999</v>
      </c>
      <c r="I25" s="91">
        <f>IF(I14&gt;21000,350,IF(I14&lt;21000,I14*$C$25))</f>
        <v>546.03899999999987</v>
      </c>
      <c r="J25" s="120">
        <f t="shared" ref="J25" si="17">IF(J14&gt;21000,350,IF(J14&lt;21000,J14*$C$25))</f>
        <v>491.13584000000003</v>
      </c>
    </row>
    <row r="26" spans="1:10" x14ac:dyDescent="0.3">
      <c r="A26" s="69"/>
      <c r="B26" s="84" t="s">
        <v>35</v>
      </c>
      <c r="C26" s="107"/>
      <c r="D26" s="146">
        <f t="shared" ref="D26:J26" si="18">20/12</f>
        <v>1.6666666666666667</v>
      </c>
      <c r="E26" s="146">
        <f t="shared" si="18"/>
        <v>1.6666666666666667</v>
      </c>
      <c r="F26" s="146">
        <f t="shared" si="18"/>
        <v>1.6666666666666667</v>
      </c>
      <c r="G26" s="146">
        <f t="shared" si="18"/>
        <v>1.6666666666666667</v>
      </c>
      <c r="H26" s="146">
        <f t="shared" si="18"/>
        <v>1.6666666666666667</v>
      </c>
      <c r="I26" s="146">
        <f t="shared" si="18"/>
        <v>1.6666666666666667</v>
      </c>
      <c r="J26" s="167">
        <f t="shared" si="18"/>
        <v>1.6666666666666667</v>
      </c>
    </row>
    <row r="27" spans="1:10" x14ac:dyDescent="0.3">
      <c r="A27" s="69"/>
      <c r="B27" s="90" t="s">
        <v>49</v>
      </c>
      <c r="C27" s="110"/>
      <c r="D27" s="110" t="s">
        <v>66</v>
      </c>
      <c r="E27" s="110" t="s">
        <v>66</v>
      </c>
      <c r="F27" s="110" t="s">
        <v>66</v>
      </c>
      <c r="G27" s="110" t="s">
        <v>66</v>
      </c>
      <c r="H27" s="110" t="s">
        <v>66</v>
      </c>
      <c r="I27" s="110" t="s">
        <v>66</v>
      </c>
      <c r="J27" s="132" t="s">
        <v>66</v>
      </c>
    </row>
    <row r="28" spans="1:10" x14ac:dyDescent="0.3">
      <c r="A28" s="69"/>
      <c r="B28" s="84" t="s">
        <v>50</v>
      </c>
      <c r="C28" s="107"/>
      <c r="D28" s="91">
        <v>100</v>
      </c>
      <c r="E28" s="91"/>
      <c r="F28" s="91">
        <v>100</v>
      </c>
      <c r="G28" s="91">
        <v>100</v>
      </c>
      <c r="H28" s="91">
        <v>100</v>
      </c>
      <c r="I28" s="91">
        <v>100</v>
      </c>
      <c r="J28" s="120">
        <v>100</v>
      </c>
    </row>
    <row r="29" spans="1:10" ht="15" thickBot="1" x14ac:dyDescent="0.35">
      <c r="A29" s="69"/>
      <c r="B29" s="85" t="s">
        <v>51</v>
      </c>
      <c r="C29" s="103"/>
      <c r="D29" s="86">
        <v>300</v>
      </c>
      <c r="E29" s="86">
        <v>300</v>
      </c>
      <c r="F29" s="86">
        <v>300</v>
      </c>
      <c r="G29" s="86">
        <v>300</v>
      </c>
      <c r="H29" s="86">
        <v>300</v>
      </c>
      <c r="I29" s="86">
        <v>300</v>
      </c>
      <c r="J29" s="86">
        <v>300</v>
      </c>
    </row>
    <row r="30" spans="1:10" ht="15" thickBot="1" x14ac:dyDescent="0.35">
      <c r="A30" s="69"/>
      <c r="B30" s="85" t="s">
        <v>71</v>
      </c>
      <c r="C30" s="103"/>
      <c r="D30" s="86"/>
      <c r="E30" s="86"/>
      <c r="F30" s="86"/>
      <c r="G30" s="86"/>
      <c r="H30" s="86"/>
      <c r="I30" s="86"/>
      <c r="J30" s="133"/>
    </row>
    <row r="31" spans="1:10" ht="15" thickBot="1" x14ac:dyDescent="0.35">
      <c r="A31" s="69"/>
      <c r="B31" s="80" t="s">
        <v>39</v>
      </c>
      <c r="C31" s="101"/>
      <c r="D31" s="81">
        <f t="shared" ref="D31:J31" si="19">SUM(D24:D30)</f>
        <v>2224.5228056666674</v>
      </c>
      <c r="E31" s="81">
        <f t="shared" si="19"/>
        <v>2005.8868986666669</v>
      </c>
      <c r="F31" s="81">
        <f t="shared" si="19"/>
        <v>2105.8868986666666</v>
      </c>
      <c r="G31" s="81">
        <f t="shared" si="19"/>
        <v>2270.2260866666666</v>
      </c>
      <c r="H31" s="81">
        <f t="shared" si="19"/>
        <v>2270.2260866666666</v>
      </c>
      <c r="I31" s="81">
        <f t="shared" si="19"/>
        <v>2387.220886666666</v>
      </c>
      <c r="J31" s="116">
        <f t="shared" si="19"/>
        <v>2252.200858666667</v>
      </c>
    </row>
    <row r="32" spans="1:10" ht="16.2" thickBot="1" x14ac:dyDescent="0.35">
      <c r="A32" s="69"/>
      <c r="B32" s="95" t="s">
        <v>40</v>
      </c>
      <c r="C32" s="108"/>
      <c r="D32" s="96">
        <f t="shared" ref="D32:J32" si="20">INT(D14+D31)</f>
        <v>16713</v>
      </c>
      <c r="E32" s="96">
        <f t="shared" si="20"/>
        <v>13132</v>
      </c>
      <c r="F32" s="96">
        <f t="shared" si="20"/>
        <v>13232</v>
      </c>
      <c r="G32" s="96">
        <f t="shared" si="20"/>
        <v>17471</v>
      </c>
      <c r="H32" s="96">
        <f t="shared" si="20"/>
        <v>17471</v>
      </c>
      <c r="I32" s="96">
        <f t="shared" si="20"/>
        <v>19188</v>
      </c>
      <c r="J32" s="123">
        <f t="shared" si="20"/>
        <v>17364</v>
      </c>
    </row>
    <row r="33" spans="2:10" x14ac:dyDescent="0.3">
      <c r="D33" s="168"/>
      <c r="E33" s="168"/>
      <c r="F33" s="168"/>
      <c r="G33" s="168"/>
      <c r="H33" s="168"/>
      <c r="I33" s="168"/>
      <c r="J33" s="168"/>
    </row>
    <row r="34" spans="2:10" x14ac:dyDescent="0.3">
      <c r="B34" s="112" t="s">
        <v>54</v>
      </c>
      <c r="I34" s="129"/>
    </row>
    <row r="35" spans="2:10" x14ac:dyDescent="0.3">
      <c r="B35" s="113" t="s">
        <v>55</v>
      </c>
    </row>
    <row r="36" spans="2:10" x14ac:dyDescent="0.3">
      <c r="B36" s="113" t="s">
        <v>56</v>
      </c>
    </row>
    <row r="37" spans="2:10" x14ac:dyDescent="0.3">
      <c r="B37" s="113" t="s">
        <v>57</v>
      </c>
    </row>
    <row r="38" spans="2:10" x14ac:dyDescent="0.3">
      <c r="B38" s="113" t="s">
        <v>58</v>
      </c>
    </row>
    <row r="39" spans="2:10" x14ac:dyDescent="0.3">
      <c r="B39" s="113" t="s">
        <v>59</v>
      </c>
    </row>
    <row r="40" spans="2:10" x14ac:dyDescent="0.3">
      <c r="B40" s="113" t="s">
        <v>60</v>
      </c>
    </row>
    <row r="41" spans="2:10" x14ac:dyDescent="0.3">
      <c r="B41" s="113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 Schedule</vt:lpstr>
      <vt:lpstr>Deployment</vt:lpstr>
      <vt:lpstr>Wage Breakup</vt:lpstr>
      <vt:lpstr>'Cost Schedule'!Print_Area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SILA</cp:lastModifiedBy>
  <cp:lastPrinted>2021-07-14T15:08:56Z</cp:lastPrinted>
  <dcterms:created xsi:type="dcterms:W3CDTF">2020-01-31T10:05:12Z</dcterms:created>
  <dcterms:modified xsi:type="dcterms:W3CDTF">2021-12-27T09:54:09Z</dcterms:modified>
</cp:coreProperties>
</file>