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da - 2021-2022\SILA\Sila Agreements\Oben Electric Vehicles Pvt Ltd\"/>
    </mc:Choice>
  </mc:AlternateContent>
  <bookViews>
    <workbookView xWindow="0" yWindow="0" windowWidth="23040" windowHeight="8616" activeTab="1"/>
  </bookViews>
  <sheets>
    <sheet name="Cost Schedule " sheetId="1" r:id="rId1"/>
    <sheet name="Wage Breakup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4" l="1"/>
  <c r="J21" i="4"/>
  <c r="J13" i="4"/>
  <c r="J17" i="4" s="1"/>
  <c r="J6" i="4"/>
  <c r="J25" i="4" l="1"/>
  <c r="J27" i="4" s="1"/>
  <c r="J7" i="4"/>
  <c r="J11" i="4" s="1"/>
  <c r="L11" i="4"/>
  <c r="L9" i="4"/>
  <c r="J28" i="4" l="1"/>
  <c r="J19" i="4"/>
  <c r="L21" i="4"/>
  <c r="L13" i="4"/>
  <c r="L6" i="4"/>
  <c r="J29" i="4" l="1"/>
  <c r="J30" i="4" s="1"/>
  <c r="L25" i="4"/>
  <c r="L7" i="4"/>
  <c r="L14" i="4" s="1"/>
  <c r="L17" i="4" s="1"/>
  <c r="L19" i="4" l="1"/>
  <c r="G21" i="4"/>
  <c r="G13" i="4"/>
  <c r="G6" i="4"/>
  <c r="B7" i="1"/>
  <c r="G24" i="4" l="1"/>
  <c r="G25" i="4"/>
  <c r="G7" i="4"/>
  <c r="G11" i="4" s="1"/>
  <c r="K21" i="4"/>
  <c r="I21" i="4"/>
  <c r="H21" i="4"/>
  <c r="F21" i="4"/>
  <c r="E21" i="4"/>
  <c r="K13" i="4"/>
  <c r="I13" i="4"/>
  <c r="I17" i="4" s="1"/>
  <c r="H13" i="4"/>
  <c r="F13" i="4"/>
  <c r="E13" i="4"/>
  <c r="K6" i="4"/>
  <c r="I6" i="4"/>
  <c r="H6" i="4"/>
  <c r="F6" i="4"/>
  <c r="E6" i="4"/>
  <c r="H24" i="4" l="1"/>
  <c r="H25" i="4"/>
  <c r="I24" i="4"/>
  <c r="I25" i="4"/>
  <c r="I27" i="4" s="1"/>
  <c r="E24" i="4"/>
  <c r="E25" i="4"/>
  <c r="K24" i="4"/>
  <c r="K25" i="4"/>
  <c r="F24" i="4"/>
  <c r="F25" i="4"/>
  <c r="G22" i="4"/>
  <c r="G27" i="4" s="1"/>
  <c r="G28" i="4" s="1"/>
  <c r="G14" i="4"/>
  <c r="G17" i="4" s="1"/>
  <c r="G19" i="4" s="1"/>
  <c r="E7" i="4"/>
  <c r="E11" i="4" s="1"/>
  <c r="I7" i="4"/>
  <c r="I11" i="4" s="1"/>
  <c r="F7" i="4"/>
  <c r="F11" i="4" s="1"/>
  <c r="H7" i="4"/>
  <c r="H11" i="4" s="1"/>
  <c r="K7" i="4"/>
  <c r="K11" i="4" s="1"/>
  <c r="G29" i="4" l="1"/>
  <c r="G30" i="4" s="1"/>
  <c r="K27" i="4"/>
  <c r="K28" i="4" s="1"/>
  <c r="K29" i="4" s="1"/>
  <c r="K30" i="4" s="1"/>
  <c r="K17" i="4"/>
  <c r="K19" i="4" s="1"/>
  <c r="F22" i="4"/>
  <c r="F27" i="4" s="1"/>
  <c r="F28" i="4" s="1"/>
  <c r="F29" i="4" s="1"/>
  <c r="F30" i="4" s="1"/>
  <c r="F14" i="4"/>
  <c r="F17" i="4" s="1"/>
  <c r="F19" i="4" s="1"/>
  <c r="H22" i="4"/>
  <c r="H27" i="4" s="1"/>
  <c r="H28" i="4" s="1"/>
  <c r="H14" i="4"/>
  <c r="H17" i="4" s="1"/>
  <c r="H19" i="4" s="1"/>
  <c r="I28" i="4"/>
  <c r="I19" i="4"/>
  <c r="E14" i="4"/>
  <c r="E17" i="4" s="1"/>
  <c r="E19" i="4" s="1"/>
  <c r="E22" i="4"/>
  <c r="E27" i="4" s="1"/>
  <c r="E28" i="4" s="1"/>
  <c r="H29" i="4" l="1"/>
  <c r="H30" i="4" s="1"/>
  <c r="E29" i="4"/>
  <c r="E30" i="4" s="1"/>
  <c r="I29" i="4"/>
  <c r="I30" i="4" s="1"/>
  <c r="F7" i="1"/>
  <c r="F6" i="1"/>
  <c r="F5" i="1"/>
  <c r="F4" i="1"/>
  <c r="F9" i="1" l="1"/>
  <c r="F8" i="1"/>
  <c r="B5" i="1" l="1"/>
  <c r="L22" i="4" l="1"/>
  <c r="L27" i="4" s="1"/>
  <c r="L28" i="4" s="1"/>
  <c r="L29" i="4" l="1"/>
  <c r="L30" i="4" s="1"/>
  <c r="E10" i="1" s="1"/>
  <c r="F10" i="1" s="1"/>
  <c r="F11" i="1" s="1"/>
  <c r="F12" i="1" l="1"/>
  <c r="F13" i="1" s="1"/>
</calcChain>
</file>

<file path=xl/sharedStrings.xml><?xml version="1.0" encoding="utf-8"?>
<sst xmlns="http://schemas.openxmlformats.org/spreadsheetml/2006/main" count="58" uniqueCount="51">
  <si>
    <t>Amount</t>
  </si>
  <si>
    <t>Qty</t>
  </si>
  <si>
    <t xml:space="preserve">  </t>
  </si>
  <si>
    <t xml:space="preserve">MANAGEMENT FEE  </t>
  </si>
  <si>
    <t xml:space="preserve">TOTAL INCL. MANAGEMENT FEE  </t>
  </si>
  <si>
    <t>% of Management Fee</t>
  </si>
  <si>
    <t>Designation</t>
  </si>
  <si>
    <t>Sl no</t>
  </si>
  <si>
    <t xml:space="preserve">Proposed Wage Rates </t>
  </si>
  <si>
    <t>PARTICULARS</t>
  </si>
  <si>
    <t>(A)</t>
  </si>
  <si>
    <t>Basic Salary</t>
  </si>
  <si>
    <t>D. A. (Special Allowance)</t>
  </si>
  <si>
    <t>Gross Salary</t>
  </si>
  <si>
    <t>Total Gross Salary</t>
  </si>
  <si>
    <t>(B)</t>
  </si>
  <si>
    <t>KLWF</t>
  </si>
  <si>
    <t>Employees deduction</t>
  </si>
  <si>
    <t>Net Salary (A-B)</t>
  </si>
  <si>
    <t>(C)</t>
  </si>
  <si>
    <t>PF (13%) on Basic + DA</t>
  </si>
  <si>
    <t>Net Charges to Company</t>
  </si>
  <si>
    <t>Total Cost to Company</t>
  </si>
  <si>
    <t>Ex-Gratia (8.33%) on Basic + DA</t>
  </si>
  <si>
    <t>PF Contribution (12% of basic &amp; DA)</t>
  </si>
  <si>
    <t xml:space="preserve">Unit Rate </t>
  </si>
  <si>
    <t>Leave Salary - 5.77% of total Gross</t>
  </si>
  <si>
    <t>Conveyance</t>
  </si>
  <si>
    <t>HRA</t>
  </si>
  <si>
    <t>ESIC (0.75% on total gross)</t>
  </si>
  <si>
    <t>ProfessionalTax</t>
  </si>
  <si>
    <t>ESIC (3.25%) on Total Gross</t>
  </si>
  <si>
    <t>Mediclaim</t>
  </si>
  <si>
    <t>Uniforms</t>
  </si>
  <si>
    <t>Current</t>
  </si>
  <si>
    <t>OBENEV Costing</t>
  </si>
  <si>
    <t>TOTAL PER MONTH</t>
  </si>
  <si>
    <t>Purchaser</t>
  </si>
  <si>
    <t>Sr Mig welder</t>
  </si>
  <si>
    <t>Jr Mig welder</t>
  </si>
  <si>
    <t>Fitter</t>
  </si>
  <si>
    <t>Electrician</t>
  </si>
  <si>
    <t>Test driver</t>
  </si>
  <si>
    <t xml:space="preserve"> Management Fee</t>
  </si>
  <si>
    <t>Total Cost including management fee</t>
  </si>
  <si>
    <t>Sr Mig Welder</t>
  </si>
  <si>
    <t>Test Driver</t>
  </si>
  <si>
    <t>Gratuity @ 4.81% on Basic &amp; DA</t>
  </si>
  <si>
    <t xml:space="preserve">Pantry Boy </t>
  </si>
  <si>
    <t>Pantry Boy</t>
  </si>
  <si>
    <t>Soldering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</si>
</sst>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A6A6A6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6" fillId="7" borderId="8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3" fontId="5" fillId="7" borderId="8" xfId="0" applyNumberFormat="1" applyFont="1" applyFill="1" applyBorder="1" applyAlignment="1">
      <alignment horizontal="center" vertical="center"/>
    </xf>
    <xf numFmtId="3" fontId="7" fillId="7" borderId="8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5" fillId="7" borderId="17" xfId="0" applyFont="1" applyFill="1" applyBorder="1" applyAlignment="1">
      <alignment horizontal="center" vertical="center"/>
    </xf>
    <xf numFmtId="3" fontId="5" fillId="7" borderId="18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3" fontId="2" fillId="8" borderId="16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 vertical="center"/>
    </xf>
    <xf numFmtId="3" fontId="6" fillId="7" borderId="20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3" fontId="6" fillId="7" borderId="10" xfId="0" applyNumberFormat="1" applyFont="1" applyFill="1" applyBorder="1" applyAlignment="1">
      <alignment horizontal="center" vertical="center"/>
    </xf>
    <xf numFmtId="3" fontId="5" fillId="7" borderId="10" xfId="0" applyNumberFormat="1" applyFont="1" applyFill="1" applyBorder="1" applyAlignment="1">
      <alignment horizontal="center" vertical="center"/>
    </xf>
    <xf numFmtId="3" fontId="7" fillId="7" borderId="10" xfId="0" applyNumberFormat="1" applyFont="1" applyFill="1" applyBorder="1" applyAlignment="1">
      <alignment horizontal="center" vertical="center"/>
    </xf>
    <xf numFmtId="3" fontId="5" fillId="7" borderId="21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/>
    </xf>
    <xf numFmtId="3" fontId="2" fillId="8" borderId="22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3" fontId="5" fillId="7" borderId="2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165" fontId="2" fillId="3" borderId="8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top"/>
    </xf>
    <xf numFmtId="0" fontId="3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6" fontId="2" fillId="2" borderId="8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588818</xdr:colOff>
      <xdr:row>0</xdr:row>
      <xdr:rowOff>147206</xdr:rowOff>
    </xdr:from>
    <xdr:to>
      <xdr:col>2</xdr:col>
      <xdr:colOff>337704</xdr:colOff>
      <xdr:row>2</xdr:row>
      <xdr:rowOff>3341</xdr:rowOff>
    </xdr:to>
    <xdr:pic>
      <xdr:nvPicPr>
        <xdr:cNvPr id="2" name="Picture 1" descr="Image result for sila logo">
          <a:extLst>
            <a:ext uri="{FF2B5EF4-FFF2-40B4-BE49-F238E27FC236}">
              <a16:creationId xmlns:a16="http://schemas.microsoft.com/office/drawing/2014/main" id="{F4A4DB1D-2A24-4D3F-B432-64388C484D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31" t="25113" r="27989" b="29007"/>
        <a:stretch/>
      </xdr:blipFill>
      <xdr:spPr bwMode="auto">
        <a:xfrm>
          <a:off x="588818" y="147206"/>
          <a:ext cx="787977" cy="453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zoomScale="110" zoomScaleNormal="110" workbookViewId="0">
      <selection activeCell="I15" sqref="I15"/>
    </sheetView>
  </sheetViews>
  <sheetFormatPr defaultColWidth="9.109375" defaultRowHeight="14.4" x14ac:dyDescent="0.3"/>
  <cols>
    <col min="1" max="1" width="9.109375" style="1"/>
    <col min="2" max="2" width="6.44140625" style="1" customWidth="1"/>
    <col min="3" max="3" width="50.109375" style="1" customWidth="1"/>
    <col min="4" max="4" width="11" style="1" customWidth="1"/>
    <col min="5" max="5" width="11.33203125" style="1" bestFit="1" customWidth="1"/>
    <col min="6" max="6" width="13.44140625" style="1" customWidth="1"/>
    <col min="7" max="16384" width="9.109375" style="1"/>
  </cols>
  <sheetData>
    <row r="1" spans="2:6" ht="15" thickBot="1" x14ac:dyDescent="0.35"/>
    <row r="2" spans="2:6" ht="31.5" customHeight="1" thickBot="1" x14ac:dyDescent="0.35">
      <c r="B2" s="63" t="s">
        <v>35</v>
      </c>
      <c r="C2" s="64"/>
      <c r="D2" s="65" t="s">
        <v>34</v>
      </c>
      <c r="E2" s="66"/>
      <c r="F2" s="67"/>
    </row>
    <row r="3" spans="2:6" x14ac:dyDescent="0.3">
      <c r="B3" s="2" t="s">
        <v>7</v>
      </c>
      <c r="C3" s="20" t="s">
        <v>6</v>
      </c>
      <c r="D3" s="21" t="s">
        <v>1</v>
      </c>
      <c r="E3" s="16" t="s">
        <v>25</v>
      </c>
      <c r="F3" s="20" t="s">
        <v>0</v>
      </c>
    </row>
    <row r="4" spans="2:6" x14ac:dyDescent="0.3">
      <c r="B4" s="18">
        <v>1</v>
      </c>
      <c r="C4" s="23" t="s">
        <v>37</v>
      </c>
      <c r="D4" s="22">
        <v>2</v>
      </c>
      <c r="E4" s="17">
        <v>24578</v>
      </c>
      <c r="F4" s="24">
        <f t="shared" ref="F4:F6" si="0">D4*E4</f>
        <v>49156</v>
      </c>
    </row>
    <row r="5" spans="2:6" x14ac:dyDescent="0.3">
      <c r="B5" s="18">
        <f>B4+1</f>
        <v>2</v>
      </c>
      <c r="C5" s="23" t="s">
        <v>38</v>
      </c>
      <c r="D5" s="22">
        <v>1</v>
      </c>
      <c r="E5" s="17">
        <v>31915</v>
      </c>
      <c r="F5" s="24">
        <f t="shared" si="0"/>
        <v>31915</v>
      </c>
    </row>
    <row r="6" spans="2:6" x14ac:dyDescent="0.3">
      <c r="B6" s="18">
        <v>3</v>
      </c>
      <c r="C6" s="23" t="s">
        <v>39</v>
      </c>
      <c r="D6" s="22">
        <v>1</v>
      </c>
      <c r="E6" s="17">
        <v>24578</v>
      </c>
      <c r="F6" s="24">
        <f t="shared" si="0"/>
        <v>24578</v>
      </c>
    </row>
    <row r="7" spans="2:6" x14ac:dyDescent="0.3">
      <c r="B7" s="18">
        <f t="shared" ref="B7" si="1">B6+1</f>
        <v>4</v>
      </c>
      <c r="C7" s="23" t="s">
        <v>40</v>
      </c>
      <c r="D7" s="22">
        <v>1</v>
      </c>
      <c r="E7" s="17">
        <v>24578</v>
      </c>
      <c r="F7" s="25">
        <f>D7*E7</f>
        <v>24578</v>
      </c>
    </row>
    <row r="8" spans="2:6" x14ac:dyDescent="0.3">
      <c r="B8" s="18">
        <v>5</v>
      </c>
      <c r="C8" s="23" t="s">
        <v>41</v>
      </c>
      <c r="D8" s="22">
        <v>1</v>
      </c>
      <c r="E8" s="17">
        <v>24578</v>
      </c>
      <c r="F8" s="25">
        <f t="shared" ref="F8" si="2">D8*E8</f>
        <v>24578</v>
      </c>
    </row>
    <row r="9" spans="2:6" x14ac:dyDescent="0.3">
      <c r="B9" s="18">
        <v>6</v>
      </c>
      <c r="C9" s="23" t="s">
        <v>42</v>
      </c>
      <c r="D9" s="22">
        <v>2</v>
      </c>
      <c r="E9" s="17">
        <v>24578</v>
      </c>
      <c r="F9" s="25">
        <f>D9*E9</f>
        <v>49156</v>
      </c>
    </row>
    <row r="10" spans="2:6" x14ac:dyDescent="0.3">
      <c r="B10" s="53">
        <v>7</v>
      </c>
      <c r="C10" s="54" t="s">
        <v>48</v>
      </c>
      <c r="D10" s="57">
        <v>1</v>
      </c>
      <c r="E10" s="17">
        <f>'Wage Breakup'!L30</f>
        <v>24798.475322846349</v>
      </c>
      <c r="F10" s="17">
        <f>D10*E10</f>
        <v>24798.475322846349</v>
      </c>
    </row>
    <row r="11" spans="2:6" ht="15.9" customHeight="1" thickBot="1" x14ac:dyDescent="0.35">
      <c r="B11" s="60" t="s">
        <v>2</v>
      </c>
      <c r="C11" s="61" t="s">
        <v>36</v>
      </c>
      <c r="D11" s="28"/>
      <c r="E11" s="35"/>
      <c r="F11" s="55">
        <f>SUM(F4:F10)</f>
        <v>228759.47532284635</v>
      </c>
    </row>
    <row r="12" spans="2:6" ht="15.9" customHeight="1" x14ac:dyDescent="0.3">
      <c r="B12" s="58" t="s">
        <v>2</v>
      </c>
      <c r="C12" s="59" t="s">
        <v>3</v>
      </c>
      <c r="D12" s="27"/>
      <c r="E12" s="36"/>
      <c r="F12" s="62">
        <f>F11*10%</f>
        <v>22875.947532284637</v>
      </c>
    </row>
    <row r="13" spans="2:6" ht="15.9" customHeight="1" thickBot="1" x14ac:dyDescent="0.35">
      <c r="B13" s="19" t="s">
        <v>2</v>
      </c>
      <c r="C13" s="30" t="s">
        <v>4</v>
      </c>
      <c r="D13" s="29"/>
      <c r="E13" s="37"/>
      <c r="F13" s="56">
        <f>F11+F12</f>
        <v>251635.42285513098</v>
      </c>
    </row>
    <row r="14" spans="2:6" ht="15.9" customHeight="1" x14ac:dyDescent="0.3">
      <c r="B14" s="4"/>
      <c r="C14" s="4"/>
      <c r="D14" s="4"/>
      <c r="E14" s="4"/>
      <c r="F14" s="4"/>
    </row>
    <row r="15" spans="2:6" ht="15.9" customHeight="1" x14ac:dyDescent="0.3">
      <c r="B15" s="3"/>
      <c r="C15" s="5" t="s">
        <v>5</v>
      </c>
      <c r="D15" s="5"/>
      <c r="E15" s="5"/>
      <c r="F15" s="26">
        <v>0.1</v>
      </c>
    </row>
  </sheetData>
  <mergeCells count="2">
    <mergeCell ref="B2:C2"/>
    <mergeCell ref="D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30"/>
  <sheetViews>
    <sheetView tabSelected="1" topLeftCell="D2" zoomScaleNormal="100" workbookViewId="0">
      <selection activeCell="J10" sqref="J10"/>
    </sheetView>
  </sheetViews>
  <sheetFormatPr defaultColWidth="9.109375" defaultRowHeight="14.4" x14ac:dyDescent="0.3"/>
  <cols>
    <col min="1" max="1" width="9.109375" style="31"/>
    <col min="2" max="3" width="10.33203125" style="31" customWidth="1"/>
    <col min="4" max="4" width="38.44140625" style="31" customWidth="1"/>
    <col min="5" max="5" width="9.6640625" style="31" bestFit="1" customWidth="1"/>
    <col min="6" max="7" width="16.109375" style="31" customWidth="1"/>
    <col min="8" max="8" width="14.88671875" style="31" customWidth="1"/>
    <col min="9" max="10" width="19.88671875" style="31" customWidth="1"/>
    <col min="11" max="11" width="22.88671875" style="31" customWidth="1"/>
    <col min="12" max="12" width="10.33203125" style="31" bestFit="1" customWidth="1"/>
    <col min="13" max="255" width="9.109375" style="31"/>
    <col min="256" max="257" width="10.33203125" style="31" customWidth="1"/>
    <col min="258" max="258" width="38.44140625" style="31" customWidth="1"/>
    <col min="259" max="260" width="11.44140625" style="31" customWidth="1"/>
    <col min="261" max="261" width="19" style="31" bestFit="1" customWidth="1"/>
    <col min="262" max="262" width="14.88671875" style="31" customWidth="1"/>
    <col min="263" max="265" width="19.88671875" style="31" customWidth="1"/>
    <col min="266" max="266" width="22.88671875" style="31" customWidth="1"/>
    <col min="267" max="267" width="21.33203125" style="31" bestFit="1" customWidth="1"/>
    <col min="268" max="511" width="9.109375" style="31"/>
    <col min="512" max="513" width="10.33203125" style="31" customWidth="1"/>
    <col min="514" max="514" width="38.44140625" style="31" customWidth="1"/>
    <col min="515" max="516" width="11.44140625" style="31" customWidth="1"/>
    <col min="517" max="517" width="19" style="31" bestFit="1" customWidth="1"/>
    <col min="518" max="518" width="14.88671875" style="31" customWidth="1"/>
    <col min="519" max="521" width="19.88671875" style="31" customWidth="1"/>
    <col min="522" max="522" width="22.88671875" style="31" customWidth="1"/>
    <col min="523" max="523" width="21.33203125" style="31" bestFit="1" customWidth="1"/>
    <col min="524" max="767" width="9.109375" style="31"/>
    <col min="768" max="769" width="10.33203125" style="31" customWidth="1"/>
    <col min="770" max="770" width="38.44140625" style="31" customWidth="1"/>
    <col min="771" max="772" width="11.44140625" style="31" customWidth="1"/>
    <col min="773" max="773" width="19" style="31" bestFit="1" customWidth="1"/>
    <col min="774" max="774" width="14.88671875" style="31" customWidth="1"/>
    <col min="775" max="777" width="19.88671875" style="31" customWidth="1"/>
    <col min="778" max="778" width="22.88671875" style="31" customWidth="1"/>
    <col min="779" max="779" width="21.33203125" style="31" bestFit="1" customWidth="1"/>
    <col min="780" max="1023" width="9.109375" style="31"/>
    <col min="1024" max="1025" width="10.33203125" style="31" customWidth="1"/>
    <col min="1026" max="1026" width="38.44140625" style="31" customWidth="1"/>
    <col min="1027" max="1028" width="11.44140625" style="31" customWidth="1"/>
    <col min="1029" max="1029" width="19" style="31" bestFit="1" customWidth="1"/>
    <col min="1030" max="1030" width="14.88671875" style="31" customWidth="1"/>
    <col min="1031" max="1033" width="19.88671875" style="31" customWidth="1"/>
    <col min="1034" max="1034" width="22.88671875" style="31" customWidth="1"/>
    <col min="1035" max="1035" width="21.33203125" style="31" bestFit="1" customWidth="1"/>
    <col min="1036" max="1279" width="9.109375" style="31"/>
    <col min="1280" max="1281" width="10.33203125" style="31" customWidth="1"/>
    <col min="1282" max="1282" width="38.44140625" style="31" customWidth="1"/>
    <col min="1283" max="1284" width="11.44140625" style="31" customWidth="1"/>
    <col min="1285" max="1285" width="19" style="31" bestFit="1" customWidth="1"/>
    <col min="1286" max="1286" width="14.88671875" style="31" customWidth="1"/>
    <col min="1287" max="1289" width="19.88671875" style="31" customWidth="1"/>
    <col min="1290" max="1290" width="22.88671875" style="31" customWidth="1"/>
    <col min="1291" max="1291" width="21.33203125" style="31" bestFit="1" customWidth="1"/>
    <col min="1292" max="1535" width="9.109375" style="31"/>
    <col min="1536" max="1537" width="10.33203125" style="31" customWidth="1"/>
    <col min="1538" max="1538" width="38.44140625" style="31" customWidth="1"/>
    <col min="1539" max="1540" width="11.44140625" style="31" customWidth="1"/>
    <col min="1541" max="1541" width="19" style="31" bestFit="1" customWidth="1"/>
    <col min="1542" max="1542" width="14.88671875" style="31" customWidth="1"/>
    <col min="1543" max="1545" width="19.88671875" style="31" customWidth="1"/>
    <col min="1546" max="1546" width="22.88671875" style="31" customWidth="1"/>
    <col min="1547" max="1547" width="21.33203125" style="31" bestFit="1" customWidth="1"/>
    <col min="1548" max="1791" width="9.109375" style="31"/>
    <col min="1792" max="1793" width="10.33203125" style="31" customWidth="1"/>
    <col min="1794" max="1794" width="38.44140625" style="31" customWidth="1"/>
    <col min="1795" max="1796" width="11.44140625" style="31" customWidth="1"/>
    <col min="1797" max="1797" width="19" style="31" bestFit="1" customWidth="1"/>
    <col min="1798" max="1798" width="14.88671875" style="31" customWidth="1"/>
    <col min="1799" max="1801" width="19.88671875" style="31" customWidth="1"/>
    <col min="1802" max="1802" width="22.88671875" style="31" customWidth="1"/>
    <col min="1803" max="1803" width="21.33203125" style="31" bestFit="1" customWidth="1"/>
    <col min="1804" max="2047" width="9.109375" style="31"/>
    <col min="2048" max="2049" width="10.33203125" style="31" customWidth="1"/>
    <col min="2050" max="2050" width="38.44140625" style="31" customWidth="1"/>
    <col min="2051" max="2052" width="11.44140625" style="31" customWidth="1"/>
    <col min="2053" max="2053" width="19" style="31" bestFit="1" customWidth="1"/>
    <col min="2054" max="2054" width="14.88671875" style="31" customWidth="1"/>
    <col min="2055" max="2057" width="19.88671875" style="31" customWidth="1"/>
    <col min="2058" max="2058" width="22.88671875" style="31" customWidth="1"/>
    <col min="2059" max="2059" width="21.33203125" style="31" bestFit="1" customWidth="1"/>
    <col min="2060" max="2303" width="9.109375" style="31"/>
    <col min="2304" max="2305" width="10.33203125" style="31" customWidth="1"/>
    <col min="2306" max="2306" width="38.44140625" style="31" customWidth="1"/>
    <col min="2307" max="2308" width="11.44140625" style="31" customWidth="1"/>
    <col min="2309" max="2309" width="19" style="31" bestFit="1" customWidth="1"/>
    <col min="2310" max="2310" width="14.88671875" style="31" customWidth="1"/>
    <col min="2311" max="2313" width="19.88671875" style="31" customWidth="1"/>
    <col min="2314" max="2314" width="22.88671875" style="31" customWidth="1"/>
    <col min="2315" max="2315" width="21.33203125" style="31" bestFit="1" customWidth="1"/>
    <col min="2316" max="2559" width="9.109375" style="31"/>
    <col min="2560" max="2561" width="10.33203125" style="31" customWidth="1"/>
    <col min="2562" max="2562" width="38.44140625" style="31" customWidth="1"/>
    <col min="2563" max="2564" width="11.44140625" style="31" customWidth="1"/>
    <col min="2565" max="2565" width="19" style="31" bestFit="1" customWidth="1"/>
    <col min="2566" max="2566" width="14.88671875" style="31" customWidth="1"/>
    <col min="2567" max="2569" width="19.88671875" style="31" customWidth="1"/>
    <col min="2570" max="2570" width="22.88671875" style="31" customWidth="1"/>
    <col min="2571" max="2571" width="21.33203125" style="31" bestFit="1" customWidth="1"/>
    <col min="2572" max="2815" width="9.109375" style="31"/>
    <col min="2816" max="2817" width="10.33203125" style="31" customWidth="1"/>
    <col min="2818" max="2818" width="38.44140625" style="31" customWidth="1"/>
    <col min="2819" max="2820" width="11.44140625" style="31" customWidth="1"/>
    <col min="2821" max="2821" width="19" style="31" bestFit="1" customWidth="1"/>
    <col min="2822" max="2822" width="14.88671875" style="31" customWidth="1"/>
    <col min="2823" max="2825" width="19.88671875" style="31" customWidth="1"/>
    <col min="2826" max="2826" width="22.88671875" style="31" customWidth="1"/>
    <col min="2827" max="2827" width="21.33203125" style="31" bestFit="1" customWidth="1"/>
    <col min="2828" max="3071" width="9.109375" style="31"/>
    <col min="3072" max="3073" width="10.33203125" style="31" customWidth="1"/>
    <col min="3074" max="3074" width="38.44140625" style="31" customWidth="1"/>
    <col min="3075" max="3076" width="11.44140625" style="31" customWidth="1"/>
    <col min="3077" max="3077" width="19" style="31" bestFit="1" customWidth="1"/>
    <col min="3078" max="3078" width="14.88671875" style="31" customWidth="1"/>
    <col min="3079" max="3081" width="19.88671875" style="31" customWidth="1"/>
    <col min="3082" max="3082" width="22.88671875" style="31" customWidth="1"/>
    <col min="3083" max="3083" width="21.33203125" style="31" bestFit="1" customWidth="1"/>
    <col min="3084" max="3327" width="9.109375" style="31"/>
    <col min="3328" max="3329" width="10.33203125" style="31" customWidth="1"/>
    <col min="3330" max="3330" width="38.44140625" style="31" customWidth="1"/>
    <col min="3331" max="3332" width="11.44140625" style="31" customWidth="1"/>
    <col min="3333" max="3333" width="19" style="31" bestFit="1" customWidth="1"/>
    <col min="3334" max="3334" width="14.88671875" style="31" customWidth="1"/>
    <col min="3335" max="3337" width="19.88671875" style="31" customWidth="1"/>
    <col min="3338" max="3338" width="22.88671875" style="31" customWidth="1"/>
    <col min="3339" max="3339" width="21.33203125" style="31" bestFit="1" customWidth="1"/>
    <col min="3340" max="3583" width="9.109375" style="31"/>
    <col min="3584" max="3585" width="10.33203125" style="31" customWidth="1"/>
    <col min="3586" max="3586" width="38.44140625" style="31" customWidth="1"/>
    <col min="3587" max="3588" width="11.44140625" style="31" customWidth="1"/>
    <col min="3589" max="3589" width="19" style="31" bestFit="1" customWidth="1"/>
    <col min="3590" max="3590" width="14.88671875" style="31" customWidth="1"/>
    <col min="3591" max="3593" width="19.88671875" style="31" customWidth="1"/>
    <col min="3594" max="3594" width="22.88671875" style="31" customWidth="1"/>
    <col min="3595" max="3595" width="21.33203125" style="31" bestFit="1" customWidth="1"/>
    <col min="3596" max="3839" width="9.109375" style="31"/>
    <col min="3840" max="3841" width="10.33203125" style="31" customWidth="1"/>
    <col min="3842" max="3842" width="38.44140625" style="31" customWidth="1"/>
    <col min="3843" max="3844" width="11.44140625" style="31" customWidth="1"/>
    <col min="3845" max="3845" width="19" style="31" bestFit="1" customWidth="1"/>
    <col min="3846" max="3846" width="14.88671875" style="31" customWidth="1"/>
    <col min="3847" max="3849" width="19.88671875" style="31" customWidth="1"/>
    <col min="3850" max="3850" width="22.88671875" style="31" customWidth="1"/>
    <col min="3851" max="3851" width="21.33203125" style="31" bestFit="1" customWidth="1"/>
    <col min="3852" max="4095" width="9.109375" style="31"/>
    <col min="4096" max="4097" width="10.33203125" style="31" customWidth="1"/>
    <col min="4098" max="4098" width="38.44140625" style="31" customWidth="1"/>
    <col min="4099" max="4100" width="11.44140625" style="31" customWidth="1"/>
    <col min="4101" max="4101" width="19" style="31" bestFit="1" customWidth="1"/>
    <col min="4102" max="4102" width="14.88671875" style="31" customWidth="1"/>
    <col min="4103" max="4105" width="19.88671875" style="31" customWidth="1"/>
    <col min="4106" max="4106" width="22.88671875" style="31" customWidth="1"/>
    <col min="4107" max="4107" width="21.33203125" style="31" bestFit="1" customWidth="1"/>
    <col min="4108" max="4351" width="9.109375" style="31"/>
    <col min="4352" max="4353" width="10.33203125" style="31" customWidth="1"/>
    <col min="4354" max="4354" width="38.44140625" style="31" customWidth="1"/>
    <col min="4355" max="4356" width="11.44140625" style="31" customWidth="1"/>
    <col min="4357" max="4357" width="19" style="31" bestFit="1" customWidth="1"/>
    <col min="4358" max="4358" width="14.88671875" style="31" customWidth="1"/>
    <col min="4359" max="4361" width="19.88671875" style="31" customWidth="1"/>
    <col min="4362" max="4362" width="22.88671875" style="31" customWidth="1"/>
    <col min="4363" max="4363" width="21.33203125" style="31" bestFit="1" customWidth="1"/>
    <col min="4364" max="4607" width="9.109375" style="31"/>
    <col min="4608" max="4609" width="10.33203125" style="31" customWidth="1"/>
    <col min="4610" max="4610" width="38.44140625" style="31" customWidth="1"/>
    <col min="4611" max="4612" width="11.44140625" style="31" customWidth="1"/>
    <col min="4613" max="4613" width="19" style="31" bestFit="1" customWidth="1"/>
    <col min="4614" max="4614" width="14.88671875" style="31" customWidth="1"/>
    <col min="4615" max="4617" width="19.88671875" style="31" customWidth="1"/>
    <col min="4618" max="4618" width="22.88671875" style="31" customWidth="1"/>
    <col min="4619" max="4619" width="21.33203125" style="31" bestFit="1" customWidth="1"/>
    <col min="4620" max="4863" width="9.109375" style="31"/>
    <col min="4864" max="4865" width="10.33203125" style="31" customWidth="1"/>
    <col min="4866" max="4866" width="38.44140625" style="31" customWidth="1"/>
    <col min="4867" max="4868" width="11.44140625" style="31" customWidth="1"/>
    <col min="4869" max="4869" width="19" style="31" bestFit="1" customWidth="1"/>
    <col min="4870" max="4870" width="14.88671875" style="31" customWidth="1"/>
    <col min="4871" max="4873" width="19.88671875" style="31" customWidth="1"/>
    <col min="4874" max="4874" width="22.88671875" style="31" customWidth="1"/>
    <col min="4875" max="4875" width="21.33203125" style="31" bestFit="1" customWidth="1"/>
    <col min="4876" max="5119" width="9.109375" style="31"/>
    <col min="5120" max="5121" width="10.33203125" style="31" customWidth="1"/>
    <col min="5122" max="5122" width="38.44140625" style="31" customWidth="1"/>
    <col min="5123" max="5124" width="11.44140625" style="31" customWidth="1"/>
    <col min="5125" max="5125" width="19" style="31" bestFit="1" customWidth="1"/>
    <col min="5126" max="5126" width="14.88671875" style="31" customWidth="1"/>
    <col min="5127" max="5129" width="19.88671875" style="31" customWidth="1"/>
    <col min="5130" max="5130" width="22.88671875" style="31" customWidth="1"/>
    <col min="5131" max="5131" width="21.33203125" style="31" bestFit="1" customWidth="1"/>
    <col min="5132" max="5375" width="9.109375" style="31"/>
    <col min="5376" max="5377" width="10.33203125" style="31" customWidth="1"/>
    <col min="5378" max="5378" width="38.44140625" style="31" customWidth="1"/>
    <col min="5379" max="5380" width="11.44140625" style="31" customWidth="1"/>
    <col min="5381" max="5381" width="19" style="31" bestFit="1" customWidth="1"/>
    <col min="5382" max="5382" width="14.88671875" style="31" customWidth="1"/>
    <col min="5383" max="5385" width="19.88671875" style="31" customWidth="1"/>
    <col min="5386" max="5386" width="22.88671875" style="31" customWidth="1"/>
    <col min="5387" max="5387" width="21.33203125" style="31" bestFit="1" customWidth="1"/>
    <col min="5388" max="5631" width="9.109375" style="31"/>
    <col min="5632" max="5633" width="10.33203125" style="31" customWidth="1"/>
    <col min="5634" max="5634" width="38.44140625" style="31" customWidth="1"/>
    <col min="5635" max="5636" width="11.44140625" style="31" customWidth="1"/>
    <col min="5637" max="5637" width="19" style="31" bestFit="1" customWidth="1"/>
    <col min="5638" max="5638" width="14.88671875" style="31" customWidth="1"/>
    <col min="5639" max="5641" width="19.88671875" style="31" customWidth="1"/>
    <col min="5642" max="5642" width="22.88671875" style="31" customWidth="1"/>
    <col min="5643" max="5643" width="21.33203125" style="31" bestFit="1" customWidth="1"/>
    <col min="5644" max="5887" width="9.109375" style="31"/>
    <col min="5888" max="5889" width="10.33203125" style="31" customWidth="1"/>
    <col min="5890" max="5890" width="38.44140625" style="31" customWidth="1"/>
    <col min="5891" max="5892" width="11.44140625" style="31" customWidth="1"/>
    <col min="5893" max="5893" width="19" style="31" bestFit="1" customWidth="1"/>
    <col min="5894" max="5894" width="14.88671875" style="31" customWidth="1"/>
    <col min="5895" max="5897" width="19.88671875" style="31" customWidth="1"/>
    <col min="5898" max="5898" width="22.88671875" style="31" customWidth="1"/>
    <col min="5899" max="5899" width="21.33203125" style="31" bestFit="1" customWidth="1"/>
    <col min="5900" max="6143" width="9.109375" style="31"/>
    <col min="6144" max="6145" width="10.33203125" style="31" customWidth="1"/>
    <col min="6146" max="6146" width="38.44140625" style="31" customWidth="1"/>
    <col min="6147" max="6148" width="11.44140625" style="31" customWidth="1"/>
    <col min="6149" max="6149" width="19" style="31" bestFit="1" customWidth="1"/>
    <col min="6150" max="6150" width="14.88671875" style="31" customWidth="1"/>
    <col min="6151" max="6153" width="19.88671875" style="31" customWidth="1"/>
    <col min="6154" max="6154" width="22.88671875" style="31" customWidth="1"/>
    <col min="6155" max="6155" width="21.33203125" style="31" bestFit="1" customWidth="1"/>
    <col min="6156" max="6399" width="9.109375" style="31"/>
    <col min="6400" max="6401" width="10.33203125" style="31" customWidth="1"/>
    <col min="6402" max="6402" width="38.44140625" style="31" customWidth="1"/>
    <col min="6403" max="6404" width="11.44140625" style="31" customWidth="1"/>
    <col min="6405" max="6405" width="19" style="31" bestFit="1" customWidth="1"/>
    <col min="6406" max="6406" width="14.88671875" style="31" customWidth="1"/>
    <col min="6407" max="6409" width="19.88671875" style="31" customWidth="1"/>
    <col min="6410" max="6410" width="22.88671875" style="31" customWidth="1"/>
    <col min="6411" max="6411" width="21.33203125" style="31" bestFit="1" customWidth="1"/>
    <col min="6412" max="6655" width="9.109375" style="31"/>
    <col min="6656" max="6657" width="10.33203125" style="31" customWidth="1"/>
    <col min="6658" max="6658" width="38.44140625" style="31" customWidth="1"/>
    <col min="6659" max="6660" width="11.44140625" style="31" customWidth="1"/>
    <col min="6661" max="6661" width="19" style="31" bestFit="1" customWidth="1"/>
    <col min="6662" max="6662" width="14.88671875" style="31" customWidth="1"/>
    <col min="6663" max="6665" width="19.88671875" style="31" customWidth="1"/>
    <col min="6666" max="6666" width="22.88671875" style="31" customWidth="1"/>
    <col min="6667" max="6667" width="21.33203125" style="31" bestFit="1" customWidth="1"/>
    <col min="6668" max="6911" width="9.109375" style="31"/>
    <col min="6912" max="6913" width="10.33203125" style="31" customWidth="1"/>
    <col min="6914" max="6914" width="38.44140625" style="31" customWidth="1"/>
    <col min="6915" max="6916" width="11.44140625" style="31" customWidth="1"/>
    <col min="6917" max="6917" width="19" style="31" bestFit="1" customWidth="1"/>
    <col min="6918" max="6918" width="14.88671875" style="31" customWidth="1"/>
    <col min="6919" max="6921" width="19.88671875" style="31" customWidth="1"/>
    <col min="6922" max="6922" width="22.88671875" style="31" customWidth="1"/>
    <col min="6923" max="6923" width="21.33203125" style="31" bestFit="1" customWidth="1"/>
    <col min="6924" max="7167" width="9.109375" style="31"/>
    <col min="7168" max="7169" width="10.33203125" style="31" customWidth="1"/>
    <col min="7170" max="7170" width="38.44140625" style="31" customWidth="1"/>
    <col min="7171" max="7172" width="11.44140625" style="31" customWidth="1"/>
    <col min="7173" max="7173" width="19" style="31" bestFit="1" customWidth="1"/>
    <col min="7174" max="7174" width="14.88671875" style="31" customWidth="1"/>
    <col min="7175" max="7177" width="19.88671875" style="31" customWidth="1"/>
    <col min="7178" max="7178" width="22.88671875" style="31" customWidth="1"/>
    <col min="7179" max="7179" width="21.33203125" style="31" bestFit="1" customWidth="1"/>
    <col min="7180" max="7423" width="9.109375" style="31"/>
    <col min="7424" max="7425" width="10.33203125" style="31" customWidth="1"/>
    <col min="7426" max="7426" width="38.44140625" style="31" customWidth="1"/>
    <col min="7427" max="7428" width="11.44140625" style="31" customWidth="1"/>
    <col min="7429" max="7429" width="19" style="31" bestFit="1" customWidth="1"/>
    <col min="7430" max="7430" width="14.88671875" style="31" customWidth="1"/>
    <col min="7431" max="7433" width="19.88671875" style="31" customWidth="1"/>
    <col min="7434" max="7434" width="22.88671875" style="31" customWidth="1"/>
    <col min="7435" max="7435" width="21.33203125" style="31" bestFit="1" customWidth="1"/>
    <col min="7436" max="7679" width="9.109375" style="31"/>
    <col min="7680" max="7681" width="10.33203125" style="31" customWidth="1"/>
    <col min="7682" max="7682" width="38.44140625" style="31" customWidth="1"/>
    <col min="7683" max="7684" width="11.44140625" style="31" customWidth="1"/>
    <col min="7685" max="7685" width="19" style="31" bestFit="1" customWidth="1"/>
    <col min="7686" max="7686" width="14.88671875" style="31" customWidth="1"/>
    <col min="7687" max="7689" width="19.88671875" style="31" customWidth="1"/>
    <col min="7690" max="7690" width="22.88671875" style="31" customWidth="1"/>
    <col min="7691" max="7691" width="21.33203125" style="31" bestFit="1" customWidth="1"/>
    <col min="7692" max="7935" width="9.109375" style="31"/>
    <col min="7936" max="7937" width="10.33203125" style="31" customWidth="1"/>
    <col min="7938" max="7938" width="38.44140625" style="31" customWidth="1"/>
    <col min="7939" max="7940" width="11.44140625" style="31" customWidth="1"/>
    <col min="7941" max="7941" width="19" style="31" bestFit="1" customWidth="1"/>
    <col min="7942" max="7942" width="14.88671875" style="31" customWidth="1"/>
    <col min="7943" max="7945" width="19.88671875" style="31" customWidth="1"/>
    <col min="7946" max="7946" width="22.88671875" style="31" customWidth="1"/>
    <col min="7947" max="7947" width="21.33203125" style="31" bestFit="1" customWidth="1"/>
    <col min="7948" max="8191" width="9.109375" style="31"/>
    <col min="8192" max="8193" width="10.33203125" style="31" customWidth="1"/>
    <col min="8194" max="8194" width="38.44140625" style="31" customWidth="1"/>
    <col min="8195" max="8196" width="11.44140625" style="31" customWidth="1"/>
    <col min="8197" max="8197" width="19" style="31" bestFit="1" customWidth="1"/>
    <col min="8198" max="8198" width="14.88671875" style="31" customWidth="1"/>
    <col min="8199" max="8201" width="19.88671875" style="31" customWidth="1"/>
    <col min="8202" max="8202" width="22.88671875" style="31" customWidth="1"/>
    <col min="8203" max="8203" width="21.33203125" style="31" bestFit="1" customWidth="1"/>
    <col min="8204" max="8447" width="9.109375" style="31"/>
    <col min="8448" max="8449" width="10.33203125" style="31" customWidth="1"/>
    <col min="8450" max="8450" width="38.44140625" style="31" customWidth="1"/>
    <col min="8451" max="8452" width="11.44140625" style="31" customWidth="1"/>
    <col min="8453" max="8453" width="19" style="31" bestFit="1" customWidth="1"/>
    <col min="8454" max="8454" width="14.88671875" style="31" customWidth="1"/>
    <col min="8455" max="8457" width="19.88671875" style="31" customWidth="1"/>
    <col min="8458" max="8458" width="22.88671875" style="31" customWidth="1"/>
    <col min="8459" max="8459" width="21.33203125" style="31" bestFit="1" customWidth="1"/>
    <col min="8460" max="8703" width="9.109375" style="31"/>
    <col min="8704" max="8705" width="10.33203125" style="31" customWidth="1"/>
    <col min="8706" max="8706" width="38.44140625" style="31" customWidth="1"/>
    <col min="8707" max="8708" width="11.44140625" style="31" customWidth="1"/>
    <col min="8709" max="8709" width="19" style="31" bestFit="1" customWidth="1"/>
    <col min="8710" max="8710" width="14.88671875" style="31" customWidth="1"/>
    <col min="8711" max="8713" width="19.88671875" style="31" customWidth="1"/>
    <col min="8714" max="8714" width="22.88671875" style="31" customWidth="1"/>
    <col min="8715" max="8715" width="21.33203125" style="31" bestFit="1" customWidth="1"/>
    <col min="8716" max="8959" width="9.109375" style="31"/>
    <col min="8960" max="8961" width="10.33203125" style="31" customWidth="1"/>
    <col min="8962" max="8962" width="38.44140625" style="31" customWidth="1"/>
    <col min="8963" max="8964" width="11.44140625" style="31" customWidth="1"/>
    <col min="8965" max="8965" width="19" style="31" bestFit="1" customWidth="1"/>
    <col min="8966" max="8966" width="14.88671875" style="31" customWidth="1"/>
    <col min="8967" max="8969" width="19.88671875" style="31" customWidth="1"/>
    <col min="8970" max="8970" width="22.88671875" style="31" customWidth="1"/>
    <col min="8971" max="8971" width="21.33203125" style="31" bestFit="1" customWidth="1"/>
    <col min="8972" max="9215" width="9.109375" style="31"/>
    <col min="9216" max="9217" width="10.33203125" style="31" customWidth="1"/>
    <col min="9218" max="9218" width="38.44140625" style="31" customWidth="1"/>
    <col min="9219" max="9220" width="11.44140625" style="31" customWidth="1"/>
    <col min="9221" max="9221" width="19" style="31" bestFit="1" customWidth="1"/>
    <col min="9222" max="9222" width="14.88671875" style="31" customWidth="1"/>
    <col min="9223" max="9225" width="19.88671875" style="31" customWidth="1"/>
    <col min="9226" max="9226" width="22.88671875" style="31" customWidth="1"/>
    <col min="9227" max="9227" width="21.33203125" style="31" bestFit="1" customWidth="1"/>
    <col min="9228" max="9471" width="9.109375" style="31"/>
    <col min="9472" max="9473" width="10.33203125" style="31" customWidth="1"/>
    <col min="9474" max="9474" width="38.44140625" style="31" customWidth="1"/>
    <col min="9475" max="9476" width="11.44140625" style="31" customWidth="1"/>
    <col min="9477" max="9477" width="19" style="31" bestFit="1" customWidth="1"/>
    <col min="9478" max="9478" width="14.88671875" style="31" customWidth="1"/>
    <col min="9479" max="9481" width="19.88671875" style="31" customWidth="1"/>
    <col min="9482" max="9482" width="22.88671875" style="31" customWidth="1"/>
    <col min="9483" max="9483" width="21.33203125" style="31" bestFit="1" customWidth="1"/>
    <col min="9484" max="9727" width="9.109375" style="31"/>
    <col min="9728" max="9729" width="10.33203125" style="31" customWidth="1"/>
    <col min="9730" max="9730" width="38.44140625" style="31" customWidth="1"/>
    <col min="9731" max="9732" width="11.44140625" style="31" customWidth="1"/>
    <col min="9733" max="9733" width="19" style="31" bestFit="1" customWidth="1"/>
    <col min="9734" max="9734" width="14.88671875" style="31" customWidth="1"/>
    <col min="9735" max="9737" width="19.88671875" style="31" customWidth="1"/>
    <col min="9738" max="9738" width="22.88671875" style="31" customWidth="1"/>
    <col min="9739" max="9739" width="21.33203125" style="31" bestFit="1" customWidth="1"/>
    <col min="9740" max="9983" width="9.109375" style="31"/>
    <col min="9984" max="9985" width="10.33203125" style="31" customWidth="1"/>
    <col min="9986" max="9986" width="38.44140625" style="31" customWidth="1"/>
    <col min="9987" max="9988" width="11.44140625" style="31" customWidth="1"/>
    <col min="9989" max="9989" width="19" style="31" bestFit="1" customWidth="1"/>
    <col min="9990" max="9990" width="14.88671875" style="31" customWidth="1"/>
    <col min="9991" max="9993" width="19.88671875" style="31" customWidth="1"/>
    <col min="9994" max="9994" width="22.88671875" style="31" customWidth="1"/>
    <col min="9995" max="9995" width="21.33203125" style="31" bestFit="1" customWidth="1"/>
    <col min="9996" max="10239" width="9.109375" style="31"/>
    <col min="10240" max="10241" width="10.33203125" style="31" customWidth="1"/>
    <col min="10242" max="10242" width="38.44140625" style="31" customWidth="1"/>
    <col min="10243" max="10244" width="11.44140625" style="31" customWidth="1"/>
    <col min="10245" max="10245" width="19" style="31" bestFit="1" customWidth="1"/>
    <col min="10246" max="10246" width="14.88671875" style="31" customWidth="1"/>
    <col min="10247" max="10249" width="19.88671875" style="31" customWidth="1"/>
    <col min="10250" max="10250" width="22.88671875" style="31" customWidth="1"/>
    <col min="10251" max="10251" width="21.33203125" style="31" bestFit="1" customWidth="1"/>
    <col min="10252" max="10495" width="9.109375" style="31"/>
    <col min="10496" max="10497" width="10.33203125" style="31" customWidth="1"/>
    <col min="10498" max="10498" width="38.44140625" style="31" customWidth="1"/>
    <col min="10499" max="10500" width="11.44140625" style="31" customWidth="1"/>
    <col min="10501" max="10501" width="19" style="31" bestFit="1" customWidth="1"/>
    <col min="10502" max="10502" width="14.88671875" style="31" customWidth="1"/>
    <col min="10503" max="10505" width="19.88671875" style="31" customWidth="1"/>
    <col min="10506" max="10506" width="22.88671875" style="31" customWidth="1"/>
    <col min="10507" max="10507" width="21.33203125" style="31" bestFit="1" customWidth="1"/>
    <col min="10508" max="10751" width="9.109375" style="31"/>
    <col min="10752" max="10753" width="10.33203125" style="31" customWidth="1"/>
    <col min="10754" max="10754" width="38.44140625" style="31" customWidth="1"/>
    <col min="10755" max="10756" width="11.44140625" style="31" customWidth="1"/>
    <col min="10757" max="10757" width="19" style="31" bestFit="1" customWidth="1"/>
    <col min="10758" max="10758" width="14.88671875" style="31" customWidth="1"/>
    <col min="10759" max="10761" width="19.88671875" style="31" customWidth="1"/>
    <col min="10762" max="10762" width="22.88671875" style="31" customWidth="1"/>
    <col min="10763" max="10763" width="21.33203125" style="31" bestFit="1" customWidth="1"/>
    <col min="10764" max="11007" width="9.109375" style="31"/>
    <col min="11008" max="11009" width="10.33203125" style="31" customWidth="1"/>
    <col min="11010" max="11010" width="38.44140625" style="31" customWidth="1"/>
    <col min="11011" max="11012" width="11.44140625" style="31" customWidth="1"/>
    <col min="11013" max="11013" width="19" style="31" bestFit="1" customWidth="1"/>
    <col min="11014" max="11014" width="14.88671875" style="31" customWidth="1"/>
    <col min="11015" max="11017" width="19.88671875" style="31" customWidth="1"/>
    <col min="11018" max="11018" width="22.88671875" style="31" customWidth="1"/>
    <col min="11019" max="11019" width="21.33203125" style="31" bestFit="1" customWidth="1"/>
    <col min="11020" max="11263" width="9.109375" style="31"/>
    <col min="11264" max="11265" width="10.33203125" style="31" customWidth="1"/>
    <col min="11266" max="11266" width="38.44140625" style="31" customWidth="1"/>
    <col min="11267" max="11268" width="11.44140625" style="31" customWidth="1"/>
    <col min="11269" max="11269" width="19" style="31" bestFit="1" customWidth="1"/>
    <col min="11270" max="11270" width="14.88671875" style="31" customWidth="1"/>
    <col min="11271" max="11273" width="19.88671875" style="31" customWidth="1"/>
    <col min="11274" max="11274" width="22.88671875" style="31" customWidth="1"/>
    <col min="11275" max="11275" width="21.33203125" style="31" bestFit="1" customWidth="1"/>
    <col min="11276" max="11519" width="9.109375" style="31"/>
    <col min="11520" max="11521" width="10.33203125" style="31" customWidth="1"/>
    <col min="11522" max="11522" width="38.44140625" style="31" customWidth="1"/>
    <col min="11523" max="11524" width="11.44140625" style="31" customWidth="1"/>
    <col min="11525" max="11525" width="19" style="31" bestFit="1" customWidth="1"/>
    <col min="11526" max="11526" width="14.88671875" style="31" customWidth="1"/>
    <col min="11527" max="11529" width="19.88671875" style="31" customWidth="1"/>
    <col min="11530" max="11530" width="22.88671875" style="31" customWidth="1"/>
    <col min="11531" max="11531" width="21.33203125" style="31" bestFit="1" customWidth="1"/>
    <col min="11532" max="11775" width="9.109375" style="31"/>
    <col min="11776" max="11777" width="10.33203125" style="31" customWidth="1"/>
    <col min="11778" max="11778" width="38.44140625" style="31" customWidth="1"/>
    <col min="11779" max="11780" width="11.44140625" style="31" customWidth="1"/>
    <col min="11781" max="11781" width="19" style="31" bestFit="1" customWidth="1"/>
    <col min="11782" max="11782" width="14.88671875" style="31" customWidth="1"/>
    <col min="11783" max="11785" width="19.88671875" style="31" customWidth="1"/>
    <col min="11786" max="11786" width="22.88671875" style="31" customWidth="1"/>
    <col min="11787" max="11787" width="21.33203125" style="31" bestFit="1" customWidth="1"/>
    <col min="11788" max="12031" width="9.109375" style="31"/>
    <col min="12032" max="12033" width="10.33203125" style="31" customWidth="1"/>
    <col min="12034" max="12034" width="38.44140625" style="31" customWidth="1"/>
    <col min="12035" max="12036" width="11.44140625" style="31" customWidth="1"/>
    <col min="12037" max="12037" width="19" style="31" bestFit="1" customWidth="1"/>
    <col min="12038" max="12038" width="14.88671875" style="31" customWidth="1"/>
    <col min="12039" max="12041" width="19.88671875" style="31" customWidth="1"/>
    <col min="12042" max="12042" width="22.88671875" style="31" customWidth="1"/>
    <col min="12043" max="12043" width="21.33203125" style="31" bestFit="1" customWidth="1"/>
    <col min="12044" max="12287" width="9.109375" style="31"/>
    <col min="12288" max="12289" width="10.33203125" style="31" customWidth="1"/>
    <col min="12290" max="12290" width="38.44140625" style="31" customWidth="1"/>
    <col min="12291" max="12292" width="11.44140625" style="31" customWidth="1"/>
    <col min="12293" max="12293" width="19" style="31" bestFit="1" customWidth="1"/>
    <col min="12294" max="12294" width="14.88671875" style="31" customWidth="1"/>
    <col min="12295" max="12297" width="19.88671875" style="31" customWidth="1"/>
    <col min="12298" max="12298" width="22.88671875" style="31" customWidth="1"/>
    <col min="12299" max="12299" width="21.33203125" style="31" bestFit="1" customWidth="1"/>
    <col min="12300" max="12543" width="9.109375" style="31"/>
    <col min="12544" max="12545" width="10.33203125" style="31" customWidth="1"/>
    <col min="12546" max="12546" width="38.44140625" style="31" customWidth="1"/>
    <col min="12547" max="12548" width="11.44140625" style="31" customWidth="1"/>
    <col min="12549" max="12549" width="19" style="31" bestFit="1" customWidth="1"/>
    <col min="12550" max="12550" width="14.88671875" style="31" customWidth="1"/>
    <col min="12551" max="12553" width="19.88671875" style="31" customWidth="1"/>
    <col min="12554" max="12554" width="22.88671875" style="31" customWidth="1"/>
    <col min="12555" max="12555" width="21.33203125" style="31" bestFit="1" customWidth="1"/>
    <col min="12556" max="12799" width="9.109375" style="31"/>
    <col min="12800" max="12801" width="10.33203125" style="31" customWidth="1"/>
    <col min="12802" max="12802" width="38.44140625" style="31" customWidth="1"/>
    <col min="12803" max="12804" width="11.44140625" style="31" customWidth="1"/>
    <col min="12805" max="12805" width="19" style="31" bestFit="1" customWidth="1"/>
    <col min="12806" max="12806" width="14.88671875" style="31" customWidth="1"/>
    <col min="12807" max="12809" width="19.88671875" style="31" customWidth="1"/>
    <col min="12810" max="12810" width="22.88671875" style="31" customWidth="1"/>
    <col min="12811" max="12811" width="21.33203125" style="31" bestFit="1" customWidth="1"/>
    <col min="12812" max="13055" width="9.109375" style="31"/>
    <col min="13056" max="13057" width="10.33203125" style="31" customWidth="1"/>
    <col min="13058" max="13058" width="38.44140625" style="31" customWidth="1"/>
    <col min="13059" max="13060" width="11.44140625" style="31" customWidth="1"/>
    <col min="13061" max="13061" width="19" style="31" bestFit="1" customWidth="1"/>
    <col min="13062" max="13062" width="14.88671875" style="31" customWidth="1"/>
    <col min="13063" max="13065" width="19.88671875" style="31" customWidth="1"/>
    <col min="13066" max="13066" width="22.88671875" style="31" customWidth="1"/>
    <col min="13067" max="13067" width="21.33203125" style="31" bestFit="1" customWidth="1"/>
    <col min="13068" max="13311" width="9.109375" style="31"/>
    <col min="13312" max="13313" width="10.33203125" style="31" customWidth="1"/>
    <col min="13314" max="13314" width="38.44140625" style="31" customWidth="1"/>
    <col min="13315" max="13316" width="11.44140625" style="31" customWidth="1"/>
    <col min="13317" max="13317" width="19" style="31" bestFit="1" customWidth="1"/>
    <col min="13318" max="13318" width="14.88671875" style="31" customWidth="1"/>
    <col min="13319" max="13321" width="19.88671875" style="31" customWidth="1"/>
    <col min="13322" max="13322" width="22.88671875" style="31" customWidth="1"/>
    <col min="13323" max="13323" width="21.33203125" style="31" bestFit="1" customWidth="1"/>
    <col min="13324" max="13567" width="9.109375" style="31"/>
    <col min="13568" max="13569" width="10.33203125" style="31" customWidth="1"/>
    <col min="13570" max="13570" width="38.44140625" style="31" customWidth="1"/>
    <col min="13571" max="13572" width="11.44140625" style="31" customWidth="1"/>
    <col min="13573" max="13573" width="19" style="31" bestFit="1" customWidth="1"/>
    <col min="13574" max="13574" width="14.88671875" style="31" customWidth="1"/>
    <col min="13575" max="13577" width="19.88671875" style="31" customWidth="1"/>
    <col min="13578" max="13578" width="22.88671875" style="31" customWidth="1"/>
    <col min="13579" max="13579" width="21.33203125" style="31" bestFit="1" customWidth="1"/>
    <col min="13580" max="13823" width="9.109375" style="31"/>
    <col min="13824" max="13825" width="10.33203125" style="31" customWidth="1"/>
    <col min="13826" max="13826" width="38.44140625" style="31" customWidth="1"/>
    <col min="13827" max="13828" width="11.44140625" style="31" customWidth="1"/>
    <col min="13829" max="13829" width="19" style="31" bestFit="1" customWidth="1"/>
    <col min="13830" max="13830" width="14.88671875" style="31" customWidth="1"/>
    <col min="13831" max="13833" width="19.88671875" style="31" customWidth="1"/>
    <col min="13834" max="13834" width="22.88671875" style="31" customWidth="1"/>
    <col min="13835" max="13835" width="21.33203125" style="31" bestFit="1" customWidth="1"/>
    <col min="13836" max="14079" width="9.109375" style="31"/>
    <col min="14080" max="14081" width="10.33203125" style="31" customWidth="1"/>
    <col min="14082" max="14082" width="38.44140625" style="31" customWidth="1"/>
    <col min="14083" max="14084" width="11.44140625" style="31" customWidth="1"/>
    <col min="14085" max="14085" width="19" style="31" bestFit="1" customWidth="1"/>
    <col min="14086" max="14086" width="14.88671875" style="31" customWidth="1"/>
    <col min="14087" max="14089" width="19.88671875" style="31" customWidth="1"/>
    <col min="14090" max="14090" width="22.88671875" style="31" customWidth="1"/>
    <col min="14091" max="14091" width="21.33203125" style="31" bestFit="1" customWidth="1"/>
    <col min="14092" max="14335" width="9.109375" style="31"/>
    <col min="14336" max="14337" width="10.33203125" style="31" customWidth="1"/>
    <col min="14338" max="14338" width="38.44140625" style="31" customWidth="1"/>
    <col min="14339" max="14340" width="11.44140625" style="31" customWidth="1"/>
    <col min="14341" max="14341" width="19" style="31" bestFit="1" customWidth="1"/>
    <col min="14342" max="14342" width="14.88671875" style="31" customWidth="1"/>
    <col min="14343" max="14345" width="19.88671875" style="31" customWidth="1"/>
    <col min="14346" max="14346" width="22.88671875" style="31" customWidth="1"/>
    <col min="14347" max="14347" width="21.33203125" style="31" bestFit="1" customWidth="1"/>
    <col min="14348" max="14591" width="9.109375" style="31"/>
    <col min="14592" max="14593" width="10.33203125" style="31" customWidth="1"/>
    <col min="14594" max="14594" width="38.44140625" style="31" customWidth="1"/>
    <col min="14595" max="14596" width="11.44140625" style="31" customWidth="1"/>
    <col min="14597" max="14597" width="19" style="31" bestFit="1" customWidth="1"/>
    <col min="14598" max="14598" width="14.88671875" style="31" customWidth="1"/>
    <col min="14599" max="14601" width="19.88671875" style="31" customWidth="1"/>
    <col min="14602" max="14602" width="22.88671875" style="31" customWidth="1"/>
    <col min="14603" max="14603" width="21.33203125" style="31" bestFit="1" customWidth="1"/>
    <col min="14604" max="14847" width="9.109375" style="31"/>
    <col min="14848" max="14849" width="10.33203125" style="31" customWidth="1"/>
    <col min="14850" max="14850" width="38.44140625" style="31" customWidth="1"/>
    <col min="14851" max="14852" width="11.44140625" style="31" customWidth="1"/>
    <col min="14853" max="14853" width="19" style="31" bestFit="1" customWidth="1"/>
    <col min="14854" max="14854" width="14.88671875" style="31" customWidth="1"/>
    <col min="14855" max="14857" width="19.88671875" style="31" customWidth="1"/>
    <col min="14858" max="14858" width="22.88671875" style="31" customWidth="1"/>
    <col min="14859" max="14859" width="21.33203125" style="31" bestFit="1" customWidth="1"/>
    <col min="14860" max="15103" width="9.109375" style="31"/>
    <col min="15104" max="15105" width="10.33203125" style="31" customWidth="1"/>
    <col min="15106" max="15106" width="38.44140625" style="31" customWidth="1"/>
    <col min="15107" max="15108" width="11.44140625" style="31" customWidth="1"/>
    <col min="15109" max="15109" width="19" style="31" bestFit="1" customWidth="1"/>
    <col min="15110" max="15110" width="14.88671875" style="31" customWidth="1"/>
    <col min="15111" max="15113" width="19.88671875" style="31" customWidth="1"/>
    <col min="15114" max="15114" width="22.88671875" style="31" customWidth="1"/>
    <col min="15115" max="15115" width="21.33203125" style="31" bestFit="1" customWidth="1"/>
    <col min="15116" max="15359" width="9.109375" style="31"/>
    <col min="15360" max="15361" width="10.33203125" style="31" customWidth="1"/>
    <col min="15362" max="15362" width="38.44140625" style="31" customWidth="1"/>
    <col min="15363" max="15364" width="11.44140625" style="31" customWidth="1"/>
    <col min="15365" max="15365" width="19" style="31" bestFit="1" customWidth="1"/>
    <col min="15366" max="15366" width="14.88671875" style="31" customWidth="1"/>
    <col min="15367" max="15369" width="19.88671875" style="31" customWidth="1"/>
    <col min="15370" max="15370" width="22.88671875" style="31" customWidth="1"/>
    <col min="15371" max="15371" width="21.33203125" style="31" bestFit="1" customWidth="1"/>
    <col min="15372" max="15615" width="9.109375" style="31"/>
    <col min="15616" max="15617" width="10.33203125" style="31" customWidth="1"/>
    <col min="15618" max="15618" width="38.44140625" style="31" customWidth="1"/>
    <col min="15619" max="15620" width="11.44140625" style="31" customWidth="1"/>
    <col min="15621" max="15621" width="19" style="31" bestFit="1" customWidth="1"/>
    <col min="15622" max="15622" width="14.88671875" style="31" customWidth="1"/>
    <col min="15623" max="15625" width="19.88671875" style="31" customWidth="1"/>
    <col min="15626" max="15626" width="22.88671875" style="31" customWidth="1"/>
    <col min="15627" max="15627" width="21.33203125" style="31" bestFit="1" customWidth="1"/>
    <col min="15628" max="15871" width="9.109375" style="31"/>
    <col min="15872" max="15873" width="10.33203125" style="31" customWidth="1"/>
    <col min="15874" max="15874" width="38.44140625" style="31" customWidth="1"/>
    <col min="15875" max="15876" width="11.44140625" style="31" customWidth="1"/>
    <col min="15877" max="15877" width="19" style="31" bestFit="1" customWidth="1"/>
    <col min="15878" max="15878" width="14.88671875" style="31" customWidth="1"/>
    <col min="15879" max="15881" width="19.88671875" style="31" customWidth="1"/>
    <col min="15882" max="15882" width="22.88671875" style="31" customWidth="1"/>
    <col min="15883" max="15883" width="21.33203125" style="31" bestFit="1" customWidth="1"/>
    <col min="15884" max="16127" width="9.109375" style="31"/>
    <col min="16128" max="16129" width="10.33203125" style="31" customWidth="1"/>
    <col min="16130" max="16130" width="38.44140625" style="31" customWidth="1"/>
    <col min="16131" max="16132" width="11.44140625" style="31" customWidth="1"/>
    <col min="16133" max="16133" width="19" style="31" bestFit="1" customWidth="1"/>
    <col min="16134" max="16134" width="14.88671875" style="31" customWidth="1"/>
    <col min="16135" max="16137" width="19.88671875" style="31" customWidth="1"/>
    <col min="16138" max="16138" width="22.88671875" style="31" customWidth="1"/>
    <col min="16139" max="16139" width="21.33203125" style="31" bestFit="1" customWidth="1"/>
    <col min="16140" max="16384" width="9.109375" style="31"/>
  </cols>
  <sheetData>
    <row r="1" spans="4:12" ht="15" thickBot="1" x14ac:dyDescent="0.35">
      <c r="D1" s="68" t="s">
        <v>8</v>
      </c>
      <c r="E1" s="69"/>
      <c r="F1" s="69"/>
      <c r="G1" s="69"/>
      <c r="H1" s="69"/>
      <c r="I1" s="69"/>
      <c r="J1" s="69"/>
      <c r="K1" s="69"/>
      <c r="L1" s="69"/>
    </row>
    <row r="2" spans="4:12" x14ac:dyDescent="0.3">
      <c r="D2" s="6" t="s">
        <v>9</v>
      </c>
      <c r="E2" s="7" t="s">
        <v>37</v>
      </c>
      <c r="F2" s="7" t="s">
        <v>39</v>
      </c>
      <c r="G2" s="7" t="s">
        <v>40</v>
      </c>
      <c r="H2" s="7" t="s">
        <v>41</v>
      </c>
      <c r="I2" s="7" t="s">
        <v>45</v>
      </c>
      <c r="J2" s="7" t="s">
        <v>50</v>
      </c>
      <c r="K2" s="43" t="s">
        <v>46</v>
      </c>
      <c r="L2" s="41" t="s">
        <v>49</v>
      </c>
    </row>
    <row r="3" spans="4:12" x14ac:dyDescent="0.3">
      <c r="D3" s="8" t="s">
        <v>10</v>
      </c>
      <c r="E3" s="9"/>
      <c r="F3" s="9"/>
      <c r="G3" s="9"/>
      <c r="H3" s="9"/>
      <c r="I3" s="10"/>
      <c r="J3" s="10"/>
      <c r="K3" s="44"/>
      <c r="L3" s="51"/>
    </row>
    <row r="4" spans="4:12" x14ac:dyDescent="0.3">
      <c r="D4" s="8" t="s">
        <v>11</v>
      </c>
      <c r="E4" s="11">
        <v>12747</v>
      </c>
      <c r="F4" s="11">
        <v>12747</v>
      </c>
      <c r="G4" s="11">
        <v>12747</v>
      </c>
      <c r="H4" s="11">
        <v>12747</v>
      </c>
      <c r="I4" s="11">
        <v>14021</v>
      </c>
      <c r="J4" s="11">
        <v>14021</v>
      </c>
      <c r="K4" s="45">
        <v>12747</v>
      </c>
      <c r="L4" s="42">
        <v>12747</v>
      </c>
    </row>
    <row r="5" spans="4:12" x14ac:dyDescent="0.3">
      <c r="D5" s="8" t="s">
        <v>12</v>
      </c>
      <c r="E5" s="11">
        <v>1724</v>
      </c>
      <c r="F5" s="11">
        <v>1724</v>
      </c>
      <c r="G5" s="11">
        <v>1724</v>
      </c>
      <c r="H5" s="11">
        <v>1724</v>
      </c>
      <c r="I5" s="11">
        <v>1724</v>
      </c>
      <c r="J5" s="11">
        <v>1724</v>
      </c>
      <c r="K5" s="45">
        <v>1724</v>
      </c>
      <c r="L5" s="42">
        <v>1724</v>
      </c>
    </row>
    <row r="6" spans="4:12" x14ac:dyDescent="0.3">
      <c r="D6" s="12" t="s">
        <v>13</v>
      </c>
      <c r="E6" s="13">
        <f t="shared" ref="E6:K6" si="0">E4+E5</f>
        <v>14471</v>
      </c>
      <c r="F6" s="13">
        <f t="shared" si="0"/>
        <v>14471</v>
      </c>
      <c r="G6" s="13">
        <f t="shared" ref="G6" si="1">G4+G5</f>
        <v>14471</v>
      </c>
      <c r="H6" s="13">
        <f t="shared" si="0"/>
        <v>14471</v>
      </c>
      <c r="I6" s="13">
        <f>I4+I5</f>
        <v>15745</v>
      </c>
      <c r="J6" s="13">
        <f>J4+J5</f>
        <v>15745</v>
      </c>
      <c r="K6" s="46">
        <f t="shared" si="0"/>
        <v>14471</v>
      </c>
      <c r="L6" s="52">
        <f>L4+L5</f>
        <v>14471</v>
      </c>
    </row>
    <row r="7" spans="4:12" x14ac:dyDescent="0.3">
      <c r="D7" s="8" t="s">
        <v>26</v>
      </c>
      <c r="E7" s="11">
        <f t="shared" ref="E7:K7" si="2">5.77%*E6</f>
        <v>834.97669999999994</v>
      </c>
      <c r="F7" s="11">
        <f t="shared" si="2"/>
        <v>834.97669999999994</v>
      </c>
      <c r="G7" s="11">
        <f t="shared" ref="G7" si="3">5.77%*G6</f>
        <v>834.97669999999994</v>
      </c>
      <c r="H7" s="11">
        <f t="shared" si="2"/>
        <v>834.97669999999994</v>
      </c>
      <c r="I7" s="11">
        <f t="shared" si="2"/>
        <v>908.48649999999986</v>
      </c>
      <c r="J7" s="11">
        <f t="shared" ref="J7" si="4">5.77%*J6</f>
        <v>908.48649999999986</v>
      </c>
      <c r="K7" s="45">
        <f t="shared" si="2"/>
        <v>834.97669999999994</v>
      </c>
      <c r="L7" s="42">
        <f>5.77%*L6</f>
        <v>834.97669999999994</v>
      </c>
    </row>
    <row r="8" spans="4:12" x14ac:dyDescent="0.3">
      <c r="D8" s="8" t="s">
        <v>27</v>
      </c>
      <c r="E8" s="11">
        <v>2000</v>
      </c>
      <c r="F8" s="11">
        <v>2000</v>
      </c>
      <c r="G8" s="11">
        <v>2000</v>
      </c>
      <c r="H8" s="11">
        <v>2000</v>
      </c>
      <c r="I8" s="11">
        <v>4300</v>
      </c>
      <c r="J8" s="11">
        <v>4300</v>
      </c>
      <c r="K8" s="45">
        <v>2000</v>
      </c>
      <c r="L8" s="42">
        <v>1299.0233000000007</v>
      </c>
    </row>
    <row r="9" spans="4:12" x14ac:dyDescent="0.3">
      <c r="D9" s="8" t="s">
        <v>23</v>
      </c>
      <c r="E9" s="11"/>
      <c r="F9" s="11"/>
      <c r="G9" s="11"/>
      <c r="H9" s="11"/>
      <c r="I9" s="11"/>
      <c r="J9" s="11"/>
      <c r="K9" s="45"/>
      <c r="L9" s="42">
        <f>8.33%*(L6)</f>
        <v>1205.4342999999999</v>
      </c>
    </row>
    <row r="10" spans="4:12" x14ac:dyDescent="0.3">
      <c r="D10" s="8" t="s">
        <v>28</v>
      </c>
      <c r="E10" s="11">
        <v>3200</v>
      </c>
      <c r="F10" s="11">
        <v>3200</v>
      </c>
      <c r="G10" s="11">
        <v>3200</v>
      </c>
      <c r="H10" s="11">
        <v>3200</v>
      </c>
      <c r="I10" s="11">
        <v>7000</v>
      </c>
      <c r="J10" s="11">
        <v>6100</v>
      </c>
      <c r="K10" s="45">
        <v>3700</v>
      </c>
      <c r="L10" s="42">
        <v>1334.1500828715359</v>
      </c>
    </row>
    <row r="11" spans="4:12" x14ac:dyDescent="0.3">
      <c r="D11" s="12" t="s">
        <v>14</v>
      </c>
      <c r="E11" s="13">
        <f t="shared" ref="E11:K11" si="5">SUM(E6:E10)</f>
        <v>20505.976699999999</v>
      </c>
      <c r="F11" s="13">
        <f t="shared" si="5"/>
        <v>20505.976699999999</v>
      </c>
      <c r="G11" s="13">
        <f t="shared" si="5"/>
        <v>20505.976699999999</v>
      </c>
      <c r="H11" s="13">
        <f t="shared" si="5"/>
        <v>20505.976699999999</v>
      </c>
      <c r="I11" s="13">
        <f t="shared" si="5"/>
        <v>27953.486499999999</v>
      </c>
      <c r="J11" s="13">
        <f t="shared" ref="J11" si="6">SUM(J6:J10)</f>
        <v>27053.486499999999</v>
      </c>
      <c r="K11" s="46">
        <f t="shared" si="5"/>
        <v>21005.976699999999</v>
      </c>
      <c r="L11" s="52">
        <f>SUM(L6:L10)</f>
        <v>19144.584382871537</v>
      </c>
    </row>
    <row r="12" spans="4:12" x14ac:dyDescent="0.3">
      <c r="D12" s="8" t="s">
        <v>15</v>
      </c>
      <c r="E12" s="14"/>
      <c r="F12" s="14"/>
      <c r="G12" s="14"/>
      <c r="H12" s="14"/>
      <c r="I12" s="14"/>
      <c r="J12" s="14"/>
      <c r="K12" s="47"/>
      <c r="L12" s="42"/>
    </row>
    <row r="13" spans="4:12" x14ac:dyDescent="0.3">
      <c r="D13" s="8" t="s">
        <v>24</v>
      </c>
      <c r="E13" s="11">
        <f t="shared" ref="E13:K13" si="7">12%*15000</f>
        <v>1800</v>
      </c>
      <c r="F13" s="11">
        <f t="shared" si="7"/>
        <v>1800</v>
      </c>
      <c r="G13" s="11">
        <f t="shared" si="7"/>
        <v>1800</v>
      </c>
      <c r="H13" s="11">
        <f t="shared" si="7"/>
        <v>1800</v>
      </c>
      <c r="I13" s="11">
        <f>12%*15000</f>
        <v>1800</v>
      </c>
      <c r="J13" s="11">
        <f>12%*15000</f>
        <v>1800</v>
      </c>
      <c r="K13" s="45">
        <f t="shared" si="7"/>
        <v>1800</v>
      </c>
      <c r="L13" s="42">
        <f>1800</f>
        <v>1800</v>
      </c>
    </row>
    <row r="14" spans="4:12" x14ac:dyDescent="0.3">
      <c r="D14" s="8" t="s">
        <v>29</v>
      </c>
      <c r="E14" s="11">
        <f t="shared" ref="E14:H14" si="8">0.75%*E11</f>
        <v>153.79482525</v>
      </c>
      <c r="F14" s="11">
        <f t="shared" si="8"/>
        <v>153.79482525</v>
      </c>
      <c r="G14" s="11">
        <f t="shared" ref="G14" si="9">0.75%*G11</f>
        <v>153.79482525</v>
      </c>
      <c r="H14" s="11">
        <f t="shared" si="8"/>
        <v>153.79482525</v>
      </c>
      <c r="I14" s="11"/>
      <c r="J14" s="11"/>
      <c r="K14" s="45"/>
      <c r="L14" s="42">
        <f>0.75%*L11</f>
        <v>143.58438287153652</v>
      </c>
    </row>
    <row r="15" spans="4:12" x14ac:dyDescent="0.3">
      <c r="D15" s="8" t="s">
        <v>16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45">
        <v>1</v>
      </c>
      <c r="L15" s="42">
        <v>1</v>
      </c>
    </row>
    <row r="16" spans="4:12" x14ac:dyDescent="0.3">
      <c r="D16" s="8" t="s">
        <v>30</v>
      </c>
      <c r="E16" s="11">
        <v>200</v>
      </c>
      <c r="F16" s="11">
        <v>200</v>
      </c>
      <c r="G16" s="11">
        <v>200</v>
      </c>
      <c r="H16" s="11">
        <v>200</v>
      </c>
      <c r="I16" s="11">
        <v>200</v>
      </c>
      <c r="J16" s="11">
        <v>200</v>
      </c>
      <c r="K16" s="45">
        <v>200</v>
      </c>
      <c r="L16" s="42">
        <v>200</v>
      </c>
    </row>
    <row r="17" spans="4:12" x14ac:dyDescent="0.3">
      <c r="D17" s="8" t="s">
        <v>17</v>
      </c>
      <c r="E17" s="11">
        <f t="shared" ref="E17:K17" si="10">SUM(E13:E16)</f>
        <v>2154.79482525</v>
      </c>
      <c r="F17" s="11">
        <f t="shared" si="10"/>
        <v>2154.79482525</v>
      </c>
      <c r="G17" s="11">
        <f t="shared" ref="G17" si="11">SUM(G13:G16)</f>
        <v>2154.79482525</v>
      </c>
      <c r="H17" s="11">
        <f t="shared" si="10"/>
        <v>2154.79482525</v>
      </c>
      <c r="I17" s="11">
        <f>SUM(I13:I16)</f>
        <v>2001</v>
      </c>
      <c r="J17" s="11">
        <f>SUM(J13:J16)</f>
        <v>2001</v>
      </c>
      <c r="K17" s="45">
        <f t="shared" si="10"/>
        <v>2001</v>
      </c>
      <c r="L17" s="42">
        <f>SUM(L13:L16)</f>
        <v>2144.5843828715365</v>
      </c>
    </row>
    <row r="18" spans="4:12" x14ac:dyDescent="0.3">
      <c r="D18" s="15"/>
      <c r="E18" s="14"/>
      <c r="F18" s="14"/>
      <c r="G18" s="14"/>
      <c r="H18" s="14"/>
      <c r="I18" s="14"/>
      <c r="J18" s="14"/>
      <c r="K18" s="47"/>
      <c r="L18" s="42"/>
    </row>
    <row r="19" spans="4:12" x14ac:dyDescent="0.3">
      <c r="D19" s="12" t="s">
        <v>18</v>
      </c>
      <c r="E19" s="13">
        <f t="shared" ref="E19:K19" si="12">E11-E17</f>
        <v>18351.18187475</v>
      </c>
      <c r="F19" s="13">
        <f t="shared" si="12"/>
        <v>18351.18187475</v>
      </c>
      <c r="G19" s="13">
        <f t="shared" ref="G19" si="13">G11-G17</f>
        <v>18351.18187475</v>
      </c>
      <c r="H19" s="13">
        <f t="shared" si="12"/>
        <v>18351.18187475</v>
      </c>
      <c r="I19" s="13">
        <f>I11-I17</f>
        <v>25952.486499999999</v>
      </c>
      <c r="J19" s="13">
        <f>J11-J17</f>
        <v>25052.486499999999</v>
      </c>
      <c r="K19" s="46">
        <f t="shared" si="12"/>
        <v>19004.976699999999</v>
      </c>
      <c r="L19" s="52">
        <f>L11-L17+L24</f>
        <v>17000</v>
      </c>
    </row>
    <row r="20" spans="4:12" x14ac:dyDescent="0.3">
      <c r="D20" s="8" t="s">
        <v>19</v>
      </c>
      <c r="E20" s="14"/>
      <c r="F20" s="14"/>
      <c r="G20" s="14"/>
      <c r="H20" s="14"/>
      <c r="I20" s="14"/>
      <c r="J20" s="14"/>
      <c r="K20" s="47"/>
      <c r="L20" s="42"/>
    </row>
    <row r="21" spans="4:12" x14ac:dyDescent="0.3">
      <c r="D21" s="8" t="s">
        <v>20</v>
      </c>
      <c r="E21" s="11">
        <f>13%*15000</f>
        <v>1950</v>
      </c>
      <c r="F21" s="11">
        <f t="shared" ref="F21:K21" si="14">13%*15000</f>
        <v>1950</v>
      </c>
      <c r="G21" s="11">
        <f t="shared" si="14"/>
        <v>1950</v>
      </c>
      <c r="H21" s="11">
        <f t="shared" si="14"/>
        <v>1950</v>
      </c>
      <c r="I21" s="11">
        <f t="shared" si="14"/>
        <v>1950</v>
      </c>
      <c r="J21" s="11">
        <f t="shared" si="14"/>
        <v>1950</v>
      </c>
      <c r="K21" s="45">
        <f t="shared" si="14"/>
        <v>1950</v>
      </c>
      <c r="L21" s="42">
        <f>13%*(L4+L5)</f>
        <v>1881.23</v>
      </c>
    </row>
    <row r="22" spans="4:12" x14ac:dyDescent="0.3">
      <c r="D22" s="8" t="s">
        <v>31</v>
      </c>
      <c r="E22" s="11">
        <f t="shared" ref="E22:H22" si="15">3.25%*E11</f>
        <v>666.44424274999994</v>
      </c>
      <c r="F22" s="11">
        <f t="shared" si="15"/>
        <v>666.44424274999994</v>
      </c>
      <c r="G22" s="11">
        <f t="shared" ref="G22" si="16">3.25%*G11</f>
        <v>666.44424274999994</v>
      </c>
      <c r="H22" s="11">
        <f t="shared" si="15"/>
        <v>666.44424274999994</v>
      </c>
      <c r="I22" s="11"/>
      <c r="J22" s="11"/>
      <c r="K22" s="45"/>
      <c r="L22" s="42">
        <f>3.25%*L11</f>
        <v>622.19899244332498</v>
      </c>
    </row>
    <row r="23" spans="4:12" x14ac:dyDescent="0.3">
      <c r="D23" s="8" t="s">
        <v>32</v>
      </c>
      <c r="E23" s="11"/>
      <c r="F23" s="11"/>
      <c r="G23" s="11"/>
      <c r="H23" s="11"/>
      <c r="I23" s="11">
        <v>450</v>
      </c>
      <c r="J23" s="11">
        <v>450</v>
      </c>
      <c r="K23" s="45">
        <v>1000</v>
      </c>
      <c r="L23" s="42"/>
    </row>
    <row r="24" spans="4:12" x14ac:dyDescent="0.3">
      <c r="D24" s="8" t="s">
        <v>23</v>
      </c>
      <c r="E24" s="11">
        <f t="shared" ref="E24:K24" si="17">8.33%*E6</f>
        <v>1205.4342999999999</v>
      </c>
      <c r="F24" s="11">
        <f t="shared" si="17"/>
        <v>1205.4342999999999</v>
      </c>
      <c r="G24" s="11">
        <f t="shared" si="17"/>
        <v>1205.4342999999999</v>
      </c>
      <c r="H24" s="11">
        <f t="shared" si="17"/>
        <v>1205.4342999999999</v>
      </c>
      <c r="I24" s="11">
        <f t="shared" si="17"/>
        <v>1311.5585000000001</v>
      </c>
      <c r="J24" s="11">
        <f t="shared" ref="J24" si="18">8.33%*J6</f>
        <v>1311.5585000000001</v>
      </c>
      <c r="K24" s="45">
        <f t="shared" si="17"/>
        <v>1205.4342999999999</v>
      </c>
      <c r="L24" s="42"/>
    </row>
    <row r="25" spans="4:12" x14ac:dyDescent="0.3">
      <c r="D25" s="8" t="s">
        <v>47</v>
      </c>
      <c r="E25" s="11">
        <f>E6*4.81%</f>
        <v>696.05509999999992</v>
      </c>
      <c r="F25" s="11">
        <f t="shared" ref="F25:L25" si="19">F6*4.81%</f>
        <v>696.05509999999992</v>
      </c>
      <c r="G25" s="11">
        <f t="shared" si="19"/>
        <v>696.05509999999992</v>
      </c>
      <c r="H25" s="11">
        <f t="shared" si="19"/>
        <v>696.05509999999992</v>
      </c>
      <c r="I25" s="11">
        <f t="shared" si="19"/>
        <v>757.33449999999993</v>
      </c>
      <c r="J25" s="11">
        <f t="shared" ref="J25" si="20">J6*4.81%</f>
        <v>757.33449999999993</v>
      </c>
      <c r="K25" s="45">
        <f t="shared" si="19"/>
        <v>696.05509999999992</v>
      </c>
      <c r="L25" s="42">
        <f t="shared" si="19"/>
        <v>696.05509999999992</v>
      </c>
    </row>
    <row r="26" spans="4:12" x14ac:dyDescent="0.3">
      <c r="D26" s="8" t="s">
        <v>33</v>
      </c>
      <c r="E26" s="11">
        <v>250</v>
      </c>
      <c r="F26" s="11">
        <v>250</v>
      </c>
      <c r="G26" s="11">
        <v>250</v>
      </c>
      <c r="H26" s="11">
        <v>250</v>
      </c>
      <c r="I26" s="11">
        <v>250</v>
      </c>
      <c r="J26" s="11">
        <v>250</v>
      </c>
      <c r="K26" s="45">
        <v>250</v>
      </c>
      <c r="L26" s="42">
        <v>200</v>
      </c>
    </row>
    <row r="27" spans="4:12" x14ac:dyDescent="0.3">
      <c r="D27" s="8" t="s">
        <v>21</v>
      </c>
      <c r="E27" s="11">
        <f t="shared" ref="E27:K27" si="21">SUM(E21:E26)</f>
        <v>4767.9336427499993</v>
      </c>
      <c r="F27" s="11">
        <f t="shared" si="21"/>
        <v>4767.9336427499993</v>
      </c>
      <c r="G27" s="11">
        <f t="shared" ref="G27" si="22">SUM(G21:G26)</f>
        <v>4767.9336427499993</v>
      </c>
      <c r="H27" s="11">
        <f t="shared" si="21"/>
        <v>4767.9336427499993</v>
      </c>
      <c r="I27" s="11">
        <f t="shared" si="21"/>
        <v>4718.893</v>
      </c>
      <c r="J27" s="11">
        <f t="shared" ref="J27" si="23">SUM(J21:J26)</f>
        <v>4718.893</v>
      </c>
      <c r="K27" s="45">
        <f t="shared" si="21"/>
        <v>5101.4893999999995</v>
      </c>
      <c r="L27" s="42">
        <f>SUM(L21:L26)</f>
        <v>3399.4840924433252</v>
      </c>
    </row>
    <row r="28" spans="4:12" x14ac:dyDescent="0.3">
      <c r="D28" s="32" t="s">
        <v>22</v>
      </c>
      <c r="E28" s="33">
        <f t="shared" ref="E28:L28" si="24">E11+E27</f>
        <v>25273.910342749998</v>
      </c>
      <c r="F28" s="33">
        <f t="shared" si="24"/>
        <v>25273.910342749998</v>
      </c>
      <c r="G28" s="33">
        <f t="shared" ref="G28" si="25">G11+G27</f>
        <v>25273.910342749998</v>
      </c>
      <c r="H28" s="33">
        <f t="shared" si="24"/>
        <v>25273.910342749998</v>
      </c>
      <c r="I28" s="33">
        <f t="shared" si="24"/>
        <v>32672.379499999999</v>
      </c>
      <c r="J28" s="33">
        <f t="shared" ref="J28" si="26">J11+J27</f>
        <v>31772.379499999999</v>
      </c>
      <c r="K28" s="48">
        <f t="shared" si="24"/>
        <v>26107.466099999998</v>
      </c>
      <c r="L28" s="52">
        <f t="shared" si="24"/>
        <v>22544.068475314863</v>
      </c>
    </row>
    <row r="29" spans="4:12" x14ac:dyDescent="0.3">
      <c r="D29" s="38" t="s">
        <v>43</v>
      </c>
      <c r="E29" s="34">
        <f>E28*10%</f>
        <v>2527.391034275</v>
      </c>
      <c r="F29" s="34">
        <f t="shared" ref="F29:L29" si="27">F28*10%</f>
        <v>2527.391034275</v>
      </c>
      <c r="G29" s="34">
        <f t="shared" si="27"/>
        <v>2527.391034275</v>
      </c>
      <c r="H29" s="34">
        <f t="shared" si="27"/>
        <v>2527.391034275</v>
      </c>
      <c r="I29" s="34">
        <f t="shared" si="27"/>
        <v>3267.2379500000002</v>
      </c>
      <c r="J29" s="34">
        <f t="shared" ref="J29" si="28">J28*10%</f>
        <v>3177.2379500000002</v>
      </c>
      <c r="K29" s="49">
        <f t="shared" si="27"/>
        <v>2610.7466100000001</v>
      </c>
      <c r="L29" s="42">
        <f t="shared" si="27"/>
        <v>2254.4068475314866</v>
      </c>
    </row>
    <row r="30" spans="4:12" ht="15" thickBot="1" x14ac:dyDescent="0.35">
      <c r="D30" s="39" t="s">
        <v>44</v>
      </c>
      <c r="E30" s="40">
        <f>E28+E29</f>
        <v>27801.301377024996</v>
      </c>
      <c r="F30" s="40">
        <f t="shared" ref="F30:L30" si="29">F28+F29</f>
        <v>27801.301377024996</v>
      </c>
      <c r="G30" s="40">
        <f t="shared" si="29"/>
        <v>27801.301377024996</v>
      </c>
      <c r="H30" s="40">
        <f t="shared" si="29"/>
        <v>27801.301377024996</v>
      </c>
      <c r="I30" s="40">
        <f t="shared" si="29"/>
        <v>35939.617449999998</v>
      </c>
      <c r="J30" s="40">
        <f t="shared" ref="J30" si="30">J28+J29</f>
        <v>34949.617449999998</v>
      </c>
      <c r="K30" s="50">
        <f t="shared" si="29"/>
        <v>28718.21271</v>
      </c>
      <c r="L30" s="50">
        <f t="shared" si="29"/>
        <v>24798.475322846349</v>
      </c>
    </row>
  </sheetData>
  <mergeCells count="1">
    <mergeCell ref="D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Schedule </vt:lpstr>
      <vt:lpstr>Wage Breakup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Sharma</dc:creator>
  <cp:lastModifiedBy>SILA</cp:lastModifiedBy>
  <dcterms:created xsi:type="dcterms:W3CDTF">2019-04-05T12:35:36Z</dcterms:created>
  <dcterms:modified xsi:type="dcterms:W3CDTF">2022-02-03T10:04:23Z</dcterms:modified>
</cp:coreProperties>
</file>