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inda - 2021-2022\SILA\Sila Agreements\Brigade\Brigade Lifestyle\"/>
    </mc:Choice>
  </mc:AlternateContent>
  <bookViews>
    <workbookView xWindow="0" yWindow="0" windowWidth="23040" windowHeight="8616" activeTab="1"/>
  </bookViews>
  <sheets>
    <sheet name="Cost Schedule " sheetId="1" r:id="rId1"/>
    <sheet name="Wage Breakup" sheetId="4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4" i="1" l="1"/>
  <c r="E16" i="1"/>
  <c r="E15" i="1"/>
  <c r="E14" i="1"/>
  <c r="E13" i="1"/>
  <c r="M28" i="4"/>
  <c r="L28" i="4"/>
  <c r="K28" i="4"/>
  <c r="J28" i="4"/>
  <c r="I28" i="4"/>
  <c r="H28" i="4"/>
  <c r="G28" i="4"/>
  <c r="F28" i="4"/>
  <c r="E28" i="4"/>
  <c r="M27" i="4"/>
  <c r="L27" i="4"/>
  <c r="K27" i="4"/>
  <c r="J27" i="4"/>
  <c r="I27" i="4"/>
  <c r="H27" i="4"/>
  <c r="G27" i="4"/>
  <c r="F27" i="4"/>
  <c r="E27" i="4"/>
  <c r="H37" i="1" l="1"/>
  <c r="M35" i="1"/>
  <c r="M36" i="1"/>
  <c r="E21" i="1" l="1"/>
  <c r="H21" i="1" s="1"/>
  <c r="F20" i="1"/>
  <c r="H26" i="1"/>
  <c r="H30" i="1"/>
  <c r="H9" i="1"/>
  <c r="H10" i="1"/>
  <c r="I10" i="1" s="1"/>
  <c r="L19" i="4"/>
  <c r="K19" i="4"/>
  <c r="J19" i="4"/>
  <c r="I19" i="4"/>
  <c r="H19" i="4"/>
  <c r="G19" i="4"/>
  <c r="F19" i="4"/>
  <c r="L11" i="4"/>
  <c r="K11" i="4"/>
  <c r="J11" i="4"/>
  <c r="J15" i="4" s="1"/>
  <c r="I11" i="4"/>
  <c r="H11" i="4"/>
  <c r="G11" i="4"/>
  <c r="F11" i="4"/>
  <c r="M6" i="4"/>
  <c r="L6" i="4"/>
  <c r="K6" i="4"/>
  <c r="J6" i="4"/>
  <c r="I6" i="4"/>
  <c r="H6" i="4"/>
  <c r="G6" i="4"/>
  <c r="F6" i="4"/>
  <c r="E6" i="4"/>
  <c r="F23" i="4" l="1"/>
  <c r="F22" i="4"/>
  <c r="K23" i="4"/>
  <c r="K22" i="4"/>
  <c r="J23" i="4"/>
  <c r="J22" i="4"/>
  <c r="G23" i="4"/>
  <c r="G22" i="4"/>
  <c r="H23" i="4"/>
  <c r="H22" i="4"/>
  <c r="L23" i="4"/>
  <c r="L22" i="4"/>
  <c r="E9" i="4"/>
  <c r="E20" i="4" s="1"/>
  <c r="E22" i="4"/>
  <c r="I9" i="4"/>
  <c r="I22" i="4"/>
  <c r="M9" i="4"/>
  <c r="M19" i="4" s="1"/>
  <c r="M22" i="4"/>
  <c r="H20" i="1"/>
  <c r="M20" i="1" s="1"/>
  <c r="I21" i="1"/>
  <c r="M21" i="1"/>
  <c r="K21" i="1"/>
  <c r="F19" i="1"/>
  <c r="I20" i="1"/>
  <c r="F21" i="1"/>
  <c r="H19" i="1"/>
  <c r="K20" i="1"/>
  <c r="J9" i="4"/>
  <c r="E19" i="4"/>
  <c r="E12" i="4"/>
  <c r="I12" i="4"/>
  <c r="I15" i="4" s="1"/>
  <c r="I17" i="4" s="1"/>
  <c r="I20" i="4"/>
  <c r="I25" i="4" s="1"/>
  <c r="I26" i="4" s="1"/>
  <c r="M11" i="4"/>
  <c r="M20" i="4"/>
  <c r="J25" i="4"/>
  <c r="G9" i="4"/>
  <c r="F9" i="4"/>
  <c r="E23" i="4"/>
  <c r="I23" i="4"/>
  <c r="M23" i="4"/>
  <c r="H9" i="4"/>
  <c r="L9" i="4"/>
  <c r="K9" i="4"/>
  <c r="K9" i="1"/>
  <c r="M12" i="4" l="1"/>
  <c r="M15" i="4" s="1"/>
  <c r="M17" i="4" s="1"/>
  <c r="E11" i="4"/>
  <c r="E15" i="4" s="1"/>
  <c r="E17" i="4" s="1"/>
  <c r="F22" i="1"/>
  <c r="I19" i="1"/>
  <c r="M19" i="1"/>
  <c r="K19" i="1"/>
  <c r="K22" i="1" s="1"/>
  <c r="M25" i="4"/>
  <c r="M26" i="4" s="1"/>
  <c r="H13" i="1" s="1"/>
  <c r="L20" i="4"/>
  <c r="L25" i="4" s="1"/>
  <c r="L26" i="4" s="1"/>
  <c r="L12" i="4"/>
  <c r="L15" i="4" s="1"/>
  <c r="L17" i="4" s="1"/>
  <c r="G20" i="4"/>
  <c r="G25" i="4" s="1"/>
  <c r="G26" i="4"/>
  <c r="G12" i="4"/>
  <c r="G15" i="4" s="1"/>
  <c r="G17" i="4" s="1"/>
  <c r="H20" i="4"/>
  <c r="H25" i="4" s="1"/>
  <c r="H26" i="4" s="1"/>
  <c r="E25" i="1" s="1"/>
  <c r="H25" i="1" s="1"/>
  <c r="H12" i="4"/>
  <c r="H15" i="4" s="1"/>
  <c r="H17" i="4" s="1"/>
  <c r="J26" i="4"/>
  <c r="J17" i="4"/>
  <c r="K12" i="4"/>
  <c r="K15" i="4" s="1"/>
  <c r="K17" i="4" s="1"/>
  <c r="K20" i="4"/>
  <c r="K25" i="4" s="1"/>
  <c r="K26" i="4" s="1"/>
  <c r="F12" i="4"/>
  <c r="F15" i="4" s="1"/>
  <c r="F17" i="4" s="1"/>
  <c r="F20" i="4"/>
  <c r="F25" i="4" s="1"/>
  <c r="F26" i="4" s="1"/>
  <c r="E25" i="4"/>
  <c r="E26" i="4" s="1"/>
  <c r="F35" i="1"/>
  <c r="F36" i="1"/>
  <c r="F34" i="1"/>
  <c r="F30" i="1"/>
  <c r="F31" i="1" s="1"/>
  <c r="H14" i="1" l="1"/>
  <c r="E27" i="1"/>
  <c r="H27" i="1" s="1"/>
  <c r="H24" i="1"/>
  <c r="M22" i="1"/>
  <c r="I22" i="1"/>
  <c r="F37" i="1"/>
  <c r="F26" i="1"/>
  <c r="F25" i="1"/>
  <c r="F13" i="1"/>
  <c r="F24" i="1"/>
  <c r="F15" i="1"/>
  <c r="F10" i="1"/>
  <c r="F9" i="1"/>
  <c r="F8" i="1"/>
  <c r="F14" i="1" l="1"/>
  <c r="F27" i="1"/>
  <c r="H15" i="1"/>
  <c r="F11" i="1"/>
  <c r="F28" i="1"/>
  <c r="H16" i="1" l="1"/>
  <c r="F16" i="1"/>
  <c r="F17" i="1" s="1"/>
  <c r="F39" i="1" s="1"/>
  <c r="F41" i="1" s="1"/>
  <c r="K16" i="1" l="1"/>
  <c r="I16" i="1"/>
  <c r="M16" i="1"/>
  <c r="M9" i="1"/>
  <c r="I9" i="1"/>
  <c r="B9" i="1"/>
  <c r="B10" i="1" s="1"/>
  <c r="M34" i="1"/>
  <c r="K36" i="1"/>
  <c r="K35" i="1"/>
  <c r="K34" i="1"/>
  <c r="K31" i="1"/>
  <c r="M31" i="1"/>
  <c r="K10" i="1"/>
  <c r="M10" i="1"/>
  <c r="M8" i="1"/>
  <c r="K8" i="1"/>
  <c r="M11" i="1" l="1"/>
  <c r="K37" i="1"/>
  <c r="M37" i="1"/>
  <c r="K11" i="1"/>
  <c r="M27" i="1" l="1"/>
  <c r="I13" i="1"/>
  <c r="I26" i="1"/>
  <c r="I25" i="1"/>
  <c r="I36" i="1"/>
  <c r="I35" i="1"/>
  <c r="I34" i="1"/>
  <c r="I30" i="1"/>
  <c r="I24" i="1"/>
  <c r="I8" i="1"/>
  <c r="I15" i="1" l="1"/>
  <c r="K15" i="1"/>
  <c r="M15" i="1"/>
  <c r="K14" i="1"/>
  <c r="M14" i="1"/>
  <c r="I14" i="1"/>
  <c r="I11" i="1"/>
  <c r="K27" i="1"/>
  <c r="I27" i="1"/>
  <c r="M26" i="1"/>
  <c r="K26" i="1"/>
  <c r="I37" i="1"/>
  <c r="M13" i="1"/>
  <c r="K13" i="1"/>
  <c r="M25" i="1"/>
  <c r="K25" i="1"/>
  <c r="M24" i="1"/>
  <c r="K24" i="1"/>
  <c r="I31" i="1"/>
  <c r="I17" i="1" l="1"/>
  <c r="I28" i="1"/>
  <c r="M28" i="1"/>
  <c r="K17" i="1"/>
  <c r="K28" i="1"/>
  <c r="M17" i="1"/>
  <c r="M39" i="1" l="1"/>
  <c r="K39" i="1"/>
  <c r="I39" i="1"/>
  <c r="I41" i="1" l="1"/>
  <c r="M41" i="1"/>
  <c r="K41" i="1"/>
</calcChain>
</file>

<file path=xl/sharedStrings.xml><?xml version="1.0" encoding="utf-8"?>
<sst xmlns="http://schemas.openxmlformats.org/spreadsheetml/2006/main" count="114" uniqueCount="80">
  <si>
    <t>Amount</t>
  </si>
  <si>
    <t>Qty</t>
  </si>
  <si>
    <t xml:space="preserve">  </t>
  </si>
  <si>
    <t xml:space="preserve">SUB TOTAL </t>
  </si>
  <si>
    <t xml:space="preserve">Property Manager </t>
  </si>
  <si>
    <t xml:space="preserve">Housekeeping Supervisor </t>
  </si>
  <si>
    <t xml:space="preserve">Plumber </t>
  </si>
  <si>
    <t xml:space="preserve">Single Disk Machine </t>
  </si>
  <si>
    <t xml:space="preserve">Wet/Dry Vacuum Cleaner </t>
  </si>
  <si>
    <t xml:space="preserve">Manual Flipper </t>
  </si>
  <si>
    <t xml:space="preserve">MANAGEMENT FEE  </t>
  </si>
  <si>
    <t xml:space="preserve">TOTAL INCL. MANAGEMENT FEE  </t>
  </si>
  <si>
    <t>% of Management Fee</t>
  </si>
  <si>
    <t>Designation</t>
  </si>
  <si>
    <t>Sl no</t>
  </si>
  <si>
    <t xml:space="preserve">Proposed Wage Rates </t>
  </si>
  <si>
    <t>PARTICULARS</t>
  </si>
  <si>
    <t>MST</t>
  </si>
  <si>
    <t>Fire Technician</t>
  </si>
  <si>
    <t>HK Supervisors</t>
  </si>
  <si>
    <t>(A)</t>
  </si>
  <si>
    <t>Basic Salary</t>
  </si>
  <si>
    <t>D. A. (Special Allowance)</t>
  </si>
  <si>
    <t>Gross Salary</t>
  </si>
  <si>
    <t>Total Gross Salary</t>
  </si>
  <si>
    <t>(B)</t>
  </si>
  <si>
    <t>KLWF</t>
  </si>
  <si>
    <t>Employees deduction</t>
  </si>
  <si>
    <t>Net Salary (A-B)</t>
  </si>
  <si>
    <t>(C)</t>
  </si>
  <si>
    <t>PF (13%) on Basic + DA</t>
  </si>
  <si>
    <t>Net Charges to Company</t>
  </si>
  <si>
    <t>Total Cost to Company</t>
  </si>
  <si>
    <t>Management Team</t>
  </si>
  <si>
    <t>Soft Services</t>
  </si>
  <si>
    <t>Technical (MEP) Services</t>
  </si>
  <si>
    <t>Other Services</t>
  </si>
  <si>
    <t>Machinery Rental &amp; Consumables</t>
  </si>
  <si>
    <t>Plumber</t>
  </si>
  <si>
    <t>Carpenter</t>
  </si>
  <si>
    <t>Ex-Gratia (8.33%) on Basic + DA</t>
  </si>
  <si>
    <t>PF Contribution (12% of basic &amp; DA)</t>
  </si>
  <si>
    <t xml:space="preserve">TOTAL PER MONTH (PHASES) </t>
  </si>
  <si>
    <t>On Actuals</t>
  </si>
  <si>
    <t xml:space="preserve">Unit Rate </t>
  </si>
  <si>
    <t>Multiskilled Skilled Technician</t>
  </si>
  <si>
    <t>HK</t>
  </si>
  <si>
    <t>STP Operator</t>
  </si>
  <si>
    <t>Technical Supervisor</t>
  </si>
  <si>
    <t>Front Desk Executive</t>
  </si>
  <si>
    <t>Leave Salary - 5.77% of total Gross</t>
  </si>
  <si>
    <t>Conveyance</t>
  </si>
  <si>
    <t>HRA</t>
  </si>
  <si>
    <t>ESIC (0.75% on total gross)</t>
  </si>
  <si>
    <t>ProfessionalTax</t>
  </si>
  <si>
    <t>ESIC (3.25%) on Total Gross</t>
  </si>
  <si>
    <t>Mediclaim</t>
  </si>
  <si>
    <t>Uniforms</t>
  </si>
  <si>
    <t>FULL SCALE</t>
  </si>
  <si>
    <t>Helpdesk Executive</t>
  </si>
  <si>
    <t xml:space="preserve">Housekeeping Staff </t>
  </si>
  <si>
    <t>Housekeeping Staff (club house)</t>
  </si>
  <si>
    <t>AFM</t>
  </si>
  <si>
    <t>MST Clubhouse</t>
  </si>
  <si>
    <t>Pest Control General + Rodent Control</t>
  </si>
  <si>
    <t>Gardeners (Post DLP)</t>
  </si>
  <si>
    <t>Security Services</t>
  </si>
  <si>
    <t>Security Guards (12 hours x 7 Days)</t>
  </si>
  <si>
    <t>Security Supervisors (12 hours x 7 Days)</t>
  </si>
  <si>
    <t>Club House Security (12 hours x 7 Days)</t>
  </si>
  <si>
    <t xml:space="preserve">Consumables as per SILA's Supplies List  </t>
  </si>
  <si>
    <t>Fire Officer</t>
  </si>
  <si>
    <t>Project completion</t>
  </si>
  <si>
    <t>Phase 1 (upto 15% occupancy)</t>
  </si>
  <si>
    <t>Phase 1 (upto 30% occupancy)</t>
  </si>
  <si>
    <t>Phase 1 (Above 50% occupancy)</t>
  </si>
  <si>
    <t xml:space="preserve">Brigade Meadows Lifestyle </t>
  </si>
  <si>
    <t>Lifestyle Including Transition and Handing Over</t>
  </si>
  <si>
    <t>Management Fees</t>
  </si>
  <si>
    <t>Total Billable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</si>
</sst>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_(* #,##0.00_);_(* \(#,##0.00\);_(* &quot;-&quot;??_);_(@_)"/>
    <numFmt numFmtId="165" formatCode="_ * #,##0_ ;_ * \-#,##0_ ;_ * &quot;-&quot;??_ ;_ @_ 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A6A6A6"/>
        <bgColor rgb="FFA6A6A6"/>
      </patternFill>
    </fill>
    <fill>
      <patternFill patternType="solid">
        <fgColor rgb="FFFFC000"/>
        <bgColor rgb="FFA6A6A6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3">
    <xf numFmtId="0" fontId="0" fillId="0" borderId="0" xfId="0"/>
    <xf numFmtId="0" fontId="3" fillId="0" borderId="0" xfId="0" applyFont="1" applyAlignment="1">
      <alignment vertical="top"/>
    </xf>
    <xf numFmtId="0" fontId="2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0" fontId="2" fillId="0" borderId="1" xfId="2" applyNumberFormat="1" applyFont="1" applyBorder="1" applyAlignment="1">
      <alignment horizontal="center" vertical="center" wrapText="1"/>
    </xf>
    <xf numFmtId="10" fontId="3" fillId="0" borderId="1" xfId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3" fontId="6" fillId="8" borderId="8" xfId="0" applyNumberFormat="1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3" fontId="5" fillId="8" borderId="8" xfId="0" applyNumberFormat="1" applyFont="1" applyFill="1" applyBorder="1" applyAlignment="1">
      <alignment horizontal="center" vertical="center"/>
    </xf>
    <xf numFmtId="3" fontId="7" fillId="8" borderId="8" xfId="0" applyNumberFormat="1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165" fontId="3" fillId="0" borderId="11" xfId="1" applyNumberFormat="1" applyFont="1" applyBorder="1" applyAlignment="1">
      <alignment horizontal="center" vertical="center" wrapText="1"/>
    </xf>
    <xf numFmtId="165" fontId="3" fillId="2" borderId="11" xfId="1" applyNumberFormat="1" applyFont="1" applyFill="1" applyBorder="1" applyAlignment="1">
      <alignment horizontal="center" vertical="center" wrapText="1"/>
    </xf>
    <xf numFmtId="165" fontId="3" fillId="4" borderId="11" xfId="1" applyNumberFormat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vertical="top"/>
    </xf>
    <xf numFmtId="0" fontId="3" fillId="4" borderId="7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165" fontId="3" fillId="5" borderId="10" xfId="1" applyNumberFormat="1" applyFont="1" applyFill="1" applyBorder="1" applyAlignment="1">
      <alignment horizontal="center" vertical="center" wrapText="1"/>
    </xf>
    <xf numFmtId="165" fontId="3" fillId="0" borderId="8" xfId="0" applyNumberFormat="1" applyFont="1" applyBorder="1" applyAlignment="1">
      <alignment vertical="top"/>
    </xf>
    <xf numFmtId="43" fontId="3" fillId="0" borderId="8" xfId="1" applyFont="1" applyBorder="1" applyAlignment="1">
      <alignment vertical="top"/>
    </xf>
    <xf numFmtId="165" fontId="3" fillId="0" borderId="8" xfId="1" applyNumberFormat="1" applyFont="1" applyBorder="1" applyAlignment="1">
      <alignment vertical="top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center"/>
    </xf>
    <xf numFmtId="9" fontId="2" fillId="0" borderId="1" xfId="2" applyNumberFormat="1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5" fontId="2" fillId="4" borderId="8" xfId="1" applyNumberFormat="1" applyFont="1" applyFill="1" applyBorder="1" applyAlignment="1">
      <alignment horizontal="center" vertical="center" wrapText="1"/>
    </xf>
    <xf numFmtId="165" fontId="2" fillId="5" borderId="6" xfId="1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vertical="center" wrapText="1"/>
    </xf>
    <xf numFmtId="0" fontId="2" fillId="2" borderId="15" xfId="0" applyFont="1" applyFill="1" applyBorder="1" applyAlignment="1">
      <alignment vertical="center" wrapText="1"/>
    </xf>
    <xf numFmtId="165" fontId="3" fillId="0" borderId="8" xfId="1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65" fontId="3" fillId="0" borderId="7" xfId="1" applyNumberFormat="1" applyFont="1" applyBorder="1" applyAlignment="1">
      <alignment vertical="center" wrapText="1"/>
    </xf>
    <xf numFmtId="165" fontId="2" fillId="4" borderId="7" xfId="1" applyNumberFormat="1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165" fontId="3" fillId="2" borderId="7" xfId="1" applyNumberFormat="1" applyFont="1" applyFill="1" applyBorder="1" applyAlignment="1">
      <alignment vertical="center" wrapText="1"/>
    </xf>
    <xf numFmtId="165" fontId="2" fillId="5" borderId="5" xfId="1" applyNumberFormat="1" applyFont="1" applyFill="1" applyBorder="1" applyAlignment="1">
      <alignment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top"/>
    </xf>
    <xf numFmtId="0" fontId="3" fillId="4" borderId="7" xfId="0" applyFont="1" applyFill="1" applyBorder="1" applyAlignment="1">
      <alignment horizontal="center" vertical="top"/>
    </xf>
    <xf numFmtId="0" fontId="3" fillId="0" borderId="7" xfId="0" applyFont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top"/>
    </xf>
    <xf numFmtId="0" fontId="3" fillId="9" borderId="7" xfId="0" applyFont="1" applyFill="1" applyBorder="1" applyAlignment="1">
      <alignment horizontal="center" vertical="top"/>
    </xf>
    <xf numFmtId="0" fontId="3" fillId="5" borderId="5" xfId="0" applyFont="1" applyFill="1" applyBorder="1" applyAlignment="1">
      <alignment horizontal="center" vertical="top"/>
    </xf>
    <xf numFmtId="166" fontId="3" fillId="2" borderId="8" xfId="1" applyNumberFormat="1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165" fontId="2" fillId="4" borderId="20" xfId="1" applyNumberFormat="1" applyFont="1" applyFill="1" applyBorder="1" applyAlignment="1">
      <alignment horizontal="center" vertical="center" wrapText="1"/>
    </xf>
    <xf numFmtId="165" fontId="3" fillId="2" borderId="20" xfId="1" applyNumberFormat="1" applyFont="1" applyFill="1" applyBorder="1" applyAlignment="1">
      <alignment horizontal="center" vertical="center" wrapText="1"/>
    </xf>
    <xf numFmtId="165" fontId="2" fillId="5" borderId="2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 wrapText="1"/>
    </xf>
    <xf numFmtId="166" fontId="3" fillId="0" borderId="8" xfId="1" applyNumberFormat="1" applyFont="1" applyBorder="1" applyAlignment="1">
      <alignment horizontal="center" vertical="center" wrapText="1"/>
    </xf>
    <xf numFmtId="165" fontId="3" fillId="0" borderId="8" xfId="0" applyNumberFormat="1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 wrapText="1"/>
    </xf>
    <xf numFmtId="10" fontId="2" fillId="0" borderId="1" xfId="2" applyNumberFormat="1" applyFont="1" applyBorder="1" applyAlignment="1">
      <alignment vertical="center" wrapText="1"/>
    </xf>
    <xf numFmtId="0" fontId="3" fillId="0" borderId="1" xfId="0" applyFont="1" applyBorder="1" applyAlignment="1">
      <alignment horizontal="center" vertical="top"/>
    </xf>
    <xf numFmtId="166" fontId="3" fillId="0" borderId="8" xfId="0" applyNumberFormat="1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5" fillId="10" borderId="7" xfId="0" applyFont="1" applyFill="1" applyBorder="1" applyAlignment="1">
      <alignment horizontal="center" vertical="center"/>
    </xf>
    <xf numFmtId="3" fontId="5" fillId="10" borderId="8" xfId="0" applyNumberFormat="1" applyFont="1" applyFill="1" applyBorder="1" applyAlignment="1">
      <alignment horizontal="center" vertical="center"/>
    </xf>
    <xf numFmtId="0" fontId="2" fillId="10" borderId="24" xfId="0" applyFont="1" applyFill="1" applyBorder="1" applyAlignment="1">
      <alignment horizontal="center" vertical="top"/>
    </xf>
    <xf numFmtId="0" fontId="5" fillId="8" borderId="25" xfId="0" applyFont="1" applyFill="1" applyBorder="1" applyAlignment="1">
      <alignment horizontal="center" vertical="center"/>
    </xf>
    <xf numFmtId="3" fontId="5" fillId="8" borderId="26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3" fontId="3" fillId="0" borderId="22" xfId="0" applyNumberFormat="1" applyFon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0" fontId="2" fillId="2" borderId="16" xfId="0" applyFont="1" applyFill="1" applyBorder="1" applyAlignment="1">
      <alignment horizontal="center" vertical="top"/>
    </xf>
    <xf numFmtId="0" fontId="2" fillId="2" borderId="18" xfId="0" applyFont="1" applyFill="1" applyBorder="1" applyAlignment="1">
      <alignment horizontal="center" vertical="top"/>
    </xf>
    <xf numFmtId="0" fontId="2" fillId="2" borderId="1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 wrapText="1"/>
    </xf>
    <xf numFmtId="0" fontId="2" fillId="11" borderId="16" xfId="0" applyFont="1" applyFill="1" applyBorder="1" applyAlignment="1">
      <alignment horizontal="center" vertical="center" wrapText="1"/>
    </xf>
    <xf numFmtId="0" fontId="2" fillId="11" borderId="18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611505</xdr:colOff>
      <xdr:row>3</xdr:row>
      <xdr:rowOff>182880</xdr:rowOff>
    </xdr:from>
    <xdr:to>
      <xdr:col>13</xdr:col>
      <xdr:colOff>1884045</xdr:colOff>
      <xdr:row>6</xdr:row>
      <xdr:rowOff>144780</xdr:rowOff>
    </xdr:to>
    <xdr:pic>
      <xdr:nvPicPr>
        <xdr:cNvPr id="2" name="Picture 1" descr="Image result for sila logo">
          <a:extLst>
            <a:ext uri="{FF2B5EF4-FFF2-40B4-BE49-F238E27FC236}">
              <a16:creationId xmlns:a16="http://schemas.microsoft.com/office/drawing/2014/main" id="{F4A4DB1D-2A24-4D3F-B432-64388C484D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631" t="25113" r="27989" b="29007"/>
        <a:stretch/>
      </xdr:blipFill>
      <xdr:spPr bwMode="auto">
        <a:xfrm>
          <a:off x="10250805" y="731520"/>
          <a:ext cx="1272540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3"/>
  <sheetViews>
    <sheetView showGridLines="0" topLeftCell="A22" zoomScale="90" zoomScaleNormal="90" workbookViewId="0">
      <selection activeCell="E46" sqref="E46"/>
    </sheetView>
  </sheetViews>
  <sheetFormatPr defaultColWidth="9.109375" defaultRowHeight="14.4" x14ac:dyDescent="0.3"/>
  <cols>
    <col min="1" max="1" width="5.44140625" style="1" customWidth="1"/>
    <col min="2" max="2" width="6.44140625" style="1" customWidth="1"/>
    <col min="3" max="3" width="50.109375" style="1" customWidth="1"/>
    <col min="4" max="4" width="4.109375" style="1" bestFit="1" customWidth="1"/>
    <col min="5" max="5" width="14.109375" style="1" customWidth="1"/>
    <col min="6" max="6" width="11.33203125" style="1" bestFit="1" customWidth="1"/>
    <col min="7" max="7" width="4.33203125" style="1" bestFit="1" customWidth="1"/>
    <col min="8" max="8" width="11.88671875" style="1" customWidth="1"/>
    <col min="9" max="9" width="17.33203125" style="1" bestFit="1" customWidth="1"/>
    <col min="10" max="10" width="4.109375" style="1" bestFit="1" customWidth="1"/>
    <col min="11" max="11" width="16.5546875" style="1" customWidth="1"/>
    <col min="12" max="12" width="4.109375" style="33" bestFit="1" customWidth="1"/>
    <col min="13" max="13" width="16.5546875" style="1" customWidth="1"/>
    <col min="14" max="14" width="41.33203125" style="1" bestFit="1" customWidth="1"/>
    <col min="15" max="16384" width="9.109375" style="1"/>
  </cols>
  <sheetData>
    <row r="2" spans="2:13" ht="15" thickBot="1" x14ac:dyDescent="0.35"/>
    <row r="3" spans="2:13" ht="15" thickBot="1" x14ac:dyDescent="0.35">
      <c r="C3" s="87" t="s">
        <v>76</v>
      </c>
    </row>
    <row r="4" spans="2:13" ht="15" thickBot="1" x14ac:dyDescent="0.35">
      <c r="L4" s="96" t="s">
        <v>58</v>
      </c>
      <c r="M4" s="97"/>
    </row>
    <row r="5" spans="2:13" ht="31.5" customHeight="1" thickBot="1" x14ac:dyDescent="0.35">
      <c r="B5" s="106" t="s">
        <v>77</v>
      </c>
      <c r="C5" s="107"/>
      <c r="D5" s="108" t="s">
        <v>72</v>
      </c>
      <c r="E5" s="109"/>
      <c r="F5" s="110"/>
      <c r="G5" s="100" t="s">
        <v>73</v>
      </c>
      <c r="H5" s="100"/>
      <c r="I5" s="101"/>
      <c r="J5" s="102" t="s">
        <v>74</v>
      </c>
      <c r="K5" s="103"/>
      <c r="L5" s="104" t="s">
        <v>75</v>
      </c>
      <c r="M5" s="105"/>
    </row>
    <row r="6" spans="2:13" x14ac:dyDescent="0.3">
      <c r="B6" s="2" t="s">
        <v>14</v>
      </c>
      <c r="C6" s="36" t="s">
        <v>13</v>
      </c>
      <c r="D6" s="58" t="s">
        <v>1</v>
      </c>
      <c r="E6" s="18" t="s">
        <v>44</v>
      </c>
      <c r="F6" s="36" t="s">
        <v>0</v>
      </c>
      <c r="G6" s="58" t="s">
        <v>1</v>
      </c>
      <c r="H6" s="18" t="s">
        <v>44</v>
      </c>
      <c r="I6" s="36" t="s">
        <v>0</v>
      </c>
      <c r="J6" s="44" t="s">
        <v>1</v>
      </c>
      <c r="K6" s="36" t="s">
        <v>0</v>
      </c>
      <c r="L6" s="50" t="s">
        <v>1</v>
      </c>
      <c r="M6" s="36" t="s">
        <v>0</v>
      </c>
    </row>
    <row r="7" spans="2:13" ht="14.4" customHeight="1" x14ac:dyDescent="0.3">
      <c r="B7" s="98" t="s">
        <v>33</v>
      </c>
      <c r="C7" s="99"/>
      <c r="D7" s="78"/>
      <c r="E7" s="64"/>
      <c r="F7" s="67"/>
      <c r="G7" s="40"/>
      <c r="H7" s="40"/>
      <c r="I7" s="41"/>
      <c r="J7" s="39"/>
      <c r="K7" s="41"/>
      <c r="L7" s="39"/>
      <c r="M7" s="41"/>
    </row>
    <row r="8" spans="2:13" x14ac:dyDescent="0.3">
      <c r="B8" s="22">
        <v>1</v>
      </c>
      <c r="C8" s="68" t="s">
        <v>4</v>
      </c>
      <c r="D8" s="59">
        <v>0</v>
      </c>
      <c r="E8" s="19">
        <v>70000</v>
      </c>
      <c r="F8" s="72">
        <f t="shared" ref="F8:F10" si="0">D8*E8</f>
        <v>0</v>
      </c>
      <c r="G8" s="59">
        <v>0</v>
      </c>
      <c r="H8" s="19">
        <v>70000</v>
      </c>
      <c r="I8" s="42">
        <f t="shared" ref="I8:I9" si="1">$G8*H8</f>
        <v>0</v>
      </c>
      <c r="J8" s="45">
        <v>0</v>
      </c>
      <c r="K8" s="32">
        <f>J8*H8</f>
        <v>0</v>
      </c>
      <c r="L8" s="51">
        <v>0</v>
      </c>
      <c r="M8" s="30">
        <f>L8*H8</f>
        <v>0</v>
      </c>
    </row>
    <row r="9" spans="2:13" x14ac:dyDescent="0.3">
      <c r="B9" s="22">
        <f>B8+1</f>
        <v>2</v>
      </c>
      <c r="C9" s="68" t="s">
        <v>62</v>
      </c>
      <c r="D9" s="59">
        <v>1</v>
      </c>
      <c r="E9" s="19">
        <v>40000</v>
      </c>
      <c r="F9" s="72">
        <f t="shared" si="0"/>
        <v>40000</v>
      </c>
      <c r="G9" s="59">
        <v>1</v>
      </c>
      <c r="H9" s="19">
        <f>E9</f>
        <v>40000</v>
      </c>
      <c r="I9" s="42">
        <f t="shared" si="1"/>
        <v>40000</v>
      </c>
      <c r="J9" s="45">
        <v>1</v>
      </c>
      <c r="K9" s="32">
        <f>J9*H9</f>
        <v>40000</v>
      </c>
      <c r="L9" s="51">
        <v>1</v>
      </c>
      <c r="M9" s="30">
        <f>L9*H9</f>
        <v>40000</v>
      </c>
    </row>
    <row r="10" spans="2:13" x14ac:dyDescent="0.3">
      <c r="B10" s="22">
        <f t="shared" ref="B10" si="2">B9+1</f>
        <v>3</v>
      </c>
      <c r="C10" s="68" t="s">
        <v>59</v>
      </c>
      <c r="D10" s="59">
        <v>0</v>
      </c>
      <c r="E10" s="19">
        <v>30000</v>
      </c>
      <c r="F10" s="72">
        <f t="shared" si="0"/>
        <v>0</v>
      </c>
      <c r="G10" s="59">
        <v>0</v>
      </c>
      <c r="H10" s="19">
        <f>E10</f>
        <v>30000</v>
      </c>
      <c r="I10" s="42">
        <f>$G10*H10</f>
        <v>0</v>
      </c>
      <c r="J10" s="45">
        <v>1</v>
      </c>
      <c r="K10" s="32">
        <f>J10*H10</f>
        <v>30000</v>
      </c>
      <c r="L10" s="51">
        <v>1</v>
      </c>
      <c r="M10" s="30">
        <f>L10*H10</f>
        <v>30000</v>
      </c>
    </row>
    <row r="11" spans="2:13" x14ac:dyDescent="0.3">
      <c r="B11" s="24" t="s">
        <v>2</v>
      </c>
      <c r="C11" s="69" t="s">
        <v>3</v>
      </c>
      <c r="D11" s="79"/>
      <c r="E11" s="65"/>
      <c r="F11" s="37">
        <f>SUM(F8:F10)</f>
        <v>40000</v>
      </c>
      <c r="G11" s="60" t="s">
        <v>2</v>
      </c>
      <c r="H11" s="21" t="s">
        <v>2</v>
      </c>
      <c r="I11" s="37">
        <f>SUM(I8:I10)</f>
        <v>40000</v>
      </c>
      <c r="J11" s="46"/>
      <c r="K11" s="37">
        <f>SUM(K8:K10)</f>
        <v>70000</v>
      </c>
      <c r="L11" s="52"/>
      <c r="M11" s="37">
        <f>SUM(M8:M10)</f>
        <v>70000</v>
      </c>
    </row>
    <row r="12" spans="2:13" ht="14.4" customHeight="1" x14ac:dyDescent="0.3">
      <c r="B12" s="98" t="s">
        <v>34</v>
      </c>
      <c r="C12" s="99"/>
      <c r="D12" s="78"/>
      <c r="E12" s="64"/>
      <c r="F12" s="67"/>
      <c r="G12" s="40"/>
      <c r="H12" s="40"/>
      <c r="I12" s="41"/>
      <c r="J12" s="39"/>
      <c r="K12" s="41"/>
      <c r="L12" s="39"/>
      <c r="M12" s="41"/>
    </row>
    <row r="13" spans="2:13" x14ac:dyDescent="0.3">
      <c r="B13" s="22">
        <v>1</v>
      </c>
      <c r="C13" s="68" t="s">
        <v>5</v>
      </c>
      <c r="D13" s="59"/>
      <c r="E13" s="19">
        <f>'Wage Breakup'!M28</f>
        <v>21830.846810000003</v>
      </c>
      <c r="F13" s="73">
        <f>D13*E13</f>
        <v>0</v>
      </c>
      <c r="G13" s="59">
        <v>0</v>
      </c>
      <c r="H13" s="19">
        <f>E13</f>
        <v>21830.846810000003</v>
      </c>
      <c r="I13" s="71">
        <f>G13*H13</f>
        <v>0</v>
      </c>
      <c r="J13" s="45">
        <v>1</v>
      </c>
      <c r="K13" s="32">
        <f>J13*H13</f>
        <v>21830.846810000003</v>
      </c>
      <c r="L13" s="51">
        <v>1</v>
      </c>
      <c r="M13" s="30">
        <f>L13*H13</f>
        <v>21830.846810000003</v>
      </c>
    </row>
    <row r="14" spans="2:13" x14ac:dyDescent="0.3">
      <c r="B14" s="22">
        <v>3</v>
      </c>
      <c r="C14" s="68" t="s">
        <v>60</v>
      </c>
      <c r="D14" s="59">
        <v>3</v>
      </c>
      <c r="E14" s="19">
        <f>'Wage Breakup'!E28</f>
        <v>18656.94181</v>
      </c>
      <c r="F14" s="76">
        <f t="shared" ref="F14:F16" si="3">D14*E14</f>
        <v>55970.825429999997</v>
      </c>
      <c r="G14" s="59">
        <v>4</v>
      </c>
      <c r="H14" s="19">
        <f t="shared" ref="H14:H16" si="4">E14</f>
        <v>18656.94181</v>
      </c>
      <c r="I14" s="71">
        <f t="shared" ref="I14:I16" si="5">G14*H14</f>
        <v>74627.767240000001</v>
      </c>
      <c r="J14" s="45">
        <v>7</v>
      </c>
      <c r="K14" s="32">
        <f t="shared" ref="K14:K16" si="6">J14*H14</f>
        <v>130598.59267</v>
      </c>
      <c r="L14" s="53">
        <v>10</v>
      </c>
      <c r="M14" s="30">
        <f t="shared" ref="M14:M16" si="7">L14*H14</f>
        <v>186569.41810000001</v>
      </c>
    </row>
    <row r="15" spans="2:13" x14ac:dyDescent="0.3">
      <c r="B15" s="22">
        <v>5</v>
      </c>
      <c r="C15" s="68" t="s">
        <v>65</v>
      </c>
      <c r="D15" s="59"/>
      <c r="E15" s="19">
        <f>'Wage Breakup'!E28</f>
        <v>18656.94181</v>
      </c>
      <c r="F15" s="73">
        <f t="shared" si="3"/>
        <v>0</v>
      </c>
      <c r="G15" s="59">
        <v>0</v>
      </c>
      <c r="H15" s="19">
        <f t="shared" si="4"/>
        <v>18656.94181</v>
      </c>
      <c r="I15" s="71">
        <f t="shared" si="5"/>
        <v>0</v>
      </c>
      <c r="J15" s="45">
        <v>0</v>
      </c>
      <c r="K15" s="32">
        <f t="shared" si="6"/>
        <v>0</v>
      </c>
      <c r="L15" s="51">
        <v>0</v>
      </c>
      <c r="M15" s="30">
        <f t="shared" si="7"/>
        <v>0</v>
      </c>
    </row>
    <row r="16" spans="2:13" x14ac:dyDescent="0.3">
      <c r="B16" s="22">
        <v>6</v>
      </c>
      <c r="C16" s="68" t="s">
        <v>61</v>
      </c>
      <c r="D16" s="59"/>
      <c r="E16" s="19">
        <f>'Wage Breakup'!E28</f>
        <v>18656.94181</v>
      </c>
      <c r="F16" s="76">
        <f t="shared" si="3"/>
        <v>0</v>
      </c>
      <c r="G16" s="59"/>
      <c r="H16" s="19">
        <f t="shared" si="4"/>
        <v>18656.94181</v>
      </c>
      <c r="I16" s="71">
        <f t="shared" si="5"/>
        <v>0</v>
      </c>
      <c r="J16" s="45"/>
      <c r="K16" s="32">
        <f t="shared" si="6"/>
        <v>0</v>
      </c>
      <c r="L16" s="51"/>
      <c r="M16" s="30">
        <f t="shared" si="7"/>
        <v>0</v>
      </c>
    </row>
    <row r="17" spans="2:13" x14ac:dyDescent="0.3">
      <c r="B17" s="24" t="s">
        <v>2</v>
      </c>
      <c r="C17" s="69" t="s">
        <v>3</v>
      </c>
      <c r="D17" s="79"/>
      <c r="E17" s="65"/>
      <c r="F17" s="37">
        <f>SUM(F13:F16)</f>
        <v>55970.825429999997</v>
      </c>
      <c r="G17" s="60" t="s">
        <v>2</v>
      </c>
      <c r="H17" s="21" t="s">
        <v>2</v>
      </c>
      <c r="I17" s="37">
        <f>SUM(I13:I16)</f>
        <v>74627.767240000001</v>
      </c>
      <c r="J17" s="46"/>
      <c r="K17" s="37">
        <f>SUM(K13:K15)</f>
        <v>152429.43948</v>
      </c>
      <c r="L17" s="52"/>
      <c r="M17" s="37">
        <f>SUM(M13:M15)</f>
        <v>208400.26491000003</v>
      </c>
    </row>
    <row r="18" spans="2:13" ht="14.4" customHeight="1" x14ac:dyDescent="0.3">
      <c r="B18" s="98" t="s">
        <v>66</v>
      </c>
      <c r="C18" s="99"/>
      <c r="D18" s="78"/>
      <c r="E18" s="64"/>
      <c r="F18" s="67"/>
      <c r="G18" s="40"/>
      <c r="H18" s="40"/>
      <c r="I18" s="41"/>
      <c r="J18" s="39"/>
      <c r="K18" s="41"/>
      <c r="L18" s="39"/>
      <c r="M18" s="41"/>
    </row>
    <row r="19" spans="2:13" x14ac:dyDescent="0.3">
      <c r="B19" s="22">
        <v>1</v>
      </c>
      <c r="C19" s="68" t="s">
        <v>67</v>
      </c>
      <c r="D19" s="59">
        <v>4</v>
      </c>
      <c r="E19" s="19">
        <v>24500</v>
      </c>
      <c r="F19" s="73">
        <f t="shared" ref="F19:F21" si="8">D19*E19</f>
        <v>98000</v>
      </c>
      <c r="G19" s="59">
        <v>6</v>
      </c>
      <c r="H19" s="19">
        <f>E19</f>
        <v>24500</v>
      </c>
      <c r="I19" s="42">
        <f t="shared" ref="I19:I21" si="9">$G19*H19</f>
        <v>147000</v>
      </c>
      <c r="J19" s="45">
        <v>7</v>
      </c>
      <c r="K19" s="32">
        <f t="shared" ref="K19:K21" si="10">J19*H19</f>
        <v>171500</v>
      </c>
      <c r="L19" s="51">
        <v>8</v>
      </c>
      <c r="M19" s="30">
        <f t="shared" ref="M19:M21" si="11">L19*H19</f>
        <v>196000</v>
      </c>
    </row>
    <row r="20" spans="2:13" x14ac:dyDescent="0.3">
      <c r="B20" s="22">
        <v>2</v>
      </c>
      <c r="C20" s="68" t="s">
        <v>68</v>
      </c>
      <c r="D20" s="59">
        <v>2</v>
      </c>
      <c r="E20" s="19">
        <v>27000</v>
      </c>
      <c r="F20" s="73">
        <f t="shared" si="8"/>
        <v>54000</v>
      </c>
      <c r="G20" s="59">
        <v>2</v>
      </c>
      <c r="H20" s="19">
        <f t="shared" ref="H20:H21" si="12">E20</f>
        <v>27000</v>
      </c>
      <c r="I20" s="42">
        <f t="shared" si="9"/>
        <v>54000</v>
      </c>
      <c r="J20" s="45">
        <v>2</v>
      </c>
      <c r="K20" s="32">
        <f t="shared" si="10"/>
        <v>54000</v>
      </c>
      <c r="L20" s="51">
        <v>2</v>
      </c>
      <c r="M20" s="30">
        <f t="shared" si="11"/>
        <v>54000</v>
      </c>
    </row>
    <row r="21" spans="2:13" x14ac:dyDescent="0.3">
      <c r="B21" s="22">
        <v>3</v>
      </c>
      <c r="C21" s="68" t="s">
        <v>69</v>
      </c>
      <c r="D21" s="59"/>
      <c r="E21" s="19">
        <f>E19</f>
        <v>24500</v>
      </c>
      <c r="F21" s="73">
        <f t="shared" si="8"/>
        <v>0</v>
      </c>
      <c r="G21" s="59"/>
      <c r="H21" s="19">
        <f t="shared" si="12"/>
        <v>24500</v>
      </c>
      <c r="I21" s="42">
        <f t="shared" si="9"/>
        <v>0</v>
      </c>
      <c r="J21" s="45"/>
      <c r="K21" s="32">
        <f t="shared" si="10"/>
        <v>0</v>
      </c>
      <c r="L21" s="51"/>
      <c r="M21" s="30">
        <f t="shared" si="11"/>
        <v>0</v>
      </c>
    </row>
    <row r="22" spans="2:13" x14ac:dyDescent="0.3">
      <c r="B22" s="24" t="s">
        <v>2</v>
      </c>
      <c r="C22" s="69" t="s">
        <v>3</v>
      </c>
      <c r="D22" s="79"/>
      <c r="E22" s="65"/>
      <c r="F22" s="37">
        <f>SUM(F19:F21)</f>
        <v>152000</v>
      </c>
      <c r="G22" s="60" t="s">
        <v>2</v>
      </c>
      <c r="H22" s="21" t="s">
        <v>2</v>
      </c>
      <c r="I22" s="37">
        <f>SUM(I19:I21)</f>
        <v>201000</v>
      </c>
      <c r="J22" s="46"/>
      <c r="K22" s="37">
        <f>SUM(K19:K21)</f>
        <v>225500</v>
      </c>
      <c r="L22" s="52"/>
      <c r="M22" s="37">
        <f>SUM(M19:M21)</f>
        <v>250000</v>
      </c>
    </row>
    <row r="23" spans="2:13" ht="14.4" customHeight="1" x14ac:dyDescent="0.3">
      <c r="B23" s="98" t="s">
        <v>35</v>
      </c>
      <c r="C23" s="99"/>
      <c r="D23" s="78"/>
      <c r="E23" s="64"/>
      <c r="F23" s="67"/>
      <c r="G23" s="40"/>
      <c r="H23" s="40"/>
      <c r="I23" s="41"/>
      <c r="J23" s="39"/>
      <c r="K23" s="41"/>
      <c r="L23" s="39"/>
      <c r="M23" s="41"/>
    </row>
    <row r="24" spans="2:13" x14ac:dyDescent="0.3">
      <c r="B24" s="22">
        <v>1</v>
      </c>
      <c r="C24" s="68" t="s">
        <v>45</v>
      </c>
      <c r="D24" s="59">
        <v>2</v>
      </c>
      <c r="E24" s="19">
        <f>'Wage Breakup'!G28</f>
        <v>25038.75661</v>
      </c>
      <c r="F24" s="73">
        <f t="shared" ref="F24:F27" si="13">D24*E24</f>
        <v>50077.513220000001</v>
      </c>
      <c r="G24" s="59">
        <v>3</v>
      </c>
      <c r="H24" s="19">
        <f>E24</f>
        <v>25038.75661</v>
      </c>
      <c r="I24" s="42">
        <f t="shared" ref="I24:I27" si="14">$G24*H24</f>
        <v>75116.269830000005</v>
      </c>
      <c r="J24" s="45">
        <v>3</v>
      </c>
      <c r="K24" s="32">
        <f t="shared" ref="K24:K27" si="15">J24*H24</f>
        <v>75116.269830000005</v>
      </c>
      <c r="L24" s="51">
        <v>4</v>
      </c>
      <c r="M24" s="30">
        <f t="shared" ref="M24:M27" si="16">L24*H24</f>
        <v>100155.02644</v>
      </c>
    </row>
    <row r="25" spans="2:13" x14ac:dyDescent="0.3">
      <c r="B25" s="22">
        <v>3</v>
      </c>
      <c r="C25" s="68" t="s">
        <v>6</v>
      </c>
      <c r="D25" s="59">
        <v>1</v>
      </c>
      <c r="E25" s="19">
        <f>'Wage Breakup'!H26</f>
        <v>23621.468499999999</v>
      </c>
      <c r="F25" s="73">
        <f t="shared" si="13"/>
        <v>23621.468499999999</v>
      </c>
      <c r="G25" s="59">
        <v>2</v>
      </c>
      <c r="H25" s="19">
        <f t="shared" ref="H25:H27" si="17">E25</f>
        <v>23621.468499999999</v>
      </c>
      <c r="I25" s="42">
        <f t="shared" si="14"/>
        <v>47242.936999999998</v>
      </c>
      <c r="J25" s="45">
        <v>2</v>
      </c>
      <c r="K25" s="32">
        <f t="shared" si="15"/>
        <v>47242.936999999998</v>
      </c>
      <c r="L25" s="51">
        <v>4</v>
      </c>
      <c r="M25" s="30">
        <f t="shared" si="16"/>
        <v>94485.873999999996</v>
      </c>
    </row>
    <row r="26" spans="2:13" x14ac:dyDescent="0.3">
      <c r="B26" s="22">
        <v>4</v>
      </c>
      <c r="C26" s="68" t="s">
        <v>71</v>
      </c>
      <c r="D26" s="59">
        <v>0</v>
      </c>
      <c r="E26" s="19">
        <v>30000</v>
      </c>
      <c r="F26" s="73">
        <f t="shared" si="13"/>
        <v>0</v>
      </c>
      <c r="G26" s="59">
        <v>0</v>
      </c>
      <c r="H26" s="19">
        <f t="shared" si="17"/>
        <v>30000</v>
      </c>
      <c r="I26" s="42">
        <f t="shared" si="14"/>
        <v>0</v>
      </c>
      <c r="J26" s="45">
        <v>0</v>
      </c>
      <c r="K26" s="32">
        <f t="shared" si="15"/>
        <v>0</v>
      </c>
      <c r="L26" s="51">
        <v>1</v>
      </c>
      <c r="M26" s="30">
        <f t="shared" si="16"/>
        <v>30000</v>
      </c>
    </row>
    <row r="27" spans="2:13" x14ac:dyDescent="0.3">
      <c r="B27" s="22">
        <v>5</v>
      </c>
      <c r="C27" s="68" t="s">
        <v>63</v>
      </c>
      <c r="D27" s="59">
        <v>0</v>
      </c>
      <c r="E27" s="19">
        <f>E24</f>
        <v>25038.75661</v>
      </c>
      <c r="F27" s="73">
        <f t="shared" si="13"/>
        <v>0</v>
      </c>
      <c r="G27" s="59">
        <v>0</v>
      </c>
      <c r="H27" s="19">
        <f t="shared" si="17"/>
        <v>25038.75661</v>
      </c>
      <c r="I27" s="42">
        <f t="shared" si="14"/>
        <v>0</v>
      </c>
      <c r="J27" s="45">
        <v>0</v>
      </c>
      <c r="K27" s="32">
        <f t="shared" si="15"/>
        <v>0</v>
      </c>
      <c r="L27" s="51">
        <v>0</v>
      </c>
      <c r="M27" s="30">
        <f t="shared" si="16"/>
        <v>0</v>
      </c>
    </row>
    <row r="28" spans="2:13" x14ac:dyDescent="0.3">
      <c r="B28" s="24" t="s">
        <v>2</v>
      </c>
      <c r="C28" s="69" t="s">
        <v>3</v>
      </c>
      <c r="D28" s="79"/>
      <c r="E28" s="65"/>
      <c r="F28" s="37">
        <f>SUM(F24:F27)</f>
        <v>73698.981719999996</v>
      </c>
      <c r="G28" s="60" t="s">
        <v>2</v>
      </c>
      <c r="H28" s="21" t="s">
        <v>2</v>
      </c>
      <c r="I28" s="37">
        <f>SUM(I24:I27)</f>
        <v>122359.20683000001</v>
      </c>
      <c r="J28" s="46"/>
      <c r="K28" s="37">
        <f>SUM(K24:K27)</f>
        <v>122359.20683000001</v>
      </c>
      <c r="L28" s="52"/>
      <c r="M28" s="37">
        <f>SUM(M24:M27)</f>
        <v>224640.90044</v>
      </c>
    </row>
    <row r="29" spans="2:13" ht="14.4" customHeight="1" x14ac:dyDescent="0.3">
      <c r="B29" s="98" t="s">
        <v>36</v>
      </c>
      <c r="C29" s="99"/>
      <c r="D29" s="78"/>
      <c r="E29" s="64"/>
      <c r="F29" s="67"/>
      <c r="G29" s="40"/>
      <c r="H29" s="40"/>
      <c r="I29" s="41"/>
      <c r="J29" s="39"/>
      <c r="K29" s="41"/>
      <c r="L29" s="39"/>
      <c r="M29" s="41"/>
    </row>
    <row r="30" spans="2:13" x14ac:dyDescent="0.3">
      <c r="B30" s="22">
        <v>1</v>
      </c>
      <c r="C30" s="68" t="s">
        <v>64</v>
      </c>
      <c r="D30" s="59">
        <v>0</v>
      </c>
      <c r="E30" s="3">
        <v>15000</v>
      </c>
      <c r="F30" s="68">
        <f>E30</f>
        <v>15000</v>
      </c>
      <c r="G30" s="59">
        <v>1</v>
      </c>
      <c r="H30" s="19">
        <f>E30</f>
        <v>15000</v>
      </c>
      <c r="I30" s="42">
        <f>$G30*H30</f>
        <v>15000</v>
      </c>
      <c r="J30" s="45">
        <v>1</v>
      </c>
      <c r="K30" s="32">
        <v>15000</v>
      </c>
      <c r="L30" s="51">
        <v>1</v>
      </c>
      <c r="M30" s="32">
        <v>15000</v>
      </c>
    </row>
    <row r="31" spans="2:13" x14ac:dyDescent="0.3">
      <c r="B31" s="24" t="s">
        <v>2</v>
      </c>
      <c r="C31" s="69" t="s">
        <v>3</v>
      </c>
      <c r="D31" s="79"/>
      <c r="E31" s="65"/>
      <c r="F31" s="37">
        <f>SUM(F30:F30)</f>
        <v>15000</v>
      </c>
      <c r="G31" s="60" t="s">
        <v>2</v>
      </c>
      <c r="H31" s="21" t="s">
        <v>2</v>
      </c>
      <c r="I31" s="37">
        <f>SUM(I30:I30)</f>
        <v>15000</v>
      </c>
      <c r="J31" s="46"/>
      <c r="K31" s="37">
        <f>SUM(K30:K30)</f>
        <v>15000</v>
      </c>
      <c r="L31" s="52"/>
      <c r="M31" s="37">
        <f>SUM(M30:M30)</f>
        <v>15000</v>
      </c>
    </row>
    <row r="32" spans="2:13" ht="14.4" customHeight="1" x14ac:dyDescent="0.3">
      <c r="B32" s="98" t="s">
        <v>37</v>
      </c>
      <c r="C32" s="99"/>
      <c r="D32" s="78"/>
      <c r="E32" s="64"/>
      <c r="F32" s="67"/>
      <c r="G32" s="40"/>
      <c r="H32" s="40"/>
      <c r="I32" s="41"/>
      <c r="J32" s="39"/>
      <c r="K32" s="41"/>
      <c r="L32" s="39"/>
      <c r="M32" s="41"/>
    </row>
    <row r="33" spans="2:14" ht="14.4" customHeight="1" x14ac:dyDescent="0.3">
      <c r="B33" s="22">
        <v>1</v>
      </c>
      <c r="C33" s="68" t="s">
        <v>70</v>
      </c>
      <c r="D33" s="59"/>
      <c r="E33" s="19" t="s">
        <v>43</v>
      </c>
      <c r="F33" s="68"/>
      <c r="G33" s="59"/>
      <c r="H33" s="19" t="s">
        <v>43</v>
      </c>
      <c r="I33" s="19" t="s">
        <v>43</v>
      </c>
      <c r="J33" s="45"/>
      <c r="K33" s="19" t="s">
        <v>43</v>
      </c>
      <c r="L33" s="53"/>
      <c r="M33" s="42" t="s">
        <v>43</v>
      </c>
      <c r="N33" s="6"/>
    </row>
    <row r="34" spans="2:14" x14ac:dyDescent="0.3">
      <c r="B34" s="22">
        <v>2</v>
      </c>
      <c r="C34" s="68" t="s">
        <v>7</v>
      </c>
      <c r="D34" s="59"/>
      <c r="E34" s="19">
        <v>5000</v>
      </c>
      <c r="F34" s="76">
        <f t="shared" ref="F34:F36" si="18">D34*E34</f>
        <v>0</v>
      </c>
      <c r="G34" s="59">
        <v>1</v>
      </c>
      <c r="H34" s="19">
        <v>5000</v>
      </c>
      <c r="I34" s="42">
        <f>$G34*H34</f>
        <v>5000</v>
      </c>
      <c r="J34" s="45">
        <v>1</v>
      </c>
      <c r="K34" s="31">
        <f>J34*H34</f>
        <v>5000</v>
      </c>
      <c r="L34" s="51">
        <v>1</v>
      </c>
      <c r="M34" s="30">
        <f>L34*H34</f>
        <v>5000</v>
      </c>
    </row>
    <row r="35" spans="2:14" ht="15.9" customHeight="1" x14ac:dyDescent="0.3">
      <c r="B35" s="22">
        <v>3</v>
      </c>
      <c r="C35" s="68" t="s">
        <v>8</v>
      </c>
      <c r="D35" s="59"/>
      <c r="E35" s="19">
        <v>2500</v>
      </c>
      <c r="F35" s="76">
        <f t="shared" si="18"/>
        <v>0</v>
      </c>
      <c r="G35" s="59">
        <v>1</v>
      </c>
      <c r="H35" s="19">
        <v>2500</v>
      </c>
      <c r="I35" s="42">
        <f>$G35*H35</f>
        <v>2500</v>
      </c>
      <c r="J35" s="45">
        <v>1</v>
      </c>
      <c r="K35" s="31">
        <f t="shared" ref="K35:K36" si="19">J35*H35</f>
        <v>2500</v>
      </c>
      <c r="L35" s="51">
        <v>1</v>
      </c>
      <c r="M35" s="30">
        <f>L35*H35</f>
        <v>2500</v>
      </c>
    </row>
    <row r="36" spans="2:14" ht="15.9" customHeight="1" x14ac:dyDescent="0.3">
      <c r="B36" s="22">
        <v>4</v>
      </c>
      <c r="C36" s="68" t="s">
        <v>9</v>
      </c>
      <c r="D36" s="59"/>
      <c r="E36" s="19">
        <v>2000</v>
      </c>
      <c r="F36" s="76">
        <f t="shared" si="18"/>
        <v>0</v>
      </c>
      <c r="G36" s="59">
        <v>1</v>
      </c>
      <c r="H36" s="19">
        <v>2000</v>
      </c>
      <c r="I36" s="42">
        <f>$G36*H36</f>
        <v>2000</v>
      </c>
      <c r="J36" s="45">
        <v>1</v>
      </c>
      <c r="K36" s="31">
        <f t="shared" si="19"/>
        <v>2000</v>
      </c>
      <c r="L36" s="51">
        <v>1</v>
      </c>
      <c r="M36" s="30">
        <f>L36*H36</f>
        <v>2000</v>
      </c>
    </row>
    <row r="37" spans="2:14" ht="15.9" customHeight="1" x14ac:dyDescent="0.3">
      <c r="B37" s="24" t="s">
        <v>2</v>
      </c>
      <c r="C37" s="69" t="s">
        <v>3</v>
      </c>
      <c r="D37" s="79"/>
      <c r="E37" s="65"/>
      <c r="F37" s="37">
        <f>SUM(F33:F36)</f>
        <v>0</v>
      </c>
      <c r="G37" s="60"/>
      <c r="H37" s="37">
        <f>SUM(H33:H36)</f>
        <v>9500</v>
      </c>
      <c r="I37" s="37">
        <f>SUM(I33:I36)</f>
        <v>9500</v>
      </c>
      <c r="J37" s="46"/>
      <c r="K37" s="37">
        <f>SUM(K33:K36)</f>
        <v>9500</v>
      </c>
      <c r="L37" s="52"/>
      <c r="M37" s="37">
        <f>SUM(M33:M36)</f>
        <v>9500</v>
      </c>
    </row>
    <row r="38" spans="2:14" ht="15.9" customHeight="1" x14ac:dyDescent="0.3">
      <c r="B38" s="25"/>
      <c r="C38" s="82"/>
      <c r="D38" s="80"/>
      <c r="E38" s="66"/>
      <c r="F38" s="43"/>
      <c r="G38" s="26"/>
      <c r="H38" s="26"/>
      <c r="I38" s="43"/>
      <c r="J38" s="47"/>
      <c r="K38" s="23"/>
      <c r="L38" s="51"/>
      <c r="M38" s="23"/>
    </row>
    <row r="39" spans="2:14" ht="15.9" customHeight="1" x14ac:dyDescent="0.3">
      <c r="B39" s="24" t="s">
        <v>2</v>
      </c>
      <c r="C39" s="69" t="s">
        <v>42</v>
      </c>
      <c r="D39" s="79"/>
      <c r="E39" s="65"/>
      <c r="F39" s="37">
        <f>F37+F31+F28+F17+F11+F22</f>
        <v>336669.80715000001</v>
      </c>
      <c r="G39" s="61"/>
      <c r="H39" s="21"/>
      <c r="I39" s="37">
        <f>I37+I31+I28+I17+I11+I22</f>
        <v>462486.97407</v>
      </c>
      <c r="J39" s="46"/>
      <c r="K39" s="37">
        <f>K37+K31+K28+K17+K11+K22</f>
        <v>594788.64630999998</v>
      </c>
      <c r="L39" s="54"/>
      <c r="M39" s="37">
        <f>M37+M31+M28+M17+M11+M22</f>
        <v>777541.16535000002</v>
      </c>
    </row>
    <row r="40" spans="2:14" ht="15.9" customHeight="1" x14ac:dyDescent="0.3">
      <c r="B40" s="27" t="s">
        <v>2</v>
      </c>
      <c r="C40" s="67" t="s">
        <v>10</v>
      </c>
      <c r="D40" s="78"/>
      <c r="E40" s="64"/>
      <c r="F40" s="57"/>
      <c r="G40" s="62"/>
      <c r="H40" s="20"/>
      <c r="I40" s="57"/>
      <c r="J40" s="48"/>
      <c r="K40" s="57"/>
      <c r="L40" s="55"/>
      <c r="M40" s="57"/>
    </row>
    <row r="41" spans="2:14" ht="15.9" customHeight="1" thickBot="1" x14ac:dyDescent="0.35">
      <c r="B41" s="28" t="s">
        <v>2</v>
      </c>
      <c r="C41" s="83" t="s">
        <v>11</v>
      </c>
      <c r="D41" s="81"/>
      <c r="E41" s="70"/>
      <c r="F41" s="38">
        <f>SUM(F39:F40)</f>
        <v>336669.80715000001</v>
      </c>
      <c r="G41" s="63"/>
      <c r="H41" s="29"/>
      <c r="I41" s="38">
        <f>SUM(I39:I40)</f>
        <v>462486.97407</v>
      </c>
      <c r="J41" s="49"/>
      <c r="K41" s="38">
        <f>SUM(K39:K40)</f>
        <v>594788.64630999998</v>
      </c>
      <c r="L41" s="56"/>
      <c r="M41" s="38">
        <f>SUM(M39:M40)</f>
        <v>777541.16535000002</v>
      </c>
    </row>
    <row r="42" spans="2:14" ht="15.9" customHeight="1" x14ac:dyDescent="0.3">
      <c r="B42" s="6"/>
      <c r="C42" s="6"/>
      <c r="D42" s="6"/>
      <c r="E42" s="6"/>
      <c r="F42" s="6"/>
      <c r="G42" s="6"/>
      <c r="H42" s="6"/>
      <c r="I42" s="6"/>
      <c r="J42" s="34"/>
    </row>
    <row r="43" spans="2:14" ht="15.9" customHeight="1" x14ac:dyDescent="0.3">
      <c r="B43" s="3"/>
      <c r="C43" s="7" t="s">
        <v>12</v>
      </c>
      <c r="D43" s="7"/>
      <c r="E43" s="7"/>
      <c r="F43" s="77">
        <v>0.06</v>
      </c>
      <c r="G43" s="4"/>
      <c r="H43" s="5"/>
      <c r="I43" s="35">
        <v>0.06</v>
      </c>
      <c r="J43" s="74"/>
      <c r="K43" s="35">
        <v>0.06</v>
      </c>
      <c r="L43" s="75"/>
      <c r="M43" s="35">
        <v>0.06</v>
      </c>
    </row>
  </sheetData>
  <mergeCells count="12">
    <mergeCell ref="L4:M4"/>
    <mergeCell ref="B18:C18"/>
    <mergeCell ref="B29:C29"/>
    <mergeCell ref="B32:C32"/>
    <mergeCell ref="G5:I5"/>
    <mergeCell ref="J5:K5"/>
    <mergeCell ref="L5:M5"/>
    <mergeCell ref="B7:C7"/>
    <mergeCell ref="B12:C12"/>
    <mergeCell ref="B5:C5"/>
    <mergeCell ref="B23:C23"/>
    <mergeCell ref="D5:F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N28"/>
  <sheetViews>
    <sheetView tabSelected="1" topLeftCell="C1" zoomScale="80" zoomScaleNormal="80" workbookViewId="0">
      <selection activeCell="D1" sqref="D1:M26"/>
    </sheetView>
  </sheetViews>
  <sheetFormatPr defaultColWidth="9.109375" defaultRowHeight="14.4" x14ac:dyDescent="0.3"/>
  <cols>
    <col min="1" max="1" width="9.109375" style="84"/>
    <col min="2" max="3" width="10.33203125" style="84" customWidth="1"/>
    <col min="4" max="4" width="38.44140625" style="84" customWidth="1"/>
    <col min="5" max="6" width="11.44140625" style="84" customWidth="1"/>
    <col min="7" max="7" width="19" style="84" bestFit="1" customWidth="1"/>
    <col min="8" max="8" width="14.88671875" style="84" customWidth="1"/>
    <col min="9" max="11" width="19.88671875" style="84" customWidth="1"/>
    <col min="12" max="12" width="22.88671875" style="84" customWidth="1"/>
    <col min="13" max="13" width="21.33203125" style="84" bestFit="1" customWidth="1"/>
    <col min="14" max="257" width="9.109375" style="84"/>
    <col min="258" max="259" width="10.33203125" style="84" customWidth="1"/>
    <col min="260" max="260" width="38.44140625" style="84" customWidth="1"/>
    <col min="261" max="262" width="11.44140625" style="84" customWidth="1"/>
    <col min="263" max="263" width="19" style="84" bestFit="1" customWidth="1"/>
    <col min="264" max="264" width="14.88671875" style="84" customWidth="1"/>
    <col min="265" max="267" width="19.88671875" style="84" customWidth="1"/>
    <col min="268" max="268" width="22.88671875" style="84" customWidth="1"/>
    <col min="269" max="269" width="21.33203125" style="84" bestFit="1" customWidth="1"/>
    <col min="270" max="513" width="9.109375" style="84"/>
    <col min="514" max="515" width="10.33203125" style="84" customWidth="1"/>
    <col min="516" max="516" width="38.44140625" style="84" customWidth="1"/>
    <col min="517" max="518" width="11.44140625" style="84" customWidth="1"/>
    <col min="519" max="519" width="19" style="84" bestFit="1" customWidth="1"/>
    <col min="520" max="520" width="14.88671875" style="84" customWidth="1"/>
    <col min="521" max="523" width="19.88671875" style="84" customWidth="1"/>
    <col min="524" max="524" width="22.88671875" style="84" customWidth="1"/>
    <col min="525" max="525" width="21.33203125" style="84" bestFit="1" customWidth="1"/>
    <col min="526" max="769" width="9.109375" style="84"/>
    <col min="770" max="771" width="10.33203125" style="84" customWidth="1"/>
    <col min="772" max="772" width="38.44140625" style="84" customWidth="1"/>
    <col min="773" max="774" width="11.44140625" style="84" customWidth="1"/>
    <col min="775" max="775" width="19" style="84" bestFit="1" customWidth="1"/>
    <col min="776" max="776" width="14.88671875" style="84" customWidth="1"/>
    <col min="777" max="779" width="19.88671875" style="84" customWidth="1"/>
    <col min="780" max="780" width="22.88671875" style="84" customWidth="1"/>
    <col min="781" max="781" width="21.33203125" style="84" bestFit="1" customWidth="1"/>
    <col min="782" max="1025" width="9.109375" style="84"/>
    <col min="1026" max="1027" width="10.33203125" style="84" customWidth="1"/>
    <col min="1028" max="1028" width="38.44140625" style="84" customWidth="1"/>
    <col min="1029" max="1030" width="11.44140625" style="84" customWidth="1"/>
    <col min="1031" max="1031" width="19" style="84" bestFit="1" customWidth="1"/>
    <col min="1032" max="1032" width="14.88671875" style="84" customWidth="1"/>
    <col min="1033" max="1035" width="19.88671875" style="84" customWidth="1"/>
    <col min="1036" max="1036" width="22.88671875" style="84" customWidth="1"/>
    <col min="1037" max="1037" width="21.33203125" style="84" bestFit="1" customWidth="1"/>
    <col min="1038" max="1281" width="9.109375" style="84"/>
    <col min="1282" max="1283" width="10.33203125" style="84" customWidth="1"/>
    <col min="1284" max="1284" width="38.44140625" style="84" customWidth="1"/>
    <col min="1285" max="1286" width="11.44140625" style="84" customWidth="1"/>
    <col min="1287" max="1287" width="19" style="84" bestFit="1" customWidth="1"/>
    <col min="1288" max="1288" width="14.88671875" style="84" customWidth="1"/>
    <col min="1289" max="1291" width="19.88671875" style="84" customWidth="1"/>
    <col min="1292" max="1292" width="22.88671875" style="84" customWidth="1"/>
    <col min="1293" max="1293" width="21.33203125" style="84" bestFit="1" customWidth="1"/>
    <col min="1294" max="1537" width="9.109375" style="84"/>
    <col min="1538" max="1539" width="10.33203125" style="84" customWidth="1"/>
    <col min="1540" max="1540" width="38.44140625" style="84" customWidth="1"/>
    <col min="1541" max="1542" width="11.44140625" style="84" customWidth="1"/>
    <col min="1543" max="1543" width="19" style="84" bestFit="1" customWidth="1"/>
    <col min="1544" max="1544" width="14.88671875" style="84" customWidth="1"/>
    <col min="1545" max="1547" width="19.88671875" style="84" customWidth="1"/>
    <col min="1548" max="1548" width="22.88671875" style="84" customWidth="1"/>
    <col min="1549" max="1549" width="21.33203125" style="84" bestFit="1" customWidth="1"/>
    <col min="1550" max="1793" width="9.109375" style="84"/>
    <col min="1794" max="1795" width="10.33203125" style="84" customWidth="1"/>
    <col min="1796" max="1796" width="38.44140625" style="84" customWidth="1"/>
    <col min="1797" max="1798" width="11.44140625" style="84" customWidth="1"/>
    <col min="1799" max="1799" width="19" style="84" bestFit="1" customWidth="1"/>
    <col min="1800" max="1800" width="14.88671875" style="84" customWidth="1"/>
    <col min="1801" max="1803" width="19.88671875" style="84" customWidth="1"/>
    <col min="1804" max="1804" width="22.88671875" style="84" customWidth="1"/>
    <col min="1805" max="1805" width="21.33203125" style="84" bestFit="1" customWidth="1"/>
    <col min="1806" max="2049" width="9.109375" style="84"/>
    <col min="2050" max="2051" width="10.33203125" style="84" customWidth="1"/>
    <col min="2052" max="2052" width="38.44140625" style="84" customWidth="1"/>
    <col min="2053" max="2054" width="11.44140625" style="84" customWidth="1"/>
    <col min="2055" max="2055" width="19" style="84" bestFit="1" customWidth="1"/>
    <col min="2056" max="2056" width="14.88671875" style="84" customWidth="1"/>
    <col min="2057" max="2059" width="19.88671875" style="84" customWidth="1"/>
    <col min="2060" max="2060" width="22.88671875" style="84" customWidth="1"/>
    <col min="2061" max="2061" width="21.33203125" style="84" bestFit="1" customWidth="1"/>
    <col min="2062" max="2305" width="9.109375" style="84"/>
    <col min="2306" max="2307" width="10.33203125" style="84" customWidth="1"/>
    <col min="2308" max="2308" width="38.44140625" style="84" customWidth="1"/>
    <col min="2309" max="2310" width="11.44140625" style="84" customWidth="1"/>
    <col min="2311" max="2311" width="19" style="84" bestFit="1" customWidth="1"/>
    <col min="2312" max="2312" width="14.88671875" style="84" customWidth="1"/>
    <col min="2313" max="2315" width="19.88671875" style="84" customWidth="1"/>
    <col min="2316" max="2316" width="22.88671875" style="84" customWidth="1"/>
    <col min="2317" max="2317" width="21.33203125" style="84" bestFit="1" customWidth="1"/>
    <col min="2318" max="2561" width="9.109375" style="84"/>
    <col min="2562" max="2563" width="10.33203125" style="84" customWidth="1"/>
    <col min="2564" max="2564" width="38.44140625" style="84" customWidth="1"/>
    <col min="2565" max="2566" width="11.44140625" style="84" customWidth="1"/>
    <col min="2567" max="2567" width="19" style="84" bestFit="1" customWidth="1"/>
    <col min="2568" max="2568" width="14.88671875" style="84" customWidth="1"/>
    <col min="2569" max="2571" width="19.88671875" style="84" customWidth="1"/>
    <col min="2572" max="2572" width="22.88671875" style="84" customWidth="1"/>
    <col min="2573" max="2573" width="21.33203125" style="84" bestFit="1" customWidth="1"/>
    <col min="2574" max="2817" width="9.109375" style="84"/>
    <col min="2818" max="2819" width="10.33203125" style="84" customWidth="1"/>
    <col min="2820" max="2820" width="38.44140625" style="84" customWidth="1"/>
    <col min="2821" max="2822" width="11.44140625" style="84" customWidth="1"/>
    <col min="2823" max="2823" width="19" style="84" bestFit="1" customWidth="1"/>
    <col min="2824" max="2824" width="14.88671875" style="84" customWidth="1"/>
    <col min="2825" max="2827" width="19.88671875" style="84" customWidth="1"/>
    <col min="2828" max="2828" width="22.88671875" style="84" customWidth="1"/>
    <col min="2829" max="2829" width="21.33203125" style="84" bestFit="1" customWidth="1"/>
    <col min="2830" max="3073" width="9.109375" style="84"/>
    <col min="3074" max="3075" width="10.33203125" style="84" customWidth="1"/>
    <col min="3076" max="3076" width="38.44140625" style="84" customWidth="1"/>
    <col min="3077" max="3078" width="11.44140625" style="84" customWidth="1"/>
    <col min="3079" max="3079" width="19" style="84" bestFit="1" customWidth="1"/>
    <col min="3080" max="3080" width="14.88671875" style="84" customWidth="1"/>
    <col min="3081" max="3083" width="19.88671875" style="84" customWidth="1"/>
    <col min="3084" max="3084" width="22.88671875" style="84" customWidth="1"/>
    <col min="3085" max="3085" width="21.33203125" style="84" bestFit="1" customWidth="1"/>
    <col min="3086" max="3329" width="9.109375" style="84"/>
    <col min="3330" max="3331" width="10.33203125" style="84" customWidth="1"/>
    <col min="3332" max="3332" width="38.44140625" style="84" customWidth="1"/>
    <col min="3333" max="3334" width="11.44140625" style="84" customWidth="1"/>
    <col min="3335" max="3335" width="19" style="84" bestFit="1" customWidth="1"/>
    <col min="3336" max="3336" width="14.88671875" style="84" customWidth="1"/>
    <col min="3337" max="3339" width="19.88671875" style="84" customWidth="1"/>
    <col min="3340" max="3340" width="22.88671875" style="84" customWidth="1"/>
    <col min="3341" max="3341" width="21.33203125" style="84" bestFit="1" customWidth="1"/>
    <col min="3342" max="3585" width="9.109375" style="84"/>
    <col min="3586" max="3587" width="10.33203125" style="84" customWidth="1"/>
    <col min="3588" max="3588" width="38.44140625" style="84" customWidth="1"/>
    <col min="3589" max="3590" width="11.44140625" style="84" customWidth="1"/>
    <col min="3591" max="3591" width="19" style="84" bestFit="1" customWidth="1"/>
    <col min="3592" max="3592" width="14.88671875" style="84" customWidth="1"/>
    <col min="3593" max="3595" width="19.88671875" style="84" customWidth="1"/>
    <col min="3596" max="3596" width="22.88671875" style="84" customWidth="1"/>
    <col min="3597" max="3597" width="21.33203125" style="84" bestFit="1" customWidth="1"/>
    <col min="3598" max="3841" width="9.109375" style="84"/>
    <col min="3842" max="3843" width="10.33203125" style="84" customWidth="1"/>
    <col min="3844" max="3844" width="38.44140625" style="84" customWidth="1"/>
    <col min="3845" max="3846" width="11.44140625" style="84" customWidth="1"/>
    <col min="3847" max="3847" width="19" style="84" bestFit="1" customWidth="1"/>
    <col min="3848" max="3848" width="14.88671875" style="84" customWidth="1"/>
    <col min="3849" max="3851" width="19.88671875" style="84" customWidth="1"/>
    <col min="3852" max="3852" width="22.88671875" style="84" customWidth="1"/>
    <col min="3853" max="3853" width="21.33203125" style="84" bestFit="1" customWidth="1"/>
    <col min="3854" max="4097" width="9.109375" style="84"/>
    <col min="4098" max="4099" width="10.33203125" style="84" customWidth="1"/>
    <col min="4100" max="4100" width="38.44140625" style="84" customWidth="1"/>
    <col min="4101" max="4102" width="11.44140625" style="84" customWidth="1"/>
    <col min="4103" max="4103" width="19" style="84" bestFit="1" customWidth="1"/>
    <col min="4104" max="4104" width="14.88671875" style="84" customWidth="1"/>
    <col min="4105" max="4107" width="19.88671875" style="84" customWidth="1"/>
    <col min="4108" max="4108" width="22.88671875" style="84" customWidth="1"/>
    <col min="4109" max="4109" width="21.33203125" style="84" bestFit="1" customWidth="1"/>
    <col min="4110" max="4353" width="9.109375" style="84"/>
    <col min="4354" max="4355" width="10.33203125" style="84" customWidth="1"/>
    <col min="4356" max="4356" width="38.44140625" style="84" customWidth="1"/>
    <col min="4357" max="4358" width="11.44140625" style="84" customWidth="1"/>
    <col min="4359" max="4359" width="19" style="84" bestFit="1" customWidth="1"/>
    <col min="4360" max="4360" width="14.88671875" style="84" customWidth="1"/>
    <col min="4361" max="4363" width="19.88671875" style="84" customWidth="1"/>
    <col min="4364" max="4364" width="22.88671875" style="84" customWidth="1"/>
    <col min="4365" max="4365" width="21.33203125" style="84" bestFit="1" customWidth="1"/>
    <col min="4366" max="4609" width="9.109375" style="84"/>
    <col min="4610" max="4611" width="10.33203125" style="84" customWidth="1"/>
    <col min="4612" max="4612" width="38.44140625" style="84" customWidth="1"/>
    <col min="4613" max="4614" width="11.44140625" style="84" customWidth="1"/>
    <col min="4615" max="4615" width="19" style="84" bestFit="1" customWidth="1"/>
    <col min="4616" max="4616" width="14.88671875" style="84" customWidth="1"/>
    <col min="4617" max="4619" width="19.88671875" style="84" customWidth="1"/>
    <col min="4620" max="4620" width="22.88671875" style="84" customWidth="1"/>
    <col min="4621" max="4621" width="21.33203125" style="84" bestFit="1" customWidth="1"/>
    <col min="4622" max="4865" width="9.109375" style="84"/>
    <col min="4866" max="4867" width="10.33203125" style="84" customWidth="1"/>
    <col min="4868" max="4868" width="38.44140625" style="84" customWidth="1"/>
    <col min="4869" max="4870" width="11.44140625" style="84" customWidth="1"/>
    <col min="4871" max="4871" width="19" style="84" bestFit="1" customWidth="1"/>
    <col min="4872" max="4872" width="14.88671875" style="84" customWidth="1"/>
    <col min="4873" max="4875" width="19.88671875" style="84" customWidth="1"/>
    <col min="4876" max="4876" width="22.88671875" style="84" customWidth="1"/>
    <col min="4877" max="4877" width="21.33203125" style="84" bestFit="1" customWidth="1"/>
    <col min="4878" max="5121" width="9.109375" style="84"/>
    <col min="5122" max="5123" width="10.33203125" style="84" customWidth="1"/>
    <col min="5124" max="5124" width="38.44140625" style="84" customWidth="1"/>
    <col min="5125" max="5126" width="11.44140625" style="84" customWidth="1"/>
    <col min="5127" max="5127" width="19" style="84" bestFit="1" customWidth="1"/>
    <col min="5128" max="5128" width="14.88671875" style="84" customWidth="1"/>
    <col min="5129" max="5131" width="19.88671875" style="84" customWidth="1"/>
    <col min="5132" max="5132" width="22.88671875" style="84" customWidth="1"/>
    <col min="5133" max="5133" width="21.33203125" style="84" bestFit="1" customWidth="1"/>
    <col min="5134" max="5377" width="9.109375" style="84"/>
    <col min="5378" max="5379" width="10.33203125" style="84" customWidth="1"/>
    <col min="5380" max="5380" width="38.44140625" style="84" customWidth="1"/>
    <col min="5381" max="5382" width="11.44140625" style="84" customWidth="1"/>
    <col min="5383" max="5383" width="19" style="84" bestFit="1" customWidth="1"/>
    <col min="5384" max="5384" width="14.88671875" style="84" customWidth="1"/>
    <col min="5385" max="5387" width="19.88671875" style="84" customWidth="1"/>
    <col min="5388" max="5388" width="22.88671875" style="84" customWidth="1"/>
    <col min="5389" max="5389" width="21.33203125" style="84" bestFit="1" customWidth="1"/>
    <col min="5390" max="5633" width="9.109375" style="84"/>
    <col min="5634" max="5635" width="10.33203125" style="84" customWidth="1"/>
    <col min="5636" max="5636" width="38.44140625" style="84" customWidth="1"/>
    <col min="5637" max="5638" width="11.44140625" style="84" customWidth="1"/>
    <col min="5639" max="5639" width="19" style="84" bestFit="1" customWidth="1"/>
    <col min="5640" max="5640" width="14.88671875" style="84" customWidth="1"/>
    <col min="5641" max="5643" width="19.88671875" style="84" customWidth="1"/>
    <col min="5644" max="5644" width="22.88671875" style="84" customWidth="1"/>
    <col min="5645" max="5645" width="21.33203125" style="84" bestFit="1" customWidth="1"/>
    <col min="5646" max="5889" width="9.109375" style="84"/>
    <col min="5890" max="5891" width="10.33203125" style="84" customWidth="1"/>
    <col min="5892" max="5892" width="38.44140625" style="84" customWidth="1"/>
    <col min="5893" max="5894" width="11.44140625" style="84" customWidth="1"/>
    <col min="5895" max="5895" width="19" style="84" bestFit="1" customWidth="1"/>
    <col min="5896" max="5896" width="14.88671875" style="84" customWidth="1"/>
    <col min="5897" max="5899" width="19.88671875" style="84" customWidth="1"/>
    <col min="5900" max="5900" width="22.88671875" style="84" customWidth="1"/>
    <col min="5901" max="5901" width="21.33203125" style="84" bestFit="1" customWidth="1"/>
    <col min="5902" max="6145" width="9.109375" style="84"/>
    <col min="6146" max="6147" width="10.33203125" style="84" customWidth="1"/>
    <col min="6148" max="6148" width="38.44140625" style="84" customWidth="1"/>
    <col min="6149" max="6150" width="11.44140625" style="84" customWidth="1"/>
    <col min="6151" max="6151" width="19" style="84" bestFit="1" customWidth="1"/>
    <col min="6152" max="6152" width="14.88671875" style="84" customWidth="1"/>
    <col min="6153" max="6155" width="19.88671875" style="84" customWidth="1"/>
    <col min="6156" max="6156" width="22.88671875" style="84" customWidth="1"/>
    <col min="6157" max="6157" width="21.33203125" style="84" bestFit="1" customWidth="1"/>
    <col min="6158" max="6401" width="9.109375" style="84"/>
    <col min="6402" max="6403" width="10.33203125" style="84" customWidth="1"/>
    <col min="6404" max="6404" width="38.44140625" style="84" customWidth="1"/>
    <col min="6405" max="6406" width="11.44140625" style="84" customWidth="1"/>
    <col min="6407" max="6407" width="19" style="84" bestFit="1" customWidth="1"/>
    <col min="6408" max="6408" width="14.88671875" style="84" customWidth="1"/>
    <col min="6409" max="6411" width="19.88671875" style="84" customWidth="1"/>
    <col min="6412" max="6412" width="22.88671875" style="84" customWidth="1"/>
    <col min="6413" max="6413" width="21.33203125" style="84" bestFit="1" customWidth="1"/>
    <col min="6414" max="6657" width="9.109375" style="84"/>
    <col min="6658" max="6659" width="10.33203125" style="84" customWidth="1"/>
    <col min="6660" max="6660" width="38.44140625" style="84" customWidth="1"/>
    <col min="6661" max="6662" width="11.44140625" style="84" customWidth="1"/>
    <col min="6663" max="6663" width="19" style="84" bestFit="1" customWidth="1"/>
    <col min="6664" max="6664" width="14.88671875" style="84" customWidth="1"/>
    <col min="6665" max="6667" width="19.88671875" style="84" customWidth="1"/>
    <col min="6668" max="6668" width="22.88671875" style="84" customWidth="1"/>
    <col min="6669" max="6669" width="21.33203125" style="84" bestFit="1" customWidth="1"/>
    <col min="6670" max="6913" width="9.109375" style="84"/>
    <col min="6914" max="6915" width="10.33203125" style="84" customWidth="1"/>
    <col min="6916" max="6916" width="38.44140625" style="84" customWidth="1"/>
    <col min="6917" max="6918" width="11.44140625" style="84" customWidth="1"/>
    <col min="6919" max="6919" width="19" style="84" bestFit="1" customWidth="1"/>
    <col min="6920" max="6920" width="14.88671875" style="84" customWidth="1"/>
    <col min="6921" max="6923" width="19.88671875" style="84" customWidth="1"/>
    <col min="6924" max="6924" width="22.88671875" style="84" customWidth="1"/>
    <col min="6925" max="6925" width="21.33203125" style="84" bestFit="1" customWidth="1"/>
    <col min="6926" max="7169" width="9.109375" style="84"/>
    <col min="7170" max="7171" width="10.33203125" style="84" customWidth="1"/>
    <col min="7172" max="7172" width="38.44140625" style="84" customWidth="1"/>
    <col min="7173" max="7174" width="11.44140625" style="84" customWidth="1"/>
    <col min="7175" max="7175" width="19" style="84" bestFit="1" customWidth="1"/>
    <col min="7176" max="7176" width="14.88671875" style="84" customWidth="1"/>
    <col min="7177" max="7179" width="19.88671875" style="84" customWidth="1"/>
    <col min="7180" max="7180" width="22.88671875" style="84" customWidth="1"/>
    <col min="7181" max="7181" width="21.33203125" style="84" bestFit="1" customWidth="1"/>
    <col min="7182" max="7425" width="9.109375" style="84"/>
    <col min="7426" max="7427" width="10.33203125" style="84" customWidth="1"/>
    <col min="7428" max="7428" width="38.44140625" style="84" customWidth="1"/>
    <col min="7429" max="7430" width="11.44140625" style="84" customWidth="1"/>
    <col min="7431" max="7431" width="19" style="84" bestFit="1" customWidth="1"/>
    <col min="7432" max="7432" width="14.88671875" style="84" customWidth="1"/>
    <col min="7433" max="7435" width="19.88671875" style="84" customWidth="1"/>
    <col min="7436" max="7436" width="22.88671875" style="84" customWidth="1"/>
    <col min="7437" max="7437" width="21.33203125" style="84" bestFit="1" customWidth="1"/>
    <col min="7438" max="7681" width="9.109375" style="84"/>
    <col min="7682" max="7683" width="10.33203125" style="84" customWidth="1"/>
    <col min="7684" max="7684" width="38.44140625" style="84" customWidth="1"/>
    <col min="7685" max="7686" width="11.44140625" style="84" customWidth="1"/>
    <col min="7687" max="7687" width="19" style="84" bestFit="1" customWidth="1"/>
    <col min="7688" max="7688" width="14.88671875" style="84" customWidth="1"/>
    <col min="7689" max="7691" width="19.88671875" style="84" customWidth="1"/>
    <col min="7692" max="7692" width="22.88671875" style="84" customWidth="1"/>
    <col min="7693" max="7693" width="21.33203125" style="84" bestFit="1" customWidth="1"/>
    <col min="7694" max="7937" width="9.109375" style="84"/>
    <col min="7938" max="7939" width="10.33203125" style="84" customWidth="1"/>
    <col min="7940" max="7940" width="38.44140625" style="84" customWidth="1"/>
    <col min="7941" max="7942" width="11.44140625" style="84" customWidth="1"/>
    <col min="7943" max="7943" width="19" style="84" bestFit="1" customWidth="1"/>
    <col min="7944" max="7944" width="14.88671875" style="84" customWidth="1"/>
    <col min="7945" max="7947" width="19.88671875" style="84" customWidth="1"/>
    <col min="7948" max="7948" width="22.88671875" style="84" customWidth="1"/>
    <col min="7949" max="7949" width="21.33203125" style="84" bestFit="1" customWidth="1"/>
    <col min="7950" max="8193" width="9.109375" style="84"/>
    <col min="8194" max="8195" width="10.33203125" style="84" customWidth="1"/>
    <col min="8196" max="8196" width="38.44140625" style="84" customWidth="1"/>
    <col min="8197" max="8198" width="11.44140625" style="84" customWidth="1"/>
    <col min="8199" max="8199" width="19" style="84" bestFit="1" customWidth="1"/>
    <col min="8200" max="8200" width="14.88671875" style="84" customWidth="1"/>
    <col min="8201" max="8203" width="19.88671875" style="84" customWidth="1"/>
    <col min="8204" max="8204" width="22.88671875" style="84" customWidth="1"/>
    <col min="8205" max="8205" width="21.33203125" style="84" bestFit="1" customWidth="1"/>
    <col min="8206" max="8449" width="9.109375" style="84"/>
    <col min="8450" max="8451" width="10.33203125" style="84" customWidth="1"/>
    <col min="8452" max="8452" width="38.44140625" style="84" customWidth="1"/>
    <col min="8453" max="8454" width="11.44140625" style="84" customWidth="1"/>
    <col min="8455" max="8455" width="19" style="84" bestFit="1" customWidth="1"/>
    <col min="8456" max="8456" width="14.88671875" style="84" customWidth="1"/>
    <col min="8457" max="8459" width="19.88671875" style="84" customWidth="1"/>
    <col min="8460" max="8460" width="22.88671875" style="84" customWidth="1"/>
    <col min="8461" max="8461" width="21.33203125" style="84" bestFit="1" customWidth="1"/>
    <col min="8462" max="8705" width="9.109375" style="84"/>
    <col min="8706" max="8707" width="10.33203125" style="84" customWidth="1"/>
    <col min="8708" max="8708" width="38.44140625" style="84" customWidth="1"/>
    <col min="8709" max="8710" width="11.44140625" style="84" customWidth="1"/>
    <col min="8711" max="8711" width="19" style="84" bestFit="1" customWidth="1"/>
    <col min="8712" max="8712" width="14.88671875" style="84" customWidth="1"/>
    <col min="8713" max="8715" width="19.88671875" style="84" customWidth="1"/>
    <col min="8716" max="8716" width="22.88671875" style="84" customWidth="1"/>
    <col min="8717" max="8717" width="21.33203125" style="84" bestFit="1" customWidth="1"/>
    <col min="8718" max="8961" width="9.109375" style="84"/>
    <col min="8962" max="8963" width="10.33203125" style="84" customWidth="1"/>
    <col min="8964" max="8964" width="38.44140625" style="84" customWidth="1"/>
    <col min="8965" max="8966" width="11.44140625" style="84" customWidth="1"/>
    <col min="8967" max="8967" width="19" style="84" bestFit="1" customWidth="1"/>
    <col min="8968" max="8968" width="14.88671875" style="84" customWidth="1"/>
    <col min="8969" max="8971" width="19.88671875" style="84" customWidth="1"/>
    <col min="8972" max="8972" width="22.88671875" style="84" customWidth="1"/>
    <col min="8973" max="8973" width="21.33203125" style="84" bestFit="1" customWidth="1"/>
    <col min="8974" max="9217" width="9.109375" style="84"/>
    <col min="9218" max="9219" width="10.33203125" style="84" customWidth="1"/>
    <col min="9220" max="9220" width="38.44140625" style="84" customWidth="1"/>
    <col min="9221" max="9222" width="11.44140625" style="84" customWidth="1"/>
    <col min="9223" max="9223" width="19" style="84" bestFit="1" customWidth="1"/>
    <col min="9224" max="9224" width="14.88671875" style="84" customWidth="1"/>
    <col min="9225" max="9227" width="19.88671875" style="84" customWidth="1"/>
    <col min="9228" max="9228" width="22.88671875" style="84" customWidth="1"/>
    <col min="9229" max="9229" width="21.33203125" style="84" bestFit="1" customWidth="1"/>
    <col min="9230" max="9473" width="9.109375" style="84"/>
    <col min="9474" max="9475" width="10.33203125" style="84" customWidth="1"/>
    <col min="9476" max="9476" width="38.44140625" style="84" customWidth="1"/>
    <col min="9477" max="9478" width="11.44140625" style="84" customWidth="1"/>
    <col min="9479" max="9479" width="19" style="84" bestFit="1" customWidth="1"/>
    <col min="9480" max="9480" width="14.88671875" style="84" customWidth="1"/>
    <col min="9481" max="9483" width="19.88671875" style="84" customWidth="1"/>
    <col min="9484" max="9484" width="22.88671875" style="84" customWidth="1"/>
    <col min="9485" max="9485" width="21.33203125" style="84" bestFit="1" customWidth="1"/>
    <col min="9486" max="9729" width="9.109375" style="84"/>
    <col min="9730" max="9731" width="10.33203125" style="84" customWidth="1"/>
    <col min="9732" max="9732" width="38.44140625" style="84" customWidth="1"/>
    <col min="9733" max="9734" width="11.44140625" style="84" customWidth="1"/>
    <col min="9735" max="9735" width="19" style="84" bestFit="1" customWidth="1"/>
    <col min="9736" max="9736" width="14.88671875" style="84" customWidth="1"/>
    <col min="9737" max="9739" width="19.88671875" style="84" customWidth="1"/>
    <col min="9740" max="9740" width="22.88671875" style="84" customWidth="1"/>
    <col min="9741" max="9741" width="21.33203125" style="84" bestFit="1" customWidth="1"/>
    <col min="9742" max="9985" width="9.109375" style="84"/>
    <col min="9986" max="9987" width="10.33203125" style="84" customWidth="1"/>
    <col min="9988" max="9988" width="38.44140625" style="84" customWidth="1"/>
    <col min="9989" max="9990" width="11.44140625" style="84" customWidth="1"/>
    <col min="9991" max="9991" width="19" style="84" bestFit="1" customWidth="1"/>
    <col min="9992" max="9992" width="14.88671875" style="84" customWidth="1"/>
    <col min="9993" max="9995" width="19.88671875" style="84" customWidth="1"/>
    <col min="9996" max="9996" width="22.88671875" style="84" customWidth="1"/>
    <col min="9997" max="9997" width="21.33203125" style="84" bestFit="1" customWidth="1"/>
    <col min="9998" max="10241" width="9.109375" style="84"/>
    <col min="10242" max="10243" width="10.33203125" style="84" customWidth="1"/>
    <col min="10244" max="10244" width="38.44140625" style="84" customWidth="1"/>
    <col min="10245" max="10246" width="11.44140625" style="84" customWidth="1"/>
    <col min="10247" max="10247" width="19" style="84" bestFit="1" customWidth="1"/>
    <col min="10248" max="10248" width="14.88671875" style="84" customWidth="1"/>
    <col min="10249" max="10251" width="19.88671875" style="84" customWidth="1"/>
    <col min="10252" max="10252" width="22.88671875" style="84" customWidth="1"/>
    <col min="10253" max="10253" width="21.33203125" style="84" bestFit="1" customWidth="1"/>
    <col min="10254" max="10497" width="9.109375" style="84"/>
    <col min="10498" max="10499" width="10.33203125" style="84" customWidth="1"/>
    <col min="10500" max="10500" width="38.44140625" style="84" customWidth="1"/>
    <col min="10501" max="10502" width="11.44140625" style="84" customWidth="1"/>
    <col min="10503" max="10503" width="19" style="84" bestFit="1" customWidth="1"/>
    <col min="10504" max="10504" width="14.88671875" style="84" customWidth="1"/>
    <col min="10505" max="10507" width="19.88671875" style="84" customWidth="1"/>
    <col min="10508" max="10508" width="22.88671875" style="84" customWidth="1"/>
    <col min="10509" max="10509" width="21.33203125" style="84" bestFit="1" customWidth="1"/>
    <col min="10510" max="10753" width="9.109375" style="84"/>
    <col min="10754" max="10755" width="10.33203125" style="84" customWidth="1"/>
    <col min="10756" max="10756" width="38.44140625" style="84" customWidth="1"/>
    <col min="10757" max="10758" width="11.44140625" style="84" customWidth="1"/>
    <col min="10759" max="10759" width="19" style="84" bestFit="1" customWidth="1"/>
    <col min="10760" max="10760" width="14.88671875" style="84" customWidth="1"/>
    <col min="10761" max="10763" width="19.88671875" style="84" customWidth="1"/>
    <col min="10764" max="10764" width="22.88671875" style="84" customWidth="1"/>
    <col min="10765" max="10765" width="21.33203125" style="84" bestFit="1" customWidth="1"/>
    <col min="10766" max="11009" width="9.109375" style="84"/>
    <col min="11010" max="11011" width="10.33203125" style="84" customWidth="1"/>
    <col min="11012" max="11012" width="38.44140625" style="84" customWidth="1"/>
    <col min="11013" max="11014" width="11.44140625" style="84" customWidth="1"/>
    <col min="11015" max="11015" width="19" style="84" bestFit="1" customWidth="1"/>
    <col min="11016" max="11016" width="14.88671875" style="84" customWidth="1"/>
    <col min="11017" max="11019" width="19.88671875" style="84" customWidth="1"/>
    <col min="11020" max="11020" width="22.88671875" style="84" customWidth="1"/>
    <col min="11021" max="11021" width="21.33203125" style="84" bestFit="1" customWidth="1"/>
    <col min="11022" max="11265" width="9.109375" style="84"/>
    <col min="11266" max="11267" width="10.33203125" style="84" customWidth="1"/>
    <col min="11268" max="11268" width="38.44140625" style="84" customWidth="1"/>
    <col min="11269" max="11270" width="11.44140625" style="84" customWidth="1"/>
    <col min="11271" max="11271" width="19" style="84" bestFit="1" customWidth="1"/>
    <col min="11272" max="11272" width="14.88671875" style="84" customWidth="1"/>
    <col min="11273" max="11275" width="19.88671875" style="84" customWidth="1"/>
    <col min="11276" max="11276" width="22.88671875" style="84" customWidth="1"/>
    <col min="11277" max="11277" width="21.33203125" style="84" bestFit="1" customWidth="1"/>
    <col min="11278" max="11521" width="9.109375" style="84"/>
    <col min="11522" max="11523" width="10.33203125" style="84" customWidth="1"/>
    <col min="11524" max="11524" width="38.44140625" style="84" customWidth="1"/>
    <col min="11525" max="11526" width="11.44140625" style="84" customWidth="1"/>
    <col min="11527" max="11527" width="19" style="84" bestFit="1" customWidth="1"/>
    <col min="11528" max="11528" width="14.88671875" style="84" customWidth="1"/>
    <col min="11529" max="11531" width="19.88671875" style="84" customWidth="1"/>
    <col min="11532" max="11532" width="22.88671875" style="84" customWidth="1"/>
    <col min="11533" max="11533" width="21.33203125" style="84" bestFit="1" customWidth="1"/>
    <col min="11534" max="11777" width="9.109375" style="84"/>
    <col min="11778" max="11779" width="10.33203125" style="84" customWidth="1"/>
    <col min="11780" max="11780" width="38.44140625" style="84" customWidth="1"/>
    <col min="11781" max="11782" width="11.44140625" style="84" customWidth="1"/>
    <col min="11783" max="11783" width="19" style="84" bestFit="1" customWidth="1"/>
    <col min="11784" max="11784" width="14.88671875" style="84" customWidth="1"/>
    <col min="11785" max="11787" width="19.88671875" style="84" customWidth="1"/>
    <col min="11788" max="11788" width="22.88671875" style="84" customWidth="1"/>
    <col min="11789" max="11789" width="21.33203125" style="84" bestFit="1" customWidth="1"/>
    <col min="11790" max="12033" width="9.109375" style="84"/>
    <col min="12034" max="12035" width="10.33203125" style="84" customWidth="1"/>
    <col min="12036" max="12036" width="38.44140625" style="84" customWidth="1"/>
    <col min="12037" max="12038" width="11.44140625" style="84" customWidth="1"/>
    <col min="12039" max="12039" width="19" style="84" bestFit="1" customWidth="1"/>
    <col min="12040" max="12040" width="14.88671875" style="84" customWidth="1"/>
    <col min="12041" max="12043" width="19.88671875" style="84" customWidth="1"/>
    <col min="12044" max="12044" width="22.88671875" style="84" customWidth="1"/>
    <col min="12045" max="12045" width="21.33203125" style="84" bestFit="1" customWidth="1"/>
    <col min="12046" max="12289" width="9.109375" style="84"/>
    <col min="12290" max="12291" width="10.33203125" style="84" customWidth="1"/>
    <col min="12292" max="12292" width="38.44140625" style="84" customWidth="1"/>
    <col min="12293" max="12294" width="11.44140625" style="84" customWidth="1"/>
    <col min="12295" max="12295" width="19" style="84" bestFit="1" customWidth="1"/>
    <col min="12296" max="12296" width="14.88671875" style="84" customWidth="1"/>
    <col min="12297" max="12299" width="19.88671875" style="84" customWidth="1"/>
    <col min="12300" max="12300" width="22.88671875" style="84" customWidth="1"/>
    <col min="12301" max="12301" width="21.33203125" style="84" bestFit="1" customWidth="1"/>
    <col min="12302" max="12545" width="9.109375" style="84"/>
    <col min="12546" max="12547" width="10.33203125" style="84" customWidth="1"/>
    <col min="12548" max="12548" width="38.44140625" style="84" customWidth="1"/>
    <col min="12549" max="12550" width="11.44140625" style="84" customWidth="1"/>
    <col min="12551" max="12551" width="19" style="84" bestFit="1" customWidth="1"/>
    <col min="12552" max="12552" width="14.88671875" style="84" customWidth="1"/>
    <col min="12553" max="12555" width="19.88671875" style="84" customWidth="1"/>
    <col min="12556" max="12556" width="22.88671875" style="84" customWidth="1"/>
    <col min="12557" max="12557" width="21.33203125" style="84" bestFit="1" customWidth="1"/>
    <col min="12558" max="12801" width="9.109375" style="84"/>
    <col min="12802" max="12803" width="10.33203125" style="84" customWidth="1"/>
    <col min="12804" max="12804" width="38.44140625" style="84" customWidth="1"/>
    <col min="12805" max="12806" width="11.44140625" style="84" customWidth="1"/>
    <col min="12807" max="12807" width="19" style="84" bestFit="1" customWidth="1"/>
    <col min="12808" max="12808" width="14.88671875" style="84" customWidth="1"/>
    <col min="12809" max="12811" width="19.88671875" style="84" customWidth="1"/>
    <col min="12812" max="12812" width="22.88671875" style="84" customWidth="1"/>
    <col min="12813" max="12813" width="21.33203125" style="84" bestFit="1" customWidth="1"/>
    <col min="12814" max="13057" width="9.109375" style="84"/>
    <col min="13058" max="13059" width="10.33203125" style="84" customWidth="1"/>
    <col min="13060" max="13060" width="38.44140625" style="84" customWidth="1"/>
    <col min="13061" max="13062" width="11.44140625" style="84" customWidth="1"/>
    <col min="13063" max="13063" width="19" style="84" bestFit="1" customWidth="1"/>
    <col min="13064" max="13064" width="14.88671875" style="84" customWidth="1"/>
    <col min="13065" max="13067" width="19.88671875" style="84" customWidth="1"/>
    <col min="13068" max="13068" width="22.88671875" style="84" customWidth="1"/>
    <col min="13069" max="13069" width="21.33203125" style="84" bestFit="1" customWidth="1"/>
    <col min="13070" max="13313" width="9.109375" style="84"/>
    <col min="13314" max="13315" width="10.33203125" style="84" customWidth="1"/>
    <col min="13316" max="13316" width="38.44140625" style="84" customWidth="1"/>
    <col min="13317" max="13318" width="11.44140625" style="84" customWidth="1"/>
    <col min="13319" max="13319" width="19" style="84" bestFit="1" customWidth="1"/>
    <col min="13320" max="13320" width="14.88671875" style="84" customWidth="1"/>
    <col min="13321" max="13323" width="19.88671875" style="84" customWidth="1"/>
    <col min="13324" max="13324" width="22.88671875" style="84" customWidth="1"/>
    <col min="13325" max="13325" width="21.33203125" style="84" bestFit="1" customWidth="1"/>
    <col min="13326" max="13569" width="9.109375" style="84"/>
    <col min="13570" max="13571" width="10.33203125" style="84" customWidth="1"/>
    <col min="13572" max="13572" width="38.44140625" style="84" customWidth="1"/>
    <col min="13573" max="13574" width="11.44140625" style="84" customWidth="1"/>
    <col min="13575" max="13575" width="19" style="84" bestFit="1" customWidth="1"/>
    <col min="13576" max="13576" width="14.88671875" style="84" customWidth="1"/>
    <col min="13577" max="13579" width="19.88671875" style="84" customWidth="1"/>
    <col min="13580" max="13580" width="22.88671875" style="84" customWidth="1"/>
    <col min="13581" max="13581" width="21.33203125" style="84" bestFit="1" customWidth="1"/>
    <col min="13582" max="13825" width="9.109375" style="84"/>
    <col min="13826" max="13827" width="10.33203125" style="84" customWidth="1"/>
    <col min="13828" max="13828" width="38.44140625" style="84" customWidth="1"/>
    <col min="13829" max="13830" width="11.44140625" style="84" customWidth="1"/>
    <col min="13831" max="13831" width="19" style="84" bestFit="1" customWidth="1"/>
    <col min="13832" max="13832" width="14.88671875" style="84" customWidth="1"/>
    <col min="13833" max="13835" width="19.88671875" style="84" customWidth="1"/>
    <col min="13836" max="13836" width="22.88671875" style="84" customWidth="1"/>
    <col min="13837" max="13837" width="21.33203125" style="84" bestFit="1" customWidth="1"/>
    <col min="13838" max="14081" width="9.109375" style="84"/>
    <col min="14082" max="14083" width="10.33203125" style="84" customWidth="1"/>
    <col min="14084" max="14084" width="38.44140625" style="84" customWidth="1"/>
    <col min="14085" max="14086" width="11.44140625" style="84" customWidth="1"/>
    <col min="14087" max="14087" width="19" style="84" bestFit="1" customWidth="1"/>
    <col min="14088" max="14088" width="14.88671875" style="84" customWidth="1"/>
    <col min="14089" max="14091" width="19.88671875" style="84" customWidth="1"/>
    <col min="14092" max="14092" width="22.88671875" style="84" customWidth="1"/>
    <col min="14093" max="14093" width="21.33203125" style="84" bestFit="1" customWidth="1"/>
    <col min="14094" max="14337" width="9.109375" style="84"/>
    <col min="14338" max="14339" width="10.33203125" style="84" customWidth="1"/>
    <col min="14340" max="14340" width="38.44140625" style="84" customWidth="1"/>
    <col min="14341" max="14342" width="11.44140625" style="84" customWidth="1"/>
    <col min="14343" max="14343" width="19" style="84" bestFit="1" customWidth="1"/>
    <col min="14344" max="14344" width="14.88671875" style="84" customWidth="1"/>
    <col min="14345" max="14347" width="19.88671875" style="84" customWidth="1"/>
    <col min="14348" max="14348" width="22.88671875" style="84" customWidth="1"/>
    <col min="14349" max="14349" width="21.33203125" style="84" bestFit="1" customWidth="1"/>
    <col min="14350" max="14593" width="9.109375" style="84"/>
    <col min="14594" max="14595" width="10.33203125" style="84" customWidth="1"/>
    <col min="14596" max="14596" width="38.44140625" style="84" customWidth="1"/>
    <col min="14597" max="14598" width="11.44140625" style="84" customWidth="1"/>
    <col min="14599" max="14599" width="19" style="84" bestFit="1" customWidth="1"/>
    <col min="14600" max="14600" width="14.88671875" style="84" customWidth="1"/>
    <col min="14601" max="14603" width="19.88671875" style="84" customWidth="1"/>
    <col min="14604" max="14604" width="22.88671875" style="84" customWidth="1"/>
    <col min="14605" max="14605" width="21.33203125" style="84" bestFit="1" customWidth="1"/>
    <col min="14606" max="14849" width="9.109375" style="84"/>
    <col min="14850" max="14851" width="10.33203125" style="84" customWidth="1"/>
    <col min="14852" max="14852" width="38.44140625" style="84" customWidth="1"/>
    <col min="14853" max="14854" width="11.44140625" style="84" customWidth="1"/>
    <col min="14855" max="14855" width="19" style="84" bestFit="1" customWidth="1"/>
    <col min="14856" max="14856" width="14.88671875" style="84" customWidth="1"/>
    <col min="14857" max="14859" width="19.88671875" style="84" customWidth="1"/>
    <col min="14860" max="14860" width="22.88671875" style="84" customWidth="1"/>
    <col min="14861" max="14861" width="21.33203125" style="84" bestFit="1" customWidth="1"/>
    <col min="14862" max="15105" width="9.109375" style="84"/>
    <col min="15106" max="15107" width="10.33203125" style="84" customWidth="1"/>
    <col min="15108" max="15108" width="38.44140625" style="84" customWidth="1"/>
    <col min="15109" max="15110" width="11.44140625" style="84" customWidth="1"/>
    <col min="15111" max="15111" width="19" style="84" bestFit="1" customWidth="1"/>
    <col min="15112" max="15112" width="14.88671875" style="84" customWidth="1"/>
    <col min="15113" max="15115" width="19.88671875" style="84" customWidth="1"/>
    <col min="15116" max="15116" width="22.88671875" style="84" customWidth="1"/>
    <col min="15117" max="15117" width="21.33203125" style="84" bestFit="1" customWidth="1"/>
    <col min="15118" max="15361" width="9.109375" style="84"/>
    <col min="15362" max="15363" width="10.33203125" style="84" customWidth="1"/>
    <col min="15364" max="15364" width="38.44140625" style="84" customWidth="1"/>
    <col min="15365" max="15366" width="11.44140625" style="84" customWidth="1"/>
    <col min="15367" max="15367" width="19" style="84" bestFit="1" customWidth="1"/>
    <col min="15368" max="15368" width="14.88671875" style="84" customWidth="1"/>
    <col min="15369" max="15371" width="19.88671875" style="84" customWidth="1"/>
    <col min="15372" max="15372" width="22.88671875" style="84" customWidth="1"/>
    <col min="15373" max="15373" width="21.33203125" style="84" bestFit="1" customWidth="1"/>
    <col min="15374" max="15617" width="9.109375" style="84"/>
    <col min="15618" max="15619" width="10.33203125" style="84" customWidth="1"/>
    <col min="15620" max="15620" width="38.44140625" style="84" customWidth="1"/>
    <col min="15621" max="15622" width="11.44140625" style="84" customWidth="1"/>
    <col min="15623" max="15623" width="19" style="84" bestFit="1" customWidth="1"/>
    <col min="15624" max="15624" width="14.88671875" style="84" customWidth="1"/>
    <col min="15625" max="15627" width="19.88671875" style="84" customWidth="1"/>
    <col min="15628" max="15628" width="22.88671875" style="84" customWidth="1"/>
    <col min="15629" max="15629" width="21.33203125" style="84" bestFit="1" customWidth="1"/>
    <col min="15630" max="15873" width="9.109375" style="84"/>
    <col min="15874" max="15875" width="10.33203125" style="84" customWidth="1"/>
    <col min="15876" max="15876" width="38.44140625" style="84" customWidth="1"/>
    <col min="15877" max="15878" width="11.44140625" style="84" customWidth="1"/>
    <col min="15879" max="15879" width="19" style="84" bestFit="1" customWidth="1"/>
    <col min="15880" max="15880" width="14.88671875" style="84" customWidth="1"/>
    <col min="15881" max="15883" width="19.88671875" style="84" customWidth="1"/>
    <col min="15884" max="15884" width="22.88671875" style="84" customWidth="1"/>
    <col min="15885" max="15885" width="21.33203125" style="84" bestFit="1" customWidth="1"/>
    <col min="15886" max="16129" width="9.109375" style="84"/>
    <col min="16130" max="16131" width="10.33203125" style="84" customWidth="1"/>
    <col min="16132" max="16132" width="38.44140625" style="84" customWidth="1"/>
    <col min="16133" max="16134" width="11.44140625" style="84" customWidth="1"/>
    <col min="16135" max="16135" width="19" style="84" bestFit="1" customWidth="1"/>
    <col min="16136" max="16136" width="14.88671875" style="84" customWidth="1"/>
    <col min="16137" max="16139" width="19.88671875" style="84" customWidth="1"/>
    <col min="16140" max="16140" width="22.88671875" style="84" customWidth="1"/>
    <col min="16141" max="16141" width="21.33203125" style="84" bestFit="1" customWidth="1"/>
    <col min="16142" max="16384" width="9.109375" style="84"/>
  </cols>
  <sheetData>
    <row r="1" spans="4:13" ht="15" thickBot="1" x14ac:dyDescent="0.35">
      <c r="D1" s="111" t="s">
        <v>15</v>
      </c>
      <c r="E1" s="112"/>
      <c r="F1" s="112"/>
      <c r="G1" s="112"/>
      <c r="H1" s="112"/>
      <c r="I1" s="112"/>
      <c r="J1" s="112"/>
      <c r="K1" s="112"/>
      <c r="L1" s="112"/>
      <c r="M1" s="112"/>
    </row>
    <row r="2" spans="4:13" x14ac:dyDescent="0.3">
      <c r="D2" s="8" t="s">
        <v>16</v>
      </c>
      <c r="E2" s="9" t="s">
        <v>46</v>
      </c>
      <c r="F2" s="9" t="s">
        <v>39</v>
      </c>
      <c r="G2" s="9" t="s">
        <v>17</v>
      </c>
      <c r="H2" s="9" t="s">
        <v>38</v>
      </c>
      <c r="I2" s="9" t="s">
        <v>47</v>
      </c>
      <c r="J2" s="9" t="s">
        <v>48</v>
      </c>
      <c r="K2" s="9" t="s">
        <v>49</v>
      </c>
      <c r="L2" s="9" t="s">
        <v>18</v>
      </c>
      <c r="M2" s="9" t="s">
        <v>19</v>
      </c>
    </row>
    <row r="3" spans="4:13" x14ac:dyDescent="0.3">
      <c r="D3" s="10" t="s">
        <v>20</v>
      </c>
      <c r="E3" s="11"/>
      <c r="F3" s="11"/>
      <c r="G3" s="11"/>
      <c r="H3" s="11"/>
      <c r="I3" s="12"/>
      <c r="J3" s="12"/>
      <c r="K3" s="12"/>
      <c r="L3" s="12"/>
      <c r="M3" s="12"/>
    </row>
    <row r="4" spans="4:13" x14ac:dyDescent="0.3">
      <c r="D4" s="10" t="s">
        <v>21</v>
      </c>
      <c r="E4" s="13">
        <v>11587</v>
      </c>
      <c r="F4" s="13">
        <v>12747</v>
      </c>
      <c r="G4" s="13">
        <v>12747</v>
      </c>
      <c r="H4" s="13">
        <v>12747</v>
      </c>
      <c r="I4" s="13">
        <v>12747</v>
      </c>
      <c r="J4" s="13">
        <v>14021</v>
      </c>
      <c r="K4" s="13">
        <v>12747</v>
      </c>
      <c r="L4" s="13">
        <v>12747</v>
      </c>
      <c r="M4" s="13">
        <v>11587</v>
      </c>
    </row>
    <row r="5" spans="4:13" x14ac:dyDescent="0.3">
      <c r="D5" s="10" t="s">
        <v>22</v>
      </c>
      <c r="E5" s="13">
        <v>1724</v>
      </c>
      <c r="F5" s="13">
        <v>1724</v>
      </c>
      <c r="G5" s="13">
        <v>1724</v>
      </c>
      <c r="H5" s="13">
        <v>1724</v>
      </c>
      <c r="I5" s="13">
        <v>1724</v>
      </c>
      <c r="J5" s="13">
        <v>1724</v>
      </c>
      <c r="K5" s="13">
        <v>1724</v>
      </c>
      <c r="L5" s="13">
        <v>1724</v>
      </c>
      <c r="M5" s="13">
        <v>1724</v>
      </c>
    </row>
    <row r="6" spans="4:13" x14ac:dyDescent="0.3">
      <c r="D6" s="14" t="s">
        <v>23</v>
      </c>
      <c r="E6" s="15">
        <f t="shared" ref="E6:M6" si="0">E4+E5</f>
        <v>13311</v>
      </c>
      <c r="F6" s="15">
        <f t="shared" si="0"/>
        <v>14471</v>
      </c>
      <c r="G6" s="15">
        <f t="shared" si="0"/>
        <v>14471</v>
      </c>
      <c r="H6" s="15">
        <f t="shared" si="0"/>
        <v>14471</v>
      </c>
      <c r="I6" s="15">
        <f t="shared" si="0"/>
        <v>14471</v>
      </c>
      <c r="J6" s="15">
        <f>J4+J5</f>
        <v>15745</v>
      </c>
      <c r="K6" s="15">
        <f>K4+K5</f>
        <v>14471</v>
      </c>
      <c r="L6" s="15">
        <f t="shared" si="0"/>
        <v>14471</v>
      </c>
      <c r="M6" s="15">
        <f t="shared" si="0"/>
        <v>13311</v>
      </c>
    </row>
    <row r="7" spans="4:13" x14ac:dyDescent="0.3">
      <c r="D7" s="10" t="s">
        <v>51</v>
      </c>
      <c r="E7" s="13"/>
      <c r="F7" s="13">
        <v>600</v>
      </c>
      <c r="G7" s="13">
        <v>1000</v>
      </c>
      <c r="H7" s="13">
        <v>1000</v>
      </c>
      <c r="I7" s="13"/>
      <c r="J7" s="13">
        <v>1200</v>
      </c>
      <c r="K7" s="13"/>
      <c r="L7" s="13">
        <v>600</v>
      </c>
      <c r="M7" s="13"/>
    </row>
    <row r="8" spans="4:13" x14ac:dyDescent="0.3">
      <c r="D8" s="10" t="s">
        <v>52</v>
      </c>
      <c r="E8" s="13"/>
      <c r="F8" s="13">
        <v>4300</v>
      </c>
      <c r="G8" s="13">
        <v>3300</v>
      </c>
      <c r="H8" s="13">
        <v>3300</v>
      </c>
      <c r="I8" s="13">
        <v>1300</v>
      </c>
      <c r="J8" s="13">
        <v>7400</v>
      </c>
      <c r="K8" s="13">
        <v>5400</v>
      </c>
      <c r="L8" s="13">
        <v>11000</v>
      </c>
      <c r="M8" s="13">
        <v>2900</v>
      </c>
    </row>
    <row r="9" spans="4:13" x14ac:dyDescent="0.3">
      <c r="D9" s="14" t="s">
        <v>24</v>
      </c>
      <c r="E9" s="15">
        <f t="shared" ref="E9:M9" si="1">SUM(E6:E8)</f>
        <v>13311</v>
      </c>
      <c r="F9" s="15">
        <f t="shared" si="1"/>
        <v>19371</v>
      </c>
      <c r="G9" s="15">
        <f t="shared" si="1"/>
        <v>18771</v>
      </c>
      <c r="H9" s="15">
        <f t="shared" si="1"/>
        <v>18771</v>
      </c>
      <c r="I9" s="15">
        <f t="shared" si="1"/>
        <v>15771</v>
      </c>
      <c r="J9" s="15">
        <f t="shared" si="1"/>
        <v>24345</v>
      </c>
      <c r="K9" s="15">
        <f t="shared" si="1"/>
        <v>19871</v>
      </c>
      <c r="L9" s="15">
        <f t="shared" si="1"/>
        <v>26071</v>
      </c>
      <c r="M9" s="15">
        <f t="shared" si="1"/>
        <v>16211</v>
      </c>
    </row>
    <row r="10" spans="4:13" x14ac:dyDescent="0.3">
      <c r="D10" s="10" t="s">
        <v>25</v>
      </c>
      <c r="E10" s="16"/>
      <c r="F10" s="16"/>
      <c r="G10" s="16"/>
      <c r="H10" s="16"/>
      <c r="I10" s="16"/>
      <c r="J10" s="16"/>
      <c r="K10" s="16"/>
      <c r="L10" s="16"/>
      <c r="M10" s="16"/>
    </row>
    <row r="11" spans="4:13" x14ac:dyDescent="0.3">
      <c r="D11" s="10" t="s">
        <v>41</v>
      </c>
      <c r="E11" s="13">
        <f>12%*(E9-E8)</f>
        <v>1597.32</v>
      </c>
      <c r="F11" s="13">
        <f t="shared" ref="F11:L11" si="2">12%*15000</f>
        <v>1800</v>
      </c>
      <c r="G11" s="13">
        <f t="shared" si="2"/>
        <v>1800</v>
      </c>
      <c r="H11" s="13">
        <f t="shared" si="2"/>
        <v>1800</v>
      </c>
      <c r="I11" s="13">
        <f t="shared" si="2"/>
        <v>1800</v>
      </c>
      <c r="J11" s="13">
        <f>12%*15000</f>
        <v>1800</v>
      </c>
      <c r="K11" s="13">
        <f t="shared" si="2"/>
        <v>1800</v>
      </c>
      <c r="L11" s="13">
        <f t="shared" si="2"/>
        <v>1800</v>
      </c>
      <c r="M11" s="13">
        <f t="shared" ref="M11" si="3">12%*(M9-M8)</f>
        <v>1597.32</v>
      </c>
    </row>
    <row r="12" spans="4:13" x14ac:dyDescent="0.3">
      <c r="D12" s="10" t="s">
        <v>53</v>
      </c>
      <c r="E12" s="13">
        <f>0.75%*E9</f>
        <v>99.832499999999996</v>
      </c>
      <c r="F12" s="13">
        <f t="shared" ref="F12:M12" si="4">0.75%*F9</f>
        <v>145.2825</v>
      </c>
      <c r="G12" s="13">
        <f t="shared" si="4"/>
        <v>140.7825</v>
      </c>
      <c r="H12" s="13">
        <f t="shared" si="4"/>
        <v>140.7825</v>
      </c>
      <c r="I12" s="13">
        <f t="shared" si="4"/>
        <v>118.2825</v>
      </c>
      <c r="J12" s="13"/>
      <c r="K12" s="13">
        <f>0.75%*K9</f>
        <v>149.0325</v>
      </c>
      <c r="L12" s="13">
        <f t="shared" si="4"/>
        <v>195.5325</v>
      </c>
      <c r="M12" s="13">
        <f t="shared" si="4"/>
        <v>121.5825</v>
      </c>
    </row>
    <row r="13" spans="4:13" x14ac:dyDescent="0.3">
      <c r="D13" s="10" t="s">
        <v>26</v>
      </c>
      <c r="E13" s="13">
        <v>1</v>
      </c>
      <c r="F13" s="13">
        <v>1</v>
      </c>
      <c r="G13" s="13">
        <v>1</v>
      </c>
      <c r="H13" s="13">
        <v>1</v>
      </c>
      <c r="I13" s="13">
        <v>1</v>
      </c>
      <c r="J13" s="13">
        <v>1</v>
      </c>
      <c r="K13" s="13">
        <v>1</v>
      </c>
      <c r="L13" s="13">
        <v>1</v>
      </c>
      <c r="M13" s="13">
        <v>1</v>
      </c>
    </row>
    <row r="14" spans="4:13" x14ac:dyDescent="0.3">
      <c r="D14" s="10" t="s">
        <v>54</v>
      </c>
      <c r="E14" s="13">
        <v>200</v>
      </c>
      <c r="F14" s="13">
        <v>200</v>
      </c>
      <c r="G14" s="13">
        <v>200</v>
      </c>
      <c r="H14" s="13">
        <v>200</v>
      </c>
      <c r="I14" s="13">
        <v>200</v>
      </c>
      <c r="J14" s="13">
        <v>200</v>
      </c>
      <c r="K14" s="13">
        <v>200</v>
      </c>
      <c r="L14" s="13">
        <v>200</v>
      </c>
      <c r="M14" s="13">
        <v>200</v>
      </c>
    </row>
    <row r="15" spans="4:13" x14ac:dyDescent="0.3">
      <c r="D15" s="10" t="s">
        <v>27</v>
      </c>
      <c r="E15" s="13">
        <f t="shared" ref="E15:M15" si="5">SUM(E11:E14)</f>
        <v>1898.1524999999999</v>
      </c>
      <c r="F15" s="13">
        <f t="shared" si="5"/>
        <v>2146.2825000000003</v>
      </c>
      <c r="G15" s="13">
        <f t="shared" si="5"/>
        <v>2141.7825000000003</v>
      </c>
      <c r="H15" s="13">
        <f t="shared" si="5"/>
        <v>2141.7825000000003</v>
      </c>
      <c r="I15" s="13">
        <f t="shared" si="5"/>
        <v>2119.2825000000003</v>
      </c>
      <c r="J15" s="13">
        <f>SUM(J11:J14)</f>
        <v>2001</v>
      </c>
      <c r="K15" s="13">
        <f>SUM(K11:K14)</f>
        <v>2150.0325000000003</v>
      </c>
      <c r="L15" s="13">
        <f t="shared" si="5"/>
        <v>2196.5325000000003</v>
      </c>
      <c r="M15" s="13">
        <f t="shared" si="5"/>
        <v>1919.9024999999999</v>
      </c>
    </row>
    <row r="16" spans="4:13" x14ac:dyDescent="0.3">
      <c r="D16" s="17"/>
      <c r="E16" s="16"/>
      <c r="F16" s="16"/>
      <c r="G16" s="16"/>
      <c r="H16" s="16"/>
      <c r="I16" s="16"/>
      <c r="J16" s="16"/>
      <c r="K16" s="16"/>
      <c r="L16" s="16"/>
      <c r="M16" s="16"/>
    </row>
    <row r="17" spans="4:14" x14ac:dyDescent="0.3">
      <c r="D17" s="85" t="s">
        <v>28</v>
      </c>
      <c r="E17" s="86">
        <f>E9-E15</f>
        <v>11412.8475</v>
      </c>
      <c r="F17" s="86">
        <f t="shared" ref="F17:M17" si="6">F9-F15</f>
        <v>17224.717499999999</v>
      </c>
      <c r="G17" s="86">
        <f t="shared" si="6"/>
        <v>16629.217499999999</v>
      </c>
      <c r="H17" s="86">
        <f t="shared" si="6"/>
        <v>16629.217499999999</v>
      </c>
      <c r="I17" s="86">
        <f t="shared" si="6"/>
        <v>13651.717499999999</v>
      </c>
      <c r="J17" s="86">
        <f>J9-J15</f>
        <v>22344</v>
      </c>
      <c r="K17" s="86">
        <f>K9-K15</f>
        <v>17720.967499999999</v>
      </c>
      <c r="L17" s="86">
        <f t="shared" si="6"/>
        <v>23874.467499999999</v>
      </c>
      <c r="M17" s="86">
        <f t="shared" si="6"/>
        <v>14291.0975</v>
      </c>
    </row>
    <row r="18" spans="4:14" x14ac:dyDescent="0.3">
      <c r="D18" s="10" t="s">
        <v>29</v>
      </c>
      <c r="E18" s="16"/>
      <c r="F18" s="16"/>
      <c r="G18" s="16"/>
      <c r="H18" s="16"/>
      <c r="I18" s="16"/>
      <c r="J18" s="16"/>
      <c r="K18" s="16"/>
      <c r="L18" s="16"/>
      <c r="M18" s="16"/>
    </row>
    <row r="19" spans="4:14" x14ac:dyDescent="0.3">
      <c r="D19" s="10" t="s">
        <v>30</v>
      </c>
      <c r="E19" s="13">
        <f>13%*(E9-E8)</f>
        <v>1730.43</v>
      </c>
      <c r="F19" s="13">
        <f>13%*15000</f>
        <v>1950</v>
      </c>
      <c r="G19" s="13">
        <f t="shared" ref="G19:L19" si="7">13%*15000</f>
        <v>1950</v>
      </c>
      <c r="H19" s="13">
        <f t="shared" si="7"/>
        <v>1950</v>
      </c>
      <c r="I19" s="13">
        <f t="shared" si="7"/>
        <v>1950</v>
      </c>
      <c r="J19" s="13">
        <f t="shared" si="7"/>
        <v>1950</v>
      </c>
      <c r="K19" s="13">
        <f t="shared" si="7"/>
        <v>1950</v>
      </c>
      <c r="L19" s="13">
        <f t="shared" si="7"/>
        <v>1950</v>
      </c>
      <c r="M19" s="13">
        <f t="shared" ref="M19" si="8">13%*(M9-M8)</f>
        <v>1730.43</v>
      </c>
    </row>
    <row r="20" spans="4:14" x14ac:dyDescent="0.3">
      <c r="D20" s="10" t="s">
        <v>55</v>
      </c>
      <c r="E20" s="13">
        <f>3.25%*E9</f>
        <v>432.60750000000002</v>
      </c>
      <c r="F20" s="13">
        <f t="shared" ref="F20:M20" si="9">3.25%*F9</f>
        <v>629.5575</v>
      </c>
      <c r="G20" s="13">
        <f t="shared" si="9"/>
        <v>610.0575</v>
      </c>
      <c r="H20" s="13">
        <f t="shared" si="9"/>
        <v>610.0575</v>
      </c>
      <c r="I20" s="13">
        <f t="shared" si="9"/>
        <v>512.5575</v>
      </c>
      <c r="J20" s="13"/>
      <c r="K20" s="13">
        <f>3.25%*K9</f>
        <v>645.8075</v>
      </c>
      <c r="L20" s="13">
        <f t="shared" si="9"/>
        <v>847.3075</v>
      </c>
      <c r="M20" s="13">
        <f t="shared" si="9"/>
        <v>526.85750000000007</v>
      </c>
    </row>
    <row r="21" spans="4:14" x14ac:dyDescent="0.3">
      <c r="D21" s="10" t="s">
        <v>56</v>
      </c>
      <c r="E21" s="13"/>
      <c r="F21" s="13"/>
      <c r="G21" s="13"/>
      <c r="H21" s="13"/>
      <c r="I21" s="13"/>
      <c r="J21" s="13">
        <v>450</v>
      </c>
      <c r="K21" s="13"/>
      <c r="L21" s="13"/>
      <c r="M21" s="13"/>
    </row>
    <row r="22" spans="4:14" x14ac:dyDescent="0.3">
      <c r="D22" s="10" t="s">
        <v>50</v>
      </c>
      <c r="E22" s="13">
        <f t="shared" ref="E22:M22" si="10">5.77%*E6</f>
        <v>768.04469999999992</v>
      </c>
      <c r="F22" s="13">
        <f t="shared" si="10"/>
        <v>834.97669999999994</v>
      </c>
      <c r="G22" s="13">
        <f t="shared" si="10"/>
        <v>834.97669999999994</v>
      </c>
      <c r="H22" s="13">
        <f t="shared" si="10"/>
        <v>834.97669999999994</v>
      </c>
      <c r="I22" s="13">
        <f t="shared" si="10"/>
        <v>834.97669999999994</v>
      </c>
      <c r="J22" s="13">
        <f t="shared" si="10"/>
        <v>908.48649999999986</v>
      </c>
      <c r="K22" s="13">
        <f t="shared" si="10"/>
        <v>834.97669999999994</v>
      </c>
      <c r="L22" s="13">
        <f t="shared" si="10"/>
        <v>834.97669999999994</v>
      </c>
      <c r="M22" s="13">
        <f t="shared" si="10"/>
        <v>768.04469999999992</v>
      </c>
      <c r="N22" s="13"/>
    </row>
    <row r="23" spans="4:14" x14ac:dyDescent="0.3">
      <c r="D23" s="10" t="s">
        <v>40</v>
      </c>
      <c r="E23" s="13">
        <f t="shared" ref="E23:M23" si="11">8.33%*E6</f>
        <v>1108.8063</v>
      </c>
      <c r="F23" s="13">
        <f t="shared" si="11"/>
        <v>1205.4342999999999</v>
      </c>
      <c r="G23" s="13">
        <f t="shared" si="11"/>
        <v>1205.4342999999999</v>
      </c>
      <c r="H23" s="13">
        <f t="shared" si="11"/>
        <v>1205.4342999999999</v>
      </c>
      <c r="I23" s="13">
        <f t="shared" si="11"/>
        <v>1205.4342999999999</v>
      </c>
      <c r="J23" s="13">
        <f t="shared" si="11"/>
        <v>1311.5585000000001</v>
      </c>
      <c r="K23" s="13">
        <f t="shared" si="11"/>
        <v>1205.4342999999999</v>
      </c>
      <c r="L23" s="13">
        <f t="shared" si="11"/>
        <v>1205.4342999999999</v>
      </c>
      <c r="M23" s="13">
        <f t="shared" si="11"/>
        <v>1108.8063</v>
      </c>
    </row>
    <row r="24" spans="4:14" x14ac:dyDescent="0.3">
      <c r="D24" s="10" t="s">
        <v>57</v>
      </c>
      <c r="E24" s="13">
        <v>250</v>
      </c>
      <c r="F24" s="13">
        <v>250</v>
      </c>
      <c r="G24" s="13">
        <v>250</v>
      </c>
      <c r="H24" s="13">
        <v>250</v>
      </c>
      <c r="I24" s="13">
        <v>250</v>
      </c>
      <c r="J24" s="13">
        <v>250</v>
      </c>
      <c r="K24" s="13">
        <v>250</v>
      </c>
      <c r="L24" s="13">
        <v>250</v>
      </c>
      <c r="M24" s="13">
        <v>250</v>
      </c>
    </row>
    <row r="25" spans="4:14" x14ac:dyDescent="0.3">
      <c r="D25" s="10" t="s">
        <v>31</v>
      </c>
      <c r="E25" s="13">
        <f t="shared" ref="E25:M25" si="12">SUM(E19:E24)</f>
        <v>4289.8885</v>
      </c>
      <c r="F25" s="13">
        <f t="shared" si="12"/>
        <v>4869.9684999999999</v>
      </c>
      <c r="G25" s="13">
        <f t="shared" si="12"/>
        <v>4850.4684999999999</v>
      </c>
      <c r="H25" s="13">
        <f t="shared" si="12"/>
        <v>4850.4684999999999</v>
      </c>
      <c r="I25" s="13">
        <f t="shared" si="12"/>
        <v>4752.9684999999999</v>
      </c>
      <c r="J25" s="13">
        <f t="shared" si="12"/>
        <v>4870.0450000000001</v>
      </c>
      <c r="K25" s="13">
        <f t="shared" si="12"/>
        <v>4886.2184999999999</v>
      </c>
      <c r="L25" s="13">
        <f t="shared" si="12"/>
        <v>5087.7184999999999</v>
      </c>
      <c r="M25" s="13">
        <f t="shared" si="12"/>
        <v>4384.1385</v>
      </c>
    </row>
    <row r="26" spans="4:14" ht="15" thickBot="1" x14ac:dyDescent="0.35">
      <c r="D26" s="88" t="s">
        <v>32</v>
      </c>
      <c r="E26" s="89">
        <f t="shared" ref="E26:M26" si="13">E9+E25</f>
        <v>17600.888500000001</v>
      </c>
      <c r="F26" s="89">
        <f t="shared" si="13"/>
        <v>24240.968499999999</v>
      </c>
      <c r="G26" s="89">
        <f t="shared" si="13"/>
        <v>23621.468499999999</v>
      </c>
      <c r="H26" s="89">
        <f t="shared" si="13"/>
        <v>23621.468499999999</v>
      </c>
      <c r="I26" s="89">
        <f t="shared" si="13"/>
        <v>20523.968499999999</v>
      </c>
      <c r="J26" s="89">
        <f t="shared" si="13"/>
        <v>29215.044999999998</v>
      </c>
      <c r="K26" s="89">
        <f t="shared" si="13"/>
        <v>24757.218499999999</v>
      </c>
      <c r="L26" s="89">
        <f t="shared" si="13"/>
        <v>31158.718499999999</v>
      </c>
      <c r="M26" s="89">
        <f t="shared" si="13"/>
        <v>20595.138500000001</v>
      </c>
    </row>
    <row r="27" spans="4:14" x14ac:dyDescent="0.3">
      <c r="D27" s="90" t="s">
        <v>78</v>
      </c>
      <c r="E27" s="91">
        <f>E26*6%</f>
        <v>1056.05331</v>
      </c>
      <c r="F27" s="91">
        <f t="shared" ref="F27:M27" si="14">F26*6%</f>
        <v>1454.4581099999998</v>
      </c>
      <c r="G27" s="91">
        <f t="shared" si="14"/>
        <v>1417.28811</v>
      </c>
      <c r="H27" s="91">
        <f t="shared" si="14"/>
        <v>1417.28811</v>
      </c>
      <c r="I27" s="91">
        <f t="shared" si="14"/>
        <v>1231.4381099999998</v>
      </c>
      <c r="J27" s="91">
        <f t="shared" si="14"/>
        <v>1752.9026999999999</v>
      </c>
      <c r="K27" s="91">
        <f t="shared" si="14"/>
        <v>1485.4331099999999</v>
      </c>
      <c r="L27" s="91">
        <f t="shared" si="14"/>
        <v>1869.5231099999999</v>
      </c>
      <c r="M27" s="92">
        <f t="shared" si="14"/>
        <v>1235.70831</v>
      </c>
    </row>
    <row r="28" spans="4:14" ht="15" thickBot="1" x14ac:dyDescent="0.35">
      <c r="D28" s="93" t="s">
        <v>79</v>
      </c>
      <c r="E28" s="94">
        <f>E26+E27</f>
        <v>18656.94181</v>
      </c>
      <c r="F28" s="94">
        <f t="shared" ref="F28:M28" si="15">F26+F27</f>
        <v>25695.426609999999</v>
      </c>
      <c r="G28" s="94">
        <f t="shared" si="15"/>
        <v>25038.75661</v>
      </c>
      <c r="H28" s="94">
        <f t="shared" si="15"/>
        <v>25038.75661</v>
      </c>
      <c r="I28" s="94">
        <f t="shared" si="15"/>
        <v>21755.406609999998</v>
      </c>
      <c r="J28" s="94">
        <f t="shared" si="15"/>
        <v>30967.947699999997</v>
      </c>
      <c r="K28" s="94">
        <f t="shared" si="15"/>
        <v>26242.651610000001</v>
      </c>
      <c r="L28" s="94">
        <f t="shared" si="15"/>
        <v>33028.241609999997</v>
      </c>
      <c r="M28" s="95">
        <f t="shared" si="15"/>
        <v>21830.846810000003</v>
      </c>
    </row>
  </sheetData>
  <mergeCells count="1">
    <mergeCell ref="D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Schedule </vt:lpstr>
      <vt:lpstr>Wage Breakup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Sharma</dc:creator>
  <cp:lastModifiedBy>SILA</cp:lastModifiedBy>
  <dcterms:created xsi:type="dcterms:W3CDTF">2019-04-05T12:35:36Z</dcterms:created>
  <dcterms:modified xsi:type="dcterms:W3CDTF">2022-01-21T07:50:11Z</dcterms:modified>
</cp:coreProperties>
</file>