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Sila Agreements\Canadian International School Pvt Ltd\"/>
    </mc:Choice>
  </mc:AlternateContent>
  <bookViews>
    <workbookView xWindow="0" yWindow="0" windowWidth="23040" windowHeight="8616" activeTab="1"/>
  </bookViews>
  <sheets>
    <sheet name="Cost Schedule" sheetId="4" r:id="rId1"/>
    <sheet name="Minimum wage compliant" sheetId="6" r:id="rId2"/>
    <sheet name="Wage Breakup" sheetId="5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6" l="1"/>
  <c r="E25" i="6" s="1"/>
  <c r="D8" i="6"/>
  <c r="C8" i="6"/>
  <c r="F14" i="4"/>
  <c r="F13" i="4"/>
  <c r="F12" i="4"/>
  <c r="F15" i="4" s="1"/>
  <c r="E15" i="6" l="1"/>
  <c r="C13" i="6"/>
  <c r="E23" i="6"/>
  <c r="C25" i="6"/>
  <c r="D13" i="6"/>
  <c r="D25" i="6"/>
  <c r="E13" i="6"/>
  <c r="D24" i="6" l="1"/>
  <c r="D16" i="6"/>
  <c r="D26" i="6"/>
  <c r="D18" i="6"/>
  <c r="C24" i="6"/>
  <c r="C16" i="6"/>
  <c r="C26" i="6"/>
  <c r="C18" i="6"/>
  <c r="E16" i="6"/>
  <c r="E26" i="6"/>
  <c r="E18" i="6"/>
  <c r="E24" i="6"/>
  <c r="D13" i="5"/>
  <c r="D22" i="5" s="1"/>
  <c r="D11" i="5"/>
  <c r="C11" i="5"/>
  <c r="C13" i="5" s="1"/>
  <c r="D8" i="5"/>
  <c r="C8" i="5"/>
  <c r="C9" i="5" s="1"/>
  <c r="E29" i="6" l="1"/>
  <c r="E30" i="6" s="1"/>
  <c r="E8" i="4" s="1"/>
  <c r="F8" i="4" s="1"/>
  <c r="C19" i="6"/>
  <c r="C21" i="6" s="1"/>
  <c r="D19" i="6"/>
  <c r="D21" i="6" s="1"/>
  <c r="E19" i="6"/>
  <c r="E21" i="6" s="1"/>
  <c r="C29" i="6"/>
  <c r="C30" i="6" s="1"/>
  <c r="E7" i="4" s="1"/>
  <c r="F7" i="4" s="1"/>
  <c r="D29" i="6"/>
  <c r="D30" i="6" s="1"/>
  <c r="E6" i="4" s="1"/>
  <c r="F6" i="4" s="1"/>
  <c r="D9" i="5"/>
  <c r="F9" i="4" l="1"/>
  <c r="F16" i="4" s="1"/>
  <c r="F18" i="4" s="1"/>
  <c r="D23" i="5"/>
  <c r="D15" i="5"/>
  <c r="D16" i="5"/>
  <c r="D26" i="5" l="1"/>
  <c r="D27" i="5" s="1"/>
  <c r="D18" i="5"/>
  <c r="D20" i="5" s="1"/>
  <c r="C16" i="5" l="1"/>
  <c r="C23" i="5"/>
  <c r="C15" i="5"/>
  <c r="C18" i="5" s="1"/>
  <c r="C20" i="5" s="1"/>
  <c r="C22" i="5"/>
  <c r="C26" i="5"/>
  <c r="C27" i="5" s="1"/>
</calcChain>
</file>

<file path=xl/sharedStrings.xml><?xml version="1.0" encoding="utf-8"?>
<sst xmlns="http://schemas.openxmlformats.org/spreadsheetml/2006/main" count="78" uniqueCount="60">
  <si>
    <t>Department</t>
  </si>
  <si>
    <t>Qty</t>
  </si>
  <si>
    <t>Rate</t>
  </si>
  <si>
    <t>Total (Rs.)</t>
  </si>
  <si>
    <t>SUB TOTAL</t>
  </si>
  <si>
    <t>Soft Services</t>
  </si>
  <si>
    <t>Janitors</t>
  </si>
  <si>
    <t>Machinery &amp; Consumables</t>
  </si>
  <si>
    <t>Housekeeping Consumables as per SILA's list</t>
  </si>
  <si>
    <t>On actuals</t>
  </si>
  <si>
    <t>TOTAL SERVICES FEE</t>
  </si>
  <si>
    <t xml:space="preserve">MANAGEMENT FEE </t>
  </si>
  <si>
    <t>GRAND TOTAL</t>
  </si>
  <si>
    <t>Autoscrubber Machine</t>
  </si>
  <si>
    <t>Single Disk Machine</t>
  </si>
  <si>
    <t>Wet and Dry Vacuum</t>
  </si>
  <si>
    <t>HRA</t>
  </si>
  <si>
    <t>As Per Min Wage Schedule - Bangalore (January'19 Revision)</t>
  </si>
  <si>
    <t>PARTICULARS</t>
  </si>
  <si>
    <t>HK Staff (Unskilled)</t>
  </si>
  <si>
    <t>HK Supervisor</t>
  </si>
  <si>
    <t>(A)</t>
  </si>
  <si>
    <t>Basic Salary</t>
  </si>
  <si>
    <t>D. A. (Special Allowance)</t>
  </si>
  <si>
    <t>Basic + D.A.</t>
  </si>
  <si>
    <t>Total Gross Salary</t>
  </si>
  <si>
    <t>(B)</t>
  </si>
  <si>
    <t>PF Contribution (12% on Gross excluding HRA)</t>
  </si>
  <si>
    <t>ESIC (0.75% on total gross)</t>
  </si>
  <si>
    <t>LWF</t>
  </si>
  <si>
    <t>Employees deduction</t>
  </si>
  <si>
    <t>Net Salary (A-B)</t>
  </si>
  <si>
    <t>(C)</t>
  </si>
  <si>
    <t>PF Contribution (13% on Gross excluding HRA)</t>
  </si>
  <si>
    <t>ESIC (3.25%) on Total Gross</t>
  </si>
  <si>
    <t>Ex Gratia</t>
  </si>
  <si>
    <t>Uniforms</t>
  </si>
  <si>
    <t>Net Charges to Company</t>
  </si>
  <si>
    <t>Total Cost</t>
  </si>
  <si>
    <t>Other allowances</t>
  </si>
  <si>
    <t>Leave Salary</t>
  </si>
  <si>
    <t>Per Hour OT Rate for HK Staff</t>
  </si>
  <si>
    <t>FIXED</t>
  </si>
  <si>
    <t>Supervisor</t>
  </si>
  <si>
    <t>Snr Supervisor</t>
  </si>
  <si>
    <t>CANADIAN INTERNATIONAL SCHOOL - COMPLIANT</t>
  </si>
  <si>
    <t xml:space="preserve">Proposed Wage Rates </t>
  </si>
  <si>
    <t>HK Staff</t>
  </si>
  <si>
    <t>Gross Salary</t>
  </si>
  <si>
    <t>HRA (5% of Basic+DA)</t>
  </si>
  <si>
    <t>Washing Allowance</t>
  </si>
  <si>
    <t>Conveyance</t>
  </si>
  <si>
    <t>Additional Salary</t>
  </si>
  <si>
    <t>PF Contribution (12% of basic &amp; DA)</t>
  </si>
  <si>
    <t>KLWF</t>
  </si>
  <si>
    <t>ProfessionalTax</t>
  </si>
  <si>
    <t>PF (13%) on Basic + DA</t>
  </si>
  <si>
    <t>Leave Salary - 5.77% of total Gross</t>
  </si>
  <si>
    <t>Total Cost to Company</t>
  </si>
  <si>
    <t>Gratuity on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</si>
</sst>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0.0%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rgb="FFA6A6A6"/>
        <bgColor rgb="FFA6A6A6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</cellStyleXfs>
  <cellXfs count="80">
    <xf numFmtId="0" fontId="0" fillId="0" borderId="0" xfId="0"/>
    <xf numFmtId="3" fontId="5" fillId="0" borderId="9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1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4" xfId="0" quotePrefix="1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center" vertical="center" wrapText="1"/>
    </xf>
    <xf numFmtId="164" fontId="1" fillId="0" borderId="21" xfId="3" applyFont="1" applyBorder="1" applyAlignment="1">
      <alignment horizontal="center" vertical="center" wrapText="1"/>
    </xf>
    <xf numFmtId="164" fontId="1" fillId="0" borderId="22" xfId="3" applyFont="1" applyBorder="1" applyAlignment="1">
      <alignment horizontal="center" vertical="center" wrapText="1"/>
    </xf>
    <xf numFmtId="164" fontId="1" fillId="0" borderId="1" xfId="3" applyFont="1" applyBorder="1" applyAlignment="1">
      <alignment horizontal="center" vertical="center" wrapText="1"/>
    </xf>
    <xf numFmtId="164" fontId="1" fillId="0" borderId="8" xfId="3" applyFont="1" applyBorder="1" applyAlignment="1">
      <alignment horizontal="center" vertical="center" wrapText="1"/>
    </xf>
    <xf numFmtId="164" fontId="8" fillId="0" borderId="3" xfId="3" applyFont="1" applyBorder="1" applyAlignment="1">
      <alignment horizontal="center"/>
    </xf>
    <xf numFmtId="164" fontId="8" fillId="0" borderId="2" xfId="3" applyFont="1" applyBorder="1" applyAlignment="1">
      <alignment horizontal="center"/>
    </xf>
    <xf numFmtId="164" fontId="8" fillId="0" borderId="4" xfId="3" applyFont="1" applyBorder="1" applyAlignment="1">
      <alignment horizontal="center" vertical="center"/>
    </xf>
    <xf numFmtId="164" fontId="8" fillId="0" borderId="23" xfId="3" applyFont="1" applyBorder="1" applyAlignment="1">
      <alignment horizontal="center"/>
    </xf>
    <xf numFmtId="164" fontId="8" fillId="0" borderId="24" xfId="3" applyFont="1" applyBorder="1" applyAlignment="1">
      <alignment horizontal="center" vertical="center"/>
    </xf>
    <xf numFmtId="164" fontId="1" fillId="0" borderId="21" xfId="3" applyFont="1" applyBorder="1" applyAlignment="1">
      <alignment horizontal="center"/>
    </xf>
    <xf numFmtId="164" fontId="1" fillId="0" borderId="22" xfId="3" applyFont="1" applyBorder="1" applyAlignment="1">
      <alignment horizontal="center" vertical="center"/>
    </xf>
    <xf numFmtId="164" fontId="8" fillId="0" borderId="25" xfId="3" applyFont="1" applyBorder="1" applyAlignment="1">
      <alignment horizontal="center"/>
    </xf>
    <xf numFmtId="166" fontId="8" fillId="0" borderId="26" xfId="3" applyNumberFormat="1" applyFont="1" applyBorder="1" applyAlignment="1">
      <alignment horizontal="center" vertical="center"/>
    </xf>
    <xf numFmtId="164" fontId="1" fillId="0" borderId="25" xfId="3" applyFont="1" applyBorder="1" applyAlignment="1">
      <alignment horizontal="center"/>
    </xf>
    <xf numFmtId="164" fontId="1" fillId="0" borderId="26" xfId="3" applyFont="1" applyBorder="1" applyAlignment="1">
      <alignment horizontal="center" vertical="center"/>
    </xf>
    <xf numFmtId="164" fontId="1" fillId="0" borderId="2" xfId="3" applyFont="1" applyBorder="1" applyAlignment="1">
      <alignment horizontal="center"/>
    </xf>
    <xf numFmtId="164" fontId="1" fillId="0" borderId="4" xfId="3" applyFont="1" applyBorder="1" applyAlignment="1">
      <alignment horizontal="center" vertical="center"/>
    </xf>
    <xf numFmtId="164" fontId="1" fillId="0" borderId="23" xfId="3" applyFont="1" applyBorder="1" applyAlignment="1">
      <alignment horizontal="center"/>
    </xf>
    <xf numFmtId="164" fontId="1" fillId="0" borderId="24" xfId="3" applyFont="1" applyBorder="1" applyAlignment="1">
      <alignment horizontal="center" vertical="center"/>
    </xf>
    <xf numFmtId="164" fontId="1" fillId="0" borderId="1" xfId="3" applyFont="1" applyBorder="1" applyAlignment="1">
      <alignment horizontal="center"/>
    </xf>
    <xf numFmtId="164" fontId="1" fillId="0" borderId="3" xfId="3" applyFont="1" applyBorder="1" applyAlignment="1">
      <alignment horizontal="center" vertical="center"/>
    </xf>
    <xf numFmtId="164" fontId="9" fillId="2" borderId="27" xfId="3" applyFont="1" applyFill="1" applyBorder="1" applyAlignment="1">
      <alignment horizontal="center"/>
    </xf>
    <xf numFmtId="164" fontId="9" fillId="2" borderId="28" xfId="3" applyFont="1" applyFill="1" applyBorder="1" applyAlignment="1">
      <alignment horizontal="center" vertical="center"/>
    </xf>
    <xf numFmtId="164" fontId="8" fillId="0" borderId="29" xfId="3" applyFont="1" applyBorder="1" applyAlignment="1">
      <alignment horizontal="center"/>
    </xf>
    <xf numFmtId="166" fontId="8" fillId="0" borderId="30" xfId="3" applyNumberFormat="1" applyFont="1" applyBorder="1" applyAlignment="1">
      <alignment horizontal="center" vertical="center"/>
    </xf>
    <xf numFmtId="3" fontId="5" fillId="2" borderId="33" xfId="0" applyNumberFormat="1" applyFont="1" applyFill="1" applyBorder="1" applyAlignment="1">
      <alignment horizontal="center" vertical="center" wrapText="1"/>
    </xf>
    <xf numFmtId="1" fontId="7" fillId="3" borderId="22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/>
    </xf>
    <xf numFmtId="0" fontId="10" fillId="5" borderId="37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2" fillId="0" borderId="37" xfId="0" applyFont="1" applyBorder="1" applyAlignment="1"/>
    <xf numFmtId="0" fontId="12" fillId="0" borderId="38" xfId="0" applyFont="1" applyBorder="1" applyAlignment="1"/>
    <xf numFmtId="0" fontId="13" fillId="0" borderId="38" xfId="0" applyFont="1" applyBorder="1" applyAlignment="1"/>
    <xf numFmtId="3" fontId="12" fillId="0" borderId="38" xfId="0" applyNumberFormat="1" applyFont="1" applyBorder="1" applyAlignment="1">
      <alignment horizontal="right"/>
    </xf>
    <xf numFmtId="0" fontId="10" fillId="0" borderId="37" xfId="0" applyFont="1" applyBorder="1" applyAlignment="1"/>
    <xf numFmtId="3" fontId="10" fillId="0" borderId="38" xfId="0" applyNumberFormat="1" applyFont="1" applyBorder="1" applyAlignment="1">
      <alignment horizontal="right"/>
    </xf>
    <xf numFmtId="3" fontId="13" fillId="0" borderId="38" xfId="0" applyNumberFormat="1" applyFont="1" applyBorder="1" applyAlignment="1"/>
    <xf numFmtId="0" fontId="13" fillId="0" borderId="37" xfId="0" applyFont="1" applyBorder="1" applyAlignment="1"/>
    <xf numFmtId="0" fontId="12" fillId="0" borderId="39" xfId="0" applyFont="1" applyFill="1" applyBorder="1" applyAlignment="1"/>
    <xf numFmtId="3" fontId="5" fillId="4" borderId="15" xfId="0" applyNumberFormat="1" applyFont="1" applyFill="1" applyBorder="1" applyAlignment="1">
      <alignment horizontal="center" vertical="center" wrapText="1"/>
    </xf>
    <xf numFmtId="3" fontId="5" fillId="4" borderId="31" xfId="0" applyNumberFormat="1" applyFont="1" applyFill="1" applyBorder="1" applyAlignment="1">
      <alignment horizontal="center" vertical="center" wrapText="1"/>
    </xf>
    <xf numFmtId="3" fontId="5" fillId="4" borderId="32" xfId="0" applyNumberFormat="1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3" fontId="5" fillId="4" borderId="10" xfId="0" applyNumberFormat="1" applyFont="1" applyFill="1" applyBorder="1" applyAlignment="1">
      <alignment horizontal="center" vertical="center" wrapText="1"/>
    </xf>
    <xf numFmtId="3" fontId="5" fillId="4" borderId="11" xfId="0" applyNumberFormat="1" applyFont="1" applyFill="1" applyBorder="1" applyAlignment="1">
      <alignment horizontal="center" vertical="center" wrapText="1"/>
    </xf>
    <xf numFmtId="3" fontId="5" fillId="4" borderId="12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5" fillId="4" borderId="18" xfId="0" applyNumberFormat="1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 wrapText="1"/>
    </xf>
    <xf numFmtId="165" fontId="5" fillId="0" borderId="12" xfId="1" applyNumberFormat="1" applyFont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11" fillId="0" borderId="36" xfId="0" applyFont="1" applyBorder="1"/>
    <xf numFmtId="164" fontId="1" fillId="2" borderId="5" xfId="3" applyFont="1" applyFill="1" applyBorder="1" applyAlignment="1">
      <alignment horizontal="center" vertical="center" wrapText="1"/>
    </xf>
    <xf numFmtId="164" fontId="1" fillId="2" borderId="6" xfId="3" applyFont="1" applyFill="1" applyBorder="1" applyAlignment="1">
      <alignment horizontal="center" vertical="center" wrapText="1"/>
    </xf>
    <xf numFmtId="164" fontId="1" fillId="2" borderId="7" xfId="3" applyFont="1" applyFill="1" applyBorder="1" applyAlignment="1">
      <alignment horizontal="center" vertical="center" wrapText="1"/>
    </xf>
  </cellXfs>
  <cellStyles count="4">
    <cellStyle name="Comma [0]" xfId="3" builtinId="6"/>
    <cellStyle name="Excel Built-in Normal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487680</xdr:colOff>
      <xdr:row>2</xdr:row>
      <xdr:rowOff>38100</xdr:rowOff>
    </xdr:from>
    <xdr:ext cx="1485901" cy="60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10300" y="411480"/>
          <a:ext cx="1485901" cy="609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2" name="AutoShape 3" descr="TRIG6">
          <a:extLst>
            <a:ext uri="{FF2B5EF4-FFF2-40B4-BE49-F238E27FC236}">
              <a16:creationId xmlns:a16="http://schemas.microsoft.com/office/drawing/2014/main" id="{6C81613F-3396-451B-B726-7882E4325BB6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3" name="AutoShape 3" descr="TRIG6">
          <a:extLst>
            <a:ext uri="{FF2B5EF4-FFF2-40B4-BE49-F238E27FC236}">
              <a16:creationId xmlns:a16="http://schemas.microsoft.com/office/drawing/2014/main" id="{F535A22D-BFDC-4E52-A66D-E48B1D1134E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4" name="AutoShape 3" descr="TRIG6">
          <a:extLst>
            <a:ext uri="{FF2B5EF4-FFF2-40B4-BE49-F238E27FC236}">
              <a16:creationId xmlns:a16="http://schemas.microsoft.com/office/drawing/2014/main" id="{D9833E33-C364-4867-972E-9502623CEE84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5" name="AutoShape 3" descr="TRIG6">
          <a:extLst>
            <a:ext uri="{FF2B5EF4-FFF2-40B4-BE49-F238E27FC236}">
              <a16:creationId xmlns:a16="http://schemas.microsoft.com/office/drawing/2014/main" id="{4162A9D3-9C1F-469A-8489-A895359A53F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0</xdr:colOff>
      <xdr:row>3</xdr:row>
      <xdr:rowOff>0</xdr:rowOff>
    </xdr:from>
    <xdr:to>
      <xdr:col>1</xdr:col>
      <xdr:colOff>655321</xdr:colOff>
      <xdr:row>5</xdr:row>
      <xdr:rowOff>57626</xdr:rowOff>
    </xdr:to>
    <xdr:sp macro="" textlink="">
      <xdr:nvSpPr>
        <xdr:cNvPr id="6" name="AutoShape 3" descr="TRIG6">
          <a:extLst>
            <a:ext uri="{FF2B5EF4-FFF2-40B4-BE49-F238E27FC236}">
              <a16:creationId xmlns:a16="http://schemas.microsoft.com/office/drawing/2014/main" id="{7ECD09AF-A4FE-4DA6-BFF7-FAB4597024EC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264921" cy="42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G17" sqref="G17"/>
    </sheetView>
  </sheetViews>
  <sheetFormatPr defaultRowHeight="14.4" x14ac:dyDescent="0.3"/>
  <cols>
    <col min="3" max="3" width="39" customWidth="1"/>
    <col min="8" max="8" width="9.5546875" bestFit="1" customWidth="1"/>
    <col min="9" max="9" width="11" bestFit="1" customWidth="1"/>
  </cols>
  <sheetData>
    <row r="2" spans="2:6" ht="15" thickBot="1" x14ac:dyDescent="0.35"/>
    <row r="3" spans="2:6" ht="15" thickBot="1" x14ac:dyDescent="0.35">
      <c r="B3" s="61" t="s">
        <v>45</v>
      </c>
      <c r="C3" s="62"/>
      <c r="D3" s="62"/>
      <c r="E3" s="62"/>
      <c r="F3" s="63"/>
    </row>
    <row r="4" spans="2:6" x14ac:dyDescent="0.3">
      <c r="B4" s="42"/>
      <c r="C4" s="1" t="s">
        <v>0</v>
      </c>
      <c r="D4" s="1" t="s">
        <v>1</v>
      </c>
      <c r="E4" s="1" t="s">
        <v>2</v>
      </c>
      <c r="F4" s="2" t="s">
        <v>3</v>
      </c>
    </row>
    <row r="5" spans="2:6" x14ac:dyDescent="0.3">
      <c r="B5" s="64" t="s">
        <v>5</v>
      </c>
      <c r="C5" s="65"/>
      <c r="D5" s="65"/>
      <c r="E5" s="65"/>
      <c r="F5" s="66"/>
    </row>
    <row r="6" spans="2:6" x14ac:dyDescent="0.3">
      <c r="B6" s="3">
        <v>1</v>
      </c>
      <c r="C6" s="43" t="s">
        <v>44</v>
      </c>
      <c r="D6" s="4">
        <v>1</v>
      </c>
      <c r="E6" s="4">
        <f>'Minimum wage compliant'!D30</f>
        <v>23493.157500000001</v>
      </c>
      <c r="F6" s="5">
        <f t="shared" ref="F6:F7" si="0">D6*E6</f>
        <v>23493.157500000001</v>
      </c>
    </row>
    <row r="7" spans="2:6" x14ac:dyDescent="0.3">
      <c r="B7" s="3">
        <v>2</v>
      </c>
      <c r="C7" s="43" t="s">
        <v>43</v>
      </c>
      <c r="D7" s="4">
        <v>2</v>
      </c>
      <c r="E7" s="4">
        <f>'Minimum wage compliant'!C30</f>
        <v>21556.8825</v>
      </c>
      <c r="F7" s="5">
        <f t="shared" si="0"/>
        <v>43113.764999999999</v>
      </c>
    </row>
    <row r="8" spans="2:6" x14ac:dyDescent="0.3">
      <c r="B8" s="3">
        <v>3</v>
      </c>
      <c r="C8" s="43" t="s">
        <v>6</v>
      </c>
      <c r="D8" s="4">
        <v>32</v>
      </c>
      <c r="E8" s="4">
        <f>'Minimum wage compliant'!E30</f>
        <v>18513.338499999998</v>
      </c>
      <c r="F8" s="5">
        <f>D8*E8</f>
        <v>592426.83199999994</v>
      </c>
    </row>
    <row r="9" spans="2:6" x14ac:dyDescent="0.3">
      <c r="B9" s="3"/>
      <c r="C9" s="6" t="s">
        <v>4</v>
      </c>
      <c r="D9" s="7"/>
      <c r="E9" s="4"/>
      <c r="F9" s="8">
        <f>SUM(F6:F8)</f>
        <v>659033.75449999992</v>
      </c>
    </row>
    <row r="10" spans="2:6" x14ac:dyDescent="0.3">
      <c r="B10" s="64" t="s">
        <v>7</v>
      </c>
      <c r="C10" s="65"/>
      <c r="D10" s="65"/>
      <c r="E10" s="65"/>
      <c r="F10" s="66"/>
    </row>
    <row r="11" spans="2:6" x14ac:dyDescent="0.3">
      <c r="B11" s="9">
        <v>1</v>
      </c>
      <c r="C11" s="10" t="s">
        <v>8</v>
      </c>
      <c r="D11" s="10">
        <v>1</v>
      </c>
      <c r="E11" s="11" t="s">
        <v>9</v>
      </c>
      <c r="F11" s="12">
        <v>0</v>
      </c>
    </row>
    <row r="12" spans="2:6" x14ac:dyDescent="0.3">
      <c r="B12" s="9">
        <v>2</v>
      </c>
      <c r="C12" s="44" t="s">
        <v>13</v>
      </c>
      <c r="D12" s="10">
        <v>1</v>
      </c>
      <c r="E12" s="11">
        <v>9000</v>
      </c>
      <c r="F12" s="12">
        <f>E12*D12</f>
        <v>9000</v>
      </c>
    </row>
    <row r="13" spans="2:6" x14ac:dyDescent="0.3">
      <c r="B13" s="9">
        <v>3</v>
      </c>
      <c r="C13" s="44" t="s">
        <v>14</v>
      </c>
      <c r="D13" s="10">
        <v>1</v>
      </c>
      <c r="E13" s="11">
        <v>4500</v>
      </c>
      <c r="F13" s="12">
        <f t="shared" ref="F13:F14" si="1">E13*D13</f>
        <v>4500</v>
      </c>
    </row>
    <row r="14" spans="2:6" x14ac:dyDescent="0.3">
      <c r="B14" s="9">
        <v>4</v>
      </c>
      <c r="C14" s="44" t="s">
        <v>15</v>
      </c>
      <c r="D14" s="10">
        <v>1</v>
      </c>
      <c r="E14" s="11">
        <v>1500</v>
      </c>
      <c r="F14" s="12">
        <f t="shared" si="1"/>
        <v>1500</v>
      </c>
    </row>
    <row r="15" spans="2:6" ht="15" thickBot="1" x14ac:dyDescent="0.35">
      <c r="B15" s="3"/>
      <c r="C15" s="6" t="s">
        <v>4</v>
      </c>
      <c r="D15" s="4"/>
      <c r="E15" s="4"/>
      <c r="F15" s="8">
        <f>SUM(F11:F14)</f>
        <v>15000</v>
      </c>
    </row>
    <row r="16" spans="2:6" x14ac:dyDescent="0.3">
      <c r="B16" s="67" t="s">
        <v>10</v>
      </c>
      <c r="C16" s="68"/>
      <c r="D16" s="68"/>
      <c r="E16" s="69"/>
      <c r="F16" s="13">
        <f>F9+F15</f>
        <v>674033.75449999992</v>
      </c>
    </row>
    <row r="17" spans="2:6" x14ac:dyDescent="0.3">
      <c r="B17" s="70" t="s">
        <v>11</v>
      </c>
      <c r="C17" s="71"/>
      <c r="D17" s="72" t="s">
        <v>42</v>
      </c>
      <c r="E17" s="73"/>
      <c r="F17" s="14">
        <v>37500</v>
      </c>
    </row>
    <row r="18" spans="2:6" ht="15" thickBot="1" x14ac:dyDescent="0.35">
      <c r="B18" s="56" t="s">
        <v>12</v>
      </c>
      <c r="C18" s="57"/>
      <c r="D18" s="57"/>
      <c r="E18" s="58"/>
      <c r="F18" s="40">
        <f>SUM(F16:F17)</f>
        <v>711533.75449999992</v>
      </c>
    </row>
    <row r="19" spans="2:6" ht="15" thickBot="1" x14ac:dyDescent="0.35">
      <c r="B19" s="59" t="s">
        <v>41</v>
      </c>
      <c r="C19" s="60"/>
      <c r="D19" s="60"/>
      <c r="E19" s="60"/>
      <c r="F19" s="41">
        <v>30</v>
      </c>
    </row>
  </sheetData>
  <mergeCells count="8">
    <mergeCell ref="B18:E18"/>
    <mergeCell ref="B19:E19"/>
    <mergeCell ref="B3:F3"/>
    <mergeCell ref="B5:F5"/>
    <mergeCell ref="B10:F10"/>
    <mergeCell ref="B16:E16"/>
    <mergeCell ref="B17:C17"/>
    <mergeCell ref="D17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tabSelected="1" topLeftCell="A3" workbookViewId="0">
      <selection activeCell="H9" sqref="H9"/>
    </sheetView>
  </sheetViews>
  <sheetFormatPr defaultRowHeight="14.4" x14ac:dyDescent="0.3"/>
  <cols>
    <col min="2" max="2" width="30.44140625" bestFit="1" customWidth="1"/>
    <col min="4" max="4" width="13.21875" bestFit="1" customWidth="1"/>
  </cols>
  <sheetData>
    <row r="3" spans="2:5" x14ac:dyDescent="0.3">
      <c r="B3" s="74" t="s">
        <v>46</v>
      </c>
      <c r="C3" s="75"/>
      <c r="D3" s="75"/>
      <c r="E3" s="76"/>
    </row>
    <row r="4" spans="2:5" x14ac:dyDescent="0.3">
      <c r="B4" s="45" t="s">
        <v>18</v>
      </c>
      <c r="C4" s="46" t="s">
        <v>43</v>
      </c>
      <c r="D4" s="46" t="s">
        <v>44</v>
      </c>
      <c r="E4" s="46" t="s">
        <v>47</v>
      </c>
    </row>
    <row r="5" spans="2:5" x14ac:dyDescent="0.3">
      <c r="B5" s="47" t="s">
        <v>21</v>
      </c>
      <c r="C5" s="48"/>
      <c r="D5" s="48"/>
      <c r="E5" s="49"/>
    </row>
    <row r="6" spans="2:5" x14ac:dyDescent="0.3">
      <c r="B6" s="47" t="s">
        <v>22</v>
      </c>
      <c r="C6" s="50">
        <v>14771</v>
      </c>
      <c r="D6" s="50">
        <v>16421</v>
      </c>
      <c r="E6" s="50">
        <v>12287</v>
      </c>
    </row>
    <row r="7" spans="2:5" x14ac:dyDescent="0.3">
      <c r="B7" s="47" t="s">
        <v>23</v>
      </c>
      <c r="C7" s="50">
        <v>1724</v>
      </c>
      <c r="D7" s="50">
        <v>1724</v>
      </c>
      <c r="E7" s="50">
        <v>1724</v>
      </c>
    </row>
    <row r="8" spans="2:5" x14ac:dyDescent="0.3">
      <c r="B8" s="51" t="s">
        <v>48</v>
      </c>
      <c r="C8" s="52">
        <f t="shared" ref="C8:E8" si="0">C6+C7</f>
        <v>16495</v>
      </c>
      <c r="D8" s="52">
        <f t="shared" si="0"/>
        <v>18145</v>
      </c>
      <c r="E8" s="52">
        <f t="shared" si="0"/>
        <v>14011</v>
      </c>
    </row>
    <row r="9" spans="2:5" x14ac:dyDescent="0.3">
      <c r="B9" s="47" t="s">
        <v>49</v>
      </c>
      <c r="C9" s="50"/>
      <c r="D9" s="50"/>
      <c r="E9" s="50"/>
    </row>
    <row r="10" spans="2:5" x14ac:dyDescent="0.3">
      <c r="B10" s="47" t="s">
        <v>50</v>
      </c>
      <c r="C10" s="50"/>
      <c r="D10" s="50"/>
      <c r="E10" s="50"/>
    </row>
    <row r="11" spans="2:5" x14ac:dyDescent="0.3">
      <c r="B11" s="47" t="s">
        <v>51</v>
      </c>
      <c r="C11" s="50"/>
      <c r="D11" s="50"/>
      <c r="E11" s="50"/>
    </row>
    <row r="12" spans="2:5" x14ac:dyDescent="0.3">
      <c r="B12" s="47" t="s">
        <v>52</v>
      </c>
      <c r="C12" s="50"/>
      <c r="D12" s="50"/>
      <c r="E12" s="50"/>
    </row>
    <row r="13" spans="2:5" x14ac:dyDescent="0.3">
      <c r="B13" s="51" t="s">
        <v>25</v>
      </c>
      <c r="C13" s="52">
        <f>SUM(C8:C12)</f>
        <v>16495</v>
      </c>
      <c r="D13" s="52">
        <f>SUM(D8:D12)</f>
        <v>18145</v>
      </c>
      <c r="E13" s="52">
        <f>SUM(E8:E12)</f>
        <v>14011</v>
      </c>
    </row>
    <row r="14" spans="2:5" x14ac:dyDescent="0.3">
      <c r="B14" s="47" t="s">
        <v>26</v>
      </c>
      <c r="C14" s="53"/>
      <c r="D14" s="53"/>
      <c r="E14" s="53"/>
    </row>
    <row r="15" spans="2:5" x14ac:dyDescent="0.3">
      <c r="B15" s="47" t="s">
        <v>53</v>
      </c>
      <c r="C15" s="50">
        <v>1800</v>
      </c>
      <c r="D15" s="50">
        <v>1800</v>
      </c>
      <c r="E15" s="50">
        <f>12%*E8</f>
        <v>1681.32</v>
      </c>
    </row>
    <row r="16" spans="2:5" x14ac:dyDescent="0.3">
      <c r="B16" s="47" t="s">
        <v>28</v>
      </c>
      <c r="C16" s="50">
        <f>0.75%*C13</f>
        <v>123.71249999999999</v>
      </c>
      <c r="D16" s="50">
        <f>0.75%*D13</f>
        <v>136.08750000000001</v>
      </c>
      <c r="E16" s="50">
        <f>0.75%*E13</f>
        <v>105.0825</v>
      </c>
    </row>
    <row r="17" spans="2:5" x14ac:dyDescent="0.3">
      <c r="B17" s="47" t="s">
        <v>54</v>
      </c>
      <c r="C17" s="50">
        <v>2</v>
      </c>
      <c r="D17" s="50">
        <v>3</v>
      </c>
      <c r="E17" s="50">
        <v>2</v>
      </c>
    </row>
    <row r="18" spans="2:5" x14ac:dyDescent="0.3">
      <c r="B18" s="47" t="s">
        <v>55</v>
      </c>
      <c r="C18" s="50">
        <f>IF(C13&gt;10000,200,IF(C13&gt;7500,175,IF(C13&lt;7499,0)))</f>
        <v>200</v>
      </c>
      <c r="D18" s="50">
        <f>IF(D13&gt;10000,200,IF(D13&gt;7500,175,IF(D13&lt;7499,0)))</f>
        <v>200</v>
      </c>
      <c r="E18" s="50">
        <f>IF(E13&gt;10000,200,IF(E13&gt;7500,175,IF(E13&lt;7499,0)))</f>
        <v>200</v>
      </c>
    </row>
    <row r="19" spans="2:5" x14ac:dyDescent="0.3">
      <c r="B19" s="47" t="s">
        <v>30</v>
      </c>
      <c r="C19" s="50">
        <f>SUM(C15:C18)</f>
        <v>2125.7125000000001</v>
      </c>
      <c r="D19" s="50">
        <f>SUM(D15:D18)</f>
        <v>2139.0875000000001</v>
      </c>
      <c r="E19" s="50">
        <f>SUM(E15:E18)</f>
        <v>1988.4024999999999</v>
      </c>
    </row>
    <row r="20" spans="2:5" x14ac:dyDescent="0.3">
      <c r="B20" s="54"/>
      <c r="C20" s="53"/>
      <c r="D20" s="53"/>
      <c r="E20" s="53"/>
    </row>
    <row r="21" spans="2:5" x14ac:dyDescent="0.3">
      <c r="B21" s="51" t="s">
        <v>31</v>
      </c>
      <c r="C21" s="52">
        <f>C13-C19</f>
        <v>14369.2875</v>
      </c>
      <c r="D21" s="52">
        <f>D13-D19</f>
        <v>16005.9125</v>
      </c>
      <c r="E21" s="52">
        <f>E13-E19</f>
        <v>12022.5975</v>
      </c>
    </row>
    <row r="22" spans="2:5" x14ac:dyDescent="0.3">
      <c r="B22" s="47" t="s">
        <v>32</v>
      </c>
      <c r="C22" s="53"/>
      <c r="D22" s="53"/>
      <c r="E22" s="53"/>
    </row>
    <row r="23" spans="2:5" x14ac:dyDescent="0.3">
      <c r="B23" s="47" t="s">
        <v>56</v>
      </c>
      <c r="C23" s="50">
        <v>1950</v>
      </c>
      <c r="D23" s="50">
        <v>1950</v>
      </c>
      <c r="E23" s="50">
        <f>13%*E8</f>
        <v>1821.43</v>
      </c>
    </row>
    <row r="24" spans="2:5" x14ac:dyDescent="0.3">
      <c r="B24" s="47" t="s">
        <v>57</v>
      </c>
      <c r="C24" s="50">
        <f t="shared" ref="C24:E24" si="1">5.77%*C13</f>
        <v>951.76149999999996</v>
      </c>
      <c r="D24" s="50">
        <f t="shared" si="1"/>
        <v>1046.9665</v>
      </c>
      <c r="E24" s="50">
        <f t="shared" si="1"/>
        <v>808.43469999999991</v>
      </c>
    </row>
    <row r="25" spans="2:5" x14ac:dyDescent="0.3">
      <c r="B25" s="47" t="s">
        <v>35</v>
      </c>
      <c r="C25" s="50">
        <f t="shared" ref="C25:E25" si="2">8.33%*C8</f>
        <v>1374.0335</v>
      </c>
      <c r="D25" s="50">
        <f t="shared" si="2"/>
        <v>1511.4784999999999</v>
      </c>
      <c r="E25" s="50">
        <f t="shared" si="2"/>
        <v>1167.1162999999999</v>
      </c>
    </row>
    <row r="26" spans="2:5" x14ac:dyDescent="0.3">
      <c r="B26" s="47" t="s">
        <v>34</v>
      </c>
      <c r="C26" s="50">
        <f>3.25%*C13</f>
        <v>536.08749999999998</v>
      </c>
      <c r="D26" s="50">
        <f>3.25%*D13</f>
        <v>589.71249999999998</v>
      </c>
      <c r="E26" s="50">
        <f>3.25%*E13</f>
        <v>455.35750000000002</v>
      </c>
    </row>
    <row r="27" spans="2:5" x14ac:dyDescent="0.3">
      <c r="B27" s="47" t="s">
        <v>59</v>
      </c>
      <c r="C27" s="50"/>
      <c r="D27" s="50"/>
      <c r="E27" s="50"/>
    </row>
    <row r="28" spans="2:5" x14ac:dyDescent="0.3">
      <c r="B28" s="47" t="s">
        <v>36</v>
      </c>
      <c r="C28" s="50">
        <v>250</v>
      </c>
      <c r="D28" s="50">
        <v>250</v>
      </c>
      <c r="E28" s="50">
        <v>250</v>
      </c>
    </row>
    <row r="29" spans="2:5" x14ac:dyDescent="0.3">
      <c r="B29" s="47" t="s">
        <v>37</v>
      </c>
      <c r="C29" s="50">
        <f>SUM(C23:C28)</f>
        <v>5061.8824999999997</v>
      </c>
      <c r="D29" s="50">
        <f>SUM(D23:D28)</f>
        <v>5348.1574999999993</v>
      </c>
      <c r="E29" s="50">
        <f>SUM(E23:E28)</f>
        <v>4502.3384999999998</v>
      </c>
    </row>
    <row r="30" spans="2:5" x14ac:dyDescent="0.3">
      <c r="B30" s="51" t="s">
        <v>58</v>
      </c>
      <c r="C30" s="52">
        <f>C13+C29</f>
        <v>21556.8825</v>
      </c>
      <c r="D30" s="52">
        <f>D13+D29</f>
        <v>23493.157500000001</v>
      </c>
      <c r="E30" s="52">
        <f>E13+E29</f>
        <v>18513.338499999998</v>
      </c>
    </row>
    <row r="31" spans="2:5" x14ac:dyDescent="0.3">
      <c r="B31" s="55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opLeftCell="A4" workbookViewId="0">
      <selection activeCell="D13" sqref="D13"/>
    </sheetView>
  </sheetViews>
  <sheetFormatPr defaultRowHeight="14.4" x14ac:dyDescent="0.3"/>
  <cols>
    <col min="2" max="2" width="39.33203125" customWidth="1"/>
    <col min="3" max="3" width="9.109375" customWidth="1"/>
    <col min="4" max="4" width="11.109375" bestFit="1" customWidth="1"/>
  </cols>
  <sheetData>
    <row r="2" spans="2:4" ht="15" thickBot="1" x14ac:dyDescent="0.35"/>
    <row r="3" spans="2:4" ht="15" thickBot="1" x14ac:dyDescent="0.35">
      <c r="B3" s="77" t="s">
        <v>17</v>
      </c>
      <c r="C3" s="78"/>
      <c r="D3" s="79"/>
    </row>
    <row r="4" spans="2:4" ht="43.8" thickBot="1" x14ac:dyDescent="0.35">
      <c r="B4" s="15" t="s">
        <v>18</v>
      </c>
      <c r="C4" s="16" t="s">
        <v>19</v>
      </c>
      <c r="D4" s="16" t="s">
        <v>20</v>
      </c>
    </row>
    <row r="5" spans="2:4" x14ac:dyDescent="0.3">
      <c r="B5" s="17" t="s">
        <v>21</v>
      </c>
      <c r="C5" s="18"/>
      <c r="D5" s="19"/>
    </row>
    <row r="6" spans="2:4" x14ac:dyDescent="0.3">
      <c r="B6" s="20" t="s">
        <v>22</v>
      </c>
      <c r="C6" s="21">
        <v>5000</v>
      </c>
      <c r="D6" s="21">
        <v>5000</v>
      </c>
    </row>
    <row r="7" spans="2:4" ht="15" thickBot="1" x14ac:dyDescent="0.35">
      <c r="B7" s="22" t="s">
        <v>23</v>
      </c>
      <c r="C7" s="23">
        <v>2000</v>
      </c>
      <c r="D7" s="23">
        <v>2000</v>
      </c>
    </row>
    <row r="8" spans="2:4" ht="15" thickBot="1" x14ac:dyDescent="0.35">
      <c r="B8" s="24" t="s">
        <v>24</v>
      </c>
      <c r="C8" s="25">
        <f t="shared" ref="C8:D8" si="0">SUM(C6:C7)</f>
        <v>7000</v>
      </c>
      <c r="D8" s="25">
        <f t="shared" si="0"/>
        <v>7000</v>
      </c>
    </row>
    <row r="9" spans="2:4" x14ac:dyDescent="0.3">
      <c r="B9" s="20" t="s">
        <v>35</v>
      </c>
      <c r="C9" s="21">
        <f>8.33%*C8</f>
        <v>583.1</v>
      </c>
      <c r="D9" s="21">
        <f>8.33%*D8</f>
        <v>583.1</v>
      </c>
    </row>
    <row r="10" spans="2:4" x14ac:dyDescent="0.3">
      <c r="B10" s="26" t="s">
        <v>16</v>
      </c>
      <c r="C10" s="27">
        <v>3200</v>
      </c>
      <c r="D10" s="27">
        <v>3500</v>
      </c>
    </row>
    <row r="11" spans="2:4" x14ac:dyDescent="0.3">
      <c r="B11" s="38" t="s">
        <v>40</v>
      </c>
      <c r="C11" s="39">
        <f>5.77%*(C8+C9+C10)</f>
        <v>622.18486999999993</v>
      </c>
      <c r="D11" s="39">
        <f>5.77%*(D8+D9+D10)</f>
        <v>639.49486999999999</v>
      </c>
    </row>
    <row r="12" spans="2:4" ht="15" thickBot="1" x14ac:dyDescent="0.35">
      <c r="B12" s="38" t="s">
        <v>39</v>
      </c>
      <c r="C12" s="39"/>
      <c r="D12" s="39">
        <v>3800</v>
      </c>
    </row>
    <row r="13" spans="2:4" ht="15" thickBot="1" x14ac:dyDescent="0.35">
      <c r="B13" s="24" t="s">
        <v>25</v>
      </c>
      <c r="C13" s="25">
        <f>SUM(C8:C12)</f>
        <v>11405.28487</v>
      </c>
      <c r="D13" s="25">
        <f>SUM(D8:D12)</f>
        <v>15522.594870000001</v>
      </c>
    </row>
    <row r="14" spans="2:4" x14ac:dyDescent="0.3">
      <c r="B14" s="28" t="s">
        <v>26</v>
      </c>
      <c r="C14" s="29"/>
      <c r="D14" s="29"/>
    </row>
    <row r="15" spans="2:4" x14ac:dyDescent="0.3">
      <c r="B15" s="20" t="s">
        <v>27</v>
      </c>
      <c r="C15" s="21">
        <f>IF(SUM(C13-C10)&gt;15000,(15000*12%),IF(SUM(C13-C10)=15000,15000*12%,IF(SUM(C13-C10)&lt;15000,SUM(C13-C10)*12%,0)))</f>
        <v>984.63418439999987</v>
      </c>
      <c r="D15" s="21">
        <f>IF(SUM(D13-D10)&gt;15000,(15000*12%),IF(SUM(D13-D10)=15000,15000*12%,IF(SUM(D13-D10)&lt;15000,SUM(D13-D10)*12%,0)))</f>
        <v>1442.7113844</v>
      </c>
    </row>
    <row r="16" spans="2:4" x14ac:dyDescent="0.3">
      <c r="B16" s="20" t="s">
        <v>28</v>
      </c>
      <c r="C16" s="21">
        <f>IF(C13&gt;21000,0,IF(C13&lt;21000,C13*0.75%))</f>
        <v>85.539636524999992</v>
      </c>
      <c r="D16" s="21">
        <f t="shared" ref="D16" si="1">IF(D13&gt;21000,0,IF(D13&lt;21000,D13*0.75%))</f>
        <v>116.419461525</v>
      </c>
    </row>
    <row r="17" spans="2:4" x14ac:dyDescent="0.3">
      <c r="B17" s="20" t="s">
        <v>29</v>
      </c>
      <c r="C17" s="21">
        <v>1</v>
      </c>
      <c r="D17" s="21">
        <v>1</v>
      </c>
    </row>
    <row r="18" spans="2:4" x14ac:dyDescent="0.3">
      <c r="B18" s="30" t="s">
        <v>30</v>
      </c>
      <c r="C18" s="31">
        <f>SUM(C15:C17)</f>
        <v>1071.1738209249997</v>
      </c>
      <c r="D18" s="31">
        <f>SUM(D15:D17)</f>
        <v>1560.1308459250001</v>
      </c>
    </row>
    <row r="19" spans="2:4" ht="15" thickBot="1" x14ac:dyDescent="0.35">
      <c r="B19" s="32"/>
      <c r="C19" s="33"/>
      <c r="D19" s="33"/>
    </row>
    <row r="20" spans="2:4" ht="15" thickBot="1" x14ac:dyDescent="0.35">
      <c r="B20" s="24" t="s">
        <v>31</v>
      </c>
      <c r="C20" s="25">
        <f>C13-C18</f>
        <v>10334.111049075</v>
      </c>
      <c r="D20" s="25">
        <f>D13-D18</f>
        <v>13962.464024075001</v>
      </c>
    </row>
    <row r="21" spans="2:4" x14ac:dyDescent="0.3">
      <c r="B21" s="34" t="s">
        <v>32</v>
      </c>
      <c r="C21" s="35"/>
      <c r="D21" s="35"/>
    </row>
    <row r="22" spans="2:4" x14ac:dyDescent="0.3">
      <c r="B22" s="20" t="s">
        <v>33</v>
      </c>
      <c r="C22" s="21">
        <f>IF(SUM(C13-C10)&gt;15000,(15000*13%),IF(SUM(C13-C10)=15000,15000*13%,IF(SUM(C13-C10)&lt;15000,SUM(C13-C10)*13%,0)))</f>
        <v>1066.6870331</v>
      </c>
      <c r="D22" s="21">
        <f>IF(SUM(D13-D10)&gt;15000,(15000*13%),IF(SUM(D13-D10)=15000,15000*13%,IF(SUM(D13-D10)&lt;15000,SUM(D13-D10)*13%,0)))</f>
        <v>1562.9373331000002</v>
      </c>
    </row>
    <row r="23" spans="2:4" x14ac:dyDescent="0.3">
      <c r="B23" s="20" t="s">
        <v>34</v>
      </c>
      <c r="C23" s="21">
        <f>IF(C13&gt;21000,0,IF(C13&lt;21000,C13*3.25%))</f>
        <v>370.671758275</v>
      </c>
      <c r="D23" s="21">
        <f t="shared" ref="D23" si="2">IF(D13&gt;21000,0,IF(D13&lt;21000,D13*3.25%))</f>
        <v>504.48433327500004</v>
      </c>
    </row>
    <row r="24" spans="2:4" x14ac:dyDescent="0.3">
      <c r="B24" s="20" t="s">
        <v>29</v>
      </c>
      <c r="C24" s="21">
        <v>1</v>
      </c>
      <c r="D24" s="21">
        <v>1</v>
      </c>
    </row>
    <row r="25" spans="2:4" ht="15" thickBot="1" x14ac:dyDescent="0.35">
      <c r="B25" s="22" t="s">
        <v>36</v>
      </c>
      <c r="C25" s="23">
        <v>250</v>
      </c>
      <c r="D25" s="23">
        <v>250</v>
      </c>
    </row>
    <row r="26" spans="2:4" ht="15" thickBot="1" x14ac:dyDescent="0.35">
      <c r="B26" s="24" t="s">
        <v>37</v>
      </c>
      <c r="C26" s="25">
        <f>SUM(C22:C25)</f>
        <v>1688.358791375</v>
      </c>
      <c r="D26" s="25">
        <f>SUM(D22:D25)</f>
        <v>2318.4216663750003</v>
      </c>
    </row>
    <row r="27" spans="2:4" ht="16.2" thickBot="1" x14ac:dyDescent="0.35">
      <c r="B27" s="36" t="s">
        <v>38</v>
      </c>
      <c r="C27" s="37">
        <f>C13+C26</f>
        <v>13093.643661374999</v>
      </c>
      <c r="D27" s="37">
        <f>D13+D26</f>
        <v>17841.016536375002</v>
      </c>
    </row>
  </sheetData>
  <mergeCells count="1"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</vt:lpstr>
      <vt:lpstr>Minimum wage compliant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SILA</cp:lastModifiedBy>
  <dcterms:created xsi:type="dcterms:W3CDTF">2018-06-11T05:35:21Z</dcterms:created>
  <dcterms:modified xsi:type="dcterms:W3CDTF">2022-02-10T07:11:24Z</dcterms:modified>
</cp:coreProperties>
</file>