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Sila Agreements\DSM Delhi Office\"/>
    </mc:Choice>
  </mc:AlternateContent>
  <bookViews>
    <workbookView xWindow="0" yWindow="0" windowWidth="20364" windowHeight="8076"/>
  </bookViews>
  <sheets>
    <sheet name="Cost Schedule" sheetId="1" r:id="rId1"/>
    <sheet name="Wage Breakup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7" i="1" l="1"/>
  <c r="R28" i="1"/>
  <c r="R9" i="1"/>
  <c r="Q10" i="1" l="1"/>
  <c r="Q8" i="1"/>
  <c r="K18" i="1"/>
  <c r="Q18" i="1" s="1"/>
  <c r="R17" i="1"/>
  <c r="R18" i="1" s="1"/>
  <c r="E17" i="1"/>
  <c r="K17" i="1" s="1"/>
  <c r="L17" i="1" s="1"/>
  <c r="L18" i="1" s="1"/>
  <c r="F25" i="2"/>
  <c r="G25" i="2"/>
  <c r="H25" i="2"/>
  <c r="I25" i="2"/>
  <c r="J25" i="2"/>
  <c r="K25" i="2"/>
  <c r="L25" i="2"/>
  <c r="M25" i="2"/>
  <c r="E25" i="2"/>
  <c r="F16" i="2"/>
  <c r="G16" i="2"/>
  <c r="H16" i="2"/>
  <c r="I16" i="2"/>
  <c r="J16" i="2"/>
  <c r="K16" i="2"/>
  <c r="L16" i="2"/>
  <c r="M16" i="2"/>
  <c r="E16" i="2"/>
  <c r="F28" i="2"/>
  <c r="G28" i="2"/>
  <c r="H28" i="2"/>
  <c r="I28" i="2"/>
  <c r="J28" i="2"/>
  <c r="K28" i="2"/>
  <c r="L28" i="2"/>
  <c r="M28" i="2"/>
  <c r="E28" i="2"/>
  <c r="H27" i="2"/>
  <c r="I27" i="2"/>
  <c r="J27" i="2"/>
  <c r="K27" i="2"/>
  <c r="L27" i="2"/>
  <c r="M27" i="2"/>
  <c r="F17" i="1" l="1"/>
  <c r="F18" i="1" s="1"/>
  <c r="R24" i="1"/>
  <c r="R25" i="1"/>
  <c r="F24" i="1"/>
  <c r="F25" i="1"/>
  <c r="F23" i="1"/>
  <c r="F20" i="1"/>
  <c r="K21" i="1"/>
  <c r="Q21" i="1" s="1"/>
  <c r="K15" i="1"/>
  <c r="Q15" i="1" s="1"/>
  <c r="K12" i="1"/>
  <c r="Q12" i="1" s="1"/>
  <c r="K20" i="1"/>
  <c r="R20" i="1" s="1"/>
  <c r="L23" i="1"/>
  <c r="K24" i="1"/>
  <c r="L24" i="1" s="1"/>
  <c r="K25" i="1"/>
  <c r="L25" i="1" s="1"/>
  <c r="L29" i="1" l="1"/>
  <c r="R29" i="1"/>
  <c r="L20" i="1"/>
  <c r="L21" i="1" s="1"/>
  <c r="R21" i="1"/>
  <c r="F29" i="1"/>
  <c r="M11" i="2" l="1"/>
  <c r="L11" i="2"/>
  <c r="K11" i="2"/>
  <c r="J11" i="2"/>
  <c r="I11" i="2"/>
  <c r="H11" i="2"/>
  <c r="G11" i="2"/>
  <c r="F11" i="2"/>
  <c r="E11" i="2"/>
  <c r="F14" i="2" l="1"/>
  <c r="F27" i="2" s="1"/>
  <c r="J14" i="2"/>
  <c r="H14" i="2"/>
  <c r="G14" i="2"/>
  <c r="G27" i="2" s="1"/>
  <c r="M14" i="2"/>
  <c r="E14" i="2"/>
  <c r="E27" i="2" s="1"/>
  <c r="G29" i="2"/>
  <c r="K29" i="2"/>
  <c r="H29" i="2"/>
  <c r="L29" i="2"/>
  <c r="E29" i="2"/>
  <c r="I29" i="2"/>
  <c r="M29" i="2"/>
  <c r="F29" i="2"/>
  <c r="J29" i="2"/>
  <c r="L14" i="2"/>
  <c r="K14" i="2"/>
  <c r="M31" i="2" l="1"/>
  <c r="M32" i="2" s="1"/>
  <c r="J31" i="2"/>
  <c r="J32" i="2" s="1"/>
  <c r="I14" i="2"/>
  <c r="H17" i="2"/>
  <c r="H26" i="2"/>
  <c r="H31" i="2" s="1"/>
  <c r="H32" i="2" s="1"/>
  <c r="M26" i="2"/>
  <c r="M17" i="2"/>
  <c r="K26" i="2"/>
  <c r="K31" i="2" s="1"/>
  <c r="K32" i="2" s="1"/>
  <c r="K17" i="2"/>
  <c r="G26" i="2"/>
  <c r="G31" i="2" s="1"/>
  <c r="G32" i="2" s="1"/>
  <c r="Q14" i="1" s="1"/>
  <c r="G17" i="2"/>
  <c r="L17" i="2"/>
  <c r="L26" i="2"/>
  <c r="F26" i="2"/>
  <c r="F17" i="2"/>
  <c r="J26" i="2"/>
  <c r="J17" i="2"/>
  <c r="E26" i="2"/>
  <c r="E17" i="2"/>
  <c r="L31" i="2" l="1"/>
  <c r="L32" i="2" s="1"/>
  <c r="I17" i="2"/>
  <c r="E31" i="2"/>
  <c r="E32" i="2" s="1"/>
  <c r="E21" i="2"/>
  <c r="E23" i="2" s="1"/>
  <c r="I26" i="2"/>
  <c r="I31" i="2" s="1"/>
  <c r="I32" i="2" s="1"/>
  <c r="I21" i="2"/>
  <c r="I23" i="2" s="1"/>
  <c r="E14" i="1"/>
  <c r="E8" i="1"/>
  <c r="L21" i="2"/>
  <c r="L23" i="2" s="1"/>
  <c r="G21" i="2"/>
  <c r="G23" i="2" s="1"/>
  <c r="F21" i="2"/>
  <c r="F23" i="2" s="1"/>
  <c r="M21" i="2"/>
  <c r="M23" i="2" s="1"/>
  <c r="K21" i="2"/>
  <c r="K23" i="2" s="1"/>
  <c r="H21" i="2"/>
  <c r="H23" i="2" s="1"/>
  <c r="J21" i="2"/>
  <c r="J23" i="2" s="1"/>
  <c r="F21" i="1"/>
  <c r="E10" i="1" l="1"/>
  <c r="E11" i="1" s="1"/>
  <c r="F14" i="1"/>
  <c r="K14" i="1"/>
  <c r="K8" i="1"/>
  <c r="F8" i="1"/>
  <c r="F10" i="1" l="1"/>
  <c r="K10" i="1"/>
  <c r="R10" i="1" s="1"/>
  <c r="F15" i="1"/>
  <c r="R14" i="1"/>
  <c r="L14" i="1"/>
  <c r="L8" i="1"/>
  <c r="R8" i="1"/>
  <c r="K11" i="1"/>
  <c r="F11" i="1"/>
  <c r="F12" i="1" l="1"/>
  <c r="F31" i="1" s="1"/>
  <c r="F32" i="1" s="1"/>
  <c r="F33" i="1" s="1"/>
  <c r="L10" i="1"/>
  <c r="L15" i="1"/>
  <c r="R15" i="1"/>
  <c r="L11" i="1"/>
  <c r="L12" i="1" l="1"/>
  <c r="L31" i="1" s="1"/>
  <c r="L32" i="1" s="1"/>
  <c r="L33" i="1" s="1"/>
  <c r="F31" i="2" l="1"/>
  <c r="F32" i="2" s="1"/>
  <c r="Q11" i="1" s="1"/>
  <c r="R11" i="1" s="1"/>
  <c r="R12" i="1" s="1"/>
  <c r="R31" i="1" s="1"/>
  <c r="R32" i="1" s="1"/>
  <c r="R33" i="1" s="1"/>
</calcChain>
</file>

<file path=xl/sharedStrings.xml><?xml version="1.0" encoding="utf-8"?>
<sst xmlns="http://schemas.openxmlformats.org/spreadsheetml/2006/main" count="237" uniqueCount="74">
  <si>
    <t xml:space="preserve">Rate </t>
  </si>
  <si>
    <t>Amount</t>
  </si>
  <si>
    <t>Qty</t>
  </si>
  <si>
    <t xml:space="preserve">  </t>
  </si>
  <si>
    <t xml:space="preserve">SUB TOTAL </t>
  </si>
  <si>
    <t xml:space="preserve">Soft Services </t>
  </si>
  <si>
    <t xml:space="preserve">Housekeeping Supervisor </t>
  </si>
  <si>
    <t>Housekeeping Staff (Including Garbage Segregation &amp; Maintenance</t>
  </si>
  <si>
    <t>Gardeners</t>
  </si>
  <si>
    <t xml:space="preserve">Technical (MEP) Services </t>
  </si>
  <si>
    <t xml:space="preserve">Multiskilled Technician </t>
  </si>
  <si>
    <t xml:space="preserve">Other Services </t>
  </si>
  <si>
    <t xml:space="preserve">Pest Control General + Rodent + Mosquito Weekly </t>
  </si>
  <si>
    <t xml:space="preserve">Machinery Rental &amp; Consumables  </t>
  </si>
  <si>
    <t xml:space="preserve">Houskeeping Consumables as per SILA's Supplies List  </t>
  </si>
  <si>
    <t xml:space="preserve">Single Disk Machine </t>
  </si>
  <si>
    <t xml:space="preserve">Wet/Dry Vacuum Cleaner </t>
  </si>
  <si>
    <t>TOTAL PER MONTH</t>
  </si>
  <si>
    <t xml:space="preserve">MANAGEMENT FEE  </t>
  </si>
  <si>
    <t xml:space="preserve">TOTAL INCL. MANAGEMENT FEE  </t>
  </si>
  <si>
    <t>% of Management Fee</t>
  </si>
  <si>
    <t>Designation</t>
  </si>
  <si>
    <t>Sl no</t>
  </si>
  <si>
    <t xml:space="preserve">Proposed Wage Rates </t>
  </si>
  <si>
    <t>PARTICULARS</t>
  </si>
  <si>
    <t>HK</t>
  </si>
  <si>
    <t>MST</t>
  </si>
  <si>
    <t>Fire Technician</t>
  </si>
  <si>
    <t>Pool Attendant</t>
  </si>
  <si>
    <t>Machine Operator</t>
  </si>
  <si>
    <t>HK Supervisors</t>
  </si>
  <si>
    <t>(A)</t>
  </si>
  <si>
    <t>Basic Salary</t>
  </si>
  <si>
    <t>D. A. (Special Allowance)</t>
  </si>
  <si>
    <t>Gross Salary</t>
  </si>
  <si>
    <t>HRA</t>
  </si>
  <si>
    <t>Additional Salary</t>
  </si>
  <si>
    <t>Total Gross Salary</t>
  </si>
  <si>
    <t>(B)</t>
  </si>
  <si>
    <t>PF Contribution (12%)</t>
  </si>
  <si>
    <t>KLWF</t>
  </si>
  <si>
    <t>ProfessionalTax</t>
  </si>
  <si>
    <t>-</t>
  </si>
  <si>
    <t>Employees deduction</t>
  </si>
  <si>
    <t>Net Salary (A-B)</t>
  </si>
  <si>
    <t>(C)</t>
  </si>
  <si>
    <t>PF (13%) on Basic + DA</t>
  </si>
  <si>
    <t>Gratuity (4.81% pm on Basic + DA)</t>
  </si>
  <si>
    <t>Uniforms</t>
  </si>
  <si>
    <t>Net Charges to Company</t>
  </si>
  <si>
    <t>Total Cost to Company</t>
  </si>
  <si>
    <t>stp operator</t>
  </si>
  <si>
    <t>Ex Gratia</t>
  </si>
  <si>
    <t>On Actuals</t>
  </si>
  <si>
    <t>ESIC (0.75% on total gross)</t>
  </si>
  <si>
    <t>ESIC (3.25%) on Total Gross</t>
  </si>
  <si>
    <t>Housekeeping Staff</t>
  </si>
  <si>
    <t xml:space="preserve">Housekeeping Staff </t>
  </si>
  <si>
    <t>Pest Control General + Rodent + Mosquito Monthly</t>
  </si>
  <si>
    <t>PHASE 1 - UPTO 15% OCCUPANCY</t>
  </si>
  <si>
    <t>PHASE 2 - UPTO 35% OCCUPANCY</t>
  </si>
  <si>
    <t>on actuals</t>
  </si>
  <si>
    <t xml:space="preserve">Leave Salary </t>
  </si>
  <si>
    <t>Medical Testing and BGV</t>
  </si>
  <si>
    <t>DSM DELHI OFFICE</t>
  </si>
  <si>
    <t>Pantry Boy</t>
  </si>
  <si>
    <t>Team Leader</t>
  </si>
  <si>
    <t>Housekeeping Team Leader</t>
  </si>
  <si>
    <t>Security Services</t>
  </si>
  <si>
    <t>Pest Control General + Rodent Fortnightly</t>
  </si>
  <si>
    <t>Receptionist</t>
  </si>
  <si>
    <t xml:space="preserve">Pantry and Water Supplies </t>
  </si>
  <si>
    <t>Technical Tools</t>
  </si>
  <si>
    <t xml:space="preserve">Security Guards and Parking Assitance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</si>
</sst>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6" fillId="7" borderId="9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3" fontId="5" fillId="7" borderId="9" xfId="0" applyNumberFormat="1" applyFont="1" applyFill="1" applyBorder="1" applyAlignment="1">
      <alignment horizontal="center" vertical="center"/>
    </xf>
    <xf numFmtId="3" fontId="7" fillId="7" borderId="9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3" fontId="5" fillId="7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4" fontId="2" fillId="4" borderId="6" xfId="1" applyNumberFormat="1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164" fontId="2" fillId="4" borderId="7" xfId="1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3" borderId="15" xfId="0" applyFont="1" applyFill="1" applyBorder="1" applyAlignment="1">
      <alignment horizontal="center" vertical="center" wrapText="1"/>
    </xf>
    <xf numFmtId="164" fontId="2" fillId="2" borderId="16" xfId="1" applyNumberFormat="1" applyFont="1" applyFill="1" applyBorder="1" applyAlignment="1">
      <alignment horizontal="center" vertical="center" wrapText="1"/>
    </xf>
    <xf numFmtId="164" fontId="3" fillId="0" borderId="16" xfId="1" applyNumberFormat="1" applyFont="1" applyBorder="1" applyAlignment="1">
      <alignment horizontal="center" vertical="center" wrapText="1"/>
    </xf>
    <xf numFmtId="164" fontId="2" fillId="3" borderId="16" xfId="1" applyNumberFormat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164" fontId="2" fillId="4" borderId="17" xfId="1" applyNumberFormat="1" applyFont="1" applyFill="1" applyBorder="1" applyAlignment="1">
      <alignment horizontal="center" vertical="center" wrapText="1"/>
    </xf>
    <xf numFmtId="164" fontId="3" fillId="3" borderId="9" xfId="1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4" borderId="7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1623060</xdr:colOff>
      <xdr:row>0</xdr:row>
      <xdr:rowOff>15240</xdr:rowOff>
    </xdr:from>
    <xdr:to>
      <xdr:col>14</xdr:col>
      <xdr:colOff>2895600</xdr:colOff>
      <xdr:row>4</xdr:row>
      <xdr:rowOff>0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2872740" y="15240"/>
          <a:ext cx="127254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5"/>
  <sheetViews>
    <sheetView showGridLines="0" tabSelected="1" topLeftCell="M1" workbookViewId="0">
      <selection activeCell="V16" sqref="V16"/>
    </sheetView>
  </sheetViews>
  <sheetFormatPr defaultColWidth="9.109375" defaultRowHeight="14.4" x14ac:dyDescent="0.3"/>
  <cols>
    <col min="1" max="1" width="0" style="1" hidden="1" customWidth="1"/>
    <col min="2" max="2" width="6.44140625" style="1" hidden="1" customWidth="1"/>
    <col min="3" max="3" width="49.5546875" style="1" hidden="1" customWidth="1"/>
    <col min="4" max="4" width="4.33203125" style="1" hidden="1" customWidth="1"/>
    <col min="5" max="6" width="11.88671875" style="1" hidden="1" customWidth="1"/>
    <col min="7" max="7" width="12" style="1" hidden="1" customWidth="1"/>
    <col min="8" max="8" width="0" style="1" hidden="1" customWidth="1"/>
    <col min="9" max="9" width="45.5546875" style="1" hidden="1" customWidth="1"/>
    <col min="10" max="11" width="0" style="1" hidden="1" customWidth="1"/>
    <col min="12" max="12" width="10" style="1" hidden="1" customWidth="1"/>
    <col min="13" max="14" width="9.109375" style="1"/>
    <col min="15" max="15" width="45.6640625" style="1" customWidth="1"/>
    <col min="16" max="16" width="9.109375" style="1"/>
    <col min="17" max="17" width="11.109375" style="1" customWidth="1"/>
    <col min="18" max="18" width="10" style="1" bestFit="1" customWidth="1"/>
    <col min="19" max="16384" width="9.109375" style="1"/>
  </cols>
  <sheetData>
    <row r="4" spans="2:18" ht="15" thickBot="1" x14ac:dyDescent="0.35"/>
    <row r="5" spans="2:18" ht="14.4" customHeight="1" thickBot="1" x14ac:dyDescent="0.35">
      <c r="B5" s="58" t="s">
        <v>59</v>
      </c>
      <c r="C5" s="59"/>
      <c r="D5" s="59"/>
      <c r="E5" s="59"/>
      <c r="F5" s="60"/>
      <c r="H5" s="58" t="s">
        <v>60</v>
      </c>
      <c r="I5" s="59"/>
      <c r="J5" s="59"/>
      <c r="K5" s="59"/>
      <c r="L5" s="60"/>
      <c r="N5" s="61" t="s">
        <v>64</v>
      </c>
      <c r="O5" s="62"/>
      <c r="P5" s="62"/>
      <c r="Q5" s="62"/>
      <c r="R5" s="63"/>
    </row>
    <row r="6" spans="2:18" ht="14.4" customHeight="1" x14ac:dyDescent="0.3">
      <c r="B6" s="45" t="s">
        <v>22</v>
      </c>
      <c r="C6" s="46" t="s">
        <v>21</v>
      </c>
      <c r="D6" s="46" t="s">
        <v>2</v>
      </c>
      <c r="E6" s="46" t="s">
        <v>0</v>
      </c>
      <c r="F6" s="47" t="s">
        <v>1</v>
      </c>
      <c r="H6" s="45" t="s">
        <v>22</v>
      </c>
      <c r="I6" s="46" t="s">
        <v>21</v>
      </c>
      <c r="J6" s="46" t="s">
        <v>2</v>
      </c>
      <c r="K6" s="46" t="s">
        <v>0</v>
      </c>
      <c r="L6" s="47" t="s">
        <v>1</v>
      </c>
      <c r="N6" s="45" t="s">
        <v>22</v>
      </c>
      <c r="O6" s="46" t="s">
        <v>21</v>
      </c>
      <c r="P6" s="46" t="s">
        <v>2</v>
      </c>
      <c r="Q6" s="47" t="s">
        <v>0</v>
      </c>
      <c r="R6" s="49" t="s">
        <v>1</v>
      </c>
    </row>
    <row r="7" spans="2:18" ht="14.4" customHeight="1" x14ac:dyDescent="0.3">
      <c r="B7" s="29" t="s">
        <v>3</v>
      </c>
      <c r="C7" s="4" t="s">
        <v>5</v>
      </c>
      <c r="D7" s="4" t="s">
        <v>3</v>
      </c>
      <c r="E7" s="13" t="s">
        <v>3</v>
      </c>
      <c r="F7" s="32" t="s">
        <v>3</v>
      </c>
      <c r="H7" s="29" t="s">
        <v>3</v>
      </c>
      <c r="I7" s="4" t="s">
        <v>5</v>
      </c>
      <c r="J7" s="4" t="s">
        <v>3</v>
      </c>
      <c r="K7" s="32" t="s">
        <v>3</v>
      </c>
      <c r="L7" s="32" t="s">
        <v>3</v>
      </c>
      <c r="N7" s="29" t="s">
        <v>3</v>
      </c>
      <c r="O7" s="4" t="s">
        <v>5</v>
      </c>
      <c r="P7" s="4" t="s">
        <v>3</v>
      </c>
      <c r="Q7" s="32" t="s">
        <v>3</v>
      </c>
      <c r="R7" s="50" t="s">
        <v>3</v>
      </c>
    </row>
    <row r="8" spans="2:18" ht="14.4" customHeight="1" x14ac:dyDescent="0.3">
      <c r="B8" s="27">
        <v>1</v>
      </c>
      <c r="C8" s="43" t="s">
        <v>6</v>
      </c>
      <c r="D8" s="2">
        <v>1</v>
      </c>
      <c r="E8" s="3">
        <f>'Wage Breakup'!M32</f>
        <v>25899.671651282049</v>
      </c>
      <c r="F8" s="28">
        <f>D8*E8</f>
        <v>25899.671651282049</v>
      </c>
      <c r="H8" s="27">
        <v>1</v>
      </c>
      <c r="I8" s="43" t="s">
        <v>6</v>
      </c>
      <c r="J8" s="2">
        <v>1</v>
      </c>
      <c r="K8" s="3">
        <f t="shared" ref="K8:K25" si="0">E8</f>
        <v>25899.671651282049</v>
      </c>
      <c r="L8" s="28">
        <f>K8*J8</f>
        <v>25899.671651282049</v>
      </c>
      <c r="N8" s="27">
        <v>1</v>
      </c>
      <c r="O8" s="43" t="s">
        <v>67</v>
      </c>
      <c r="P8" s="2">
        <v>1</v>
      </c>
      <c r="Q8" s="28">
        <f>'Wage Breakup'!H32</f>
        <v>28169.799856410256</v>
      </c>
      <c r="R8" s="51">
        <f t="shared" ref="R8:R11" si="1">Q8*P8</f>
        <v>28169.799856410256</v>
      </c>
    </row>
    <row r="9" spans="2:18" ht="14.4" customHeight="1" x14ac:dyDescent="0.3">
      <c r="B9" s="27"/>
      <c r="C9" s="43"/>
      <c r="D9" s="2"/>
      <c r="E9" s="3"/>
      <c r="F9" s="28"/>
      <c r="H9" s="27"/>
      <c r="I9" s="43"/>
      <c r="J9" s="2"/>
      <c r="K9" s="3"/>
      <c r="L9" s="28"/>
      <c r="N9" s="27">
        <v>2</v>
      </c>
      <c r="O9" s="43" t="s">
        <v>70</v>
      </c>
      <c r="P9" s="2">
        <v>1</v>
      </c>
      <c r="Q9" s="28">
        <v>35000</v>
      </c>
      <c r="R9" s="51">
        <f t="shared" si="1"/>
        <v>35000</v>
      </c>
    </row>
    <row r="10" spans="2:18" ht="14.4" customHeight="1" x14ac:dyDescent="0.3">
      <c r="B10" s="27">
        <v>2</v>
      </c>
      <c r="C10" s="43" t="s">
        <v>7</v>
      </c>
      <c r="D10" s="2">
        <v>6</v>
      </c>
      <c r="E10" s="3">
        <f>'Wage Breakup'!E32</f>
        <v>24197.075497435897</v>
      </c>
      <c r="F10" s="28">
        <f t="shared" ref="F10:F11" si="2">D10*E10</f>
        <v>145182.45298461537</v>
      </c>
      <c r="H10" s="27">
        <v>2</v>
      </c>
      <c r="I10" s="43" t="s">
        <v>57</v>
      </c>
      <c r="J10" s="2">
        <v>8</v>
      </c>
      <c r="K10" s="3">
        <f t="shared" si="0"/>
        <v>24197.075497435897</v>
      </c>
      <c r="L10" s="28">
        <f t="shared" ref="L10:L11" si="3">K10*J10</f>
        <v>193576.60397948718</v>
      </c>
      <c r="N10" s="27">
        <v>3</v>
      </c>
      <c r="O10" s="43" t="s">
        <v>56</v>
      </c>
      <c r="P10" s="2">
        <v>3</v>
      </c>
      <c r="Q10" s="28">
        <f>'Wage Breakup'!E32</f>
        <v>24197.075497435897</v>
      </c>
      <c r="R10" s="51">
        <f t="shared" si="1"/>
        <v>72591.226492307687</v>
      </c>
    </row>
    <row r="11" spans="2:18" ht="14.4" customHeight="1" x14ac:dyDescent="0.3">
      <c r="B11" s="27">
        <v>4</v>
      </c>
      <c r="C11" s="2" t="s">
        <v>8</v>
      </c>
      <c r="D11" s="2">
        <v>2</v>
      </c>
      <c r="E11" s="3">
        <f>E10</f>
        <v>24197.075497435897</v>
      </c>
      <c r="F11" s="28">
        <f t="shared" si="2"/>
        <v>48394.150994871794</v>
      </c>
      <c r="H11" s="27">
        <v>4</v>
      </c>
      <c r="I11" s="2" t="s">
        <v>8</v>
      </c>
      <c r="J11" s="2">
        <v>3</v>
      </c>
      <c r="K11" s="3">
        <f t="shared" si="0"/>
        <v>24197.075497435897</v>
      </c>
      <c r="L11" s="28">
        <f t="shared" si="3"/>
        <v>72591.226492307687</v>
      </c>
      <c r="N11" s="27">
        <v>4</v>
      </c>
      <c r="O11" s="2" t="s">
        <v>65</v>
      </c>
      <c r="P11" s="2">
        <v>2</v>
      </c>
      <c r="Q11" s="28">
        <f>'Wage Breakup'!F32</f>
        <v>27034.735753846155</v>
      </c>
      <c r="R11" s="51">
        <f t="shared" si="1"/>
        <v>54069.471507692309</v>
      </c>
    </row>
    <row r="12" spans="2:18" ht="14.4" customHeight="1" x14ac:dyDescent="0.3">
      <c r="B12" s="30" t="s">
        <v>3</v>
      </c>
      <c r="C12" s="10" t="s">
        <v>4</v>
      </c>
      <c r="D12" s="9" t="s">
        <v>3</v>
      </c>
      <c r="E12" s="11" t="s">
        <v>3</v>
      </c>
      <c r="F12" s="31">
        <f>SUM(F8:F11)</f>
        <v>219476.27563076923</v>
      </c>
      <c r="H12" s="30" t="s">
        <v>3</v>
      </c>
      <c r="I12" s="10" t="s">
        <v>4</v>
      </c>
      <c r="J12" s="9" t="s">
        <v>3</v>
      </c>
      <c r="K12" s="11" t="str">
        <f t="shared" si="0"/>
        <v xml:space="preserve">  </v>
      </c>
      <c r="L12" s="31">
        <f>SUM(L8:L11)</f>
        <v>292067.50212307693</v>
      </c>
      <c r="N12" s="30" t="s">
        <v>3</v>
      </c>
      <c r="O12" s="10" t="s">
        <v>4</v>
      </c>
      <c r="P12" s="9" t="s">
        <v>3</v>
      </c>
      <c r="Q12" s="55" t="str">
        <f t="shared" ref="Q12:Q21" si="4">K12</f>
        <v xml:space="preserve">  </v>
      </c>
      <c r="R12" s="52">
        <f>SUM(R8:R11)</f>
        <v>189830.49785641025</v>
      </c>
    </row>
    <row r="13" spans="2:18" ht="14.4" customHeight="1" x14ac:dyDescent="0.3">
      <c r="B13" s="29" t="s">
        <v>3</v>
      </c>
      <c r="C13" s="4" t="s">
        <v>9</v>
      </c>
      <c r="D13" s="4" t="s">
        <v>3</v>
      </c>
      <c r="E13" s="13" t="s">
        <v>3</v>
      </c>
      <c r="F13" s="32" t="s">
        <v>3</v>
      </c>
      <c r="H13" s="29" t="s">
        <v>3</v>
      </c>
      <c r="I13" s="4" t="s">
        <v>9</v>
      </c>
      <c r="J13" s="4" t="s">
        <v>3</v>
      </c>
      <c r="K13" s="32" t="s">
        <v>3</v>
      </c>
      <c r="L13" s="32" t="s">
        <v>3</v>
      </c>
      <c r="N13" s="29" t="s">
        <v>3</v>
      </c>
      <c r="O13" s="4" t="s">
        <v>9</v>
      </c>
      <c r="P13" s="4" t="s">
        <v>3</v>
      </c>
      <c r="Q13" s="32" t="s">
        <v>3</v>
      </c>
      <c r="R13" s="50" t="s">
        <v>3</v>
      </c>
    </row>
    <row r="14" spans="2:18" ht="14.4" customHeight="1" x14ac:dyDescent="0.3">
      <c r="B14" s="27">
        <v>1</v>
      </c>
      <c r="C14" s="43" t="s">
        <v>10</v>
      </c>
      <c r="D14" s="2">
        <v>4</v>
      </c>
      <c r="E14" s="3">
        <f>'Wage Breakup'!G32</f>
        <v>28737.331907692307</v>
      </c>
      <c r="F14" s="28">
        <f t="shared" ref="F14" si="5">D14*E14</f>
        <v>114949.32763076923</v>
      </c>
      <c r="H14" s="27">
        <v>1</v>
      </c>
      <c r="I14" s="43" t="s">
        <v>10</v>
      </c>
      <c r="J14" s="2">
        <v>4</v>
      </c>
      <c r="K14" s="3">
        <f t="shared" si="0"/>
        <v>28737.331907692307</v>
      </c>
      <c r="L14" s="28">
        <f t="shared" ref="L14" si="6">K14*J14</f>
        <v>114949.32763076923</v>
      </c>
      <c r="N14" s="27">
        <v>1</v>
      </c>
      <c r="O14" s="43" t="s">
        <v>26</v>
      </c>
      <c r="P14" s="2">
        <v>1</v>
      </c>
      <c r="Q14" s="28">
        <f>'Wage Breakup'!G32</f>
        <v>28737.331907692307</v>
      </c>
      <c r="R14" s="51">
        <f t="shared" ref="R14" si="7">Q14*P14</f>
        <v>28737.331907692307</v>
      </c>
    </row>
    <row r="15" spans="2:18" ht="14.4" customHeight="1" x14ac:dyDescent="0.3">
      <c r="B15" s="30" t="s">
        <v>3</v>
      </c>
      <c r="C15" s="10" t="s">
        <v>4</v>
      </c>
      <c r="D15" s="9" t="s">
        <v>3</v>
      </c>
      <c r="E15" s="11" t="s">
        <v>3</v>
      </c>
      <c r="F15" s="31">
        <f>SUM(F14:F14)</f>
        <v>114949.32763076923</v>
      </c>
      <c r="H15" s="30" t="s">
        <v>3</v>
      </c>
      <c r="I15" s="10" t="s">
        <v>4</v>
      </c>
      <c r="J15" s="9" t="s">
        <v>3</v>
      </c>
      <c r="K15" s="11" t="str">
        <f t="shared" si="0"/>
        <v xml:space="preserve">  </v>
      </c>
      <c r="L15" s="31">
        <f>SUM(L14:L14)</f>
        <v>114949.32763076923</v>
      </c>
      <c r="N15" s="30" t="s">
        <v>3</v>
      </c>
      <c r="O15" s="10" t="s">
        <v>4</v>
      </c>
      <c r="P15" s="9" t="s">
        <v>3</v>
      </c>
      <c r="Q15" s="55" t="str">
        <f t="shared" si="4"/>
        <v xml:space="preserve">  </v>
      </c>
      <c r="R15" s="52">
        <f>SUM(R14:R14)</f>
        <v>28737.331907692307</v>
      </c>
    </row>
    <row r="16" spans="2:18" ht="14.4" customHeight="1" x14ac:dyDescent="0.3">
      <c r="B16" s="29" t="s">
        <v>3</v>
      </c>
      <c r="C16" s="4" t="s">
        <v>9</v>
      </c>
      <c r="D16" s="4" t="s">
        <v>3</v>
      </c>
      <c r="E16" s="13" t="s">
        <v>3</v>
      </c>
      <c r="F16" s="32" t="s">
        <v>3</v>
      </c>
      <c r="H16" s="29" t="s">
        <v>3</v>
      </c>
      <c r="I16" s="4" t="s">
        <v>9</v>
      </c>
      <c r="J16" s="4" t="s">
        <v>3</v>
      </c>
      <c r="K16" s="32" t="s">
        <v>3</v>
      </c>
      <c r="L16" s="32" t="s">
        <v>3</v>
      </c>
      <c r="N16" s="29" t="s">
        <v>3</v>
      </c>
      <c r="O16" s="4" t="s">
        <v>68</v>
      </c>
      <c r="P16" s="4" t="s">
        <v>3</v>
      </c>
      <c r="Q16" s="32" t="s">
        <v>3</v>
      </c>
      <c r="R16" s="50" t="s">
        <v>3</v>
      </c>
    </row>
    <row r="17" spans="2:18" ht="14.4" customHeight="1" x14ac:dyDescent="0.3">
      <c r="B17" s="27">
        <v>1</v>
      </c>
      <c r="C17" s="43" t="s">
        <v>10</v>
      </c>
      <c r="D17" s="2">
        <v>4</v>
      </c>
      <c r="E17" s="3">
        <f>'Wage Breakup'!G35</f>
        <v>0</v>
      </c>
      <c r="F17" s="28">
        <f t="shared" ref="F17" si="8">D17*E17</f>
        <v>0</v>
      </c>
      <c r="H17" s="27">
        <v>1</v>
      </c>
      <c r="I17" s="43" t="s">
        <v>10</v>
      </c>
      <c r="J17" s="2">
        <v>4</v>
      </c>
      <c r="K17" s="3">
        <f t="shared" ref="K17:K18" si="9">E17</f>
        <v>0</v>
      </c>
      <c r="L17" s="28">
        <f t="shared" ref="L17" si="10">K17*J17</f>
        <v>0</v>
      </c>
      <c r="N17" s="27">
        <v>1</v>
      </c>
      <c r="O17" s="43" t="s">
        <v>73</v>
      </c>
      <c r="P17" s="2">
        <v>3</v>
      </c>
      <c r="Q17" s="28">
        <v>36000</v>
      </c>
      <c r="R17" s="51">
        <f t="shared" ref="R17" si="11">Q17*P17</f>
        <v>108000</v>
      </c>
    </row>
    <row r="18" spans="2:18" ht="14.4" customHeight="1" x14ac:dyDescent="0.3">
      <c r="B18" s="30" t="s">
        <v>3</v>
      </c>
      <c r="C18" s="10" t="s">
        <v>4</v>
      </c>
      <c r="D18" s="9" t="s">
        <v>3</v>
      </c>
      <c r="E18" s="11" t="s">
        <v>3</v>
      </c>
      <c r="F18" s="31">
        <f>SUM(F17:F17)</f>
        <v>0</v>
      </c>
      <c r="H18" s="30" t="s">
        <v>3</v>
      </c>
      <c r="I18" s="10" t="s">
        <v>4</v>
      </c>
      <c r="J18" s="9" t="s">
        <v>3</v>
      </c>
      <c r="K18" s="11" t="str">
        <f t="shared" si="9"/>
        <v xml:space="preserve">  </v>
      </c>
      <c r="L18" s="31">
        <f>SUM(L17:L17)</f>
        <v>0</v>
      </c>
      <c r="N18" s="30" t="s">
        <v>3</v>
      </c>
      <c r="O18" s="10" t="s">
        <v>4</v>
      </c>
      <c r="P18" s="9" t="s">
        <v>3</v>
      </c>
      <c r="Q18" s="55" t="str">
        <f t="shared" ref="Q18" si="12">K18</f>
        <v xml:space="preserve">  </v>
      </c>
      <c r="R18" s="52">
        <f>SUM(R17:R17)</f>
        <v>108000</v>
      </c>
    </row>
    <row r="19" spans="2:18" ht="14.4" customHeight="1" x14ac:dyDescent="0.3">
      <c r="B19" s="29" t="s">
        <v>3</v>
      </c>
      <c r="C19" s="4" t="s">
        <v>11</v>
      </c>
      <c r="D19" s="4" t="s">
        <v>3</v>
      </c>
      <c r="E19" s="13" t="s">
        <v>3</v>
      </c>
      <c r="F19" s="32" t="s">
        <v>3</v>
      </c>
      <c r="H19" s="29" t="s">
        <v>3</v>
      </c>
      <c r="I19" s="4" t="s">
        <v>11</v>
      </c>
      <c r="J19" s="4" t="s">
        <v>3</v>
      </c>
      <c r="K19" s="32" t="s">
        <v>3</v>
      </c>
      <c r="L19" s="32" t="s">
        <v>3</v>
      </c>
      <c r="N19" s="29" t="s">
        <v>3</v>
      </c>
      <c r="O19" s="4" t="s">
        <v>11</v>
      </c>
      <c r="P19" s="4" t="s">
        <v>3</v>
      </c>
      <c r="Q19" s="32" t="s">
        <v>3</v>
      </c>
      <c r="R19" s="50" t="s">
        <v>3</v>
      </c>
    </row>
    <row r="20" spans="2:18" ht="14.4" customHeight="1" x14ac:dyDescent="0.3">
      <c r="B20" s="27">
        <v>1</v>
      </c>
      <c r="C20" s="43" t="s">
        <v>58</v>
      </c>
      <c r="D20" s="2">
        <v>1</v>
      </c>
      <c r="E20" s="3">
        <v>15000</v>
      </c>
      <c r="F20" s="28">
        <f t="shared" ref="F20" si="13">D20*E20</f>
        <v>15000</v>
      </c>
      <c r="H20" s="27">
        <v>1</v>
      </c>
      <c r="I20" s="43" t="s">
        <v>12</v>
      </c>
      <c r="J20" s="2">
        <v>1</v>
      </c>
      <c r="K20" s="3">
        <f t="shared" si="0"/>
        <v>15000</v>
      </c>
      <c r="L20" s="28">
        <f t="shared" ref="L20" si="14">K20*J20</f>
        <v>15000</v>
      </c>
      <c r="N20" s="27">
        <v>1</v>
      </c>
      <c r="O20" s="43" t="s">
        <v>69</v>
      </c>
      <c r="P20" s="2">
        <v>1</v>
      </c>
      <c r="Q20" s="28">
        <v>8000</v>
      </c>
      <c r="R20" s="51">
        <f t="shared" ref="R20" si="15">Q20*P20</f>
        <v>8000</v>
      </c>
    </row>
    <row r="21" spans="2:18" ht="14.4" customHeight="1" x14ac:dyDescent="0.3">
      <c r="B21" s="30" t="s">
        <v>3</v>
      </c>
      <c r="C21" s="10" t="s">
        <v>4</v>
      </c>
      <c r="D21" s="9" t="s">
        <v>3</v>
      </c>
      <c r="E21" s="11" t="s">
        <v>3</v>
      </c>
      <c r="F21" s="31">
        <f>SUM(F20:F20)</f>
        <v>15000</v>
      </c>
      <c r="H21" s="30" t="s">
        <v>3</v>
      </c>
      <c r="I21" s="10" t="s">
        <v>4</v>
      </c>
      <c r="J21" s="9" t="s">
        <v>3</v>
      </c>
      <c r="K21" s="11" t="str">
        <f t="shared" si="0"/>
        <v xml:space="preserve">  </v>
      </c>
      <c r="L21" s="31">
        <f>SUM(L20:L20)</f>
        <v>15000</v>
      </c>
      <c r="N21" s="30" t="s">
        <v>3</v>
      </c>
      <c r="O21" s="10" t="s">
        <v>4</v>
      </c>
      <c r="P21" s="9" t="s">
        <v>3</v>
      </c>
      <c r="Q21" s="55" t="str">
        <f t="shared" si="4"/>
        <v xml:space="preserve">  </v>
      </c>
      <c r="R21" s="52">
        <f>SUM(R20:R20)</f>
        <v>8000</v>
      </c>
    </row>
    <row r="22" spans="2:18" ht="14.4" customHeight="1" x14ac:dyDescent="0.3">
      <c r="B22" s="29" t="s">
        <v>3</v>
      </c>
      <c r="C22" s="4" t="s">
        <v>13</v>
      </c>
      <c r="D22" s="4" t="s">
        <v>3</v>
      </c>
      <c r="E22" s="13" t="s">
        <v>3</v>
      </c>
      <c r="F22" s="32" t="s">
        <v>3</v>
      </c>
      <c r="H22" s="29" t="s">
        <v>3</v>
      </c>
      <c r="I22" s="4" t="s">
        <v>13</v>
      </c>
      <c r="J22" s="4" t="s">
        <v>3</v>
      </c>
      <c r="K22" s="32" t="s">
        <v>3</v>
      </c>
      <c r="L22" s="32" t="s">
        <v>3</v>
      </c>
      <c r="N22" s="29" t="s">
        <v>3</v>
      </c>
      <c r="O22" s="4" t="s">
        <v>13</v>
      </c>
      <c r="P22" s="4" t="s">
        <v>3</v>
      </c>
      <c r="Q22" s="32" t="s">
        <v>3</v>
      </c>
      <c r="R22" s="50" t="s">
        <v>3</v>
      </c>
    </row>
    <row r="23" spans="2:18" ht="14.4" customHeight="1" x14ac:dyDescent="0.3">
      <c r="B23" s="27">
        <v>1</v>
      </c>
      <c r="C23" s="2" t="s">
        <v>14</v>
      </c>
      <c r="D23" s="2">
        <v>1</v>
      </c>
      <c r="E23" s="3">
        <v>10000</v>
      </c>
      <c r="F23" s="28">
        <f t="shared" ref="F23:F25" si="16">D23*E23</f>
        <v>10000</v>
      </c>
      <c r="G23" s="1" t="s">
        <v>53</v>
      </c>
      <c r="H23" s="27">
        <v>1</v>
      </c>
      <c r="I23" s="2" t="s">
        <v>14</v>
      </c>
      <c r="J23" s="2">
        <v>1</v>
      </c>
      <c r="K23" s="3">
        <v>12000</v>
      </c>
      <c r="L23" s="28">
        <f t="shared" ref="L23:L25" si="17">K23*J23</f>
        <v>12000</v>
      </c>
      <c r="N23" s="27">
        <v>1</v>
      </c>
      <c r="O23" s="2" t="s">
        <v>14</v>
      </c>
      <c r="P23" s="2">
        <v>1</v>
      </c>
      <c r="Q23" s="28" t="s">
        <v>61</v>
      </c>
      <c r="R23" s="51">
        <v>0</v>
      </c>
    </row>
    <row r="24" spans="2:18" ht="14.4" customHeight="1" x14ac:dyDescent="0.3">
      <c r="B24" s="27">
        <v>2</v>
      </c>
      <c r="C24" s="2" t="s">
        <v>15</v>
      </c>
      <c r="D24" s="2">
        <v>1</v>
      </c>
      <c r="E24" s="3">
        <v>5000</v>
      </c>
      <c r="F24" s="28">
        <f t="shared" si="16"/>
        <v>5000</v>
      </c>
      <c r="H24" s="27">
        <v>2</v>
      </c>
      <c r="I24" s="2" t="s">
        <v>15</v>
      </c>
      <c r="J24" s="2">
        <v>1</v>
      </c>
      <c r="K24" s="3">
        <f t="shared" si="0"/>
        <v>5000</v>
      </c>
      <c r="L24" s="28">
        <f t="shared" si="17"/>
        <v>5000</v>
      </c>
      <c r="N24" s="27">
        <v>2</v>
      </c>
      <c r="O24" s="2" t="s">
        <v>15</v>
      </c>
      <c r="P24" s="2">
        <v>1</v>
      </c>
      <c r="Q24" s="28">
        <v>5000</v>
      </c>
      <c r="R24" s="51">
        <f t="shared" ref="R24:R28" si="18">Q24*P24</f>
        <v>5000</v>
      </c>
    </row>
    <row r="25" spans="2:18" ht="14.4" customHeight="1" x14ac:dyDescent="0.3">
      <c r="B25" s="27">
        <v>3</v>
      </c>
      <c r="C25" s="2" t="s">
        <v>16</v>
      </c>
      <c r="D25" s="2">
        <v>1</v>
      </c>
      <c r="E25" s="3">
        <v>2500</v>
      </c>
      <c r="F25" s="28">
        <f t="shared" si="16"/>
        <v>2500</v>
      </c>
      <c r="H25" s="27">
        <v>3</v>
      </c>
      <c r="I25" s="2" t="s">
        <v>16</v>
      </c>
      <c r="J25" s="2">
        <v>1</v>
      </c>
      <c r="K25" s="3">
        <f t="shared" si="0"/>
        <v>2500</v>
      </c>
      <c r="L25" s="28">
        <f t="shared" si="17"/>
        <v>2500</v>
      </c>
      <c r="N25" s="27">
        <v>3</v>
      </c>
      <c r="O25" s="2" t="s">
        <v>16</v>
      </c>
      <c r="P25" s="2">
        <v>1</v>
      </c>
      <c r="Q25" s="28">
        <v>2500</v>
      </c>
      <c r="R25" s="51">
        <f t="shared" si="18"/>
        <v>2500</v>
      </c>
    </row>
    <row r="26" spans="2:18" ht="14.4" customHeight="1" x14ac:dyDescent="0.3">
      <c r="B26" s="27"/>
      <c r="C26" s="2"/>
      <c r="D26" s="2"/>
      <c r="E26" s="3"/>
      <c r="F26" s="28"/>
      <c r="H26" s="27"/>
      <c r="I26" s="2"/>
      <c r="J26" s="2"/>
      <c r="K26" s="3"/>
      <c r="L26" s="28"/>
      <c r="N26" s="27">
        <v>4</v>
      </c>
      <c r="O26" s="2" t="s">
        <v>71</v>
      </c>
      <c r="P26" s="2">
        <v>1</v>
      </c>
      <c r="Q26" s="56" t="s">
        <v>61</v>
      </c>
      <c r="R26" s="51">
        <v>0</v>
      </c>
    </row>
    <row r="27" spans="2:18" ht="14.4" customHeight="1" x14ac:dyDescent="0.3">
      <c r="B27" s="27"/>
      <c r="C27" s="2"/>
      <c r="D27" s="2"/>
      <c r="E27" s="3"/>
      <c r="F27" s="28"/>
      <c r="H27" s="27"/>
      <c r="I27" s="2"/>
      <c r="J27" s="2"/>
      <c r="K27" s="3"/>
      <c r="L27" s="28"/>
      <c r="N27" s="27">
        <v>5</v>
      </c>
      <c r="O27" s="2" t="s">
        <v>72</v>
      </c>
      <c r="P27" s="2">
        <v>1</v>
      </c>
      <c r="Q27" s="28">
        <v>1500</v>
      </c>
      <c r="R27" s="51">
        <f t="shared" si="18"/>
        <v>1500</v>
      </c>
    </row>
    <row r="28" spans="2:18" ht="14.4" customHeight="1" x14ac:dyDescent="0.3">
      <c r="B28" s="27"/>
      <c r="C28" s="2"/>
      <c r="D28" s="2"/>
      <c r="E28" s="3"/>
      <c r="F28" s="28"/>
      <c r="H28" s="27"/>
      <c r="I28" s="2"/>
      <c r="J28" s="2"/>
      <c r="K28" s="3"/>
      <c r="L28" s="28"/>
      <c r="N28" s="27">
        <v>6</v>
      </c>
      <c r="O28" s="2"/>
      <c r="P28" s="2"/>
      <c r="Q28" s="28"/>
      <c r="R28" s="51">
        <f t="shared" si="18"/>
        <v>0</v>
      </c>
    </row>
    <row r="29" spans="2:18" ht="14.4" customHeight="1" x14ac:dyDescent="0.3">
      <c r="B29" s="30" t="s">
        <v>3</v>
      </c>
      <c r="C29" s="10" t="s">
        <v>4</v>
      </c>
      <c r="D29" s="9"/>
      <c r="E29" s="11"/>
      <c r="F29" s="31">
        <f>SUM(F23:F25)</f>
        <v>17500</v>
      </c>
      <c r="H29" s="30" t="s">
        <v>3</v>
      </c>
      <c r="I29" s="10" t="s">
        <v>4</v>
      </c>
      <c r="J29" s="9"/>
      <c r="K29" s="11"/>
      <c r="L29" s="31">
        <f>SUM(L23:L25)</f>
        <v>19500</v>
      </c>
      <c r="N29" s="30" t="s">
        <v>3</v>
      </c>
      <c r="O29" s="10" t="s">
        <v>4</v>
      </c>
      <c r="P29" s="9"/>
      <c r="Q29" s="55"/>
      <c r="R29" s="52">
        <f>SUM(R23:R25)</f>
        <v>7500</v>
      </c>
    </row>
    <row r="30" spans="2:18" ht="14.4" customHeight="1" x14ac:dyDescent="0.3">
      <c r="B30" s="33"/>
      <c r="C30" s="34"/>
      <c r="D30" s="34"/>
      <c r="E30" s="34"/>
      <c r="F30" s="35"/>
      <c r="H30" s="33"/>
      <c r="I30" s="34"/>
      <c r="J30" s="34"/>
      <c r="K30" s="34"/>
      <c r="L30" s="35"/>
      <c r="N30" s="33"/>
      <c r="O30" s="34"/>
      <c r="P30" s="34"/>
      <c r="Q30" s="35"/>
      <c r="R30" s="35"/>
    </row>
    <row r="31" spans="2:18" ht="14.4" customHeight="1" x14ac:dyDescent="0.3">
      <c r="B31" s="30" t="s">
        <v>3</v>
      </c>
      <c r="C31" s="10" t="s">
        <v>17</v>
      </c>
      <c r="D31" s="12"/>
      <c r="E31" s="11"/>
      <c r="F31" s="31" t="e">
        <f>F29+F21+F15+F12+#REF!</f>
        <v>#REF!</v>
      </c>
      <c r="H31" s="30" t="s">
        <v>3</v>
      </c>
      <c r="I31" s="10" t="s">
        <v>17</v>
      </c>
      <c r="J31" s="12"/>
      <c r="K31" s="11"/>
      <c r="L31" s="31" t="e">
        <f>L29+L21+L15+L12+#REF!</f>
        <v>#REF!</v>
      </c>
      <c r="N31" s="30" t="s">
        <v>3</v>
      </c>
      <c r="O31" s="10" t="s">
        <v>17</v>
      </c>
      <c r="P31" s="12"/>
      <c r="Q31" s="55"/>
      <c r="R31" s="52">
        <f>R29+R21+R15+R12+R18</f>
        <v>342067.82976410259</v>
      </c>
    </row>
    <row r="32" spans="2:18" ht="14.4" customHeight="1" x14ac:dyDescent="0.3">
      <c r="B32" s="36" t="s">
        <v>3</v>
      </c>
      <c r="C32" s="4" t="s">
        <v>18</v>
      </c>
      <c r="D32" s="14"/>
      <c r="E32" s="14"/>
      <c r="F32" s="37" t="e">
        <f>F31*F35</f>
        <v>#REF!</v>
      </c>
      <c r="H32" s="36" t="s">
        <v>3</v>
      </c>
      <c r="I32" s="4" t="s">
        <v>18</v>
      </c>
      <c r="J32" s="14"/>
      <c r="K32" s="14"/>
      <c r="L32" s="37" t="e">
        <f>L31*L35</f>
        <v>#REF!</v>
      </c>
      <c r="N32" s="36" t="s">
        <v>3</v>
      </c>
      <c r="O32" s="4" t="s">
        <v>18</v>
      </c>
      <c r="P32" s="14"/>
      <c r="Q32" s="37"/>
      <c r="R32" s="53">
        <f>R31*R35</f>
        <v>34206.782976410257</v>
      </c>
    </row>
    <row r="33" spans="2:18" ht="14.4" customHeight="1" thickBot="1" x14ac:dyDescent="0.35">
      <c r="B33" s="38" t="s">
        <v>3</v>
      </c>
      <c r="C33" s="39" t="s">
        <v>19</v>
      </c>
      <c r="D33" s="40"/>
      <c r="E33" s="41"/>
      <c r="F33" s="42" t="e">
        <f>SUM(F31:F32)</f>
        <v>#REF!</v>
      </c>
      <c r="H33" s="38" t="s">
        <v>3</v>
      </c>
      <c r="I33" s="39" t="s">
        <v>19</v>
      </c>
      <c r="J33" s="40"/>
      <c r="K33" s="41"/>
      <c r="L33" s="42" t="e">
        <f>SUM(L31:L32)</f>
        <v>#REF!</v>
      </c>
      <c r="N33" s="38" t="s">
        <v>3</v>
      </c>
      <c r="O33" s="39" t="s">
        <v>19</v>
      </c>
      <c r="P33" s="40"/>
      <c r="Q33" s="57"/>
      <c r="R33" s="54">
        <f>SUM(R31:R32)</f>
        <v>376274.61274051282</v>
      </c>
    </row>
    <row r="34" spans="2:18" ht="14.4" customHeight="1" x14ac:dyDescent="0.3">
      <c r="B34" s="7"/>
      <c r="C34" s="7"/>
      <c r="D34" s="7"/>
      <c r="E34" s="7"/>
      <c r="F34" s="7"/>
      <c r="H34" s="7"/>
      <c r="I34" s="7"/>
      <c r="J34" s="7"/>
      <c r="K34" s="7"/>
      <c r="L34" s="7"/>
      <c r="N34" s="7"/>
      <c r="O34" s="7"/>
      <c r="P34" s="7"/>
      <c r="Q34" s="7"/>
      <c r="R34" s="7"/>
    </row>
    <row r="35" spans="2:18" ht="12" customHeight="1" x14ac:dyDescent="0.3">
      <c r="B35" s="2"/>
      <c r="C35" s="8" t="s">
        <v>20</v>
      </c>
      <c r="D35" s="5"/>
      <c r="E35" s="6"/>
      <c r="F35" s="5">
        <v>0.1</v>
      </c>
      <c r="H35" s="2"/>
      <c r="I35" s="8" t="s">
        <v>20</v>
      </c>
      <c r="J35" s="5"/>
      <c r="K35" s="6"/>
      <c r="L35" s="5">
        <v>0.1</v>
      </c>
      <c r="N35" s="2"/>
      <c r="O35" s="8" t="s">
        <v>20</v>
      </c>
      <c r="P35" s="5"/>
      <c r="Q35" s="6"/>
      <c r="R35" s="5">
        <v>0.1</v>
      </c>
    </row>
  </sheetData>
  <mergeCells count="3">
    <mergeCell ref="B5:F5"/>
    <mergeCell ref="H5:L5"/>
    <mergeCell ref="N5:R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34"/>
  <sheetViews>
    <sheetView showGridLines="0" topLeftCell="C5" zoomScale="80" zoomScaleNormal="80" workbookViewId="0">
      <selection activeCell="G13" sqref="G13"/>
    </sheetView>
  </sheetViews>
  <sheetFormatPr defaultRowHeight="14.4" x14ac:dyDescent="0.3"/>
  <cols>
    <col min="4" max="4" width="30.5546875" bestFit="1" customWidth="1"/>
    <col min="5" max="8" width="21.21875" customWidth="1"/>
    <col min="9" max="13" width="21.21875" hidden="1" customWidth="1"/>
  </cols>
  <sheetData>
    <row r="5" spans="4:13" ht="15" thickBot="1" x14ac:dyDescent="0.35"/>
    <row r="6" spans="4:13" ht="15" thickBot="1" x14ac:dyDescent="0.35">
      <c r="D6" s="64" t="s">
        <v>23</v>
      </c>
      <c r="E6" s="65"/>
      <c r="F6" s="65"/>
      <c r="G6" s="65"/>
      <c r="H6" s="65"/>
      <c r="I6" s="65"/>
      <c r="J6" s="65"/>
      <c r="K6" s="65"/>
      <c r="L6" s="65"/>
      <c r="M6" s="66"/>
    </row>
    <row r="7" spans="4:13" x14ac:dyDescent="0.3">
      <c r="D7" s="15" t="s">
        <v>24</v>
      </c>
      <c r="E7" s="16" t="s">
        <v>25</v>
      </c>
      <c r="F7" s="16" t="s">
        <v>65</v>
      </c>
      <c r="G7" s="16" t="s">
        <v>26</v>
      </c>
      <c r="H7" s="16" t="s">
        <v>66</v>
      </c>
      <c r="I7" s="16" t="s">
        <v>27</v>
      </c>
      <c r="J7" s="16" t="s">
        <v>28</v>
      </c>
      <c r="K7" s="16" t="s">
        <v>51</v>
      </c>
      <c r="L7" s="16" t="s">
        <v>29</v>
      </c>
      <c r="M7" s="16" t="s">
        <v>30</v>
      </c>
    </row>
    <row r="8" spans="4:13" x14ac:dyDescent="0.3">
      <c r="D8" s="17" t="s">
        <v>31</v>
      </c>
      <c r="E8" s="18"/>
      <c r="F8" s="18"/>
      <c r="G8" s="18"/>
      <c r="H8" s="18"/>
      <c r="I8" s="19"/>
      <c r="J8" s="19"/>
      <c r="K8" s="19"/>
      <c r="L8" s="19"/>
      <c r="M8" s="44"/>
    </row>
    <row r="9" spans="4:13" x14ac:dyDescent="0.3">
      <c r="D9" s="17" t="s">
        <v>32</v>
      </c>
      <c r="E9" s="20">
        <v>16064</v>
      </c>
      <c r="F9" s="20">
        <v>16064</v>
      </c>
      <c r="G9" s="20">
        <v>16064</v>
      </c>
      <c r="H9" s="20">
        <v>16064</v>
      </c>
      <c r="I9" s="20">
        <v>16064</v>
      </c>
      <c r="J9" s="20">
        <v>16064</v>
      </c>
      <c r="K9" s="20">
        <v>16064</v>
      </c>
      <c r="L9" s="20">
        <v>16064</v>
      </c>
      <c r="M9" s="20">
        <v>16064</v>
      </c>
    </row>
    <row r="10" spans="4:13" x14ac:dyDescent="0.3">
      <c r="D10" s="17" t="s">
        <v>33</v>
      </c>
      <c r="E10" s="20"/>
      <c r="F10" s="20"/>
      <c r="G10" s="20"/>
      <c r="H10" s="20"/>
      <c r="I10" s="20"/>
      <c r="J10" s="20"/>
      <c r="K10" s="20"/>
      <c r="L10" s="20"/>
      <c r="M10" s="20"/>
    </row>
    <row r="11" spans="4:13" x14ac:dyDescent="0.3">
      <c r="D11" s="21" t="s">
        <v>34</v>
      </c>
      <c r="E11" s="22">
        <f t="shared" ref="E11:M11" si="0">E9+E10</f>
        <v>16064</v>
      </c>
      <c r="F11" s="22">
        <f t="shared" si="0"/>
        <v>16064</v>
      </c>
      <c r="G11" s="22">
        <f t="shared" si="0"/>
        <v>16064</v>
      </c>
      <c r="H11" s="22">
        <f t="shared" si="0"/>
        <v>16064</v>
      </c>
      <c r="I11" s="22">
        <f t="shared" si="0"/>
        <v>16064</v>
      </c>
      <c r="J11" s="22">
        <f>J9+J10</f>
        <v>16064</v>
      </c>
      <c r="K11" s="22">
        <f>K9+K10</f>
        <v>16064</v>
      </c>
      <c r="L11" s="22">
        <f t="shared" si="0"/>
        <v>16064</v>
      </c>
      <c r="M11" s="22">
        <f t="shared" si="0"/>
        <v>16064</v>
      </c>
    </row>
    <row r="12" spans="4:13" x14ac:dyDescent="0.3">
      <c r="D12" s="17" t="s">
        <v>35</v>
      </c>
      <c r="E12" s="20">
        <v>1500</v>
      </c>
      <c r="F12" s="20">
        <v>4000</v>
      </c>
      <c r="G12" s="20">
        <v>5500</v>
      </c>
      <c r="H12" s="20">
        <v>5000</v>
      </c>
      <c r="I12" s="20">
        <v>6500</v>
      </c>
      <c r="J12" s="20">
        <v>3500</v>
      </c>
      <c r="K12" s="20">
        <v>2000</v>
      </c>
      <c r="L12" s="20">
        <v>2000</v>
      </c>
      <c r="M12" s="20">
        <v>3000</v>
      </c>
    </row>
    <row r="13" spans="4:13" x14ac:dyDescent="0.3">
      <c r="D13" s="17" t="s">
        <v>36</v>
      </c>
      <c r="E13" s="20"/>
      <c r="F13" s="20"/>
      <c r="G13" s="20"/>
      <c r="H13" s="20"/>
      <c r="I13" s="20"/>
      <c r="J13" s="20"/>
      <c r="K13" s="20"/>
      <c r="L13" s="20"/>
      <c r="M13" s="20"/>
    </row>
    <row r="14" spans="4:13" x14ac:dyDescent="0.3">
      <c r="D14" s="21" t="s">
        <v>37</v>
      </c>
      <c r="E14" s="22">
        <f t="shared" ref="E14:M14" si="1">SUM(E11:E13)</f>
        <v>17564</v>
      </c>
      <c r="F14" s="22">
        <f t="shared" si="1"/>
        <v>20064</v>
      </c>
      <c r="G14" s="22">
        <f t="shared" si="1"/>
        <v>21564</v>
      </c>
      <c r="H14" s="22">
        <f t="shared" si="1"/>
        <v>21064</v>
      </c>
      <c r="I14" s="22">
        <f t="shared" si="1"/>
        <v>22564</v>
      </c>
      <c r="J14" s="22">
        <f t="shared" si="1"/>
        <v>19564</v>
      </c>
      <c r="K14" s="22">
        <f t="shared" si="1"/>
        <v>18064</v>
      </c>
      <c r="L14" s="22">
        <f t="shared" si="1"/>
        <v>18064</v>
      </c>
      <c r="M14" s="22">
        <f t="shared" si="1"/>
        <v>19064</v>
      </c>
    </row>
    <row r="15" spans="4:13" x14ac:dyDescent="0.3">
      <c r="D15" s="17" t="s">
        <v>38</v>
      </c>
      <c r="E15" s="23"/>
      <c r="F15" s="23"/>
      <c r="G15" s="23"/>
      <c r="H15" s="23"/>
      <c r="I15" s="23"/>
      <c r="J15" s="23"/>
      <c r="K15" s="23"/>
      <c r="L15" s="23"/>
      <c r="M15" s="23"/>
    </row>
    <row r="16" spans="4:13" x14ac:dyDescent="0.3">
      <c r="D16" s="17" t="s">
        <v>39</v>
      </c>
      <c r="E16" s="20">
        <f>12%*15000</f>
        <v>1800</v>
      </c>
      <c r="F16" s="20">
        <f t="shared" ref="F16:M16" si="2">12%*15000</f>
        <v>1800</v>
      </c>
      <c r="G16" s="20">
        <f t="shared" si="2"/>
        <v>1800</v>
      </c>
      <c r="H16" s="20">
        <f t="shared" si="2"/>
        <v>1800</v>
      </c>
      <c r="I16" s="20">
        <f t="shared" si="2"/>
        <v>1800</v>
      </c>
      <c r="J16" s="20">
        <f t="shared" si="2"/>
        <v>1800</v>
      </c>
      <c r="K16" s="20">
        <f t="shared" si="2"/>
        <v>1800</v>
      </c>
      <c r="L16" s="20">
        <f t="shared" si="2"/>
        <v>1800</v>
      </c>
      <c r="M16" s="20">
        <f t="shared" si="2"/>
        <v>1800</v>
      </c>
    </row>
    <row r="17" spans="4:13" x14ac:dyDescent="0.3">
      <c r="D17" s="17" t="s">
        <v>54</v>
      </c>
      <c r="E17" s="20">
        <f>0.75%*(E14)</f>
        <v>131.72999999999999</v>
      </c>
      <c r="F17" s="20">
        <f t="shared" ref="F17:M17" si="3">0.75%*(F14)</f>
        <v>150.47999999999999</v>
      </c>
      <c r="G17" s="20">
        <f t="shared" si="3"/>
        <v>161.72999999999999</v>
      </c>
      <c r="H17" s="20">
        <f t="shared" si="3"/>
        <v>157.97999999999999</v>
      </c>
      <c r="I17" s="20">
        <f t="shared" si="3"/>
        <v>169.23</v>
      </c>
      <c r="J17" s="20">
        <f t="shared" si="3"/>
        <v>146.72999999999999</v>
      </c>
      <c r="K17" s="20">
        <f t="shared" si="3"/>
        <v>135.47999999999999</v>
      </c>
      <c r="L17" s="20">
        <f t="shared" si="3"/>
        <v>135.47999999999999</v>
      </c>
      <c r="M17" s="20">
        <f t="shared" si="3"/>
        <v>142.97999999999999</v>
      </c>
    </row>
    <row r="18" spans="4:13" x14ac:dyDescent="0.3">
      <c r="D18" s="17" t="s">
        <v>40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</row>
    <row r="19" spans="4:13" x14ac:dyDescent="0.3">
      <c r="D19" s="17" t="s">
        <v>63</v>
      </c>
      <c r="E19" s="20">
        <v>500</v>
      </c>
      <c r="F19" s="20">
        <v>500</v>
      </c>
      <c r="G19" s="20">
        <v>500</v>
      </c>
      <c r="H19" s="20">
        <v>500</v>
      </c>
      <c r="I19" s="20">
        <v>1500</v>
      </c>
      <c r="J19" s="20">
        <v>1500</v>
      </c>
      <c r="K19" s="20">
        <v>1500</v>
      </c>
      <c r="L19" s="20">
        <v>1500</v>
      </c>
      <c r="M19" s="20">
        <v>1500</v>
      </c>
    </row>
    <row r="20" spans="4:13" x14ac:dyDescent="0.3">
      <c r="D20" s="17" t="s">
        <v>41</v>
      </c>
      <c r="E20" s="20" t="s">
        <v>42</v>
      </c>
      <c r="F20" s="20" t="s">
        <v>42</v>
      </c>
      <c r="G20" s="20" t="s">
        <v>42</v>
      </c>
      <c r="H20" s="20" t="s">
        <v>42</v>
      </c>
      <c r="I20" s="20" t="s">
        <v>42</v>
      </c>
      <c r="J20" s="20" t="s">
        <v>42</v>
      </c>
      <c r="K20" s="20" t="s">
        <v>42</v>
      </c>
      <c r="L20" s="20" t="s">
        <v>42</v>
      </c>
      <c r="M20" s="20" t="s">
        <v>42</v>
      </c>
    </row>
    <row r="21" spans="4:13" x14ac:dyDescent="0.3">
      <c r="D21" s="17" t="s">
        <v>43</v>
      </c>
      <c r="E21" s="20">
        <f t="shared" ref="E21:M21" si="4">SUM(E16:E20)</f>
        <v>2432.73</v>
      </c>
      <c r="F21" s="20">
        <f t="shared" si="4"/>
        <v>2451.48</v>
      </c>
      <c r="G21" s="20">
        <f t="shared" si="4"/>
        <v>2462.73</v>
      </c>
      <c r="H21" s="20">
        <f t="shared" si="4"/>
        <v>2458.98</v>
      </c>
      <c r="I21" s="20">
        <f t="shared" si="4"/>
        <v>3470.23</v>
      </c>
      <c r="J21" s="20">
        <f>SUM(J16:J20)</f>
        <v>3447.73</v>
      </c>
      <c r="K21" s="20">
        <f>SUM(K16:K20)</f>
        <v>3436.48</v>
      </c>
      <c r="L21" s="20">
        <f t="shared" si="4"/>
        <v>3436.48</v>
      </c>
      <c r="M21" s="20">
        <f t="shared" si="4"/>
        <v>3443.98</v>
      </c>
    </row>
    <row r="22" spans="4:13" x14ac:dyDescent="0.3">
      <c r="D22" s="24"/>
      <c r="E22" s="23"/>
      <c r="F22" s="23"/>
      <c r="G22" s="23"/>
      <c r="H22" s="23"/>
      <c r="I22" s="23"/>
      <c r="J22" s="23"/>
      <c r="K22" s="23"/>
      <c r="L22" s="23"/>
      <c r="M22" s="23"/>
    </row>
    <row r="23" spans="4:13" x14ac:dyDescent="0.3">
      <c r="D23" s="21" t="s">
        <v>44</v>
      </c>
      <c r="E23" s="22">
        <f t="shared" ref="E23:M23" si="5">E14-E21</f>
        <v>15131.27</v>
      </c>
      <c r="F23" s="22">
        <f t="shared" si="5"/>
        <v>17612.52</v>
      </c>
      <c r="G23" s="22">
        <f t="shared" si="5"/>
        <v>19101.27</v>
      </c>
      <c r="H23" s="22">
        <f t="shared" si="5"/>
        <v>18605.02</v>
      </c>
      <c r="I23" s="22">
        <f t="shared" si="5"/>
        <v>19093.77</v>
      </c>
      <c r="J23" s="22">
        <f>J14-J21</f>
        <v>16116.27</v>
      </c>
      <c r="K23" s="22">
        <f>K14-K21</f>
        <v>14627.52</v>
      </c>
      <c r="L23" s="22">
        <f t="shared" si="5"/>
        <v>14627.52</v>
      </c>
      <c r="M23" s="22">
        <f t="shared" si="5"/>
        <v>15620.02</v>
      </c>
    </row>
    <row r="24" spans="4:13" x14ac:dyDescent="0.3">
      <c r="D24" s="17" t="s">
        <v>45</v>
      </c>
      <c r="E24" s="23"/>
      <c r="F24" s="23"/>
      <c r="G24" s="23"/>
      <c r="H24" s="23"/>
      <c r="I24" s="23"/>
      <c r="J24" s="23"/>
      <c r="K24" s="23"/>
      <c r="L24" s="23"/>
      <c r="M24" s="23"/>
    </row>
    <row r="25" spans="4:13" x14ac:dyDescent="0.3">
      <c r="D25" s="17" t="s">
        <v>46</v>
      </c>
      <c r="E25" s="20">
        <f>13%*15000</f>
        <v>1950</v>
      </c>
      <c r="F25" s="20">
        <f t="shared" ref="F25:M25" si="6">13%*15000</f>
        <v>1950</v>
      </c>
      <c r="G25" s="20">
        <f t="shared" si="6"/>
        <v>1950</v>
      </c>
      <c r="H25" s="20">
        <f t="shared" si="6"/>
        <v>1950</v>
      </c>
      <c r="I25" s="20">
        <f t="shared" si="6"/>
        <v>1950</v>
      </c>
      <c r="J25" s="20">
        <f t="shared" si="6"/>
        <v>1950</v>
      </c>
      <c r="K25" s="20">
        <f t="shared" si="6"/>
        <v>1950</v>
      </c>
      <c r="L25" s="20">
        <f t="shared" si="6"/>
        <v>1950</v>
      </c>
      <c r="M25" s="20">
        <f t="shared" si="6"/>
        <v>1950</v>
      </c>
    </row>
    <row r="26" spans="4:13" x14ac:dyDescent="0.3">
      <c r="D26" s="17" t="s">
        <v>55</v>
      </c>
      <c r="E26" s="20">
        <f>3.25%*(E14)</f>
        <v>570.83000000000004</v>
      </c>
      <c r="F26" s="20">
        <f t="shared" ref="F26:M26" si="7">3.25%*(F14)</f>
        <v>652.08000000000004</v>
      </c>
      <c r="G26" s="20">
        <f t="shared" si="7"/>
        <v>700.83</v>
      </c>
      <c r="H26" s="20">
        <f t="shared" si="7"/>
        <v>684.58</v>
      </c>
      <c r="I26" s="20">
        <f t="shared" si="7"/>
        <v>733.33</v>
      </c>
      <c r="J26" s="20">
        <f t="shared" si="7"/>
        <v>635.83000000000004</v>
      </c>
      <c r="K26" s="20">
        <f t="shared" si="7"/>
        <v>587.08000000000004</v>
      </c>
      <c r="L26" s="20">
        <f t="shared" si="7"/>
        <v>587.08000000000004</v>
      </c>
      <c r="M26" s="20">
        <f t="shared" si="7"/>
        <v>619.58000000000004</v>
      </c>
    </row>
    <row r="27" spans="4:13" x14ac:dyDescent="0.3">
      <c r="D27" s="17" t="s">
        <v>62</v>
      </c>
      <c r="E27" s="20">
        <f>(E14/26)*32/12</f>
        <v>1801.4358974358975</v>
      </c>
      <c r="F27" s="20">
        <f t="shared" ref="F27:M27" si="8">(F14/26)*32/12</f>
        <v>2057.8461538461538</v>
      </c>
      <c r="G27" s="20">
        <f t="shared" si="8"/>
        <v>2211.6923076923076</v>
      </c>
      <c r="H27" s="20">
        <f t="shared" si="8"/>
        <v>2160.4102564102564</v>
      </c>
      <c r="I27" s="20">
        <f t="shared" si="8"/>
        <v>2314.2564102564102</v>
      </c>
      <c r="J27" s="20">
        <f t="shared" si="8"/>
        <v>2006.5641025641025</v>
      </c>
      <c r="K27" s="20">
        <f t="shared" si="8"/>
        <v>1852.7179487179485</v>
      </c>
      <c r="L27" s="20">
        <f t="shared" si="8"/>
        <v>1852.7179487179485</v>
      </c>
      <c r="M27" s="20">
        <f t="shared" si="8"/>
        <v>1955.2820512820515</v>
      </c>
    </row>
    <row r="28" spans="4:13" x14ac:dyDescent="0.3">
      <c r="D28" s="17" t="s">
        <v>52</v>
      </c>
      <c r="E28" s="20">
        <f>8.33%*E11</f>
        <v>1338.1312</v>
      </c>
      <c r="F28" s="20">
        <f t="shared" ref="F28:M28" si="9">8.33%*F11</f>
        <v>1338.1312</v>
      </c>
      <c r="G28" s="20">
        <f t="shared" si="9"/>
        <v>1338.1312</v>
      </c>
      <c r="H28" s="20">
        <f t="shared" si="9"/>
        <v>1338.1312</v>
      </c>
      <c r="I28" s="20">
        <f t="shared" si="9"/>
        <v>1338.1312</v>
      </c>
      <c r="J28" s="20">
        <f t="shared" si="9"/>
        <v>1338.1312</v>
      </c>
      <c r="K28" s="20">
        <f t="shared" si="9"/>
        <v>1338.1312</v>
      </c>
      <c r="L28" s="20">
        <f t="shared" si="9"/>
        <v>1338.1312</v>
      </c>
      <c r="M28" s="20">
        <f t="shared" si="9"/>
        <v>1338.1312</v>
      </c>
    </row>
    <row r="29" spans="4:13" x14ac:dyDescent="0.3">
      <c r="D29" s="17" t="s">
        <v>47</v>
      </c>
      <c r="E29" s="20">
        <f t="shared" ref="E29:M29" si="10">4.81%*E11</f>
        <v>772.6783999999999</v>
      </c>
      <c r="F29" s="20">
        <f t="shared" si="10"/>
        <v>772.6783999999999</v>
      </c>
      <c r="G29" s="20">
        <f t="shared" si="10"/>
        <v>772.6783999999999</v>
      </c>
      <c r="H29" s="20">
        <f t="shared" si="10"/>
        <v>772.6783999999999</v>
      </c>
      <c r="I29" s="20">
        <f t="shared" si="10"/>
        <v>772.6783999999999</v>
      </c>
      <c r="J29" s="20">
        <f t="shared" si="10"/>
        <v>772.6783999999999</v>
      </c>
      <c r="K29" s="20">
        <f t="shared" si="10"/>
        <v>772.6783999999999</v>
      </c>
      <c r="L29" s="20">
        <f t="shared" si="10"/>
        <v>772.6783999999999</v>
      </c>
      <c r="M29" s="20">
        <f t="shared" si="10"/>
        <v>772.6783999999999</v>
      </c>
    </row>
    <row r="30" spans="4:13" x14ac:dyDescent="0.3">
      <c r="D30" s="17" t="s">
        <v>48</v>
      </c>
      <c r="E30" s="20">
        <v>200</v>
      </c>
      <c r="F30" s="20">
        <v>200</v>
      </c>
      <c r="G30" s="20">
        <v>200</v>
      </c>
      <c r="H30" s="20">
        <v>200</v>
      </c>
      <c r="I30" s="20">
        <v>200</v>
      </c>
      <c r="J30" s="20">
        <v>200</v>
      </c>
      <c r="K30" s="20">
        <v>200</v>
      </c>
      <c r="L30" s="20">
        <v>200</v>
      </c>
      <c r="M30" s="20">
        <v>200</v>
      </c>
    </row>
    <row r="31" spans="4:13" x14ac:dyDescent="0.3">
      <c r="D31" s="17" t="s">
        <v>49</v>
      </c>
      <c r="E31" s="20">
        <f t="shared" ref="E31:M31" si="11">SUM(E25:E30)</f>
        <v>6633.075497435897</v>
      </c>
      <c r="F31" s="20">
        <f t="shared" si="11"/>
        <v>6970.7357538461538</v>
      </c>
      <c r="G31" s="20">
        <f t="shared" si="11"/>
        <v>7173.3319076923071</v>
      </c>
      <c r="H31" s="20">
        <f t="shared" si="11"/>
        <v>7105.7998564102554</v>
      </c>
      <c r="I31" s="20">
        <f t="shared" si="11"/>
        <v>7308.3960102564097</v>
      </c>
      <c r="J31" s="20">
        <f t="shared" si="11"/>
        <v>6903.2037025641021</v>
      </c>
      <c r="K31" s="20">
        <f t="shared" si="11"/>
        <v>6700.6075487179478</v>
      </c>
      <c r="L31" s="20">
        <f t="shared" si="11"/>
        <v>6700.6075487179478</v>
      </c>
      <c r="M31" s="20">
        <f t="shared" si="11"/>
        <v>6835.6716512820512</v>
      </c>
    </row>
    <row r="32" spans="4:13" ht="15" thickBot="1" x14ac:dyDescent="0.35">
      <c r="D32" s="25" t="s">
        <v>50</v>
      </c>
      <c r="E32" s="26">
        <f t="shared" ref="E32:M32" si="12">E14+E31</f>
        <v>24197.075497435897</v>
      </c>
      <c r="F32" s="26">
        <f t="shared" si="12"/>
        <v>27034.735753846155</v>
      </c>
      <c r="G32" s="26">
        <f t="shared" si="12"/>
        <v>28737.331907692307</v>
      </c>
      <c r="H32" s="26">
        <f t="shared" si="12"/>
        <v>28169.799856410256</v>
      </c>
      <c r="I32" s="26">
        <f t="shared" si="12"/>
        <v>29872.396010256409</v>
      </c>
      <c r="J32" s="26">
        <f t="shared" si="12"/>
        <v>26467.203702564104</v>
      </c>
      <c r="K32" s="26">
        <f t="shared" si="12"/>
        <v>24764.607548717948</v>
      </c>
      <c r="L32" s="26">
        <f t="shared" si="12"/>
        <v>24764.607548717948</v>
      </c>
      <c r="M32" s="26">
        <f t="shared" si="12"/>
        <v>25899.671651282049</v>
      </c>
    </row>
    <row r="33" spans="5:13" x14ac:dyDescent="0.3">
      <c r="E33" s="48"/>
      <c r="F33" s="48"/>
      <c r="G33" s="48"/>
      <c r="H33" s="48"/>
      <c r="I33" s="48"/>
      <c r="J33" s="48"/>
      <c r="K33" s="48"/>
      <c r="L33" s="48"/>
      <c r="M33" s="48"/>
    </row>
    <row r="34" spans="5:13" x14ac:dyDescent="0.3">
      <c r="E34" s="48"/>
      <c r="F34" s="48"/>
      <c r="G34" s="48"/>
      <c r="H34" s="48"/>
      <c r="I34" s="48"/>
      <c r="J34" s="48"/>
      <c r="K34" s="48"/>
      <c r="L34" s="48"/>
      <c r="M34" s="48"/>
    </row>
  </sheetData>
  <mergeCells count="1">
    <mergeCell ref="D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Sharma</dc:creator>
  <cp:lastModifiedBy>SILA</cp:lastModifiedBy>
  <dcterms:created xsi:type="dcterms:W3CDTF">2019-04-05T12:35:36Z</dcterms:created>
  <dcterms:modified xsi:type="dcterms:W3CDTF">2022-03-17T10:13:15Z</dcterms:modified>
</cp:coreProperties>
</file>