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charts/chart3.xml" ContentType="application/vnd.openxmlformats-officedocument.drawingml.chart+xml"/>
  <Override PartName="/xl/drawings/drawing5.xml" ContentType="application/vnd.openxmlformats-officedocument.drawingml.chartshapes+xml"/>
  <Override PartName="/xl/charts/chart4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5.xml" ContentType="application/vnd.openxmlformats-officedocument.drawingml.chart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6.xml" ContentType="application/vnd.openxmlformats-officedocument.drawingml.chart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charts/chart7.xml" ContentType="application/vnd.openxmlformats-officedocument.drawingml.chart+xml"/>
  <Override PartName="/xl/drawings/drawing12.xml" ContentType="application/vnd.openxmlformats-officedocument.drawingml.chartshapes+xml"/>
  <Override PartName="/xl/drawings/drawing13.xml" ContentType="application/vnd.openxmlformats-officedocument.drawing+xml"/>
  <Override PartName="/xl/charts/chart8.xml" ContentType="application/vnd.openxmlformats-officedocument.drawingml.chart+xml"/>
  <Override PartName="/xl/drawings/drawing14.xml" ContentType="application/vnd.openxmlformats-officedocument.drawingml.chartshapes+xml"/>
  <Override PartName="/xl/drawings/drawing15.xml" ContentType="application/vnd.openxmlformats-officedocument.drawing+xml"/>
  <Override PartName="/xl/charts/chart9.xml" ContentType="application/vnd.openxmlformats-officedocument.drawingml.chart+xml"/>
  <Override PartName="/xl/drawings/drawing16.xml" ContentType="application/vnd.openxmlformats-officedocument.drawingml.chartshapes+xml"/>
  <Override PartName="/xl/drawings/drawing17.xml" ContentType="application/vnd.openxmlformats-officedocument.drawing+xml"/>
  <Override PartName="/xl/charts/chart10.xml" ContentType="application/vnd.openxmlformats-officedocument.drawingml.chart+xml"/>
  <Override PartName="/xl/drawings/drawing18.xml" ContentType="application/vnd.openxmlformats-officedocument.drawingml.chartshapes+xml"/>
  <Override PartName="/xl/drawings/drawing19.xml" ContentType="application/vnd.openxmlformats-officedocument.drawing+xml"/>
  <Override PartName="/xl/charts/chart11.xml" ContentType="application/vnd.openxmlformats-officedocument.drawingml.chart+xml"/>
  <Override PartName="/xl/drawings/drawing20.xml" ContentType="application/vnd.openxmlformats-officedocument.drawingml.chartshapes+xml"/>
  <Override PartName="/xl/drawings/drawing2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harts/chart12.xml" ContentType="application/vnd.openxmlformats-officedocument.drawingml.chart+xml"/>
  <Override PartName="/xl/drawings/drawing22.xml" ContentType="application/vnd.openxmlformats-officedocument.drawingml.chartshapes+xml"/>
  <Override PartName="/xl/drawings/drawing23.xml" ContentType="application/vnd.openxmlformats-officedocument.drawing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harts/chart13.xml" ContentType="application/vnd.openxmlformats-officedocument.drawingml.chart+xml"/>
  <Override PartName="/xl/drawings/drawing24.xml" ContentType="application/vnd.openxmlformats-officedocument.drawingml.chartshapes+xml"/>
  <Override PartName="/xl/drawings/drawing25.xml" ContentType="application/vnd.openxmlformats-officedocument.drawing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harts/chart14.xml" ContentType="application/vnd.openxmlformats-officedocument.drawingml.chart+xml"/>
  <Override PartName="/xl/drawings/drawing26.xml" ContentType="application/vnd.openxmlformats-officedocument.drawingml.chartshapes+xml"/>
  <Override PartName="/xl/drawings/drawing27.xml" ContentType="application/vnd.openxmlformats-officedocument.drawing+xml"/>
  <Override PartName="/xl/comments1.xml" ContentType="application/vnd.openxmlformats-officedocument.spreadsheetml.comments+xml"/>
  <Override PartName="/xl/charts/chart15.xml" ContentType="application/vnd.openxmlformats-officedocument.drawingml.chart+xml"/>
  <Override PartName="/xl/drawings/drawing28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Metadata/LabelInfo.xml" ContentType="application/vnd.ms-office.classificationlabels+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microsoft.com/office/2020/02/relationships/classificationlabels" Target="docMetadata/LabelInfo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ate1904="1"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amauldin/Documents/Work Documents/GBFS/latest_quarter/"/>
    </mc:Choice>
  </mc:AlternateContent>
  <bookViews>
    <workbookView xWindow="0" yWindow="500" windowWidth="28800" windowHeight="17500" tabRatio="941" xr2:uid="{00000000-000D-0000-FFFF-FFFF00000000}"/>
  </bookViews>
  <sheets>
    <sheet name="Home" sheetId="1" r:id="rId1"/>
    <sheet name="Charts" sheetId="28" r:id="rId2"/>
    <sheet name="Regions" sheetId="2" r:id="rId3"/>
    <sheet name="Countries" sheetId="3" r:id="rId4"/>
    <sheet name="Country Routes" sheetId="35" r:id="rId5"/>
    <sheet name="Wholesale Prices" sheetId="5" r:id="rId6"/>
    <sheet name="Route Summary" sheetId="29" r:id="rId7"/>
    <sheet name="Trans-Atlantic" sheetId="7" r:id="rId8"/>
    <sheet name="Trans-Pacific" sheetId="8" r:id="rId9"/>
    <sheet name="US-Latin America" sheetId="16" r:id="rId10"/>
    <sheet name="Intra-Asia" sheetId="15" r:id="rId11"/>
    <sheet name="Europe-Middle East &amp; Egypt" sheetId="17" r:id="rId12"/>
    <sheet name="Europe-East Asia" sheetId="19" r:id="rId13"/>
    <sheet name="Europe-South Asia" sheetId="34" r:id="rId14"/>
    <sheet name="East Asia-South Asia" sheetId="33" r:id="rId15"/>
    <sheet name="Europe-Sub-Saharan Africa" sheetId="18" r:id="rId16"/>
    <sheet name="Trans-Atl Lit v Potential" sheetId="25" r:id="rId17"/>
    <sheet name="Trans-Pac Lit v Potential" sheetId="31" r:id="rId18"/>
    <sheet name="US-LatAm Lit v Potential" sheetId="32" r:id="rId19"/>
    <sheet name="Lease-IRU Calculator" sheetId="13" r:id="rId20"/>
  </sheets>
  <definedNames>
    <definedName name="ChennaiSingapore">'Wholesale Prices'!$A$102:$AD$113</definedName>
    <definedName name="FrankfurtLondon">'Wholesale Prices'!$A$74:$AD$85</definedName>
    <definedName name="FujairahLondon">'Wholesale Prices'!$A$130:$AD$141</definedName>
    <definedName name="HongKongTokyo">'Wholesale Prices'!$A$32:$AD$43</definedName>
    <definedName name="JohannesburgLondon">'Wholesale Prices'!$A$116:$AD$1134</definedName>
    <definedName name="LondonMumbai">'Wholesale Prices'!$A$88:$AD$99</definedName>
    <definedName name="LondonNewYork">'Wholesale Prices'!$A$4:$AD$15</definedName>
    <definedName name="LondonSingapore">'Wholesale Prices'!$A$144:$AD$155</definedName>
    <definedName name="LosAngelesNewYork">'Wholesale Prices'!$A$60:$AD$71</definedName>
    <definedName name="LosAngelesSydney">'Wholesale Prices'!$A$158:$AD$170</definedName>
    <definedName name="LosAngelesTokyo">'Wholesale Prices'!$A$18:$AD$29</definedName>
    <definedName name="MiamiSaoPaulo">'Wholesale Prices'!$A$46:$AD$57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81" i="28" l="1"/>
  <c r="B80" i="28"/>
  <c r="B66" i="28"/>
  <c r="H34" i="7" l="1"/>
  <c r="H29" i="7" l="1"/>
  <c r="B90" i="28"/>
  <c r="B63" i="28"/>
  <c r="B36" i="28"/>
  <c r="B7" i="28"/>
  <c r="D28" i="13" l="1"/>
  <c r="C14" i="13"/>
  <c r="C15" i="13" l="1"/>
  <c r="C16" i="13" s="1"/>
  <c r="C17" i="13" s="1"/>
  <c r="C18" i="13" s="1"/>
  <c r="C19" i="13" s="1"/>
  <c r="C20" i="13" s="1"/>
  <c r="C21" i="13" s="1"/>
  <c r="C22" i="13" s="1"/>
  <c r="C23" i="13" s="1"/>
  <c r="C24" i="13" s="1"/>
  <c r="C25" i="13" s="1"/>
  <c r="C26" i="13" s="1"/>
  <c r="C27" i="13" s="1"/>
  <c r="I34" i="18"/>
  <c r="J34" i="18"/>
  <c r="K34" i="18"/>
  <c r="L34" i="18"/>
  <c r="M34" i="18"/>
  <c r="N34" i="18"/>
  <c r="O34" i="18"/>
  <c r="I29" i="18"/>
  <c r="J29" i="18"/>
  <c r="X29" i="18" s="1"/>
  <c r="K29" i="18"/>
  <c r="L29" i="18"/>
  <c r="M29" i="18"/>
  <c r="N29" i="18"/>
  <c r="O29" i="18"/>
  <c r="I34" i="33"/>
  <c r="I29" i="33"/>
  <c r="I34" i="34"/>
  <c r="I29" i="34"/>
  <c r="I34" i="19"/>
  <c r="I29" i="19"/>
  <c r="I34" i="17"/>
  <c r="I29" i="17"/>
  <c r="I34" i="15"/>
  <c r="I29" i="15"/>
  <c r="I34" i="8"/>
  <c r="I29" i="8"/>
  <c r="I34" i="7"/>
  <c r="W34" i="7" s="1"/>
  <c r="I29" i="7"/>
  <c r="W29" i="7" s="1"/>
  <c r="C28" i="13" l="1"/>
  <c r="X34" i="18"/>
  <c r="H22" i="7" l="1"/>
  <c r="J34" i="33" l="1"/>
  <c r="X34" i="33" s="1"/>
  <c r="K34" i="33"/>
  <c r="L34" i="33"/>
  <c r="M34" i="33"/>
  <c r="N34" i="33"/>
  <c r="O34" i="33"/>
  <c r="J29" i="33"/>
  <c r="X29" i="33" s="1"/>
  <c r="K29" i="33"/>
  <c r="L29" i="33"/>
  <c r="M29" i="33"/>
  <c r="N29" i="33"/>
  <c r="O29" i="33"/>
  <c r="J34" i="34"/>
  <c r="X34" i="34" s="1"/>
  <c r="K34" i="34"/>
  <c r="L34" i="34"/>
  <c r="M34" i="34"/>
  <c r="N34" i="34"/>
  <c r="O34" i="34"/>
  <c r="J29" i="34"/>
  <c r="X29" i="34" s="1"/>
  <c r="K29" i="34"/>
  <c r="L29" i="34"/>
  <c r="M29" i="34"/>
  <c r="N29" i="34"/>
  <c r="O29" i="34"/>
  <c r="J34" i="19"/>
  <c r="X34" i="19" s="1"/>
  <c r="K34" i="19"/>
  <c r="L34" i="19"/>
  <c r="M34" i="19"/>
  <c r="N34" i="19"/>
  <c r="O34" i="19"/>
  <c r="J29" i="19"/>
  <c r="X29" i="19" s="1"/>
  <c r="K29" i="19"/>
  <c r="L29" i="19"/>
  <c r="M29" i="19"/>
  <c r="N29" i="19"/>
  <c r="O29" i="19"/>
  <c r="J34" i="17"/>
  <c r="X34" i="17" s="1"/>
  <c r="K34" i="17"/>
  <c r="L34" i="17"/>
  <c r="M34" i="17"/>
  <c r="N34" i="17"/>
  <c r="O34" i="17"/>
  <c r="J29" i="17"/>
  <c r="X29" i="17" s="1"/>
  <c r="K29" i="17"/>
  <c r="L29" i="17"/>
  <c r="M29" i="17"/>
  <c r="N29" i="17"/>
  <c r="O29" i="17"/>
  <c r="J34" i="15"/>
  <c r="X34" i="15" s="1"/>
  <c r="K34" i="15"/>
  <c r="L34" i="15"/>
  <c r="M34" i="15"/>
  <c r="N34" i="15"/>
  <c r="O34" i="15"/>
  <c r="J29" i="15"/>
  <c r="X29" i="15" s="1"/>
  <c r="K29" i="15"/>
  <c r="L29" i="15"/>
  <c r="M29" i="15"/>
  <c r="N29" i="15"/>
  <c r="O29" i="15"/>
  <c r="J34" i="16"/>
  <c r="X34" i="16" s="1"/>
  <c r="K34" i="16"/>
  <c r="L34" i="16"/>
  <c r="M34" i="16"/>
  <c r="N34" i="16"/>
  <c r="O34" i="16"/>
  <c r="J29" i="16"/>
  <c r="X29" i="16" s="1"/>
  <c r="K29" i="16"/>
  <c r="L29" i="16"/>
  <c r="M29" i="16"/>
  <c r="N29" i="16"/>
  <c r="O29" i="16"/>
  <c r="J34" i="8"/>
  <c r="X34" i="8" s="1"/>
  <c r="K34" i="8"/>
  <c r="L34" i="8"/>
  <c r="M34" i="8"/>
  <c r="N34" i="8"/>
  <c r="O34" i="8"/>
  <c r="J29" i="8"/>
  <c r="X29" i="8" s="1"/>
  <c r="K29" i="8"/>
  <c r="L29" i="8"/>
  <c r="M29" i="8"/>
  <c r="N29" i="8"/>
  <c r="O29" i="8"/>
  <c r="J34" i="7"/>
  <c r="X34" i="7" s="1"/>
  <c r="K34" i="7"/>
  <c r="L34" i="7"/>
  <c r="M34" i="7"/>
  <c r="N34" i="7"/>
  <c r="O34" i="7"/>
  <c r="J29" i="7"/>
  <c r="X29" i="7" s="1"/>
  <c r="K29" i="7"/>
  <c r="L29" i="7"/>
  <c r="M29" i="7"/>
  <c r="N29" i="7"/>
  <c r="O29" i="7"/>
  <c r="Y34" i="8" l="1"/>
  <c r="Z34" i="8"/>
  <c r="AA34" i="8"/>
  <c r="AB34" i="8"/>
  <c r="AC34" i="8"/>
  <c r="Y34" i="16"/>
  <c r="Z34" i="16"/>
  <c r="AA34" i="16"/>
  <c r="AB34" i="16"/>
  <c r="AC34" i="16"/>
  <c r="Y34" i="15"/>
  <c r="Z34" i="15"/>
  <c r="AA34" i="15"/>
  <c r="AB34" i="15"/>
  <c r="AC34" i="15"/>
  <c r="Y34" i="17"/>
  <c r="Z34" i="17"/>
  <c r="AA34" i="17"/>
  <c r="AB34" i="17"/>
  <c r="AC34" i="17"/>
  <c r="Y34" i="19"/>
  <c r="Z34" i="19"/>
  <c r="AA34" i="19"/>
  <c r="AB34" i="19"/>
  <c r="AC34" i="19"/>
  <c r="Y34" i="34"/>
  <c r="Z34" i="34"/>
  <c r="AA34" i="34"/>
  <c r="AB34" i="34"/>
  <c r="AC34" i="34"/>
  <c r="Y34" i="33"/>
  <c r="Z34" i="33"/>
  <c r="AA34" i="33"/>
  <c r="AB34" i="33"/>
  <c r="AC34" i="33"/>
  <c r="Y34" i="18"/>
  <c r="Z34" i="18"/>
  <c r="AA34" i="18"/>
  <c r="AB34" i="18"/>
  <c r="AC34" i="18"/>
  <c r="Y34" i="7"/>
  <c r="Z34" i="7"/>
  <c r="AA34" i="7"/>
  <c r="AB34" i="7"/>
  <c r="AC34" i="7"/>
  <c r="Y29" i="8"/>
  <c r="Z29" i="8"/>
  <c r="AA29" i="8"/>
  <c r="AB29" i="8"/>
  <c r="AC29" i="8"/>
  <c r="Y29" i="16"/>
  <c r="Z29" i="16"/>
  <c r="AA29" i="16"/>
  <c r="AB29" i="16"/>
  <c r="AC29" i="16"/>
  <c r="Y29" i="15"/>
  <c r="Z29" i="15"/>
  <c r="AA29" i="15"/>
  <c r="AB29" i="15"/>
  <c r="AC29" i="15"/>
  <c r="Y29" i="17"/>
  <c r="Z29" i="17"/>
  <c r="AA29" i="17"/>
  <c r="AB29" i="17"/>
  <c r="AC29" i="17"/>
  <c r="Y29" i="19"/>
  <c r="Z29" i="19"/>
  <c r="AA29" i="19"/>
  <c r="AB29" i="19"/>
  <c r="AC29" i="19"/>
  <c r="Y29" i="34"/>
  <c r="Z29" i="34"/>
  <c r="AA29" i="34"/>
  <c r="AB29" i="34"/>
  <c r="AC29" i="34"/>
  <c r="Y29" i="33"/>
  <c r="Z29" i="33"/>
  <c r="AA29" i="33"/>
  <c r="AB29" i="33"/>
  <c r="AC29" i="33"/>
  <c r="Y29" i="18"/>
  <c r="Z29" i="18"/>
  <c r="AA29" i="18"/>
  <c r="AB29" i="18"/>
  <c r="AC29" i="18"/>
  <c r="Y29" i="7"/>
  <c r="Z29" i="7"/>
  <c r="AA29" i="7"/>
  <c r="AB29" i="7"/>
  <c r="AC29" i="7"/>
  <c r="AD170" i="5" l="1"/>
  <c r="AD163" i="5"/>
  <c r="AD156" i="5"/>
  <c r="AD149" i="5"/>
  <c r="AD142" i="5"/>
  <c r="AD135" i="5"/>
  <c r="AD128" i="5"/>
  <c r="AD121" i="5"/>
  <c r="AD114" i="5"/>
  <c r="AD107" i="5"/>
  <c r="AD100" i="5"/>
  <c r="AD93" i="5"/>
  <c r="AD86" i="5"/>
  <c r="AD79" i="5"/>
  <c r="AD72" i="5"/>
  <c r="AD65" i="5"/>
  <c r="AD58" i="5"/>
  <c r="AD51" i="5"/>
  <c r="AD44" i="5"/>
  <c r="AD30" i="5"/>
  <c r="AD37" i="5"/>
  <c r="AD16" i="5"/>
  <c r="AD9" i="5"/>
  <c r="AD23" i="5"/>
  <c r="AC44" i="5"/>
  <c r="AB44" i="5"/>
  <c r="AA44" i="5"/>
  <c r="Z44" i="5"/>
  <c r="Y44" i="5"/>
  <c r="X44" i="5"/>
  <c r="W44" i="5"/>
  <c r="V44" i="5"/>
  <c r="U44" i="5"/>
  <c r="T44" i="5"/>
  <c r="S44" i="5"/>
  <c r="R44" i="5"/>
  <c r="Q44" i="5"/>
  <c r="AC58" i="5"/>
  <c r="AB58" i="5"/>
  <c r="AA58" i="5"/>
  <c r="Z58" i="5"/>
  <c r="Y58" i="5"/>
  <c r="X58" i="5"/>
  <c r="W58" i="5"/>
  <c r="V58" i="5"/>
  <c r="U58" i="5"/>
  <c r="T58" i="5"/>
  <c r="S58" i="5"/>
  <c r="R58" i="5"/>
  <c r="Q58" i="5"/>
  <c r="AC72" i="5"/>
  <c r="AB72" i="5"/>
  <c r="AA72" i="5"/>
  <c r="Z72" i="5"/>
  <c r="Y72" i="5"/>
  <c r="X72" i="5"/>
  <c r="W72" i="5"/>
  <c r="V72" i="5"/>
  <c r="U72" i="5"/>
  <c r="T72" i="5"/>
  <c r="S72" i="5"/>
  <c r="R72" i="5"/>
  <c r="Q72" i="5"/>
  <c r="AC86" i="5"/>
  <c r="AB86" i="5"/>
  <c r="AA86" i="5"/>
  <c r="Z86" i="5"/>
  <c r="Y86" i="5"/>
  <c r="X86" i="5"/>
  <c r="W86" i="5"/>
  <c r="V86" i="5"/>
  <c r="U86" i="5"/>
  <c r="T86" i="5"/>
  <c r="S86" i="5"/>
  <c r="R86" i="5"/>
  <c r="Q86" i="5"/>
  <c r="AC100" i="5"/>
  <c r="AB100" i="5"/>
  <c r="AA100" i="5"/>
  <c r="Z100" i="5"/>
  <c r="Y100" i="5"/>
  <c r="X100" i="5"/>
  <c r="W100" i="5"/>
  <c r="V100" i="5"/>
  <c r="U100" i="5"/>
  <c r="T100" i="5"/>
  <c r="S100" i="5"/>
  <c r="R100" i="5"/>
  <c r="Q100" i="5"/>
  <c r="AC142" i="5"/>
  <c r="AB142" i="5"/>
  <c r="AA142" i="5"/>
  <c r="Z142" i="5"/>
  <c r="Y142" i="5"/>
  <c r="X142" i="5"/>
  <c r="W142" i="5"/>
  <c r="V142" i="5"/>
  <c r="U142" i="5"/>
  <c r="T142" i="5"/>
  <c r="S142" i="5"/>
  <c r="R142" i="5"/>
  <c r="Q142" i="5"/>
  <c r="AC114" i="5"/>
  <c r="AB114" i="5"/>
  <c r="AA114" i="5"/>
  <c r="Z114" i="5"/>
  <c r="Y114" i="5"/>
  <c r="X114" i="5"/>
  <c r="W114" i="5"/>
  <c r="V114" i="5"/>
  <c r="U114" i="5"/>
  <c r="T114" i="5"/>
  <c r="S114" i="5"/>
  <c r="R114" i="5"/>
  <c r="Q114" i="5"/>
  <c r="AC128" i="5"/>
  <c r="AB128" i="5"/>
  <c r="AA128" i="5"/>
  <c r="Z128" i="5"/>
  <c r="Y128" i="5"/>
  <c r="X128" i="5"/>
  <c r="W128" i="5"/>
  <c r="V128" i="5"/>
  <c r="U128" i="5"/>
  <c r="T128" i="5"/>
  <c r="S128" i="5"/>
  <c r="R128" i="5"/>
  <c r="Q128" i="5"/>
  <c r="AC170" i="5"/>
  <c r="AB170" i="5"/>
  <c r="AA170" i="5"/>
  <c r="Z170" i="5"/>
  <c r="Y170" i="5"/>
  <c r="X170" i="5"/>
  <c r="W170" i="5"/>
  <c r="V170" i="5"/>
  <c r="U170" i="5"/>
  <c r="T170" i="5"/>
  <c r="S170" i="5"/>
  <c r="R170" i="5"/>
  <c r="Q170" i="5"/>
  <c r="AC163" i="5"/>
  <c r="AB163" i="5"/>
  <c r="AA163" i="5"/>
  <c r="Z163" i="5"/>
  <c r="Y163" i="5"/>
  <c r="X163" i="5"/>
  <c r="W163" i="5"/>
  <c r="V163" i="5"/>
  <c r="U163" i="5"/>
  <c r="T163" i="5"/>
  <c r="S163" i="5"/>
  <c r="R163" i="5"/>
  <c r="Q163" i="5"/>
  <c r="AC156" i="5"/>
  <c r="AB156" i="5"/>
  <c r="AA156" i="5"/>
  <c r="Z156" i="5"/>
  <c r="Y156" i="5"/>
  <c r="X156" i="5"/>
  <c r="W156" i="5"/>
  <c r="V156" i="5"/>
  <c r="U156" i="5"/>
  <c r="T156" i="5"/>
  <c r="S156" i="5"/>
  <c r="R156" i="5"/>
  <c r="Q156" i="5"/>
  <c r="AC149" i="5"/>
  <c r="AB149" i="5"/>
  <c r="AA149" i="5"/>
  <c r="Z149" i="5"/>
  <c r="Y149" i="5"/>
  <c r="X149" i="5"/>
  <c r="W149" i="5"/>
  <c r="V149" i="5"/>
  <c r="U149" i="5"/>
  <c r="T149" i="5"/>
  <c r="S149" i="5"/>
  <c r="R149" i="5"/>
  <c r="Q149" i="5"/>
  <c r="AC135" i="5"/>
  <c r="AB135" i="5"/>
  <c r="AA135" i="5"/>
  <c r="Z135" i="5"/>
  <c r="Y135" i="5"/>
  <c r="X135" i="5"/>
  <c r="W135" i="5"/>
  <c r="V135" i="5"/>
  <c r="U135" i="5"/>
  <c r="T135" i="5"/>
  <c r="S135" i="5"/>
  <c r="R135" i="5"/>
  <c r="Q135" i="5"/>
  <c r="AC121" i="5"/>
  <c r="AB121" i="5"/>
  <c r="AA121" i="5"/>
  <c r="Z121" i="5"/>
  <c r="Y121" i="5"/>
  <c r="X121" i="5"/>
  <c r="W121" i="5"/>
  <c r="V121" i="5"/>
  <c r="U121" i="5"/>
  <c r="T121" i="5"/>
  <c r="S121" i="5"/>
  <c r="R121" i="5"/>
  <c r="Q121" i="5"/>
  <c r="AC107" i="5"/>
  <c r="AB107" i="5"/>
  <c r="AA107" i="5"/>
  <c r="Z107" i="5"/>
  <c r="Y107" i="5"/>
  <c r="X107" i="5"/>
  <c r="W107" i="5"/>
  <c r="V107" i="5"/>
  <c r="U107" i="5"/>
  <c r="T107" i="5"/>
  <c r="S107" i="5"/>
  <c r="R107" i="5"/>
  <c r="Q107" i="5"/>
  <c r="AC93" i="5"/>
  <c r="AB93" i="5"/>
  <c r="AA93" i="5"/>
  <c r="Z93" i="5"/>
  <c r="Y93" i="5"/>
  <c r="X93" i="5"/>
  <c r="W93" i="5"/>
  <c r="V93" i="5"/>
  <c r="U93" i="5"/>
  <c r="T93" i="5"/>
  <c r="S93" i="5"/>
  <c r="R93" i="5"/>
  <c r="Q93" i="5"/>
  <c r="AC79" i="5"/>
  <c r="AB79" i="5"/>
  <c r="AA79" i="5"/>
  <c r="Z79" i="5"/>
  <c r="Y79" i="5"/>
  <c r="X79" i="5"/>
  <c r="W79" i="5"/>
  <c r="V79" i="5"/>
  <c r="U79" i="5"/>
  <c r="T79" i="5"/>
  <c r="S79" i="5"/>
  <c r="R79" i="5"/>
  <c r="Q79" i="5"/>
  <c r="AC65" i="5"/>
  <c r="AB65" i="5"/>
  <c r="AA65" i="5"/>
  <c r="Z65" i="5"/>
  <c r="Y65" i="5"/>
  <c r="X65" i="5"/>
  <c r="W65" i="5"/>
  <c r="V65" i="5"/>
  <c r="U65" i="5"/>
  <c r="T65" i="5"/>
  <c r="S65" i="5"/>
  <c r="R65" i="5"/>
  <c r="Q65" i="5"/>
  <c r="AC51" i="5"/>
  <c r="AB51" i="5"/>
  <c r="AA51" i="5"/>
  <c r="Z51" i="5"/>
  <c r="Y51" i="5"/>
  <c r="X51" i="5"/>
  <c r="W51" i="5"/>
  <c r="V51" i="5"/>
  <c r="U51" i="5"/>
  <c r="T51" i="5"/>
  <c r="S51" i="5"/>
  <c r="R51" i="5"/>
  <c r="Q51" i="5"/>
  <c r="AC37" i="5"/>
  <c r="AB37" i="5"/>
  <c r="AA37" i="5"/>
  <c r="Z37" i="5"/>
  <c r="Y37" i="5"/>
  <c r="X37" i="5"/>
  <c r="W37" i="5"/>
  <c r="V37" i="5"/>
  <c r="U37" i="5"/>
  <c r="T37" i="5"/>
  <c r="S37" i="5"/>
  <c r="R37" i="5"/>
  <c r="Q37" i="5"/>
  <c r="AC30" i="5"/>
  <c r="AB30" i="5"/>
  <c r="AA30" i="5"/>
  <c r="Z30" i="5"/>
  <c r="Y30" i="5"/>
  <c r="X30" i="5"/>
  <c r="W30" i="5"/>
  <c r="V30" i="5"/>
  <c r="U30" i="5"/>
  <c r="T30" i="5"/>
  <c r="S30" i="5"/>
  <c r="R30" i="5"/>
  <c r="Q30" i="5"/>
  <c r="AC23" i="5"/>
  <c r="AB23" i="5"/>
  <c r="AA23" i="5"/>
  <c r="Z23" i="5"/>
  <c r="Y23" i="5"/>
  <c r="X23" i="5"/>
  <c r="W23" i="5"/>
  <c r="V23" i="5"/>
  <c r="U23" i="5"/>
  <c r="T23" i="5"/>
  <c r="S23" i="5"/>
  <c r="R23" i="5"/>
  <c r="Q23" i="5"/>
  <c r="AC16" i="5"/>
  <c r="AB16" i="5"/>
  <c r="AA16" i="5"/>
  <c r="Z16" i="5"/>
  <c r="Y16" i="5"/>
  <c r="X16" i="5"/>
  <c r="W16" i="5"/>
  <c r="V16" i="5"/>
  <c r="U16" i="5"/>
  <c r="T16" i="5"/>
  <c r="S16" i="5"/>
  <c r="R16" i="5"/>
  <c r="Q16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155" i="5" l="1"/>
  <c r="AC155" i="5"/>
  <c r="AB155" i="5"/>
  <c r="AA155" i="5"/>
  <c r="Z155" i="5"/>
  <c r="Y155" i="5"/>
  <c r="X155" i="5"/>
  <c r="W155" i="5"/>
  <c r="V155" i="5"/>
  <c r="U155" i="5"/>
  <c r="T155" i="5"/>
  <c r="S155" i="5"/>
  <c r="R155" i="5"/>
  <c r="Q155" i="5"/>
  <c r="AD154" i="5"/>
  <c r="AC154" i="5"/>
  <c r="AB154" i="5"/>
  <c r="AA154" i="5"/>
  <c r="Z154" i="5"/>
  <c r="Y154" i="5"/>
  <c r="X154" i="5"/>
  <c r="W154" i="5"/>
  <c r="V154" i="5"/>
  <c r="U154" i="5"/>
  <c r="T154" i="5"/>
  <c r="S154" i="5"/>
  <c r="R154" i="5"/>
  <c r="Q154" i="5"/>
  <c r="AD148" i="5"/>
  <c r="AC148" i="5"/>
  <c r="AB148" i="5"/>
  <c r="AA148" i="5"/>
  <c r="Z148" i="5"/>
  <c r="Y148" i="5"/>
  <c r="X148" i="5"/>
  <c r="W148" i="5"/>
  <c r="V148" i="5"/>
  <c r="U148" i="5"/>
  <c r="T148" i="5"/>
  <c r="S148" i="5"/>
  <c r="R148" i="5"/>
  <c r="Q148" i="5"/>
  <c r="AD147" i="5"/>
  <c r="AC147" i="5"/>
  <c r="AB147" i="5"/>
  <c r="AA147" i="5"/>
  <c r="Z147" i="5"/>
  <c r="Y147" i="5"/>
  <c r="X147" i="5"/>
  <c r="W147" i="5"/>
  <c r="V147" i="5"/>
  <c r="U147" i="5"/>
  <c r="T147" i="5"/>
  <c r="S147" i="5"/>
  <c r="R147" i="5"/>
  <c r="Q147" i="5"/>
  <c r="AD141" i="5"/>
  <c r="AC141" i="5"/>
  <c r="AB141" i="5"/>
  <c r="AA141" i="5"/>
  <c r="Z141" i="5"/>
  <c r="Y141" i="5"/>
  <c r="X141" i="5"/>
  <c r="W141" i="5"/>
  <c r="V141" i="5"/>
  <c r="U141" i="5"/>
  <c r="T141" i="5"/>
  <c r="S141" i="5"/>
  <c r="R141" i="5"/>
  <c r="Q141" i="5"/>
  <c r="AD140" i="5"/>
  <c r="AC140" i="5"/>
  <c r="AB140" i="5"/>
  <c r="AA140" i="5"/>
  <c r="Z140" i="5"/>
  <c r="Y140" i="5"/>
  <c r="X140" i="5"/>
  <c r="W140" i="5"/>
  <c r="V140" i="5"/>
  <c r="U140" i="5"/>
  <c r="T140" i="5"/>
  <c r="S140" i="5"/>
  <c r="R140" i="5"/>
  <c r="Q140" i="5"/>
  <c r="AD134" i="5"/>
  <c r="AC134" i="5"/>
  <c r="AB134" i="5"/>
  <c r="AA134" i="5"/>
  <c r="Z134" i="5"/>
  <c r="Y134" i="5"/>
  <c r="X134" i="5"/>
  <c r="W134" i="5"/>
  <c r="V134" i="5"/>
  <c r="U134" i="5"/>
  <c r="T134" i="5"/>
  <c r="S134" i="5"/>
  <c r="R134" i="5"/>
  <c r="Q134" i="5"/>
  <c r="AD133" i="5"/>
  <c r="AC133" i="5"/>
  <c r="AB133" i="5"/>
  <c r="AA133" i="5"/>
  <c r="Z133" i="5"/>
  <c r="Y133" i="5"/>
  <c r="X133" i="5"/>
  <c r="W133" i="5"/>
  <c r="V133" i="5"/>
  <c r="U133" i="5"/>
  <c r="T133" i="5"/>
  <c r="S133" i="5"/>
  <c r="R133" i="5"/>
  <c r="Q133" i="5"/>
  <c r="AD127" i="5"/>
  <c r="AC127" i="5"/>
  <c r="AB127" i="5"/>
  <c r="AA127" i="5"/>
  <c r="Z127" i="5"/>
  <c r="Y127" i="5"/>
  <c r="X127" i="5"/>
  <c r="W127" i="5"/>
  <c r="V127" i="5"/>
  <c r="U127" i="5"/>
  <c r="T127" i="5"/>
  <c r="S127" i="5"/>
  <c r="R127" i="5"/>
  <c r="Q127" i="5"/>
  <c r="AD126" i="5"/>
  <c r="AC126" i="5"/>
  <c r="AB126" i="5"/>
  <c r="AA126" i="5"/>
  <c r="Z126" i="5"/>
  <c r="Y126" i="5"/>
  <c r="X126" i="5"/>
  <c r="W126" i="5"/>
  <c r="V126" i="5"/>
  <c r="U126" i="5"/>
  <c r="T126" i="5"/>
  <c r="S126" i="5"/>
  <c r="R126" i="5"/>
  <c r="Q126" i="5"/>
  <c r="AD120" i="5"/>
  <c r="AC120" i="5"/>
  <c r="AB120" i="5"/>
  <c r="AA120" i="5"/>
  <c r="Z120" i="5"/>
  <c r="Y120" i="5"/>
  <c r="X120" i="5"/>
  <c r="W120" i="5"/>
  <c r="V120" i="5"/>
  <c r="U120" i="5"/>
  <c r="T120" i="5"/>
  <c r="S120" i="5"/>
  <c r="R120" i="5"/>
  <c r="Q120" i="5"/>
  <c r="AD119" i="5"/>
  <c r="AC119" i="5"/>
  <c r="AB119" i="5"/>
  <c r="AA119" i="5"/>
  <c r="Z119" i="5"/>
  <c r="Y119" i="5"/>
  <c r="X119" i="5"/>
  <c r="W119" i="5"/>
  <c r="V119" i="5"/>
  <c r="U119" i="5"/>
  <c r="T119" i="5"/>
  <c r="S119" i="5"/>
  <c r="R119" i="5"/>
  <c r="Q119" i="5"/>
  <c r="AD113" i="5"/>
  <c r="AC113" i="5"/>
  <c r="AB113" i="5"/>
  <c r="AA113" i="5"/>
  <c r="Z113" i="5"/>
  <c r="Y113" i="5"/>
  <c r="X113" i="5"/>
  <c r="W113" i="5"/>
  <c r="V113" i="5"/>
  <c r="U113" i="5"/>
  <c r="T113" i="5"/>
  <c r="S113" i="5"/>
  <c r="R113" i="5"/>
  <c r="Q113" i="5"/>
  <c r="AD112" i="5"/>
  <c r="AC112" i="5"/>
  <c r="AB112" i="5"/>
  <c r="AA112" i="5"/>
  <c r="Z112" i="5"/>
  <c r="Y112" i="5"/>
  <c r="X112" i="5"/>
  <c r="W112" i="5"/>
  <c r="V112" i="5"/>
  <c r="U112" i="5"/>
  <c r="T112" i="5"/>
  <c r="S112" i="5"/>
  <c r="R112" i="5"/>
  <c r="Q112" i="5"/>
  <c r="AD106" i="5"/>
  <c r="AC106" i="5"/>
  <c r="AB106" i="5"/>
  <c r="AA106" i="5"/>
  <c r="Z106" i="5"/>
  <c r="Y106" i="5"/>
  <c r="X106" i="5"/>
  <c r="W106" i="5"/>
  <c r="V106" i="5"/>
  <c r="U106" i="5"/>
  <c r="T106" i="5"/>
  <c r="S106" i="5"/>
  <c r="R106" i="5"/>
  <c r="Q106" i="5"/>
  <c r="AD105" i="5"/>
  <c r="AC105" i="5"/>
  <c r="AB105" i="5"/>
  <c r="AA105" i="5"/>
  <c r="Z105" i="5"/>
  <c r="Y105" i="5"/>
  <c r="X105" i="5"/>
  <c r="W105" i="5"/>
  <c r="V105" i="5"/>
  <c r="U105" i="5"/>
  <c r="T105" i="5"/>
  <c r="S105" i="5"/>
  <c r="R105" i="5"/>
  <c r="Q105" i="5"/>
  <c r="AD99" i="5"/>
  <c r="AC99" i="5"/>
  <c r="AB99" i="5"/>
  <c r="AA99" i="5"/>
  <c r="Z99" i="5"/>
  <c r="Y99" i="5"/>
  <c r="X99" i="5"/>
  <c r="W99" i="5"/>
  <c r="V99" i="5"/>
  <c r="U99" i="5"/>
  <c r="T99" i="5"/>
  <c r="S99" i="5"/>
  <c r="R99" i="5"/>
  <c r="Q99" i="5"/>
  <c r="AD98" i="5"/>
  <c r="AC98" i="5"/>
  <c r="AB98" i="5"/>
  <c r="AA98" i="5"/>
  <c r="Z98" i="5"/>
  <c r="Y98" i="5"/>
  <c r="X98" i="5"/>
  <c r="W98" i="5"/>
  <c r="V98" i="5"/>
  <c r="U98" i="5"/>
  <c r="T98" i="5"/>
  <c r="S98" i="5"/>
  <c r="R98" i="5"/>
  <c r="Q98" i="5"/>
  <c r="AD92" i="5"/>
  <c r="AC92" i="5"/>
  <c r="AB92" i="5"/>
  <c r="AA92" i="5"/>
  <c r="Z92" i="5"/>
  <c r="Y92" i="5"/>
  <c r="X92" i="5"/>
  <c r="W92" i="5"/>
  <c r="V92" i="5"/>
  <c r="U92" i="5"/>
  <c r="T92" i="5"/>
  <c r="S92" i="5"/>
  <c r="R92" i="5"/>
  <c r="Q92" i="5"/>
  <c r="AD91" i="5"/>
  <c r="AC91" i="5"/>
  <c r="AB91" i="5"/>
  <c r="AA91" i="5"/>
  <c r="Z91" i="5"/>
  <c r="Y91" i="5"/>
  <c r="X91" i="5"/>
  <c r="W91" i="5"/>
  <c r="V91" i="5"/>
  <c r="U91" i="5"/>
  <c r="T91" i="5"/>
  <c r="S91" i="5"/>
  <c r="R91" i="5"/>
  <c r="Q91" i="5"/>
  <c r="AD85" i="5"/>
  <c r="AC85" i="5"/>
  <c r="AB85" i="5"/>
  <c r="AA85" i="5"/>
  <c r="Z85" i="5"/>
  <c r="Y85" i="5"/>
  <c r="X85" i="5"/>
  <c r="W85" i="5"/>
  <c r="V85" i="5"/>
  <c r="U85" i="5"/>
  <c r="T85" i="5"/>
  <c r="S85" i="5"/>
  <c r="R85" i="5"/>
  <c r="Q85" i="5"/>
  <c r="AD84" i="5"/>
  <c r="AC84" i="5"/>
  <c r="AB84" i="5"/>
  <c r="AA84" i="5"/>
  <c r="Z84" i="5"/>
  <c r="Y84" i="5"/>
  <c r="X84" i="5"/>
  <c r="W84" i="5"/>
  <c r="V84" i="5"/>
  <c r="U84" i="5"/>
  <c r="T84" i="5"/>
  <c r="S84" i="5"/>
  <c r="R84" i="5"/>
  <c r="Q84" i="5"/>
  <c r="AD78" i="5"/>
  <c r="AC78" i="5"/>
  <c r="AB78" i="5"/>
  <c r="AA78" i="5"/>
  <c r="Z78" i="5"/>
  <c r="Y78" i="5"/>
  <c r="X78" i="5"/>
  <c r="W78" i="5"/>
  <c r="V78" i="5"/>
  <c r="U78" i="5"/>
  <c r="T78" i="5"/>
  <c r="S78" i="5"/>
  <c r="R78" i="5"/>
  <c r="Q78" i="5"/>
  <c r="AD77" i="5"/>
  <c r="AC77" i="5"/>
  <c r="AB77" i="5"/>
  <c r="AA77" i="5"/>
  <c r="Z77" i="5"/>
  <c r="Y77" i="5"/>
  <c r="X77" i="5"/>
  <c r="W77" i="5"/>
  <c r="V77" i="5"/>
  <c r="U77" i="5"/>
  <c r="T77" i="5"/>
  <c r="S77" i="5"/>
  <c r="R77" i="5"/>
  <c r="Q77" i="5"/>
  <c r="AD71" i="5"/>
  <c r="AC71" i="5"/>
  <c r="AB71" i="5"/>
  <c r="AA71" i="5"/>
  <c r="Z71" i="5"/>
  <c r="Y71" i="5"/>
  <c r="X71" i="5"/>
  <c r="W71" i="5"/>
  <c r="V71" i="5"/>
  <c r="U71" i="5"/>
  <c r="T71" i="5"/>
  <c r="S71" i="5"/>
  <c r="R71" i="5"/>
  <c r="Q71" i="5"/>
  <c r="AD70" i="5"/>
  <c r="AC70" i="5"/>
  <c r="AB70" i="5"/>
  <c r="AA70" i="5"/>
  <c r="Z70" i="5"/>
  <c r="Y70" i="5"/>
  <c r="X70" i="5"/>
  <c r="W70" i="5"/>
  <c r="V70" i="5"/>
  <c r="U70" i="5"/>
  <c r="T70" i="5"/>
  <c r="S70" i="5"/>
  <c r="R70" i="5"/>
  <c r="Q70" i="5"/>
  <c r="AD64" i="5"/>
  <c r="AC64" i="5"/>
  <c r="AB64" i="5"/>
  <c r="AA64" i="5"/>
  <c r="Z64" i="5"/>
  <c r="Y64" i="5"/>
  <c r="X64" i="5"/>
  <c r="W64" i="5"/>
  <c r="V64" i="5"/>
  <c r="U64" i="5"/>
  <c r="T64" i="5"/>
  <c r="S64" i="5"/>
  <c r="R64" i="5"/>
  <c r="Q64" i="5"/>
  <c r="AD63" i="5"/>
  <c r="AC63" i="5"/>
  <c r="AB63" i="5"/>
  <c r="AA63" i="5"/>
  <c r="Z63" i="5"/>
  <c r="Y63" i="5"/>
  <c r="X63" i="5"/>
  <c r="W63" i="5"/>
  <c r="V63" i="5"/>
  <c r="U63" i="5"/>
  <c r="T63" i="5"/>
  <c r="S63" i="5"/>
  <c r="R63" i="5"/>
  <c r="Q63" i="5"/>
  <c r="AD57" i="5"/>
  <c r="AC57" i="5"/>
  <c r="AB57" i="5"/>
  <c r="AA57" i="5"/>
  <c r="Z57" i="5"/>
  <c r="Y57" i="5"/>
  <c r="X57" i="5"/>
  <c r="W57" i="5"/>
  <c r="V57" i="5"/>
  <c r="U57" i="5"/>
  <c r="T57" i="5"/>
  <c r="S57" i="5"/>
  <c r="R57" i="5"/>
  <c r="Q57" i="5"/>
  <c r="AD56" i="5"/>
  <c r="AC56" i="5"/>
  <c r="AB56" i="5"/>
  <c r="AA56" i="5"/>
  <c r="Z56" i="5"/>
  <c r="Y56" i="5"/>
  <c r="X56" i="5"/>
  <c r="W56" i="5"/>
  <c r="V56" i="5"/>
  <c r="U56" i="5"/>
  <c r="T56" i="5"/>
  <c r="S56" i="5"/>
  <c r="R56" i="5"/>
  <c r="Q56" i="5"/>
  <c r="AD50" i="5"/>
  <c r="AC50" i="5"/>
  <c r="AB50" i="5"/>
  <c r="AA50" i="5"/>
  <c r="Z50" i="5"/>
  <c r="Y50" i="5"/>
  <c r="X50" i="5"/>
  <c r="W50" i="5"/>
  <c r="V50" i="5"/>
  <c r="U50" i="5"/>
  <c r="T50" i="5"/>
  <c r="S50" i="5"/>
  <c r="R50" i="5"/>
  <c r="Q50" i="5"/>
  <c r="AD49" i="5"/>
  <c r="AC49" i="5"/>
  <c r="AB49" i="5"/>
  <c r="AA49" i="5"/>
  <c r="Z49" i="5"/>
  <c r="Y49" i="5"/>
  <c r="X49" i="5"/>
  <c r="W49" i="5"/>
  <c r="V49" i="5"/>
  <c r="U49" i="5"/>
  <c r="T49" i="5"/>
  <c r="S49" i="5"/>
  <c r="R49" i="5"/>
  <c r="Q49" i="5"/>
  <c r="AD43" i="5"/>
  <c r="AC43" i="5"/>
  <c r="AB43" i="5"/>
  <c r="AA43" i="5"/>
  <c r="Z43" i="5"/>
  <c r="Y43" i="5"/>
  <c r="X43" i="5"/>
  <c r="W43" i="5"/>
  <c r="V43" i="5"/>
  <c r="U43" i="5"/>
  <c r="T43" i="5"/>
  <c r="S43" i="5"/>
  <c r="R43" i="5"/>
  <c r="Q43" i="5"/>
  <c r="AD42" i="5"/>
  <c r="AC42" i="5"/>
  <c r="AB42" i="5"/>
  <c r="AA42" i="5"/>
  <c r="Z42" i="5"/>
  <c r="Y42" i="5"/>
  <c r="X42" i="5"/>
  <c r="W42" i="5"/>
  <c r="V42" i="5"/>
  <c r="U42" i="5"/>
  <c r="T42" i="5"/>
  <c r="S42" i="5"/>
  <c r="R42" i="5"/>
  <c r="Q42" i="5"/>
  <c r="AD36" i="5"/>
  <c r="AC36" i="5"/>
  <c r="AB36" i="5"/>
  <c r="AA36" i="5"/>
  <c r="Z36" i="5"/>
  <c r="Y36" i="5"/>
  <c r="X36" i="5"/>
  <c r="W36" i="5"/>
  <c r="V36" i="5"/>
  <c r="U36" i="5"/>
  <c r="T36" i="5"/>
  <c r="S36" i="5"/>
  <c r="R36" i="5"/>
  <c r="Q36" i="5"/>
  <c r="AD35" i="5"/>
  <c r="AC35" i="5"/>
  <c r="AB35" i="5"/>
  <c r="AA35" i="5"/>
  <c r="Z35" i="5"/>
  <c r="Y35" i="5"/>
  <c r="X35" i="5"/>
  <c r="W35" i="5"/>
  <c r="V35" i="5"/>
  <c r="U35" i="5"/>
  <c r="T35" i="5"/>
  <c r="S35" i="5"/>
  <c r="R35" i="5"/>
  <c r="Q35" i="5"/>
  <c r="AD29" i="5"/>
  <c r="AC29" i="5"/>
  <c r="AB29" i="5"/>
  <c r="AA29" i="5"/>
  <c r="Z29" i="5"/>
  <c r="Y29" i="5"/>
  <c r="X29" i="5"/>
  <c r="W29" i="5"/>
  <c r="V29" i="5"/>
  <c r="U29" i="5"/>
  <c r="T29" i="5"/>
  <c r="S29" i="5"/>
  <c r="R29" i="5"/>
  <c r="Q29" i="5"/>
  <c r="AD28" i="5"/>
  <c r="AC28" i="5"/>
  <c r="AB28" i="5"/>
  <c r="AA28" i="5"/>
  <c r="Z28" i="5"/>
  <c r="Y28" i="5"/>
  <c r="X28" i="5"/>
  <c r="W28" i="5"/>
  <c r="V28" i="5"/>
  <c r="U28" i="5"/>
  <c r="T28" i="5"/>
  <c r="S28" i="5"/>
  <c r="R28" i="5"/>
  <c r="Q28" i="5"/>
  <c r="AD22" i="5"/>
  <c r="AC22" i="5"/>
  <c r="AB22" i="5"/>
  <c r="AA22" i="5"/>
  <c r="Z22" i="5"/>
  <c r="Y22" i="5"/>
  <c r="X22" i="5"/>
  <c r="W22" i="5"/>
  <c r="V22" i="5"/>
  <c r="U22" i="5"/>
  <c r="T22" i="5"/>
  <c r="S22" i="5"/>
  <c r="R22" i="5"/>
  <c r="Q22" i="5"/>
  <c r="AD21" i="5"/>
  <c r="AC21" i="5"/>
  <c r="AB21" i="5"/>
  <c r="AA21" i="5"/>
  <c r="Z21" i="5"/>
  <c r="Y21" i="5"/>
  <c r="X21" i="5"/>
  <c r="W21" i="5"/>
  <c r="V21" i="5"/>
  <c r="U21" i="5"/>
  <c r="T21" i="5"/>
  <c r="S21" i="5"/>
  <c r="R21" i="5"/>
  <c r="Q21" i="5"/>
  <c r="B67" i="28"/>
  <c r="AC8" i="5" l="1"/>
  <c r="AB8" i="5"/>
  <c r="AA8" i="5"/>
  <c r="Z8" i="5"/>
  <c r="Y8" i="5"/>
  <c r="X8" i="5"/>
  <c r="W8" i="5"/>
  <c r="V8" i="5"/>
  <c r="AC7" i="5"/>
  <c r="AB7" i="5"/>
  <c r="AA7" i="5"/>
  <c r="Z7" i="5"/>
  <c r="Y7" i="5"/>
  <c r="X7" i="5"/>
  <c r="W7" i="5"/>
  <c r="V7" i="5"/>
  <c r="AD8" i="5"/>
  <c r="AD7" i="5" l="1"/>
  <c r="N33" i="33" l="1"/>
  <c r="F33" i="33"/>
  <c r="O32" i="33"/>
  <c r="M32" i="33"/>
  <c r="K32" i="33"/>
  <c r="I32" i="33"/>
  <c r="G32" i="33"/>
  <c r="E32" i="33"/>
  <c r="C32" i="33"/>
  <c r="B33" i="34"/>
  <c r="O32" i="34"/>
  <c r="M32" i="34"/>
  <c r="K32" i="34"/>
  <c r="I32" i="34"/>
  <c r="G32" i="34"/>
  <c r="E32" i="34"/>
  <c r="C32" i="34"/>
  <c r="G22" i="18"/>
  <c r="K22" i="18"/>
  <c r="B22" i="18"/>
  <c r="G22" i="33"/>
  <c r="K22" i="33"/>
  <c r="B22" i="33"/>
  <c r="G22" i="34"/>
  <c r="B22" i="34"/>
  <c r="G22" i="19"/>
  <c r="B22" i="19"/>
  <c r="G22" i="17"/>
  <c r="K22" i="17"/>
  <c r="B22" i="17"/>
  <c r="G22" i="15"/>
  <c r="B22" i="15"/>
  <c r="B22" i="16"/>
  <c r="G22" i="8"/>
  <c r="B22" i="8"/>
  <c r="C22" i="7"/>
  <c r="D22" i="7"/>
  <c r="E22" i="7"/>
  <c r="F22" i="7"/>
  <c r="G22" i="7"/>
  <c r="I22" i="7"/>
  <c r="J22" i="7"/>
  <c r="K22" i="7"/>
  <c r="L22" i="7"/>
  <c r="M22" i="7"/>
  <c r="N22" i="7"/>
  <c r="O22" i="7"/>
  <c r="B22" i="7"/>
  <c r="C27" i="33"/>
  <c r="D27" i="33"/>
  <c r="E27" i="33"/>
  <c r="F27" i="33"/>
  <c r="G27" i="33"/>
  <c r="H27" i="33"/>
  <c r="I27" i="33"/>
  <c r="J27" i="33"/>
  <c r="K27" i="33"/>
  <c r="L27" i="33"/>
  <c r="M27" i="33"/>
  <c r="N27" i="33"/>
  <c r="O27" i="33"/>
  <c r="C28" i="33"/>
  <c r="D28" i="33"/>
  <c r="E28" i="33"/>
  <c r="F28" i="33"/>
  <c r="G28" i="33"/>
  <c r="H28" i="33"/>
  <c r="I28" i="33"/>
  <c r="J28" i="33"/>
  <c r="K28" i="33"/>
  <c r="L28" i="33"/>
  <c r="M28" i="33"/>
  <c r="N28" i="33"/>
  <c r="O28" i="33"/>
  <c r="D32" i="33"/>
  <c r="F32" i="33"/>
  <c r="H32" i="33"/>
  <c r="J32" i="33"/>
  <c r="L32" i="33"/>
  <c r="N32" i="33"/>
  <c r="C33" i="33"/>
  <c r="D33" i="33"/>
  <c r="E33" i="33"/>
  <c r="G33" i="33"/>
  <c r="I33" i="33"/>
  <c r="J33" i="33"/>
  <c r="K33" i="33"/>
  <c r="L33" i="33"/>
  <c r="M33" i="33"/>
  <c r="O33" i="33"/>
  <c r="B28" i="33"/>
  <c r="B33" i="33"/>
  <c r="B32" i="33"/>
  <c r="B27" i="33"/>
  <c r="C27" i="34"/>
  <c r="D27" i="34"/>
  <c r="E27" i="34"/>
  <c r="F27" i="34"/>
  <c r="G27" i="34"/>
  <c r="H27" i="34"/>
  <c r="I27" i="34"/>
  <c r="J27" i="34"/>
  <c r="K27" i="34"/>
  <c r="L27" i="34"/>
  <c r="M27" i="34"/>
  <c r="N27" i="34"/>
  <c r="O27" i="34"/>
  <c r="C28" i="34"/>
  <c r="D28" i="34"/>
  <c r="E28" i="34"/>
  <c r="F28" i="34"/>
  <c r="G28" i="34"/>
  <c r="H28" i="34"/>
  <c r="I28" i="34"/>
  <c r="J28" i="34"/>
  <c r="K28" i="34"/>
  <c r="L28" i="34"/>
  <c r="M28" i="34"/>
  <c r="N28" i="34"/>
  <c r="O28" i="34"/>
  <c r="D32" i="34"/>
  <c r="F32" i="34"/>
  <c r="H32" i="34"/>
  <c r="J32" i="34"/>
  <c r="L32" i="34"/>
  <c r="N32" i="34"/>
  <c r="C33" i="34"/>
  <c r="D33" i="34"/>
  <c r="E33" i="34"/>
  <c r="F33" i="34"/>
  <c r="G33" i="34"/>
  <c r="I33" i="34"/>
  <c r="J33" i="34"/>
  <c r="K33" i="34"/>
  <c r="L33" i="34"/>
  <c r="M33" i="34"/>
  <c r="N33" i="34"/>
  <c r="O33" i="34"/>
  <c r="B28" i="34"/>
  <c r="B32" i="34"/>
  <c r="B27" i="34"/>
  <c r="O27" i="18"/>
  <c r="O28" i="18"/>
  <c r="O32" i="18"/>
  <c r="O33" i="18"/>
  <c r="B32" i="18"/>
  <c r="B33" i="18"/>
  <c r="C32" i="18"/>
  <c r="C33" i="18"/>
  <c r="D32" i="18"/>
  <c r="E32" i="18"/>
  <c r="E33" i="18"/>
  <c r="F32" i="18"/>
  <c r="F33" i="18"/>
  <c r="G32" i="18"/>
  <c r="G33" i="18"/>
  <c r="H32" i="18"/>
  <c r="H33" i="18"/>
  <c r="I32" i="18"/>
  <c r="I33" i="18"/>
  <c r="J32" i="18"/>
  <c r="J33" i="18"/>
  <c r="K32" i="18"/>
  <c r="K33" i="18"/>
  <c r="L32" i="18"/>
  <c r="M32" i="18"/>
  <c r="M33" i="18"/>
  <c r="N32" i="18"/>
  <c r="N33" i="18"/>
  <c r="H27" i="18"/>
  <c r="H28" i="18"/>
  <c r="N27" i="18"/>
  <c r="N28" i="18"/>
  <c r="M27" i="18"/>
  <c r="M28" i="18"/>
  <c r="L27" i="18"/>
  <c r="L28" i="18"/>
  <c r="K27" i="18"/>
  <c r="K28" i="18"/>
  <c r="J27" i="18"/>
  <c r="J28" i="18"/>
  <c r="I27" i="18"/>
  <c r="I28" i="18"/>
  <c r="G27" i="18"/>
  <c r="G28" i="18"/>
  <c r="F27" i="18"/>
  <c r="F28" i="18"/>
  <c r="E27" i="18"/>
  <c r="E28" i="18"/>
  <c r="D27" i="18"/>
  <c r="D28" i="18"/>
  <c r="C27" i="18"/>
  <c r="C28" i="18"/>
  <c r="B27" i="18"/>
  <c r="B28" i="18"/>
  <c r="O27" i="19"/>
  <c r="O28" i="19"/>
  <c r="O32" i="19"/>
  <c r="O33" i="19"/>
  <c r="B32" i="19"/>
  <c r="B33" i="19"/>
  <c r="C32" i="19"/>
  <c r="C33" i="19"/>
  <c r="D32" i="19"/>
  <c r="E32" i="19"/>
  <c r="D33" i="19"/>
  <c r="E33" i="19"/>
  <c r="F32" i="19"/>
  <c r="F33" i="19"/>
  <c r="G32" i="19"/>
  <c r="G33" i="19"/>
  <c r="H32" i="19"/>
  <c r="H33" i="19"/>
  <c r="I32" i="19"/>
  <c r="I33" i="19"/>
  <c r="J32" i="19"/>
  <c r="J33" i="19"/>
  <c r="K32" i="19"/>
  <c r="K33" i="19"/>
  <c r="L32" i="19"/>
  <c r="L33" i="19"/>
  <c r="M32" i="19"/>
  <c r="M33" i="19"/>
  <c r="N32" i="19"/>
  <c r="N33" i="19"/>
  <c r="H27" i="19"/>
  <c r="H28" i="19"/>
  <c r="N27" i="19"/>
  <c r="N28" i="19"/>
  <c r="M27" i="19"/>
  <c r="M28" i="19"/>
  <c r="L27" i="19"/>
  <c r="L28" i="19"/>
  <c r="K27" i="19"/>
  <c r="K28" i="19"/>
  <c r="J27" i="19"/>
  <c r="I27" i="19"/>
  <c r="J28" i="19"/>
  <c r="I28" i="19"/>
  <c r="G27" i="19"/>
  <c r="G28" i="19"/>
  <c r="F27" i="19"/>
  <c r="F28" i="19"/>
  <c r="E27" i="19"/>
  <c r="E28" i="19"/>
  <c r="D27" i="19"/>
  <c r="D28" i="19"/>
  <c r="C27" i="19"/>
  <c r="B27" i="19"/>
  <c r="C28" i="19"/>
  <c r="B28" i="19"/>
  <c r="O27" i="17"/>
  <c r="O28" i="17"/>
  <c r="O32" i="17"/>
  <c r="O33" i="17"/>
  <c r="B32" i="17"/>
  <c r="C32" i="17"/>
  <c r="B33" i="17"/>
  <c r="C33" i="17"/>
  <c r="D32" i="17"/>
  <c r="D33" i="17"/>
  <c r="E32" i="17"/>
  <c r="E33" i="17"/>
  <c r="F32" i="17"/>
  <c r="F33" i="17"/>
  <c r="G32" i="17"/>
  <c r="G33" i="17"/>
  <c r="H32" i="17"/>
  <c r="H33" i="17"/>
  <c r="I32" i="17"/>
  <c r="I33" i="17"/>
  <c r="J32" i="17"/>
  <c r="K32" i="17"/>
  <c r="J33" i="17"/>
  <c r="K33" i="17"/>
  <c r="L32" i="17"/>
  <c r="L33" i="17"/>
  <c r="M32" i="17"/>
  <c r="M33" i="17"/>
  <c r="N32" i="17"/>
  <c r="N33" i="17"/>
  <c r="H27" i="17"/>
  <c r="H28" i="17"/>
  <c r="N27" i="17"/>
  <c r="N28" i="17"/>
  <c r="M27" i="17"/>
  <c r="M28" i="17"/>
  <c r="L27" i="17"/>
  <c r="L28" i="17"/>
  <c r="K27" i="17"/>
  <c r="K28" i="17"/>
  <c r="J27" i="17"/>
  <c r="J28" i="17"/>
  <c r="I27" i="17"/>
  <c r="I28" i="17"/>
  <c r="G27" i="17"/>
  <c r="F27" i="17"/>
  <c r="G28" i="17"/>
  <c r="F28" i="17"/>
  <c r="E27" i="17"/>
  <c r="D27" i="17"/>
  <c r="E28" i="17"/>
  <c r="D28" i="17"/>
  <c r="C27" i="17"/>
  <c r="C28" i="17"/>
  <c r="B27" i="17"/>
  <c r="B28" i="17"/>
  <c r="O27" i="16"/>
  <c r="O28" i="16"/>
  <c r="O32" i="16"/>
  <c r="O33" i="16"/>
  <c r="B32" i="16"/>
  <c r="C32" i="16"/>
  <c r="B33" i="16"/>
  <c r="C33" i="16"/>
  <c r="D32" i="16"/>
  <c r="D33" i="16"/>
  <c r="E32" i="16"/>
  <c r="E33" i="16"/>
  <c r="F32" i="16"/>
  <c r="F33" i="16"/>
  <c r="G32" i="16"/>
  <c r="G33" i="16"/>
  <c r="H32" i="16"/>
  <c r="I32" i="16"/>
  <c r="I33" i="16"/>
  <c r="J32" i="16"/>
  <c r="J33" i="16"/>
  <c r="K32" i="16"/>
  <c r="K33" i="16"/>
  <c r="L32" i="16"/>
  <c r="M32" i="16"/>
  <c r="L33" i="16"/>
  <c r="M33" i="16"/>
  <c r="N32" i="16"/>
  <c r="N33" i="16"/>
  <c r="H27" i="16"/>
  <c r="H28" i="16"/>
  <c r="N27" i="16"/>
  <c r="M27" i="16"/>
  <c r="N28" i="16"/>
  <c r="M28" i="16"/>
  <c r="L27" i="16"/>
  <c r="L28" i="16"/>
  <c r="K27" i="16"/>
  <c r="K28" i="16"/>
  <c r="J27" i="16"/>
  <c r="I27" i="16"/>
  <c r="J28" i="16"/>
  <c r="I28" i="16"/>
  <c r="G27" i="16"/>
  <c r="F27" i="16"/>
  <c r="G28" i="16"/>
  <c r="F28" i="16"/>
  <c r="E27" i="16"/>
  <c r="E28" i="16"/>
  <c r="D27" i="16"/>
  <c r="D28" i="16"/>
  <c r="C27" i="16"/>
  <c r="B27" i="16"/>
  <c r="C28" i="16"/>
  <c r="B28" i="16"/>
  <c r="O27" i="15"/>
  <c r="O28" i="15"/>
  <c r="O32" i="15"/>
  <c r="O33" i="15"/>
  <c r="B32" i="15"/>
  <c r="C32" i="15"/>
  <c r="B33" i="15"/>
  <c r="C33" i="15"/>
  <c r="D33" i="15"/>
  <c r="E32" i="15"/>
  <c r="E33" i="15"/>
  <c r="F32" i="15"/>
  <c r="G32" i="15"/>
  <c r="F33" i="15"/>
  <c r="G33" i="15"/>
  <c r="I32" i="15"/>
  <c r="I33" i="15"/>
  <c r="J32" i="15"/>
  <c r="K32" i="15"/>
  <c r="J33" i="15"/>
  <c r="K33" i="15"/>
  <c r="L32" i="15"/>
  <c r="L33" i="15"/>
  <c r="M32" i="15"/>
  <c r="M33" i="15"/>
  <c r="N32" i="15"/>
  <c r="N33" i="15"/>
  <c r="H27" i="15"/>
  <c r="H28" i="15"/>
  <c r="N27" i="15"/>
  <c r="N28" i="15"/>
  <c r="M27" i="15"/>
  <c r="M28" i="15"/>
  <c r="L27" i="15"/>
  <c r="L28" i="15"/>
  <c r="K27" i="15"/>
  <c r="K28" i="15"/>
  <c r="J28" i="15"/>
  <c r="J27" i="15"/>
  <c r="I27" i="15"/>
  <c r="I28" i="15"/>
  <c r="G27" i="15"/>
  <c r="F27" i="15"/>
  <c r="G28" i="15"/>
  <c r="F28" i="15"/>
  <c r="E28" i="15"/>
  <c r="E27" i="15"/>
  <c r="D27" i="15"/>
  <c r="D28" i="15"/>
  <c r="C27" i="15"/>
  <c r="C28" i="15"/>
  <c r="B27" i="15"/>
  <c r="B28" i="15"/>
  <c r="O27" i="8"/>
  <c r="O28" i="8"/>
  <c r="O32" i="8"/>
  <c r="O33" i="8"/>
  <c r="B32" i="8"/>
  <c r="C32" i="8"/>
  <c r="B33" i="8"/>
  <c r="C33" i="8"/>
  <c r="D32" i="8"/>
  <c r="E32" i="8"/>
  <c r="D33" i="8"/>
  <c r="E33" i="8"/>
  <c r="F32" i="8"/>
  <c r="F33" i="8"/>
  <c r="G32" i="8"/>
  <c r="G33" i="8"/>
  <c r="H32" i="8"/>
  <c r="H33" i="8"/>
  <c r="I32" i="8"/>
  <c r="I33" i="8"/>
  <c r="J32" i="8"/>
  <c r="K32" i="8"/>
  <c r="J33" i="8"/>
  <c r="K33" i="8"/>
  <c r="L32" i="8"/>
  <c r="L33" i="8"/>
  <c r="M32" i="8"/>
  <c r="M33" i="8"/>
  <c r="N32" i="8"/>
  <c r="N33" i="8"/>
  <c r="H27" i="8"/>
  <c r="H28" i="8"/>
  <c r="N27" i="8"/>
  <c r="M27" i="8"/>
  <c r="N28" i="8"/>
  <c r="M28" i="8"/>
  <c r="L28" i="8"/>
  <c r="L27" i="8"/>
  <c r="K27" i="8"/>
  <c r="K28" i="8"/>
  <c r="J27" i="8"/>
  <c r="J28" i="8"/>
  <c r="I27" i="8"/>
  <c r="I28" i="8"/>
  <c r="G27" i="8"/>
  <c r="F27" i="8"/>
  <c r="G28" i="8"/>
  <c r="F28" i="8"/>
  <c r="E27" i="8"/>
  <c r="E28" i="8"/>
  <c r="D27" i="8"/>
  <c r="D28" i="8"/>
  <c r="C28" i="8"/>
  <c r="C27" i="8"/>
  <c r="B27" i="8"/>
  <c r="B28" i="8"/>
  <c r="O27" i="7"/>
  <c r="O28" i="7"/>
  <c r="O32" i="7"/>
  <c r="O33" i="7"/>
  <c r="C32" i="7"/>
  <c r="C33" i="7"/>
  <c r="D32" i="7"/>
  <c r="D33" i="7"/>
  <c r="E32" i="7"/>
  <c r="E33" i="7"/>
  <c r="F32" i="7"/>
  <c r="F33" i="7"/>
  <c r="G32" i="7"/>
  <c r="G33" i="7"/>
  <c r="H32" i="7"/>
  <c r="H33" i="7"/>
  <c r="I32" i="7"/>
  <c r="I33" i="7"/>
  <c r="J32" i="7"/>
  <c r="J33" i="7"/>
  <c r="K32" i="7"/>
  <c r="L32" i="7"/>
  <c r="K33" i="7"/>
  <c r="L33" i="7"/>
  <c r="M32" i="7"/>
  <c r="M33" i="7"/>
  <c r="N32" i="7"/>
  <c r="N33" i="7"/>
  <c r="H27" i="7"/>
  <c r="G27" i="7"/>
  <c r="H28" i="7"/>
  <c r="N27" i="7"/>
  <c r="N28" i="7"/>
  <c r="M27" i="7"/>
  <c r="M28" i="7"/>
  <c r="L27" i="7"/>
  <c r="L28" i="7"/>
  <c r="K28" i="7"/>
  <c r="K27" i="7"/>
  <c r="J27" i="7"/>
  <c r="J28" i="7"/>
  <c r="I27" i="7"/>
  <c r="I28" i="7"/>
  <c r="G28" i="7"/>
  <c r="F27" i="7"/>
  <c r="F28" i="7"/>
  <c r="E27" i="7"/>
  <c r="E28" i="7"/>
  <c r="D27" i="7"/>
  <c r="D28" i="7"/>
  <c r="C27" i="7"/>
  <c r="C28" i="7"/>
  <c r="B27" i="7"/>
  <c r="B28" i="7"/>
  <c r="B32" i="7"/>
  <c r="B33" i="7"/>
  <c r="AD169" i="5"/>
  <c r="AD15" i="5"/>
  <c r="AD168" i="5"/>
  <c r="AD14" i="5"/>
  <c r="AD162" i="5"/>
  <c r="AD161" i="5"/>
  <c r="C13" i="13"/>
  <c r="F26" i="25"/>
  <c r="H17" i="25" s="1"/>
  <c r="G17" i="25" s="1"/>
  <c r="H35" i="31"/>
  <c r="E27" i="25"/>
  <c r="B27" i="25"/>
  <c r="C27" i="25"/>
  <c r="F27" i="25"/>
  <c r="H18" i="25" s="1"/>
  <c r="G18" i="25" s="1"/>
  <c r="AC169" i="5"/>
  <c r="AB169" i="5"/>
  <c r="AA169" i="5"/>
  <c r="Z169" i="5"/>
  <c r="Y169" i="5"/>
  <c r="X169" i="5"/>
  <c r="W169" i="5"/>
  <c r="V169" i="5"/>
  <c r="U169" i="5"/>
  <c r="T169" i="5"/>
  <c r="S169" i="5"/>
  <c r="R169" i="5"/>
  <c r="Q169" i="5"/>
  <c r="AC168" i="5"/>
  <c r="AB168" i="5"/>
  <c r="AA168" i="5"/>
  <c r="Z168" i="5"/>
  <c r="Y168" i="5"/>
  <c r="X168" i="5"/>
  <c r="W168" i="5"/>
  <c r="V168" i="5"/>
  <c r="U168" i="5"/>
  <c r="T168" i="5"/>
  <c r="S168" i="5"/>
  <c r="R168" i="5"/>
  <c r="Q168" i="5"/>
  <c r="AC162" i="5"/>
  <c r="AB162" i="5"/>
  <c r="AA162" i="5"/>
  <c r="Z162" i="5"/>
  <c r="Y162" i="5"/>
  <c r="X162" i="5"/>
  <c r="W162" i="5"/>
  <c r="V162" i="5"/>
  <c r="U162" i="5"/>
  <c r="T162" i="5"/>
  <c r="S162" i="5"/>
  <c r="R162" i="5"/>
  <c r="Q162" i="5"/>
  <c r="AC161" i="5"/>
  <c r="AB161" i="5"/>
  <c r="AA161" i="5"/>
  <c r="Z161" i="5"/>
  <c r="Y161" i="5"/>
  <c r="X161" i="5"/>
  <c r="W161" i="5"/>
  <c r="V161" i="5"/>
  <c r="U161" i="5"/>
  <c r="T161" i="5"/>
  <c r="S161" i="5"/>
  <c r="R161" i="5"/>
  <c r="Q161" i="5"/>
  <c r="H13" i="31"/>
  <c r="H14" i="31"/>
  <c r="H16" i="31"/>
  <c r="G16" i="31" s="1"/>
  <c r="F26" i="31"/>
  <c r="H17" i="31" s="1"/>
  <c r="G17" i="31" s="1"/>
  <c r="E27" i="31"/>
  <c r="B27" i="31"/>
  <c r="C27" i="31"/>
  <c r="F27" i="31"/>
  <c r="H18" i="31"/>
  <c r="G18" i="31"/>
  <c r="G35" i="31"/>
  <c r="H14" i="32"/>
  <c r="H15" i="32"/>
  <c r="H16" i="32"/>
  <c r="G16" i="32" s="1"/>
  <c r="E27" i="32"/>
  <c r="B27" i="32"/>
  <c r="C27" i="32"/>
  <c r="F27" i="32"/>
  <c r="H18" i="32" s="1"/>
  <c r="G18" i="32" s="1"/>
  <c r="F26" i="32"/>
  <c r="H17" i="32"/>
  <c r="G17" i="32" s="1"/>
  <c r="J35" i="32"/>
  <c r="O35" i="32"/>
  <c r="N35" i="32"/>
  <c r="M35" i="32"/>
  <c r="L35" i="32"/>
  <c r="K35" i="32"/>
  <c r="I35" i="32"/>
  <c r="H35" i="32"/>
  <c r="G35" i="32"/>
  <c r="F35" i="32"/>
  <c r="E35" i="32"/>
  <c r="D35" i="32"/>
  <c r="C35" i="32"/>
  <c r="B35" i="32"/>
  <c r="E26" i="32"/>
  <c r="B26" i="32" s="1"/>
  <c r="C26" i="32" s="1"/>
  <c r="D26" i="32"/>
  <c r="B25" i="32"/>
  <c r="C25" i="32"/>
  <c r="F25" i="32"/>
  <c r="L35" i="31"/>
  <c r="K35" i="31"/>
  <c r="J35" i="31"/>
  <c r="I35" i="31"/>
  <c r="F35" i="31"/>
  <c r="E35" i="31"/>
  <c r="D35" i="31"/>
  <c r="C35" i="31"/>
  <c r="B35" i="31"/>
  <c r="E26" i="31"/>
  <c r="B26" i="31" s="1"/>
  <c r="C26" i="31" s="1"/>
  <c r="D26" i="31"/>
  <c r="B25" i="31"/>
  <c r="C25" i="31"/>
  <c r="F25" i="31"/>
  <c r="E26" i="25"/>
  <c r="B26" i="25" s="1"/>
  <c r="C26" i="25" s="1"/>
  <c r="D26" i="25"/>
  <c r="B25" i="25"/>
  <c r="C25" i="25"/>
  <c r="F25" i="25"/>
  <c r="H16" i="25" s="1"/>
  <c r="G16" i="25" s="1"/>
  <c r="S7" i="5"/>
  <c r="T7" i="5"/>
  <c r="U7" i="5"/>
  <c r="S8" i="5"/>
  <c r="T8" i="5"/>
  <c r="U8" i="5"/>
  <c r="S14" i="5"/>
  <c r="T14" i="5"/>
  <c r="U14" i="5"/>
  <c r="V14" i="5"/>
  <c r="W14" i="5"/>
  <c r="X14" i="5"/>
  <c r="Y14" i="5"/>
  <c r="Z14" i="5"/>
  <c r="AA14" i="5"/>
  <c r="AB14" i="5"/>
  <c r="AC14" i="5"/>
  <c r="S15" i="5"/>
  <c r="T15" i="5"/>
  <c r="U15" i="5"/>
  <c r="V15" i="5"/>
  <c r="W15" i="5"/>
  <c r="X15" i="5"/>
  <c r="Y15" i="5"/>
  <c r="Z15" i="5"/>
  <c r="AA15" i="5"/>
  <c r="AB15" i="5"/>
  <c r="AC15" i="5"/>
  <c r="E35" i="25"/>
  <c r="R15" i="5"/>
  <c r="Q15" i="5"/>
  <c r="R14" i="5"/>
  <c r="Q14" i="5"/>
  <c r="Q8" i="5"/>
  <c r="R8" i="5"/>
  <c r="Q7" i="5"/>
  <c r="R7" i="5"/>
  <c r="A39" i="28"/>
  <c r="B35" i="25"/>
  <c r="C35" i="25"/>
  <c r="D35" i="25"/>
  <c r="F35" i="25"/>
  <c r="G35" i="25"/>
  <c r="H35" i="25"/>
  <c r="I35" i="25"/>
  <c r="J35" i="25"/>
  <c r="K35" i="25"/>
  <c r="L35" i="25"/>
  <c r="M35" i="25"/>
  <c r="N35" i="25"/>
  <c r="O35" i="25"/>
  <c r="C7" i="13"/>
  <c r="D13" i="13"/>
  <c r="D14" i="13"/>
  <c r="D18" i="13"/>
  <c r="D29" i="13"/>
  <c r="D22" i="13"/>
  <c r="D26" i="13"/>
  <c r="D15" i="13"/>
  <c r="D19" i="13"/>
  <c r="D23" i="13"/>
  <c r="D27" i="13"/>
  <c r="D16" i="13"/>
  <c r="D20" i="13"/>
  <c r="D24" i="13"/>
  <c r="D21" i="13"/>
  <c r="D25" i="13"/>
  <c r="D17" i="13"/>
  <c r="E22" i="16"/>
  <c r="F22" i="16"/>
  <c r="D22" i="16"/>
  <c r="C22" i="16"/>
  <c r="K22" i="34"/>
  <c r="D67" i="28"/>
  <c r="I67" i="28"/>
  <c r="I66" i="28"/>
  <c r="G67" i="28"/>
  <c r="H66" i="28"/>
  <c r="E67" i="28"/>
  <c r="E66" i="28"/>
  <c r="C67" i="28"/>
  <c r="G66" i="28"/>
  <c r="H67" i="28"/>
  <c r="F67" i="28"/>
  <c r="F66" i="28"/>
  <c r="D66" i="28"/>
  <c r="C66" i="28"/>
  <c r="W28" i="16" l="1"/>
  <c r="W28" i="8"/>
  <c r="W28" i="15"/>
  <c r="W28" i="17"/>
  <c r="W28" i="18"/>
  <c r="W27" i="15"/>
  <c r="W27" i="17"/>
  <c r="W27" i="18"/>
  <c r="W27" i="8"/>
  <c r="AD27" i="8"/>
  <c r="Q28" i="19"/>
  <c r="S32" i="18"/>
  <c r="V28" i="8"/>
  <c r="AD27" i="15"/>
  <c r="Y33" i="15"/>
  <c r="T28" i="17"/>
  <c r="V28" i="17"/>
  <c r="X33" i="17"/>
  <c r="R28" i="19"/>
  <c r="Y28" i="19"/>
  <c r="AC33" i="7"/>
  <c r="S33" i="8"/>
  <c r="Z33" i="7"/>
  <c r="U28" i="7"/>
  <c r="X33" i="7"/>
  <c r="V33" i="7"/>
  <c r="T33" i="7"/>
  <c r="S28" i="8"/>
  <c r="Y28" i="8"/>
  <c r="AB33" i="8"/>
  <c r="T33" i="8"/>
  <c r="AB33" i="17"/>
  <c r="U28" i="19"/>
  <c r="Y27" i="7"/>
  <c r="AB28" i="8"/>
  <c r="Y33" i="8"/>
  <c r="S28" i="17"/>
  <c r="Z27" i="8"/>
  <c r="AC33" i="15"/>
  <c r="R33" i="8"/>
  <c r="X27" i="17"/>
  <c r="U33" i="8"/>
  <c r="Q27" i="8"/>
  <c r="Q33" i="34"/>
  <c r="AD28" i="7"/>
  <c r="V28" i="34"/>
  <c r="S27" i="34"/>
  <c r="Q33" i="33"/>
  <c r="AB28" i="33"/>
  <c r="T28" i="33"/>
  <c r="AC27" i="33"/>
  <c r="Y27" i="33"/>
  <c r="U27" i="33"/>
  <c r="Q33" i="17"/>
  <c r="AD28" i="8"/>
  <c r="Q28" i="15"/>
  <c r="Z28" i="15"/>
  <c r="AA33" i="15"/>
  <c r="Q33" i="15"/>
  <c r="X28" i="16"/>
  <c r="Y27" i="16"/>
  <c r="AB28" i="16"/>
  <c r="AA33" i="16"/>
  <c r="T33" i="16"/>
  <c r="R33" i="16"/>
  <c r="R28" i="17"/>
  <c r="X28" i="17"/>
  <c r="Z28" i="17"/>
  <c r="AC33" i="17"/>
  <c r="Z33" i="17"/>
  <c r="AD33" i="17"/>
  <c r="T33" i="17"/>
  <c r="S33" i="17"/>
  <c r="S28" i="19"/>
  <c r="W27" i="19"/>
  <c r="Z28" i="19"/>
  <c r="AB28" i="19"/>
  <c r="AC33" i="19"/>
  <c r="Y33" i="19"/>
  <c r="W33" i="19"/>
  <c r="U33" i="19"/>
  <c r="Q33" i="19"/>
  <c r="R28" i="18"/>
  <c r="S28" i="18"/>
  <c r="U28" i="18"/>
  <c r="X28" i="18"/>
  <c r="Z28" i="18"/>
  <c r="AC28" i="18"/>
  <c r="X32" i="18"/>
  <c r="W32" i="18"/>
  <c r="U32" i="18"/>
  <c r="AD33" i="18"/>
  <c r="Z33" i="33"/>
  <c r="T27" i="33"/>
  <c r="AC27" i="15"/>
  <c r="V27" i="19"/>
  <c r="AC33" i="33"/>
  <c r="Y32" i="33"/>
  <c r="W32" i="7"/>
  <c r="U32" i="8"/>
  <c r="AC28" i="17"/>
  <c r="AC28" i="19"/>
  <c r="V28" i="18"/>
  <c r="AD28" i="19"/>
  <c r="R33" i="17"/>
  <c r="X33" i="19"/>
  <c r="AA27" i="8"/>
  <c r="AC28" i="16"/>
  <c r="AA28" i="18"/>
  <c r="T32" i="18"/>
  <c r="Y32" i="7"/>
  <c r="Q28" i="18"/>
  <c r="AC28" i="8"/>
  <c r="Y28" i="18"/>
  <c r="T28" i="19"/>
  <c r="U33" i="17"/>
  <c r="Z33" i="16"/>
  <c r="AC33" i="18"/>
  <c r="Y28" i="16"/>
  <c r="W33" i="7"/>
  <c r="Q28" i="16"/>
  <c r="R28" i="16"/>
  <c r="U28" i="16"/>
  <c r="T33" i="19"/>
  <c r="U33" i="33"/>
  <c r="AA32" i="18"/>
  <c r="AD32" i="7"/>
  <c r="AC32" i="7"/>
  <c r="V28" i="16"/>
  <c r="AD28" i="16"/>
  <c r="AD27" i="18"/>
  <c r="X27" i="15"/>
  <c r="S27" i="15"/>
  <c r="S27" i="7"/>
  <c r="U27" i="7"/>
  <c r="Y28" i="7"/>
  <c r="AA28" i="7"/>
  <c r="AB28" i="7"/>
  <c r="W27" i="7"/>
  <c r="AB32" i="7"/>
  <c r="X32" i="7"/>
  <c r="V32" i="7"/>
  <c r="S32" i="7"/>
  <c r="R32" i="7"/>
  <c r="S27" i="8"/>
  <c r="V27" i="8"/>
  <c r="X27" i="8"/>
  <c r="AC32" i="8"/>
  <c r="AA32" i="8"/>
  <c r="X32" i="8"/>
  <c r="W32" i="8"/>
  <c r="T32" i="8"/>
  <c r="R32" i="8"/>
  <c r="Q32" i="8"/>
  <c r="Q27" i="15"/>
  <c r="V27" i="15"/>
  <c r="Z27" i="15"/>
  <c r="AB27" i="15"/>
  <c r="AC32" i="15"/>
  <c r="AA32" i="15"/>
  <c r="Y32" i="15"/>
  <c r="U33" i="15"/>
  <c r="T32" i="15"/>
  <c r="AC28" i="15"/>
  <c r="S28" i="16"/>
  <c r="W27" i="16"/>
  <c r="AA28" i="16"/>
  <c r="Y33" i="16"/>
  <c r="AD32" i="16"/>
  <c r="U32" i="16"/>
  <c r="R32" i="16"/>
  <c r="Q32" i="16"/>
  <c r="R27" i="17"/>
  <c r="T27" i="17"/>
  <c r="U27" i="17"/>
  <c r="AA27" i="17"/>
  <c r="AB27" i="17"/>
  <c r="AC32" i="17"/>
  <c r="Z32" i="17"/>
  <c r="X32" i="17"/>
  <c r="W32" i="17"/>
  <c r="T32" i="17"/>
  <c r="S32" i="17"/>
  <c r="R27" i="19"/>
  <c r="S27" i="19"/>
  <c r="U27" i="19"/>
  <c r="Y27" i="19"/>
  <c r="Z27" i="19"/>
  <c r="AB27" i="19"/>
  <c r="AC32" i="19"/>
  <c r="AA32" i="19"/>
  <c r="Y32" i="19"/>
  <c r="W32" i="19"/>
  <c r="T32" i="19"/>
  <c r="R32" i="19"/>
  <c r="Q32" i="19"/>
  <c r="AD27" i="19"/>
  <c r="Q27" i="18"/>
  <c r="S27" i="18"/>
  <c r="V27" i="18"/>
  <c r="Y27" i="18"/>
  <c r="AA27" i="18"/>
  <c r="AC27" i="18"/>
  <c r="AB32" i="18"/>
  <c r="W33" i="18"/>
  <c r="V33" i="18"/>
  <c r="T33" i="18"/>
  <c r="Q32" i="18"/>
  <c r="AD32" i="18"/>
  <c r="Q33" i="7"/>
  <c r="R28" i="7"/>
  <c r="T28" i="7"/>
  <c r="V28" i="7"/>
  <c r="X27" i="7"/>
  <c r="AA27" i="7"/>
  <c r="AB27" i="7"/>
  <c r="AB33" i="7"/>
  <c r="AA33" i="7"/>
  <c r="Y33" i="7"/>
  <c r="U33" i="7"/>
  <c r="S33" i="7"/>
  <c r="U28" i="8"/>
  <c r="AA33" i="8"/>
  <c r="Z33" i="8"/>
  <c r="X33" i="8"/>
  <c r="V33" i="8"/>
  <c r="Q33" i="8"/>
  <c r="AD33" i="8"/>
  <c r="R28" i="15"/>
  <c r="U28" i="15"/>
  <c r="AB28" i="15"/>
  <c r="V28" i="15"/>
  <c r="AB33" i="15"/>
  <c r="Z33" i="15"/>
  <c r="X33" i="15"/>
  <c r="U32" i="15"/>
  <c r="R33" i="15"/>
  <c r="R27" i="16"/>
  <c r="S27" i="16"/>
  <c r="V27" i="16"/>
  <c r="Z27" i="16"/>
  <c r="AC32" i="16"/>
  <c r="Z32" i="16"/>
  <c r="Y32" i="16"/>
  <c r="S33" i="16"/>
  <c r="Q33" i="16"/>
  <c r="Q28" i="17"/>
  <c r="U28" i="17"/>
  <c r="Y28" i="17"/>
  <c r="AB28" i="17"/>
  <c r="AD28" i="17"/>
  <c r="Y33" i="17"/>
  <c r="W33" i="17"/>
  <c r="V33" i="17"/>
  <c r="X28" i="19"/>
  <c r="AA28" i="19"/>
  <c r="V28" i="19"/>
  <c r="AA33" i="19"/>
  <c r="V33" i="19"/>
  <c r="S33" i="19"/>
  <c r="R33" i="19"/>
  <c r="AD33" i="19"/>
  <c r="T28" i="18"/>
  <c r="AB28" i="18"/>
  <c r="AB33" i="18"/>
  <c r="Y32" i="18"/>
  <c r="V32" i="18"/>
  <c r="Q33" i="18"/>
  <c r="AD28" i="18"/>
  <c r="V32" i="19"/>
  <c r="X33" i="18"/>
  <c r="X33" i="16"/>
  <c r="Q32" i="7"/>
  <c r="V32" i="16"/>
  <c r="X27" i="18"/>
  <c r="V32" i="17"/>
  <c r="U32" i="19"/>
  <c r="R27" i="7"/>
  <c r="T32" i="16"/>
  <c r="T28" i="8"/>
  <c r="Z32" i="18"/>
  <c r="W28" i="19"/>
  <c r="AB33" i="19"/>
  <c r="T28" i="34"/>
  <c r="Z28" i="33"/>
  <c r="AD28" i="33"/>
  <c r="R28" i="33"/>
  <c r="AD33" i="7"/>
  <c r="AB27" i="34"/>
  <c r="Y28" i="33"/>
  <c r="T27" i="19"/>
  <c r="AC33" i="8"/>
  <c r="AA28" i="17"/>
  <c r="AD28" i="15"/>
  <c r="X32" i="15"/>
  <c r="R32" i="17"/>
  <c r="W33" i="8"/>
  <c r="Z32" i="8"/>
  <c r="AB27" i="18"/>
  <c r="AC27" i="19"/>
  <c r="AB32" i="17"/>
  <c r="X28" i="7"/>
  <c r="AD27" i="33"/>
  <c r="R28" i="8"/>
  <c r="Z28" i="8"/>
  <c r="AC27" i="8"/>
  <c r="S28" i="15"/>
  <c r="X28" i="15"/>
  <c r="Q32" i="15"/>
  <c r="T27" i="16"/>
  <c r="AC33" i="16"/>
  <c r="AC27" i="16"/>
  <c r="AC27" i="17"/>
  <c r="V28" i="33"/>
  <c r="W27" i="33"/>
  <c r="AA28" i="15"/>
  <c r="Q27" i="34"/>
  <c r="Q27" i="33"/>
  <c r="S33" i="15"/>
  <c r="X28" i="8"/>
  <c r="AC28" i="34"/>
  <c r="V27" i="34"/>
  <c r="AA28" i="33"/>
  <c r="S28" i="33"/>
  <c r="AB27" i="33"/>
  <c r="X27" i="33"/>
  <c r="AC27" i="7"/>
  <c r="AD32" i="19"/>
  <c r="AA27" i="19"/>
  <c r="AB32" i="8"/>
  <c r="U27" i="18"/>
  <c r="Q28" i="8"/>
  <c r="S28" i="7"/>
  <c r="W32" i="16"/>
  <c r="AC32" i="18"/>
  <c r="X32" i="19"/>
  <c r="Z27" i="17"/>
  <c r="Z32" i="15"/>
  <c r="S32" i="16"/>
  <c r="Q27" i="16"/>
  <c r="AB27" i="16"/>
  <c r="AD27" i="17"/>
  <c r="Z32" i="19"/>
  <c r="AD27" i="7"/>
  <c r="AB33" i="16"/>
  <c r="T28" i="16"/>
  <c r="U32" i="17"/>
  <c r="T27" i="8"/>
  <c r="R27" i="18"/>
  <c r="Q27" i="17"/>
  <c r="R27" i="15"/>
  <c r="AC28" i="7"/>
  <c r="Q28" i="7"/>
  <c r="Z28" i="16"/>
  <c r="AA32" i="7"/>
  <c r="V32" i="8"/>
  <c r="AD32" i="8"/>
  <c r="Z27" i="18"/>
  <c r="V27" i="17"/>
  <c r="T27" i="7"/>
  <c r="T32" i="7"/>
  <c r="AD27" i="16"/>
  <c r="T33" i="15"/>
  <c r="AB32" i="15"/>
  <c r="AA32" i="17"/>
  <c r="Z28" i="7"/>
  <c r="V27" i="7"/>
  <c r="Q32" i="17"/>
  <c r="Q27" i="19"/>
  <c r="S32" i="19"/>
  <c r="AB32" i="16"/>
  <c r="AD27" i="34"/>
  <c r="Q28" i="34"/>
  <c r="Y33" i="18"/>
  <c r="AC33" i="34"/>
  <c r="Y33" i="34"/>
  <c r="X33" i="33"/>
  <c r="R33" i="33"/>
  <c r="AC28" i="33"/>
  <c r="Q32" i="33"/>
  <c r="Y28" i="15"/>
  <c r="X32" i="16"/>
  <c r="Z33" i="19"/>
  <c r="Y33" i="33"/>
  <c r="U28" i="33"/>
  <c r="V27" i="33"/>
  <c r="Q32" i="34"/>
  <c r="AB33" i="34"/>
  <c r="U32" i="7"/>
  <c r="R33" i="7"/>
  <c r="AB32" i="19"/>
  <c r="Q28" i="33"/>
  <c r="AA32" i="16"/>
  <c r="AA28" i="8"/>
  <c r="T33" i="34"/>
  <c r="S28" i="34"/>
  <c r="AA27" i="34"/>
  <c r="W27" i="34"/>
  <c r="AA33" i="33"/>
  <c r="S32" i="34"/>
  <c r="AA32" i="34"/>
  <c r="AB32" i="33"/>
  <c r="R27" i="8"/>
  <c r="Y27" i="8"/>
  <c r="X27" i="16"/>
  <c r="V32" i="34"/>
  <c r="U32" i="33"/>
  <c r="AD32" i="33"/>
  <c r="Z27" i="7"/>
  <c r="U27" i="8"/>
  <c r="Y32" i="8"/>
  <c r="Y27" i="15"/>
  <c r="AA27" i="15"/>
  <c r="U33" i="16"/>
  <c r="X27" i="19"/>
  <c r="X28" i="34"/>
  <c r="Z27" i="34"/>
  <c r="U27" i="34"/>
  <c r="R27" i="34"/>
  <c r="S33" i="33"/>
  <c r="T28" i="15"/>
  <c r="Z32" i="34"/>
  <c r="AD32" i="17"/>
  <c r="Q27" i="7"/>
  <c r="AB27" i="8"/>
  <c r="U27" i="16"/>
  <c r="AA27" i="16"/>
  <c r="AA33" i="17"/>
  <c r="R32" i="18"/>
  <c r="W28" i="7"/>
  <c r="Z32" i="7"/>
  <c r="S32" i="8"/>
  <c r="U27" i="15"/>
  <c r="S27" i="17"/>
  <c r="Y27" i="17"/>
  <c r="T27" i="18"/>
  <c r="U33" i="18"/>
  <c r="AC32" i="33"/>
  <c r="V32" i="33"/>
  <c r="AB32" i="34"/>
  <c r="AC32" i="34"/>
  <c r="AD32" i="34"/>
  <c r="Y32" i="17"/>
  <c r="X32" i="33"/>
  <c r="T32" i="33"/>
  <c r="Y28" i="34"/>
  <c r="X33" i="34"/>
  <c r="U33" i="34"/>
  <c r="W32" i="34"/>
  <c r="R32" i="34"/>
  <c r="W28" i="34"/>
  <c r="AC27" i="34"/>
  <c r="T27" i="34"/>
  <c r="W32" i="33"/>
  <c r="R32" i="33"/>
  <c r="R33" i="34"/>
  <c r="T32" i="34"/>
  <c r="AD28" i="34"/>
  <c r="Z28" i="34"/>
  <c r="U28" i="34"/>
  <c r="R28" i="34"/>
  <c r="T27" i="15"/>
  <c r="S33" i="34"/>
  <c r="AA27" i="33"/>
  <c r="Z27" i="33"/>
  <c r="R27" i="33"/>
  <c r="T33" i="33"/>
  <c r="AB33" i="33"/>
  <c r="S32" i="33"/>
  <c r="AB28" i="34"/>
  <c r="AA28" i="34"/>
  <c r="X27" i="34"/>
  <c r="Y27" i="34"/>
  <c r="U32" i="34"/>
  <c r="S27" i="33"/>
  <c r="AA32" i="33"/>
  <c r="Z32" i="33"/>
  <c r="W28" i="33"/>
  <c r="X28" i="33"/>
  <c r="AA33" i="34"/>
  <c r="Z33" i="34"/>
  <c r="Y32" i="34"/>
  <c r="X32" i="34"/>
  <c r="C29" i="13" l="1"/>
  <c r="C31" i="13" s="1"/>
  <c r="L33" i="18"/>
  <c r="H33" i="16"/>
  <c r="D33" i="18"/>
  <c r="H33" i="15"/>
  <c r="H33" i="33"/>
  <c r="H32" i="15"/>
  <c r="H33" i="34"/>
  <c r="D32" i="15"/>
  <c r="AD32" i="15" l="1"/>
  <c r="V32" i="15"/>
  <c r="W32" i="15"/>
  <c r="S32" i="15"/>
  <c r="R32" i="15"/>
  <c r="V33" i="34"/>
  <c r="W33" i="34"/>
  <c r="AD33" i="34"/>
  <c r="S33" i="18"/>
  <c r="R33" i="18"/>
  <c r="V33" i="16"/>
  <c r="W33" i="16"/>
  <c r="AD33" i="16"/>
  <c r="W33" i="33"/>
  <c r="AD33" i="33"/>
  <c r="V33" i="33"/>
  <c r="Z33" i="18"/>
  <c r="AA33" i="18"/>
  <c r="W33" i="15"/>
  <c r="AD33" i="15"/>
  <c r="V33" i="15"/>
  <c r="H22" i="8" l="1"/>
  <c r="I22" i="8" l="1"/>
  <c r="D22" i="17"/>
  <c r="M22" i="18"/>
  <c r="G22" i="16"/>
  <c r="C22" i="18"/>
  <c r="C22" i="34"/>
  <c r="H22" i="17"/>
  <c r="L22" i="18"/>
  <c r="L22" i="34"/>
  <c r="I22" i="33"/>
  <c r="D22" i="19"/>
  <c r="M22" i="17"/>
  <c r="M22" i="33"/>
  <c r="H22" i="18"/>
  <c r="H22" i="34"/>
  <c r="H22" i="15"/>
  <c r="M22" i="34"/>
  <c r="I22" i="18"/>
  <c r="I22" i="34"/>
  <c r="C22" i="19"/>
  <c r="C22" i="33"/>
  <c r="H22" i="19"/>
  <c r="L22" i="17"/>
  <c r="L22" i="33"/>
  <c r="C22" i="15"/>
  <c r="H22" i="16"/>
  <c r="J22" i="19"/>
  <c r="C22" i="8"/>
  <c r="H22" i="33"/>
  <c r="C22" i="17"/>
  <c r="J22" i="15" l="1"/>
  <c r="D22" i="18"/>
  <c r="D22" i="15"/>
  <c r="I22" i="17"/>
  <c r="K22" i="19"/>
  <c r="D22" i="33"/>
  <c r="I22" i="19"/>
  <c r="J22" i="8"/>
  <c r="I22" i="16"/>
  <c r="I22" i="15"/>
  <c r="D22" i="34"/>
  <c r="D22" i="8"/>
  <c r="L22" i="19" l="1"/>
  <c r="E22" i="19"/>
  <c r="E22" i="18"/>
  <c r="J22" i="16"/>
  <c r="E22" i="17"/>
  <c r="J22" i="33"/>
  <c r="N22" i="18"/>
  <c r="K22" i="8"/>
  <c r="N22" i="34"/>
  <c r="E22" i="8"/>
  <c r="N22" i="17"/>
  <c r="N22" i="33"/>
  <c r="F22" i="33"/>
  <c r="K22" i="15"/>
  <c r="F22" i="18"/>
  <c r="E22" i="34"/>
  <c r="E22" i="33"/>
  <c r="J22" i="34"/>
  <c r="E22" i="15"/>
  <c r="J22" i="17"/>
  <c r="J22" i="18"/>
  <c r="F22" i="15" l="1"/>
  <c r="F22" i="34"/>
  <c r="O22" i="17"/>
  <c r="K22" i="16"/>
  <c r="O22" i="18"/>
  <c r="L22" i="15"/>
  <c r="F22" i="8"/>
  <c r="F22" i="19"/>
  <c r="M22" i="19"/>
  <c r="L22" i="8"/>
  <c r="O22" i="33"/>
  <c r="O22" i="34"/>
  <c r="F22" i="17"/>
  <c r="M22" i="15" l="1"/>
  <c r="L22" i="16"/>
  <c r="M22" i="8"/>
  <c r="N22" i="19" l="1"/>
  <c r="N22" i="8"/>
  <c r="M22" i="16"/>
  <c r="N22" i="15" l="1"/>
  <c r="O22" i="19"/>
  <c r="O22" i="15" l="1"/>
  <c r="N22" i="16"/>
  <c r="O22" i="8"/>
  <c r="O22" i="16" l="1"/>
  <c r="H13" i="32" l="1"/>
  <c r="BJ77" i="3" l="1"/>
  <c r="BK77" i="3"/>
  <c r="BL77" i="3"/>
  <c r="BM77" i="3"/>
  <c r="BN77" i="3"/>
  <c r="BO77" i="3"/>
  <c r="BO9" i="3" l="1"/>
  <c r="BO8" i="3"/>
  <c r="BO6" i="3"/>
  <c r="BO7" i="3"/>
  <c r="BM169" i="3" l="1"/>
  <c r="BL144" i="3"/>
  <c r="BM153" i="3"/>
  <c r="BN133" i="3"/>
  <c r="BL82" i="3"/>
  <c r="BM55" i="3"/>
  <c r="BM158" i="3"/>
  <c r="BK148" i="3"/>
  <c r="BK31" i="3"/>
  <c r="BM177" i="3"/>
  <c r="BN176" i="3"/>
  <c r="BL137" i="3"/>
  <c r="BL142" i="3"/>
  <c r="BN137" i="3"/>
  <c r="BM123" i="3"/>
  <c r="BM101" i="3"/>
  <c r="BN130" i="3"/>
  <c r="BM121" i="3"/>
  <c r="BM130" i="3"/>
  <c r="BN108" i="3"/>
  <c r="BL103" i="3"/>
  <c r="BJ56" i="3"/>
  <c r="BJ64" i="3"/>
  <c r="BK51" i="3"/>
  <c r="BN33" i="3"/>
  <c r="BN35" i="3"/>
  <c r="BM10" i="3"/>
  <c r="BN169" i="3"/>
  <c r="BK157" i="3"/>
  <c r="BN170" i="3"/>
  <c r="BK172" i="3"/>
  <c r="BL170" i="3"/>
  <c r="BM145" i="3"/>
  <c r="BJ132" i="3"/>
  <c r="BN154" i="3"/>
  <c r="BK152" i="3"/>
  <c r="BL132" i="3"/>
  <c r="BK119" i="3"/>
  <c r="BN116" i="3"/>
  <c r="BK131" i="3"/>
  <c r="BJ122" i="3"/>
  <c r="BM116" i="3"/>
  <c r="BL109" i="3"/>
  <c r="BJ131" i="3"/>
  <c r="BM122" i="3"/>
  <c r="BL116" i="3"/>
  <c r="BK109" i="3"/>
  <c r="BM95" i="3"/>
  <c r="BM65" i="3"/>
  <c r="BM43" i="3"/>
  <c r="BL50" i="3"/>
  <c r="BJ42" i="3"/>
  <c r="BJ23" i="3"/>
  <c r="BM23" i="3"/>
  <c r="BM19" i="3"/>
  <c r="BN10" i="3"/>
  <c r="BM120" i="3"/>
  <c r="BN122" i="3"/>
  <c r="BN131" i="3"/>
  <c r="BJ114" i="3"/>
  <c r="BK95" i="3"/>
  <c r="BL74" i="3"/>
  <c r="BL102" i="3"/>
  <c r="BM76" i="3"/>
  <c r="BN79" i="3"/>
  <c r="BM61" i="3"/>
  <c r="BJ37" i="3"/>
  <c r="BM21" i="3"/>
  <c r="BL29" i="3"/>
  <c r="BK7" i="3"/>
  <c r="BM14" i="3"/>
  <c r="BK88" i="3"/>
  <c r="BM54" i="3"/>
  <c r="BJ61" i="3"/>
  <c r="BJ69" i="3"/>
  <c r="BM49" i="3"/>
  <c r="BL39" i="3"/>
  <c r="BN49" i="3"/>
  <c r="BJ29" i="3"/>
  <c r="BN31" i="3"/>
  <c r="BK78" i="3"/>
  <c r="BK22" i="3"/>
  <c r="BM160" i="3"/>
  <c r="BM108" i="3"/>
  <c r="BM162" i="3"/>
  <c r="BJ163" i="3"/>
  <c r="BK156" i="3"/>
  <c r="BL159" i="3"/>
  <c r="BN135" i="3"/>
  <c r="BN157" i="3"/>
  <c r="BJ140" i="3"/>
  <c r="BJ147" i="3"/>
  <c r="BL140" i="3"/>
  <c r="BK130" i="3"/>
  <c r="BM129" i="3"/>
  <c r="BL120" i="3"/>
  <c r="BK114" i="3"/>
  <c r="BL129" i="3"/>
  <c r="BK120" i="3"/>
  <c r="BN114" i="3"/>
  <c r="BN86" i="3"/>
  <c r="BN63" i="3"/>
  <c r="BN40" i="3"/>
  <c r="BK39" i="3"/>
  <c r="BK21" i="3"/>
  <c r="BN21" i="3"/>
  <c r="BN16" i="3"/>
  <c r="BL175" i="3"/>
  <c r="BL176" i="3"/>
  <c r="BN171" i="3"/>
  <c r="BJ176" i="3"/>
  <c r="BL157" i="3"/>
  <c r="BK150" i="3"/>
  <c r="BL131" i="3"/>
  <c r="BM139" i="3"/>
  <c r="BJ137" i="3"/>
  <c r="BN118" i="3"/>
  <c r="BN121" i="3"/>
  <c r="BM115" i="3"/>
  <c r="BL108" i="3"/>
  <c r="BJ130" i="3"/>
  <c r="BK108" i="3"/>
  <c r="BK115" i="3"/>
  <c r="BJ108" i="3"/>
  <c r="BN98" i="3"/>
  <c r="BM103" i="3"/>
  <c r="BL94" i="3"/>
  <c r="BK87" i="3"/>
  <c r="BN78" i="3"/>
  <c r="BM78" i="3"/>
  <c r="BK68" i="3"/>
  <c r="BL60" i="3"/>
  <c r="BJ47" i="3"/>
  <c r="BN30" i="3"/>
  <c r="BL13" i="3"/>
  <c r="BJ8" i="3"/>
  <c r="BL105" i="3"/>
  <c r="BL128" i="3"/>
  <c r="BM107" i="3"/>
  <c r="BM102" i="3"/>
  <c r="BN94" i="3"/>
  <c r="BJ75" i="3"/>
  <c r="BN99" i="3"/>
  <c r="BJ81" i="3"/>
  <c r="BK83" i="3"/>
  <c r="BL85" i="3"/>
  <c r="BK58" i="3"/>
  <c r="BK66" i="3"/>
  <c r="BN47" i="3"/>
  <c r="BM35" i="3"/>
  <c r="BM36" i="3"/>
  <c r="BK26" i="3"/>
  <c r="BJ35" i="3"/>
  <c r="BK20" i="3"/>
  <c r="BL11" i="3"/>
  <c r="BK9" i="3"/>
  <c r="BN87" i="3"/>
  <c r="BK60" i="3"/>
  <c r="BM60" i="3"/>
  <c r="BM68" i="3"/>
  <c r="BK37" i="3"/>
  <c r="BJ45" i="3"/>
  <c r="BM28" i="3"/>
  <c r="BK13" i="3"/>
  <c r="BL7" i="3"/>
  <c r="BJ171" i="3"/>
  <c r="BM146" i="3"/>
  <c r="BJ118" i="3"/>
  <c r="BK72" i="3"/>
  <c r="BN91" i="3"/>
  <c r="BK41" i="3"/>
  <c r="BK17" i="3"/>
  <c r="BM41" i="3"/>
  <c r="BN155" i="3"/>
  <c r="BJ155" i="3"/>
  <c r="BJ129" i="3"/>
  <c r="BJ76" i="3"/>
  <c r="BJ101" i="3"/>
  <c r="BJ33" i="3"/>
  <c r="BL28" i="3"/>
  <c r="BN163" i="3"/>
  <c r="BK113" i="3"/>
  <c r="BJ6" i="3"/>
  <c r="BJ179" i="3"/>
  <c r="BL174" i="3"/>
  <c r="BN150" i="3"/>
  <c r="BN158" i="3"/>
  <c r="BM31" i="3"/>
  <c r="BK143" i="3"/>
  <c r="BL145" i="3"/>
  <c r="BL152" i="3"/>
  <c r="BL89" i="3"/>
  <c r="BJ112" i="3"/>
  <c r="BN107" i="3"/>
  <c r="BK128" i="3"/>
  <c r="BL107" i="3"/>
  <c r="BK101" i="3"/>
  <c r="BN92" i="3"/>
  <c r="BM85" i="3"/>
  <c r="BL75" i="3"/>
  <c r="BM100" i="3"/>
  <c r="BN74" i="3"/>
  <c r="BL65" i="3"/>
  <c r="BN52" i="3"/>
  <c r="BM57" i="3"/>
  <c r="BK44" i="3"/>
  <c r="BJ51" i="3"/>
  <c r="BJ32" i="3"/>
  <c r="BM11" i="3"/>
  <c r="BK18" i="3"/>
  <c r="BN179" i="3"/>
  <c r="BM175" i="3"/>
  <c r="BN149" i="3"/>
  <c r="BJ135" i="3"/>
  <c r="BJ157" i="3"/>
  <c r="BK141" i="3"/>
  <c r="BL122" i="3"/>
  <c r="BL114" i="3"/>
  <c r="BM97" i="3"/>
  <c r="BL90" i="3"/>
  <c r="BN71" i="3"/>
  <c r="BL93" i="3"/>
  <c r="BN76" i="3"/>
  <c r="BK93" i="3"/>
  <c r="BJ86" i="3"/>
  <c r="BM24" i="3"/>
  <c r="BL33" i="3"/>
  <c r="BJ110" i="3"/>
  <c r="BK118" i="3"/>
  <c r="BM74" i="3"/>
  <c r="BM80" i="3"/>
  <c r="BN82" i="3"/>
  <c r="BJ91" i="3"/>
  <c r="BL57" i="3"/>
  <c r="BN57" i="3"/>
  <c r="BN65" i="3"/>
  <c r="BK42" i="3"/>
  <c r="BN25" i="3"/>
  <c r="BM34" i="3"/>
  <c r="BN19" i="3"/>
  <c r="BJ16" i="3"/>
  <c r="BN59" i="3"/>
  <c r="BK57" i="3"/>
  <c r="BK65" i="3"/>
  <c r="BM52" i="3"/>
  <c r="BN36" i="3"/>
  <c r="BM44" i="3"/>
  <c r="BN11" i="3"/>
  <c r="BN12" i="3"/>
  <c r="BJ10" i="3"/>
  <c r="BK174" i="3"/>
  <c r="BJ98" i="3"/>
  <c r="BL87" i="3"/>
  <c r="BL6" i="3"/>
  <c r="BK136" i="3"/>
  <c r="BN173" i="3"/>
  <c r="BK175" i="3"/>
  <c r="BK151" i="3"/>
  <c r="BM151" i="3"/>
  <c r="BJ71" i="3"/>
  <c r="BK75" i="3"/>
  <c r="BJ58" i="3"/>
  <c r="BN38" i="3"/>
  <c r="BN20" i="3"/>
  <c r="BL163" i="3"/>
  <c r="BN140" i="3"/>
  <c r="BK146" i="3"/>
  <c r="BM46" i="3"/>
  <c r="BJ25" i="3"/>
  <c r="BN174" i="3"/>
  <c r="BK176" i="3"/>
  <c r="BM148" i="3"/>
  <c r="BM50" i="3"/>
  <c r="BN17" i="3"/>
  <c r="BL168" i="3"/>
  <c r="BN112" i="3"/>
  <c r="BL158" i="3"/>
  <c r="BK160" i="3"/>
  <c r="BN175" i="3"/>
  <c r="BK153" i="3"/>
  <c r="BM135" i="3"/>
  <c r="BM86" i="3"/>
  <c r="BJ12" i="3"/>
  <c r="BM172" i="3"/>
  <c r="BJ174" i="3"/>
  <c r="BL169" i="3"/>
  <c r="BM113" i="3"/>
  <c r="BN127" i="3"/>
  <c r="BN45" i="3"/>
  <c r="BJ18" i="3"/>
  <c r="BM156" i="3"/>
  <c r="BK107" i="3"/>
  <c r="BJ107" i="3"/>
  <c r="BL96" i="3"/>
  <c r="BK89" i="3"/>
  <c r="BJ80" i="3"/>
  <c r="BK92" i="3"/>
  <c r="BJ85" i="3"/>
  <c r="BM75" i="3"/>
  <c r="BL61" i="3"/>
  <c r="BN61" i="3"/>
  <c r="BN69" i="3"/>
  <c r="BL38" i="3"/>
  <c r="BK46" i="3"/>
  <c r="BL14" i="3"/>
  <c r="BM8" i="3"/>
  <c r="BN8" i="3"/>
  <c r="BM109" i="3"/>
  <c r="BN111" i="3"/>
  <c r="BK81" i="3"/>
  <c r="BK86" i="3"/>
  <c r="BL88" i="3"/>
  <c r="BM90" i="3"/>
  <c r="BM69" i="3"/>
  <c r="BJ63" i="3"/>
  <c r="BL54" i="3"/>
  <c r="BL63" i="3"/>
  <c r="BL70" i="3"/>
  <c r="BJ40" i="3"/>
  <c r="BN41" i="3"/>
  <c r="BL31" i="3"/>
  <c r="BJ21" i="3"/>
  <c r="BJ14" i="3"/>
  <c r="BM15" i="3"/>
  <c r="BJ97" i="3"/>
  <c r="BK71" i="3"/>
  <c r="BL64" i="3"/>
  <c r="BN56" i="3"/>
  <c r="BN64" i="3"/>
  <c r="BJ54" i="3"/>
  <c r="BL42" i="3"/>
  <c r="BK49" i="3"/>
  <c r="BL24" i="3"/>
  <c r="BL16" i="3"/>
  <c r="BL18" i="3"/>
  <c r="BK34" i="3"/>
  <c r="BK121" i="3"/>
  <c r="BN164" i="3"/>
  <c r="BL133" i="3"/>
  <c r="BM140" i="3"/>
  <c r="BN120" i="3"/>
  <c r="BM178" i="3"/>
  <c r="BK137" i="3"/>
  <c r="BL117" i="3"/>
  <c r="BK127" i="3"/>
  <c r="BL113" i="3"/>
  <c r="BM144" i="3"/>
  <c r="BM79" i="3"/>
  <c r="BJ100" i="3"/>
  <c r="BJ87" i="3"/>
  <c r="BN22" i="3"/>
  <c r="BN136" i="3"/>
  <c r="BN159" i="3"/>
  <c r="BK161" i="3"/>
  <c r="BM6" i="3"/>
  <c r="BN6" i="3"/>
  <c r="BN152" i="3"/>
  <c r="BJ138" i="3"/>
  <c r="BK145" i="3"/>
  <c r="BL126" i="3"/>
  <c r="BM105" i="3"/>
  <c r="BM125" i="3"/>
  <c r="BL118" i="3"/>
  <c r="BN104" i="3"/>
  <c r="BL125" i="3"/>
  <c r="BM104" i="3"/>
  <c r="BM32" i="3"/>
  <c r="BK23" i="3"/>
  <c r="BK15" i="3"/>
  <c r="BM173" i="3"/>
  <c r="BL178" i="3"/>
  <c r="BJ175" i="3"/>
  <c r="BM155" i="3"/>
  <c r="BK173" i="3"/>
  <c r="BL147" i="3"/>
  <c r="BM149" i="3"/>
  <c r="BM157" i="3"/>
  <c r="BK135" i="3"/>
  <c r="BJ120" i="3"/>
  <c r="BN119" i="3"/>
  <c r="BM112" i="3"/>
  <c r="BJ126" i="3"/>
  <c r="BL112" i="3"/>
  <c r="BK105" i="3"/>
  <c r="BL119" i="3"/>
  <c r="BK112" i="3"/>
  <c r="BJ105" i="3"/>
  <c r="BM99" i="3"/>
  <c r="BN73" i="3"/>
  <c r="BN97" i="3"/>
  <c r="BM63" i="3"/>
  <c r="BM70" i="3"/>
  <c r="BN54" i="3"/>
  <c r="BL41" i="3"/>
  <c r="BK48" i="3"/>
  <c r="BL34" i="3"/>
  <c r="BK29" i="3"/>
  <c r="BJ19" i="3"/>
  <c r="BL171" i="3"/>
  <c r="BN167" i="3"/>
  <c r="BK168" i="3"/>
  <c r="BL167" i="3"/>
  <c r="BM141" i="3"/>
  <c r="BN143" i="3"/>
  <c r="BN151" i="3"/>
  <c r="BK149" i="3"/>
  <c r="BK116" i="3"/>
  <c r="BN125" i="3"/>
  <c r="BJ119" i="3"/>
  <c r="BJ94" i="3"/>
  <c r="BM87" i="3"/>
  <c r="BL78" i="3"/>
  <c r="BJ99" i="3"/>
  <c r="BL83" i="3"/>
  <c r="BK73" i="3"/>
  <c r="BJ73" i="3"/>
  <c r="BM58" i="3"/>
  <c r="BL43" i="3"/>
  <c r="BL161" i="3"/>
  <c r="BL162" i="3"/>
  <c r="BJ156" i="3"/>
  <c r="BJ162" i="3"/>
  <c r="BK139" i="3"/>
  <c r="BL146" i="3"/>
  <c r="BM127" i="3"/>
  <c r="BN106" i="3"/>
  <c r="BJ88" i="3"/>
  <c r="BL69" i="3"/>
  <c r="BK98" i="3"/>
  <c r="BL72" i="3"/>
  <c r="BK55" i="3"/>
  <c r="BM25" i="3"/>
  <c r="BM17" i="3"/>
  <c r="BL115" i="3"/>
  <c r="BL121" i="3"/>
  <c r="BN80" i="3"/>
  <c r="BN85" i="3"/>
  <c r="BJ92" i="3"/>
  <c r="BK94" i="3"/>
  <c r="BM62" i="3"/>
  <c r="BJ60" i="3"/>
  <c r="BJ68" i="3"/>
  <c r="BM39" i="3"/>
  <c r="BL47" i="3"/>
  <c r="BJ38" i="3"/>
  <c r="BM22" i="3"/>
  <c r="BM20" i="3"/>
  <c r="BM13" i="3"/>
  <c r="BK8" i="3"/>
  <c r="BJ17" i="3"/>
  <c r="BM96" i="3"/>
  <c r="BL62" i="3"/>
  <c r="BM53" i="3"/>
  <c r="BK40" i="3"/>
  <c r="BN48" i="3"/>
  <c r="BL40" i="3"/>
  <c r="BJ30" i="3"/>
  <c r="BL22" i="3"/>
  <c r="BJ28" i="3"/>
  <c r="BM9" i="3"/>
  <c r="BN9" i="3"/>
  <c r="BK14" i="3"/>
  <c r="BK164" i="3"/>
  <c r="BM163" i="3"/>
  <c r="BJ142" i="3"/>
  <c r="BK144" i="3"/>
  <c r="BM106" i="3"/>
  <c r="BL84" i="3"/>
  <c r="BL154" i="3"/>
  <c r="BL164" i="3"/>
  <c r="BN160" i="3"/>
  <c r="BK162" i="3"/>
  <c r="BL160" i="3"/>
  <c r="BM137" i="3"/>
  <c r="BN139" i="3"/>
  <c r="BN144" i="3"/>
  <c r="BK142" i="3"/>
  <c r="BK110" i="3"/>
  <c r="BN103" i="3"/>
  <c r="BL124" i="3"/>
  <c r="BJ111" i="3"/>
  <c r="BK103" i="3"/>
  <c r="BK124" i="3"/>
  <c r="BM111" i="3"/>
  <c r="BJ103" i="3"/>
  <c r="BN90" i="3"/>
  <c r="BM81" i="3"/>
  <c r="BL68" i="3"/>
  <c r="BN60" i="3"/>
  <c r="BN68" i="3"/>
  <c r="BM38" i="3"/>
  <c r="BL46" i="3"/>
  <c r="BK52" i="3"/>
  <c r="BL26" i="3"/>
  <c r="BM12" i="3"/>
  <c r="BJ159" i="3"/>
  <c r="BK178" i="3"/>
  <c r="BM174" i="3"/>
  <c r="BN172" i="3"/>
  <c r="BJ152" i="3"/>
  <c r="BK132" i="3"/>
  <c r="BK154" i="3"/>
  <c r="BL134" i="3"/>
  <c r="BJ128" i="3"/>
  <c r="BN134" i="3"/>
  <c r="BM118" i="3"/>
  <c r="BK104" i="3"/>
  <c r="BJ104" i="3"/>
  <c r="BM93" i="3"/>
  <c r="BM98" i="3"/>
  <c r="BN72" i="3"/>
  <c r="BL98" i="3"/>
  <c r="BK91" i="3"/>
  <c r="BJ82" i="3"/>
  <c r="BM72" i="3"/>
  <c r="BK84" i="3"/>
  <c r="BJ57" i="3"/>
  <c r="BJ65" i="3"/>
  <c r="BJ52" i="3"/>
  <c r="BK33" i="3"/>
  <c r="BN46" i="3"/>
  <c r="BN27" i="3"/>
  <c r="BL172" i="3"/>
  <c r="BJ172" i="3"/>
  <c r="BL148" i="3"/>
  <c r="BL156" i="3"/>
  <c r="BM136" i="3"/>
  <c r="BN148" i="3"/>
  <c r="BJ134" i="3"/>
  <c r="BN115" i="3"/>
  <c r="BK76" i="3"/>
  <c r="BK82" i="3"/>
  <c r="BJ72" i="3"/>
  <c r="BL95" i="3"/>
  <c r="BK61" i="3"/>
  <c r="BK69" i="3"/>
  <c r="BJ39" i="3"/>
  <c r="BN14" i="3"/>
  <c r="BJ13" i="3"/>
  <c r="BM179" i="3"/>
  <c r="BJ166" i="3"/>
  <c r="BJ167" i="3"/>
  <c r="BK177" i="3"/>
  <c r="BM161" i="3"/>
  <c r="BN138" i="3"/>
  <c r="BJ143" i="3"/>
  <c r="BJ151" i="3"/>
  <c r="BL143" i="3"/>
  <c r="BL111" i="3"/>
  <c r="BJ125" i="3"/>
  <c r="BK47" i="3"/>
  <c r="BL20" i="3"/>
  <c r="BK28" i="3"/>
  <c r="BN28" i="3"/>
  <c r="BN113" i="3"/>
  <c r="BJ127" i="3"/>
  <c r="BK106" i="3"/>
  <c r="BL86" i="3"/>
  <c r="BL91" i="3"/>
  <c r="BK70" i="3"/>
  <c r="BN93" i="3"/>
  <c r="BJ74" i="3"/>
  <c r="BK67" i="3"/>
  <c r="BM59" i="3"/>
  <c r="BM67" i="3"/>
  <c r="BL37" i="3"/>
  <c r="BK45" i="3"/>
  <c r="BM37" i="3"/>
  <c r="BK27" i="3"/>
  <c r="BK25" i="3"/>
  <c r="BK19" i="3"/>
  <c r="BM16" i="3"/>
  <c r="BK102" i="3"/>
  <c r="BL76" i="3"/>
  <c r="BJ67" i="3"/>
  <c r="BK59" i="3"/>
  <c r="BN39" i="3"/>
  <c r="BM47" i="3"/>
  <c r="BL35" i="3"/>
  <c r="BJ46" i="3"/>
  <c r="BM29" i="3"/>
  <c r="BJ27" i="3"/>
  <c r="BM27" i="3"/>
  <c r="BK12" i="3"/>
  <c r="BN13" i="3"/>
  <c r="BN129" i="3"/>
  <c r="BN147" i="3"/>
  <c r="BN67" i="3"/>
  <c r="BJ31" i="3"/>
  <c r="BM132" i="3"/>
  <c r="BK62" i="3"/>
  <c r="BM128" i="3"/>
  <c r="BL155" i="3"/>
  <c r="BJ106" i="3"/>
  <c r="BL67" i="3"/>
  <c r="BJ150" i="3"/>
  <c r="BL150" i="3"/>
  <c r="BL36" i="3"/>
  <c r="BL15" i="3"/>
  <c r="BN166" i="3"/>
  <c r="BN162" i="3"/>
  <c r="BJ113" i="3"/>
  <c r="BM84" i="3"/>
  <c r="BM30" i="3"/>
  <c r="BM134" i="3"/>
  <c r="BJ169" i="3"/>
  <c r="BL165" i="3"/>
  <c r="BN161" i="3"/>
  <c r="BJ165" i="3"/>
  <c r="BK140" i="3"/>
  <c r="BL141" i="3"/>
  <c r="BL149" i="3"/>
  <c r="BN141" i="3"/>
  <c r="BN109" i="3"/>
  <c r="BL123" i="3"/>
  <c r="BK117" i="3"/>
  <c r="BN110" i="3"/>
  <c r="BL101" i="3"/>
  <c r="BJ117" i="3"/>
  <c r="BJ123" i="3"/>
  <c r="BN84" i="3"/>
  <c r="BN89" i="3"/>
  <c r="BJ96" i="3"/>
  <c r="BM89" i="3"/>
  <c r="BL80" i="3"/>
  <c r="BL81" i="3"/>
  <c r="BK54" i="3"/>
  <c r="BK63" i="3"/>
  <c r="BM33" i="3"/>
  <c r="BK16" i="3"/>
  <c r="BN177" i="3"/>
  <c r="BJ160" i="3"/>
  <c r="BK179" i="3"/>
  <c r="BL177" i="3"/>
  <c r="BM131" i="3"/>
  <c r="BN153" i="3"/>
  <c r="BJ139" i="3"/>
  <c r="BJ144" i="3"/>
  <c r="BL139" i="3"/>
  <c r="BK125" i="3"/>
  <c r="BL104" i="3"/>
  <c r="BK111" i="3"/>
  <c r="BN102" i="3"/>
  <c r="BL92" i="3"/>
  <c r="BK85" i="3"/>
  <c r="BN75" i="3"/>
  <c r="BL97" i="3"/>
  <c r="BK90" i="3"/>
  <c r="BN81" i="3"/>
  <c r="BM71" i="3"/>
  <c r="BJ90" i="3"/>
  <c r="BN55" i="3"/>
  <c r="BN50" i="3"/>
  <c r="BM40" i="3"/>
  <c r="BK30" i="3"/>
  <c r="BJ20" i="3"/>
  <c r="BK11" i="3"/>
  <c r="BM176" i="3"/>
  <c r="BJ177" i="3"/>
  <c r="BL173" i="3"/>
  <c r="BM171" i="3"/>
  <c r="BN146" i="3"/>
  <c r="BJ153" i="3"/>
  <c r="BK133" i="3"/>
  <c r="BL153" i="3"/>
  <c r="BM133" i="3"/>
  <c r="BL44" i="3"/>
  <c r="BJ34" i="3"/>
  <c r="BL25" i="3"/>
  <c r="BM165" i="3"/>
  <c r="BM166" i="3"/>
  <c r="BK166" i="3"/>
  <c r="BM142" i="3"/>
  <c r="BM150" i="3"/>
  <c r="BJ148" i="3"/>
  <c r="BJ115" i="3"/>
  <c r="BM124" i="3"/>
  <c r="BN83" i="3"/>
  <c r="BK56" i="3"/>
  <c r="BM56" i="3"/>
  <c r="BM64" i="3"/>
  <c r="BJ41" i="3"/>
  <c r="BM18" i="3"/>
  <c r="BK10" i="3"/>
  <c r="BM119" i="3"/>
  <c r="BM126" i="3"/>
  <c r="BN105" i="3"/>
  <c r="BJ95" i="3"/>
  <c r="BK97" i="3"/>
  <c r="BL71" i="3"/>
  <c r="BL99" i="3"/>
  <c r="BM73" i="3"/>
  <c r="BN66" i="3"/>
  <c r="BK64" i="3"/>
  <c r="BL51" i="3"/>
  <c r="BL56" i="3"/>
  <c r="BJ43" i="3"/>
  <c r="BN44" i="3"/>
  <c r="BM51" i="3"/>
  <c r="BK43" i="3"/>
  <c r="BN26" i="3"/>
  <c r="BK24" i="3"/>
  <c r="BN24" i="3"/>
  <c r="BN18" i="3"/>
  <c r="BL10" i="3"/>
  <c r="BN101" i="3"/>
  <c r="BJ83" i="3"/>
  <c r="BM66" i="3"/>
  <c r="BN58" i="3"/>
  <c r="BL45" i="3"/>
  <c r="BM45" i="3"/>
  <c r="BK35" i="3"/>
  <c r="BM26" i="3"/>
  <c r="BL19" i="3"/>
  <c r="BK169" i="3"/>
  <c r="BJ48" i="3"/>
  <c r="BJ79" i="3"/>
  <c r="BM7" i="3"/>
  <c r="BN7" i="3"/>
  <c r="BK158" i="3"/>
  <c r="BM170" i="3"/>
  <c r="BN168" i="3"/>
  <c r="BJ149" i="3"/>
  <c r="BL138" i="3"/>
  <c r="BK165" i="3"/>
  <c r="BJ133" i="3"/>
  <c r="BL52" i="3"/>
  <c r="BJ136" i="3"/>
  <c r="BL136" i="3"/>
  <c r="BN43" i="3"/>
  <c r="BJ49" i="3"/>
  <c r="BJ173" i="3"/>
  <c r="BJ168" i="3"/>
  <c r="BN145" i="3"/>
  <c r="BL127" i="3"/>
  <c r="BK53" i="3"/>
  <c r="BK167" i="3"/>
  <c r="BJ164" i="3"/>
  <c r="BM154" i="3"/>
  <c r="BJ145" i="3"/>
  <c r="BL179" i="3"/>
  <c r="BL130" i="3"/>
  <c r="BN126" i="3"/>
  <c r="BJ59" i="3"/>
  <c r="BL59" i="3"/>
  <c r="BJ36" i="3"/>
  <c r="BN142" i="3"/>
  <c r="BJ158" i="3"/>
  <c r="BL106" i="3"/>
  <c r="BN100" i="3"/>
  <c r="BJ26" i="3"/>
  <c r="BK6" i="3"/>
  <c r="BK126" i="3"/>
  <c r="BN88" i="3"/>
  <c r="BK74" i="3"/>
  <c r="BM48" i="3"/>
  <c r="BL8" i="3"/>
  <c r="BM168" i="3"/>
  <c r="BJ170" i="3"/>
  <c r="BL166" i="3"/>
  <c r="BM164" i="3"/>
  <c r="BN128" i="3"/>
  <c r="BJ154" i="3"/>
  <c r="BK134" i="3"/>
  <c r="BJ102" i="3"/>
  <c r="BK122" i="3"/>
  <c r="BJ116" i="3"/>
  <c r="BK99" i="3"/>
  <c r="BM83" i="3"/>
  <c r="BL73" i="3"/>
  <c r="BN95" i="3"/>
  <c r="BM88" i="3"/>
  <c r="BL79" i="3"/>
  <c r="BK79" i="3"/>
  <c r="BN37" i="3"/>
  <c r="BL27" i="3"/>
  <c r="BJ11" i="3"/>
  <c r="BK163" i="3"/>
  <c r="BN156" i="3"/>
  <c r="BM159" i="3"/>
  <c r="BN178" i="3"/>
  <c r="BJ161" i="3"/>
  <c r="BK159" i="3"/>
  <c r="BM138" i="3"/>
  <c r="BM143" i="3"/>
  <c r="BJ141" i="3"/>
  <c r="BN124" i="3"/>
  <c r="BJ109" i="3"/>
  <c r="BL100" i="3"/>
  <c r="BK100" i="3"/>
  <c r="BJ84" i="3"/>
  <c r="BK96" i="3"/>
  <c r="BJ89" i="3"/>
  <c r="BJ70" i="3"/>
  <c r="BM92" i="3"/>
  <c r="BJ66" i="3"/>
  <c r="BL58" i="3"/>
  <c r="BL66" i="3"/>
  <c r="BK36" i="3"/>
  <c r="BJ44" i="3"/>
  <c r="BJ24" i="3"/>
  <c r="BJ178" i="3"/>
  <c r="BL151" i="3"/>
  <c r="BK129" i="3"/>
  <c r="BM152" i="3"/>
  <c r="BN132" i="3"/>
  <c r="BK138" i="3"/>
  <c r="BJ124" i="3"/>
  <c r="BL53" i="3"/>
  <c r="BN53" i="3"/>
  <c r="BN62" i="3"/>
  <c r="BL48" i="3"/>
  <c r="BK38" i="3"/>
  <c r="BN15" i="3"/>
  <c r="BL9" i="3"/>
  <c r="BK170" i="3"/>
  <c r="BK171" i="3"/>
  <c r="BM167" i="3"/>
  <c r="BN165" i="3"/>
  <c r="BJ146" i="3"/>
  <c r="BK147" i="3"/>
  <c r="BK155" i="3"/>
  <c r="BL135" i="3"/>
  <c r="BM147" i="3"/>
  <c r="BM114" i="3"/>
  <c r="BN117" i="3"/>
  <c r="BM110" i="3"/>
  <c r="BN123" i="3"/>
  <c r="BM117" i="3"/>
  <c r="BJ93" i="3"/>
  <c r="BN29" i="3"/>
  <c r="BL21" i="3"/>
  <c r="BL12" i="3"/>
  <c r="BJ7" i="3"/>
  <c r="BJ121" i="3"/>
  <c r="BK123" i="3"/>
  <c r="BL110" i="3"/>
  <c r="BM91" i="3"/>
  <c r="BN70" i="3"/>
  <c r="BM94" i="3"/>
  <c r="BN96" i="3"/>
  <c r="BJ78" i="3"/>
  <c r="BK80" i="3"/>
  <c r="BJ53" i="3"/>
  <c r="BJ62" i="3"/>
  <c r="BM42" i="3"/>
  <c r="BL49" i="3"/>
  <c r="BN42" i="3"/>
  <c r="BJ22" i="3"/>
  <c r="BL32" i="3"/>
  <c r="BN23" i="3"/>
  <c r="BL30" i="3"/>
  <c r="BJ15" i="3"/>
  <c r="BM82" i="3"/>
  <c r="BJ55" i="3"/>
  <c r="BL55" i="3"/>
  <c r="BJ50" i="3"/>
  <c r="BN51" i="3"/>
  <c r="BK50" i="3"/>
  <c r="BL23" i="3"/>
  <c r="BN34" i="3"/>
  <c r="BK32" i="3"/>
  <c r="BN32" i="3"/>
  <c r="BJ9" i="3"/>
  <c r="BL17" i="3"/>
  <c r="S122" i="2" l="1"/>
  <c r="R108" i="2"/>
  <c r="U105" i="2"/>
  <c r="T107" i="2"/>
  <c r="R123" i="2"/>
  <c r="U100" i="2"/>
  <c r="R119" i="2"/>
  <c r="T118" i="2"/>
  <c r="U109" i="2"/>
  <c r="S102" i="2"/>
  <c r="U118" i="2"/>
  <c r="T123" i="2"/>
  <c r="U102" i="2"/>
  <c r="S119" i="2"/>
  <c r="S113" i="2"/>
  <c r="R110" i="2"/>
  <c r="U121" i="2"/>
  <c r="U123" i="2"/>
  <c r="R124" i="2"/>
  <c r="T117" i="2"/>
  <c r="S117" i="2"/>
  <c r="U101" i="2"/>
  <c r="S115" i="2"/>
  <c r="T119" i="2"/>
  <c r="S100" i="2"/>
  <c r="Q115" i="2"/>
  <c r="R107" i="2"/>
  <c r="Q110" i="2"/>
  <c r="Q124" i="2"/>
  <c r="Q102" i="2"/>
  <c r="T124" i="2"/>
  <c r="R120" i="2"/>
  <c r="R113" i="2"/>
  <c r="R122" i="2"/>
  <c r="R100" i="2"/>
  <c r="Q113" i="2"/>
  <c r="S123" i="2"/>
  <c r="Q100" i="2"/>
  <c r="S111" i="2"/>
  <c r="Q109" i="2"/>
  <c r="Q104" i="2"/>
  <c r="S109" i="2"/>
  <c r="S107" i="2"/>
  <c r="S114" i="2"/>
  <c r="Q105" i="2"/>
  <c r="U104" i="2"/>
  <c r="Q106" i="2"/>
  <c r="Q117" i="2"/>
  <c r="Q122" i="2"/>
  <c r="Q107" i="2"/>
  <c r="T114" i="2"/>
  <c r="S104" i="2"/>
  <c r="S116" i="2"/>
  <c r="Q103" i="2"/>
  <c r="Q118" i="2"/>
  <c r="R106" i="2"/>
  <c r="S120" i="2"/>
  <c r="T121" i="2"/>
  <c r="S103" i="2"/>
  <c r="Q108" i="2"/>
  <c r="U106" i="2"/>
  <c r="T120" i="2"/>
  <c r="S99" i="2"/>
  <c r="U124" i="2"/>
  <c r="R117" i="2"/>
  <c r="R111" i="2"/>
  <c r="T99" i="2"/>
  <c r="R103" i="2"/>
  <c r="Q119" i="2"/>
  <c r="U116" i="2"/>
  <c r="R114" i="2"/>
  <c r="T116" i="2"/>
  <c r="U107" i="2"/>
  <c r="T110" i="2"/>
  <c r="R105" i="2"/>
  <c r="U108" i="2"/>
  <c r="S124" i="2"/>
  <c r="U110" i="2"/>
  <c r="S108" i="2"/>
  <c r="U115" i="2"/>
  <c r="T122" i="2"/>
  <c r="S101" i="2"/>
  <c r="T100" i="2"/>
  <c r="Q111" i="2"/>
  <c r="T105" i="2"/>
  <c r="S121" i="2"/>
  <c r="S105" i="2"/>
  <c r="T104" i="2"/>
  <c r="Q123" i="2"/>
  <c r="U113" i="2"/>
  <c r="S106" i="2"/>
  <c r="R101" i="2"/>
  <c r="T111" i="2"/>
  <c r="R104" i="2"/>
  <c r="T106" i="2"/>
  <c r="U119" i="2"/>
  <c r="Q99" i="2"/>
  <c r="Q114" i="2"/>
  <c r="Q116" i="2"/>
  <c r="Q101" i="2"/>
  <c r="U122" i="2"/>
  <c r="R109" i="2"/>
  <c r="S118" i="2"/>
  <c r="T115" i="2"/>
  <c r="T109" i="2"/>
  <c r="U111" i="2"/>
  <c r="R102" i="2"/>
  <c r="R121" i="2"/>
  <c r="R115" i="2"/>
  <c r="T102" i="2"/>
  <c r="U114" i="2"/>
  <c r="T101" i="2"/>
  <c r="T113" i="2"/>
  <c r="T108" i="2"/>
  <c r="R99" i="2"/>
  <c r="U117" i="2"/>
  <c r="S110" i="2"/>
  <c r="Q120" i="2"/>
  <c r="U120" i="2"/>
  <c r="U99" i="2"/>
  <c r="R116" i="2"/>
  <c r="Q121" i="2"/>
  <c r="U103" i="2"/>
  <c r="R118" i="2"/>
  <c r="T103" i="2"/>
  <c r="V122" i="2" l="1"/>
  <c r="R126" i="2"/>
  <c r="T126" i="2"/>
  <c r="U126" i="2"/>
  <c r="V118" i="2"/>
  <c r="S112" i="2"/>
  <c r="Q126" i="2"/>
  <c r="Q125" i="2"/>
  <c r="V119" i="2"/>
  <c r="Q26" i="2"/>
  <c r="S26" i="2"/>
  <c r="R26" i="2"/>
  <c r="R112" i="2"/>
  <c r="T112" i="2"/>
  <c r="U125" i="2"/>
  <c r="Q112" i="2"/>
  <c r="S125" i="2"/>
  <c r="T125" i="2"/>
  <c r="R125" i="2"/>
  <c r="S126" i="2"/>
  <c r="U112" i="2"/>
  <c r="T26" i="2" l="1"/>
  <c r="BO84" i="3" l="1"/>
  <c r="BO96" i="3"/>
  <c r="BO101" i="3"/>
  <c r="BO122" i="3"/>
  <c r="BO53" i="3"/>
  <c r="BO70" i="3"/>
  <c r="BO76" i="3"/>
  <c r="BO136" i="3"/>
  <c r="BO61" i="3"/>
  <c r="BO56" i="3"/>
  <c r="BO55" i="3"/>
  <c r="BO36" i="3"/>
  <c r="BO47" i="3"/>
  <c r="BO79" i="3"/>
  <c r="BO48" i="3"/>
  <c r="BO167" i="3"/>
  <c r="BO41" i="3"/>
  <c r="BO163" i="3"/>
  <c r="BO57" i="3"/>
  <c r="BO26" i="3"/>
  <c r="BO99" i="3"/>
  <c r="BO52" i="3"/>
  <c r="BO14" i="3"/>
  <c r="BO60" i="3"/>
  <c r="BO73" i="3"/>
  <c r="BO175" i="3"/>
  <c r="BO62" i="3"/>
  <c r="BO115" i="3"/>
  <c r="BO92" i="3"/>
  <c r="BO145" i="3"/>
  <c r="BO78" i="3"/>
  <c r="BO11" i="3"/>
  <c r="BO21" i="3"/>
  <c r="BO74" i="3"/>
  <c r="BO165" i="3"/>
  <c r="BO128" i="3"/>
  <c r="BO107" i="3"/>
  <c r="BO139" i="3"/>
  <c r="BO117" i="3"/>
  <c r="BO59" i="3"/>
  <c r="BO134" i="3"/>
  <c r="BO173" i="3"/>
  <c r="BO113" i="3"/>
  <c r="V115" i="2" l="1"/>
  <c r="U26" i="2"/>
  <c r="V126" i="2"/>
  <c r="BO64" i="3"/>
  <c r="V104" i="2"/>
  <c r="V102" i="2"/>
  <c r="BO103" i="3" l="1"/>
  <c r="BO80" i="3"/>
  <c r="BO97" i="3"/>
  <c r="BO50" i="3"/>
  <c r="BO102" i="3"/>
  <c r="BO93" i="3"/>
  <c r="BO18" i="3"/>
  <c r="BO159" i="3"/>
  <c r="BO179" i="3"/>
  <c r="BO88" i="3"/>
  <c r="BO160" i="3"/>
  <c r="BO51" i="3"/>
  <c r="BO176" i="3"/>
  <c r="BO83" i="3"/>
  <c r="BO34" i="3"/>
  <c r="BO174" i="3"/>
  <c r="BO49" i="3"/>
  <c r="BO25" i="3"/>
  <c r="BO164" i="3"/>
  <c r="BO16" i="3"/>
  <c r="BO22" i="3"/>
  <c r="BO104" i="3"/>
  <c r="BO142" i="3"/>
  <c r="BO161" i="3"/>
  <c r="BO106" i="3"/>
  <c r="BO75" i="3"/>
  <c r="BO38" i="3"/>
  <c r="BO71" i="3"/>
  <c r="BO98" i="3"/>
  <c r="BO121" i="3"/>
  <c r="BO149" i="3"/>
  <c r="BO140" i="3"/>
  <c r="BO68" i="3"/>
  <c r="BO177" i="3"/>
  <c r="BO120" i="3"/>
  <c r="BO166" i="3"/>
  <c r="BO20" i="3"/>
  <c r="BO151" i="3"/>
  <c r="BO65" i="3"/>
  <c r="BO178" i="3"/>
  <c r="BO129" i="3"/>
  <c r="BO32" i="3"/>
  <c r="BO127" i="3"/>
  <c r="BO69" i="3"/>
  <c r="BO126" i="3"/>
  <c r="BO87" i="3"/>
  <c r="BO100" i="3"/>
  <c r="BO10" i="3"/>
  <c r="BO46" i="3"/>
  <c r="BO143" i="3"/>
  <c r="BO154" i="3"/>
  <c r="BO12" i="3"/>
  <c r="BO66" i="3"/>
  <c r="BO172" i="3"/>
  <c r="BO111" i="3"/>
  <c r="BO86" i="3"/>
  <c r="BO152" i="3"/>
  <c r="BO42" i="3"/>
  <c r="BO114" i="3"/>
  <c r="BO148" i="3"/>
  <c r="BO89" i="3"/>
  <c r="BO54" i="3"/>
  <c r="BO123" i="3"/>
  <c r="BO138" i="3"/>
  <c r="BO81" i="3"/>
  <c r="BO144" i="3"/>
  <c r="BO131" i="3"/>
  <c r="BO33" i="3"/>
  <c r="BO155" i="3"/>
  <c r="BO82" i="3"/>
  <c r="BO31" i="3"/>
  <c r="BO27" i="3"/>
  <c r="BO133" i="3"/>
  <c r="BO169" i="3"/>
  <c r="BO147" i="3"/>
  <c r="BO15" i="3"/>
  <c r="BO158" i="3"/>
  <c r="BO132" i="3"/>
  <c r="V123" i="2" l="1"/>
  <c r="V108" i="2"/>
  <c r="BO156" i="3"/>
  <c r="V113" i="2"/>
  <c r="V111" i="2"/>
  <c r="BO94" i="3"/>
  <c r="BO146" i="3"/>
  <c r="BO135" i="3"/>
  <c r="V116" i="2"/>
  <c r="BO39" i="3"/>
  <c r="BO105" i="3"/>
  <c r="BO170" i="3"/>
  <c r="BO108" i="3"/>
  <c r="BO24" i="3"/>
  <c r="BO43" i="3"/>
  <c r="BO72" i="3"/>
  <c r="BO63" i="3"/>
  <c r="BO23" i="3"/>
  <c r="BO91" i="3"/>
  <c r="BO85" i="3"/>
  <c r="V120" i="2"/>
  <c r="BO130" i="3"/>
  <c r="BO67" i="3"/>
  <c r="BO119" i="3"/>
  <c r="BO125" i="3"/>
  <c r="BO58" i="3"/>
  <c r="BO141" i="3"/>
  <c r="BO162" i="3"/>
  <c r="BO19" i="3"/>
  <c r="BO45" i="3"/>
  <c r="BO110" i="3"/>
  <c r="BO109" i="3"/>
  <c r="BO118" i="3"/>
  <c r="BO17" i="3"/>
  <c r="V121" i="2"/>
  <c r="BO90" i="3"/>
  <c r="BO124" i="3"/>
  <c r="BO171" i="3"/>
  <c r="BO157" i="3"/>
  <c r="BO44" i="3"/>
  <c r="BO30" i="3"/>
  <c r="BO112" i="3"/>
  <c r="V124" i="2"/>
  <c r="V105" i="2"/>
  <c r="BO150" i="3"/>
  <c r="BO35" i="3"/>
  <c r="BO28" i="3"/>
  <c r="BO95" i="3"/>
  <c r="BO37" i="3"/>
  <c r="BO13" i="3"/>
  <c r="BO168" i="3"/>
  <c r="BO40" i="3"/>
  <c r="BO137" i="3"/>
  <c r="BO116" i="3"/>
  <c r="BO29" i="3"/>
  <c r="BO153" i="3"/>
  <c r="V125" i="2"/>
  <c r="V103" i="2"/>
  <c r="V114" i="2" l="1"/>
  <c r="V109" i="2"/>
  <c r="V112" i="2"/>
  <c r="V99" i="2"/>
  <c r="V106" i="2"/>
  <c r="V117" i="2"/>
  <c r="V110" i="2"/>
  <c r="V101" i="2"/>
  <c r="V107" i="2"/>
  <c r="V100" i="2"/>
  <c r="V26" i="2" l="1"/>
  <c r="H15" i="25" l="1"/>
  <c r="B46" i="18" l="1"/>
  <c r="B48" i="18"/>
  <c r="B45" i="18"/>
  <c r="B47" i="18"/>
  <c r="B49" i="18"/>
  <c r="B48" i="33"/>
  <c r="B46" i="33"/>
  <c r="B45" i="33"/>
  <c r="B47" i="33"/>
  <c r="B49" i="33"/>
  <c r="C46" i="18" l="1"/>
  <c r="C47" i="18"/>
  <c r="C48" i="18"/>
  <c r="C45" i="18"/>
  <c r="C49" i="18"/>
  <c r="B51" i="18"/>
  <c r="B51" i="33"/>
  <c r="C48" i="33"/>
  <c r="C45" i="33"/>
  <c r="C46" i="33"/>
  <c r="C47" i="33"/>
  <c r="C49" i="33"/>
  <c r="C51" i="18" l="1"/>
  <c r="Q51" i="18" s="1"/>
  <c r="C51" i="33"/>
  <c r="Q51" i="33" s="1"/>
  <c r="D48" i="18"/>
  <c r="D47" i="18"/>
  <c r="D49" i="18"/>
  <c r="D45" i="18"/>
  <c r="D46" i="18"/>
  <c r="D48" i="33"/>
  <c r="D49" i="33"/>
  <c r="D46" i="33"/>
  <c r="D47" i="33"/>
  <c r="D45" i="33"/>
  <c r="D51" i="33" l="1"/>
  <c r="R51" i="33" s="1"/>
  <c r="E48" i="18"/>
  <c r="E49" i="18"/>
  <c r="E45" i="18"/>
  <c r="E47" i="18"/>
  <c r="E46" i="18"/>
  <c r="D51" i="18"/>
  <c r="R51" i="18" s="1"/>
  <c r="F48" i="18" l="1"/>
  <c r="F49" i="18"/>
  <c r="F45" i="18"/>
  <c r="F47" i="18"/>
  <c r="F46" i="18"/>
  <c r="E51" i="18"/>
  <c r="S51" i="18" s="1"/>
  <c r="F51" i="18" l="1"/>
  <c r="T51" i="18" s="1"/>
  <c r="E49" i="33" l="1"/>
  <c r="E47" i="33"/>
  <c r="E46" i="33"/>
  <c r="E45" i="33"/>
  <c r="E48" i="33"/>
  <c r="E51" i="33" l="1"/>
  <c r="S51" i="33" s="1"/>
  <c r="F47" i="33" l="1"/>
  <c r="F46" i="33"/>
  <c r="F49" i="33"/>
  <c r="F45" i="33"/>
  <c r="F48" i="33"/>
  <c r="F51" i="33" l="1"/>
  <c r="T51" i="33" s="1"/>
  <c r="Q177" i="2" l="1"/>
  <c r="Q161" i="2"/>
  <c r="R173" i="2"/>
  <c r="S185" i="2"/>
  <c r="S169" i="2"/>
  <c r="U139" i="2"/>
  <c r="T153" i="2"/>
  <c r="T149" i="2"/>
  <c r="S136" i="2"/>
  <c r="S133" i="2"/>
  <c r="R47" i="2"/>
  <c r="R42" i="2"/>
  <c r="U149" i="2"/>
  <c r="U153" i="2"/>
  <c r="V135" i="2"/>
  <c r="X135" i="2"/>
  <c r="Z135" i="2"/>
  <c r="AB135" i="2"/>
  <c r="S43" i="2"/>
  <c r="Q186" i="2"/>
  <c r="Q170" i="2"/>
  <c r="R182" i="2"/>
  <c r="R166" i="2"/>
  <c r="S178" i="2"/>
  <c r="T188" i="2"/>
  <c r="V184" i="2"/>
  <c r="Q175" i="2"/>
  <c r="R187" i="2"/>
  <c r="R171" i="2"/>
  <c r="S183" i="2"/>
  <c r="S167" i="2"/>
  <c r="Q184" i="2"/>
  <c r="Q168" i="2"/>
  <c r="R180" i="2"/>
  <c r="R164" i="2"/>
  <c r="V180" i="2"/>
  <c r="Q133" i="2"/>
  <c r="V139" i="2"/>
  <c r="X139" i="2"/>
  <c r="Z139" i="2"/>
  <c r="AB139" i="2"/>
  <c r="Q181" i="2"/>
  <c r="Q165" i="2"/>
  <c r="R177" i="2"/>
  <c r="R161" i="2"/>
  <c r="S173" i="2"/>
  <c r="T165" i="2"/>
  <c r="Q174" i="2"/>
  <c r="R186" i="2"/>
  <c r="R170" i="2"/>
  <c r="S182" i="2"/>
  <c r="S164" i="2"/>
  <c r="W180" i="2"/>
  <c r="Y180" i="2"/>
  <c r="AA180" i="2"/>
  <c r="S162" i="2"/>
  <c r="S44" i="2"/>
  <c r="W165" i="2"/>
  <c r="AA165" i="2"/>
  <c r="T172" i="2"/>
  <c r="T166" i="2"/>
  <c r="Q45" i="2"/>
  <c r="R154" i="2"/>
  <c r="S42" i="2"/>
  <c r="Y181" i="2"/>
  <c r="AB165" i="2"/>
  <c r="U181" i="2"/>
  <c r="R135" i="2"/>
  <c r="Y153" i="2"/>
  <c r="W166" i="2"/>
  <c r="S139" i="2"/>
  <c r="Y149" i="2"/>
  <c r="Z181" i="2"/>
  <c r="S174" i="2"/>
  <c r="T186" i="2"/>
  <c r="X184" i="2"/>
  <c r="Z184" i="2"/>
  <c r="AB184" i="2"/>
  <c r="S135" i="2"/>
  <c r="AA153" i="2"/>
  <c r="T162" i="2"/>
  <c r="Y166" i="2"/>
  <c r="T133" i="2"/>
  <c r="W149" i="2"/>
  <c r="T171" i="2"/>
  <c r="S172" i="2"/>
  <c r="T184" i="2"/>
  <c r="X165" i="2"/>
  <c r="W153" i="2"/>
  <c r="AA166" i="2"/>
  <c r="AA149" i="2"/>
  <c r="V181" i="2"/>
  <c r="Q153" i="2"/>
  <c r="U135" i="2"/>
  <c r="Q187" i="2"/>
  <c r="Q171" i="2"/>
  <c r="R183" i="2"/>
  <c r="R167" i="2"/>
  <c r="S179" i="2"/>
  <c r="S163" i="2"/>
  <c r="Q180" i="2"/>
  <c r="Q164" i="2"/>
  <c r="R176" i="2"/>
  <c r="S188" i="2"/>
  <c r="T180" i="2"/>
  <c r="V170" i="2"/>
  <c r="X170" i="2"/>
  <c r="Z170" i="2"/>
  <c r="AB170" i="2"/>
  <c r="T139" i="2"/>
  <c r="S153" i="2"/>
  <c r="Q150" i="2"/>
  <c r="U165" i="2"/>
  <c r="Y165" i="2"/>
  <c r="R46" i="2"/>
  <c r="R153" i="2"/>
  <c r="R150" i="2"/>
  <c r="S150" i="2"/>
  <c r="T47" i="2"/>
  <c r="U186" i="2"/>
  <c r="Q46" i="2"/>
  <c r="R149" i="2"/>
  <c r="R131" i="2"/>
  <c r="W139" i="2"/>
  <c r="Y139" i="2"/>
  <c r="AA139" i="2"/>
  <c r="Q146" i="2"/>
  <c r="Q41" i="2"/>
  <c r="R41" i="2"/>
  <c r="Q173" i="2"/>
  <c r="R185" i="2"/>
  <c r="R169" i="2"/>
  <c r="S181" i="2"/>
  <c r="S165" i="2"/>
  <c r="V165" i="2"/>
  <c r="Z165" i="2"/>
  <c r="Q182" i="2"/>
  <c r="Q166" i="2"/>
  <c r="R178" i="2"/>
  <c r="R162" i="2"/>
  <c r="U184" i="2"/>
  <c r="V172" i="2"/>
  <c r="X180" i="2"/>
  <c r="Z180" i="2"/>
  <c r="AB180" i="2"/>
  <c r="R45" i="2"/>
  <c r="R44" i="2"/>
  <c r="Q42" i="2"/>
  <c r="Q47" i="2"/>
  <c r="S146" i="2"/>
  <c r="S131" i="2"/>
  <c r="T154" i="2"/>
  <c r="Q149" i="2"/>
  <c r="T43" i="2"/>
  <c r="T41" i="2"/>
  <c r="AA181" i="2"/>
  <c r="V153" i="2"/>
  <c r="Q185" i="2"/>
  <c r="Q169" i="2"/>
  <c r="R165" i="2"/>
  <c r="S161" i="2"/>
  <c r="Q178" i="2"/>
  <c r="Q162" i="2"/>
  <c r="S186" i="2"/>
  <c r="V166" i="2"/>
  <c r="Z166" i="2"/>
  <c r="R43" i="2"/>
  <c r="T135" i="2"/>
  <c r="S149" i="2"/>
  <c r="S41" i="2"/>
  <c r="S47" i="2"/>
  <c r="U166" i="2"/>
  <c r="Q44" i="2"/>
  <c r="Q154" i="2"/>
  <c r="W135" i="2"/>
  <c r="Y135" i="2"/>
  <c r="AA135" i="2"/>
  <c r="W181" i="2"/>
  <c r="S170" i="2"/>
  <c r="U180" i="2"/>
  <c r="Q43" i="2"/>
  <c r="S46" i="2"/>
  <c r="Q139" i="2"/>
  <c r="X153" i="2"/>
  <c r="Z153" i="2"/>
  <c r="AB153" i="2"/>
  <c r="R181" i="2"/>
  <c r="S177" i="2"/>
  <c r="R174" i="2"/>
  <c r="S168" i="2"/>
  <c r="U172" i="2"/>
  <c r="X166" i="2"/>
  <c r="AB166" i="2"/>
  <c r="Q135" i="2"/>
  <c r="V149" i="2"/>
  <c r="X149" i="2"/>
  <c r="Z149" i="2"/>
  <c r="AB149" i="2"/>
  <c r="Q183" i="2"/>
  <c r="Q167" i="2"/>
  <c r="R179" i="2"/>
  <c r="R163" i="2"/>
  <c r="S175" i="2"/>
  <c r="T181" i="2"/>
  <c r="X181" i="2"/>
  <c r="AB181" i="2"/>
  <c r="Q176" i="2"/>
  <c r="R188" i="2"/>
  <c r="R172" i="2"/>
  <c r="S184" i="2"/>
  <c r="S166" i="2"/>
  <c r="T170" i="2"/>
  <c r="U170" i="2"/>
  <c r="W184" i="2"/>
  <c r="Y184" i="2"/>
  <c r="AA184" i="2"/>
  <c r="T131" i="2"/>
  <c r="R139" i="2"/>
  <c r="T146" i="2"/>
  <c r="U188" i="2"/>
  <c r="S45" i="2"/>
  <c r="T42" i="2"/>
  <c r="Q179" i="2"/>
  <c r="Q163" i="2"/>
  <c r="R175" i="2"/>
  <c r="S187" i="2"/>
  <c r="S171" i="2"/>
  <c r="Q188" i="2"/>
  <c r="Q172" i="2"/>
  <c r="R184" i="2"/>
  <c r="R168" i="2"/>
  <c r="S180" i="2"/>
  <c r="T164" i="2"/>
  <c r="V186" i="2"/>
  <c r="W170" i="2"/>
  <c r="Y170" i="2"/>
  <c r="AA170" i="2"/>
  <c r="S154" i="2"/>
  <c r="R146" i="2"/>
  <c r="R133" i="2"/>
  <c r="T46" i="2"/>
  <c r="T45" i="2"/>
  <c r="T44" i="2"/>
  <c r="AD153" i="2"/>
  <c r="AC153" i="2"/>
  <c r="AD149" i="2"/>
  <c r="AC149" i="2"/>
  <c r="AC139" i="2"/>
  <c r="AD139" i="2"/>
  <c r="AD135" i="2"/>
  <c r="AC135" i="2"/>
  <c r="AD181" i="2"/>
  <c r="AC181" i="2"/>
  <c r="AD165" i="2"/>
  <c r="AC165" i="2"/>
  <c r="AD184" i="2"/>
  <c r="AC184" i="2"/>
  <c r="AD180" i="2"/>
  <c r="AC180" i="2"/>
  <c r="AD170" i="2"/>
  <c r="AC170" i="2"/>
  <c r="AD166" i="2"/>
  <c r="AC166" i="2"/>
  <c r="T178" i="2" l="1"/>
  <c r="T163" i="2"/>
  <c r="T182" i="2"/>
  <c r="T179" i="2"/>
  <c r="T167" i="2"/>
  <c r="T185" i="2"/>
  <c r="T173" i="2"/>
  <c r="S176" i="2"/>
  <c r="T175" i="2"/>
  <c r="T161" i="2"/>
  <c r="T169" i="2"/>
  <c r="T174" i="2"/>
  <c r="T183" i="2"/>
  <c r="U164" i="2"/>
  <c r="T187" i="2"/>
  <c r="T168" i="2"/>
  <c r="T177" i="2"/>
  <c r="S36" i="2"/>
  <c r="S132" i="2"/>
  <c r="U133" i="2"/>
  <c r="U154" i="2"/>
  <c r="U131" i="2"/>
  <c r="Q30" i="2"/>
  <c r="Q156" i="2"/>
  <c r="S157" i="2"/>
  <c r="U146" i="2"/>
  <c r="Q136" i="2"/>
  <c r="T136" i="2"/>
  <c r="T150" i="2"/>
  <c r="Q131" i="2"/>
  <c r="S34" i="2"/>
  <c r="T144" i="2"/>
  <c r="R147" i="2"/>
  <c r="S130" i="2"/>
  <c r="S33" i="2"/>
  <c r="S138" i="2"/>
  <c r="S137" i="2"/>
  <c r="Q134" i="2"/>
  <c r="S145" i="2"/>
  <c r="S155" i="2"/>
  <c r="S147" i="2"/>
  <c r="Q145" i="2"/>
  <c r="Q130" i="2"/>
  <c r="T157" i="2"/>
  <c r="T152" i="2"/>
  <c r="T140" i="2"/>
  <c r="S30" i="2"/>
  <c r="Q138" i="2"/>
  <c r="R148" i="2"/>
  <c r="Q151" i="2"/>
  <c r="S134" i="2"/>
  <c r="R144" i="2"/>
  <c r="R142" i="2"/>
  <c r="R32" i="2"/>
  <c r="Q34" i="2"/>
  <c r="T134" i="2"/>
  <c r="S143" i="2"/>
  <c r="R152" i="2"/>
  <c r="R137" i="2"/>
  <c r="Q48" i="2"/>
  <c r="S32" i="2"/>
  <c r="S142" i="2"/>
  <c r="R33" i="2"/>
  <c r="R145" i="2"/>
  <c r="R141" i="2"/>
  <c r="R134" i="2"/>
  <c r="R151" i="2"/>
  <c r="S151" i="2"/>
  <c r="Q132" i="2"/>
  <c r="R30" i="2"/>
  <c r="R36" i="2"/>
  <c r="R140" i="2"/>
  <c r="S152" i="2"/>
  <c r="Q35" i="2"/>
  <c r="Q147" i="2"/>
  <c r="R138" i="2"/>
  <c r="R156" i="2"/>
  <c r="S156" i="2"/>
  <c r="R136" i="2"/>
  <c r="Q143" i="2"/>
  <c r="Q32" i="2"/>
  <c r="Q141" i="2"/>
  <c r="Q36" i="2"/>
  <c r="Q142" i="2"/>
  <c r="R35" i="2"/>
  <c r="Q137" i="2"/>
  <c r="S148" i="2"/>
  <c r="R143" i="2"/>
  <c r="Q33" i="2"/>
  <c r="Q140" i="2"/>
  <c r="Q148" i="2"/>
  <c r="R157" i="2"/>
  <c r="R130" i="2"/>
  <c r="Q144" i="2"/>
  <c r="R34" i="2"/>
  <c r="Q155" i="2"/>
  <c r="S140" i="2"/>
  <c r="R48" i="2"/>
  <c r="R132" i="2"/>
  <c r="R31" i="2"/>
  <c r="Q157" i="2"/>
  <c r="Q152" i="2"/>
  <c r="S144" i="2"/>
  <c r="Q31" i="2"/>
  <c r="R155" i="2"/>
  <c r="U178" i="2" l="1"/>
  <c r="U162" i="2"/>
  <c r="U187" i="2"/>
  <c r="U173" i="2"/>
  <c r="U171" i="2"/>
  <c r="U47" i="2"/>
  <c r="V164" i="2"/>
  <c r="U182" i="2"/>
  <c r="U185" i="2"/>
  <c r="U179" i="2"/>
  <c r="U44" i="2"/>
  <c r="U169" i="2"/>
  <c r="U161" i="2"/>
  <c r="U167" i="2"/>
  <c r="U42" i="2"/>
  <c r="U41" i="2"/>
  <c r="U46" i="2"/>
  <c r="U175" i="2"/>
  <c r="V188" i="2"/>
  <c r="U163" i="2"/>
  <c r="U177" i="2"/>
  <c r="U183" i="2"/>
  <c r="U174" i="2"/>
  <c r="U168" i="2"/>
  <c r="T176" i="2"/>
  <c r="S48" i="2"/>
  <c r="U140" i="2"/>
  <c r="U157" i="2"/>
  <c r="U144" i="2"/>
  <c r="T32" i="2"/>
  <c r="S31" i="2"/>
  <c r="T36" i="2"/>
  <c r="T143" i="2"/>
  <c r="T132" i="2"/>
  <c r="T155" i="2"/>
  <c r="T130" i="2"/>
  <c r="T151" i="2"/>
  <c r="T145" i="2"/>
  <c r="S35" i="2"/>
  <c r="S141" i="2"/>
  <c r="T148" i="2"/>
  <c r="T33" i="2"/>
  <c r="T137" i="2"/>
  <c r="T34" i="2"/>
  <c r="T30" i="2"/>
  <c r="T147" i="2"/>
  <c r="T138" i="2"/>
  <c r="T156" i="2"/>
  <c r="U134" i="2"/>
  <c r="V154" i="2"/>
  <c r="V131" i="2"/>
  <c r="V146" i="2"/>
  <c r="T142" i="2"/>
  <c r="U150" i="2"/>
  <c r="U141" i="2"/>
  <c r="Q37" i="2"/>
  <c r="T31" i="2"/>
  <c r="T35" i="2"/>
  <c r="R37" i="2"/>
  <c r="T141" i="2"/>
  <c r="U176" i="2" l="1"/>
  <c r="V173" i="2"/>
  <c r="V169" i="2"/>
  <c r="V178" i="2"/>
  <c r="U45" i="2"/>
  <c r="V47" i="2"/>
  <c r="V42" i="2"/>
  <c r="V177" i="2"/>
  <c r="V175" i="2"/>
  <c r="V167" i="2"/>
  <c r="V162" i="2"/>
  <c r="V46" i="2"/>
  <c r="V179" i="2"/>
  <c r="V41" i="2"/>
  <c r="V183" i="2"/>
  <c r="V44" i="2"/>
  <c r="V163" i="2"/>
  <c r="T48" i="2"/>
  <c r="V168" i="2"/>
  <c r="V185" i="2"/>
  <c r="V171" i="2"/>
  <c r="V187" i="2"/>
  <c r="V182" i="2"/>
  <c r="V174" i="2"/>
  <c r="V161" i="2"/>
  <c r="U43" i="2"/>
  <c r="V144" i="2"/>
  <c r="U138" i="2"/>
  <c r="U147" i="2"/>
  <c r="U35" i="2"/>
  <c r="U148" i="2"/>
  <c r="U33" i="2"/>
  <c r="U145" i="2"/>
  <c r="U31" i="2"/>
  <c r="U137" i="2"/>
  <c r="U156" i="2"/>
  <c r="U151" i="2"/>
  <c r="U155" i="2"/>
  <c r="U32" i="2"/>
  <c r="U143" i="2"/>
  <c r="U142" i="2"/>
  <c r="V141" i="2"/>
  <c r="V157" i="2"/>
  <c r="U30" i="2"/>
  <c r="U132" i="2"/>
  <c r="U36" i="2"/>
  <c r="U34" i="2"/>
  <c r="U130" i="2"/>
  <c r="W154" i="2"/>
  <c r="V134" i="2"/>
  <c r="S37" i="2"/>
  <c r="W146" i="2"/>
  <c r="U152" i="2"/>
  <c r="V150" i="2"/>
  <c r="V133" i="2"/>
  <c r="U136" i="2"/>
  <c r="V136" i="2"/>
  <c r="W133" i="2"/>
  <c r="T37" i="2"/>
  <c r="V43" i="2" l="1"/>
  <c r="V176" i="2"/>
  <c r="U48" i="2"/>
  <c r="V45" i="2"/>
  <c r="V145" i="2"/>
  <c r="W144" i="2"/>
  <c r="U37" i="2"/>
  <c r="V137" i="2"/>
  <c r="V31" i="2"/>
  <c r="V32" i="2"/>
  <c r="V156" i="2"/>
  <c r="V151" i="2"/>
  <c r="V155" i="2"/>
  <c r="W157" i="2"/>
  <c r="V138" i="2"/>
  <c r="V148" i="2"/>
  <c r="V33" i="2"/>
  <c r="V143" i="2"/>
  <c r="W141" i="2"/>
  <c r="V147" i="2"/>
  <c r="V35" i="2"/>
  <c r="V36" i="2"/>
  <c r="V34" i="2"/>
  <c r="V142" i="2"/>
  <c r="V30" i="2"/>
  <c r="V132" i="2"/>
  <c r="V130" i="2"/>
  <c r="V140" i="2"/>
  <c r="W136" i="2"/>
  <c r="W134" i="2"/>
  <c r="W150" i="2"/>
  <c r="W131" i="2"/>
  <c r="V152" i="2"/>
  <c r="X154" i="2"/>
  <c r="X146" i="2"/>
  <c r="W140" i="2"/>
  <c r="V48" i="2" l="1"/>
  <c r="W145" i="2"/>
  <c r="W36" i="2"/>
  <c r="W30" i="2"/>
  <c r="W132" i="2"/>
  <c r="W155" i="2"/>
  <c r="W138" i="2"/>
  <c r="W31" i="2"/>
  <c r="W32" i="2"/>
  <c r="W148" i="2"/>
  <c r="W33" i="2"/>
  <c r="V37" i="2"/>
  <c r="W137" i="2"/>
  <c r="W35" i="2"/>
  <c r="W143" i="2"/>
  <c r="W142" i="2"/>
  <c r="W147" i="2"/>
  <c r="W156" i="2"/>
  <c r="W34" i="2"/>
  <c r="W130" i="2"/>
  <c r="W151" i="2"/>
  <c r="W152" i="2"/>
  <c r="X144" i="2"/>
  <c r="X157" i="2"/>
  <c r="X136" i="2"/>
  <c r="X134" i="2"/>
  <c r="Y154" i="2"/>
  <c r="Y146" i="2"/>
  <c r="X131" i="2"/>
  <c r="X133" i="2"/>
  <c r="X150" i="2"/>
  <c r="Y131" i="2"/>
  <c r="W37" i="2" l="1"/>
  <c r="X145" i="2"/>
  <c r="X151" i="2"/>
  <c r="X137" i="2"/>
  <c r="Y157" i="2"/>
  <c r="X138" i="2"/>
  <c r="X35" i="2"/>
  <c r="X31" i="2"/>
  <c r="X156" i="2"/>
  <c r="Y144" i="2"/>
  <c r="X148" i="2"/>
  <c r="X33" i="2"/>
  <c r="X155" i="2"/>
  <c r="X147" i="2"/>
  <c r="X32" i="2"/>
  <c r="X142" i="2"/>
  <c r="X36" i="2"/>
  <c r="X143" i="2"/>
  <c r="X132" i="2"/>
  <c r="X30" i="2"/>
  <c r="X140" i="2"/>
  <c r="X34" i="2"/>
  <c r="X130" i="2"/>
  <c r="X141" i="2"/>
  <c r="Z131" i="2"/>
  <c r="Y136" i="2"/>
  <c r="Z154" i="2"/>
  <c r="Y134" i="2"/>
  <c r="Z146" i="2"/>
  <c r="X152" i="2"/>
  <c r="Y150" i="2"/>
  <c r="Y133" i="2"/>
  <c r="Z150" i="2"/>
  <c r="X37" i="2" l="1"/>
  <c r="Y155" i="2"/>
  <c r="Y138" i="2"/>
  <c r="Y147" i="2"/>
  <c r="Y145" i="2"/>
  <c r="Z144" i="2"/>
  <c r="Y142" i="2"/>
  <c r="Y31" i="2"/>
  <c r="Y137" i="2"/>
  <c r="Y35" i="2"/>
  <c r="Y148" i="2"/>
  <c r="Y33" i="2"/>
  <c r="Z157" i="2"/>
  <c r="Y36" i="2"/>
  <c r="Y32" i="2"/>
  <c r="Y156" i="2"/>
  <c r="Y143" i="2"/>
  <c r="Y30" i="2"/>
  <c r="Y132" i="2"/>
  <c r="Y151" i="2"/>
  <c r="Y34" i="2"/>
  <c r="Y141" i="2"/>
  <c r="Y140" i="2"/>
  <c r="Y130" i="2"/>
  <c r="AA131" i="2"/>
  <c r="Z136" i="2"/>
  <c r="AA154" i="2"/>
  <c r="Z134" i="2"/>
  <c r="AA146" i="2"/>
  <c r="Y152" i="2"/>
  <c r="Z133" i="2"/>
  <c r="AA133" i="2"/>
  <c r="Z141" i="2"/>
  <c r="Z140" i="2"/>
  <c r="Z143" i="2" l="1"/>
  <c r="AA157" i="2"/>
  <c r="Z148" i="2"/>
  <c r="Z33" i="2"/>
  <c r="Z30" i="2"/>
  <c r="AA141" i="2"/>
  <c r="Z31" i="2"/>
  <c r="Z156" i="2"/>
  <c r="Z155" i="2"/>
  <c r="Z145" i="2"/>
  <c r="Z32" i="2"/>
  <c r="Z138" i="2"/>
  <c r="Y37" i="2"/>
  <c r="Z142" i="2"/>
  <c r="Z147" i="2"/>
  <c r="AA144" i="2"/>
  <c r="Z36" i="2"/>
  <c r="Z34" i="2"/>
  <c r="Z35" i="2"/>
  <c r="Z137" i="2"/>
  <c r="Z132" i="2"/>
  <c r="Z130" i="2"/>
  <c r="Z151" i="2"/>
  <c r="AB131" i="2"/>
  <c r="AA136" i="2"/>
  <c r="AA134" i="2"/>
  <c r="AB154" i="2"/>
  <c r="AB146" i="2"/>
  <c r="Z152" i="2"/>
  <c r="AA150" i="2"/>
  <c r="AA156" i="2" l="1"/>
  <c r="AA148" i="2"/>
  <c r="AA33" i="2"/>
  <c r="AA138" i="2"/>
  <c r="Z37" i="2"/>
  <c r="AB157" i="2"/>
  <c r="AA34" i="2"/>
  <c r="AA145" i="2"/>
  <c r="AB144" i="2"/>
  <c r="AA137" i="2"/>
  <c r="AA31" i="2"/>
  <c r="AA155" i="2"/>
  <c r="AA36" i="2"/>
  <c r="AA142" i="2"/>
  <c r="AA143" i="2"/>
  <c r="AA35" i="2"/>
  <c r="AA32" i="2"/>
  <c r="AA147" i="2"/>
  <c r="AA132" i="2"/>
  <c r="AA30" i="2"/>
  <c r="AA130" i="2"/>
  <c r="AA151" i="2"/>
  <c r="AA140" i="2"/>
  <c r="AB136" i="2"/>
  <c r="AB134" i="2"/>
  <c r="AA152" i="2"/>
  <c r="AB133" i="2"/>
  <c r="AB150" i="2"/>
  <c r="AB140" i="2"/>
  <c r="AD150" i="2"/>
  <c r="AC150" i="2"/>
  <c r="AC133" i="2"/>
  <c r="AD133" i="2"/>
  <c r="AC131" i="2"/>
  <c r="AD131" i="2"/>
  <c r="AD154" i="2"/>
  <c r="AC154" i="2"/>
  <c r="AD146" i="2"/>
  <c r="AC146" i="2"/>
  <c r="AB32" i="2" l="1"/>
  <c r="AB143" i="2"/>
  <c r="AB137" i="2"/>
  <c r="AB145" i="2"/>
  <c r="AB31" i="2"/>
  <c r="AB155" i="2"/>
  <c r="AB138" i="2"/>
  <c r="AB35" i="2"/>
  <c r="AB148" i="2"/>
  <c r="AB33" i="2"/>
  <c r="AB142" i="2"/>
  <c r="AA37" i="2"/>
  <c r="AB132" i="2"/>
  <c r="AB30" i="2"/>
  <c r="AB156" i="2"/>
  <c r="AB151" i="2"/>
  <c r="AB147" i="2"/>
  <c r="AB36" i="2"/>
  <c r="AB130" i="2"/>
  <c r="AB34" i="2"/>
  <c r="AB141" i="2"/>
  <c r="AB152" i="2"/>
  <c r="AC140" i="2"/>
  <c r="AD140" i="2"/>
  <c r="AD144" i="2"/>
  <c r="AC144" i="2"/>
  <c r="AC157" i="2"/>
  <c r="AD157" i="2"/>
  <c r="AD136" i="2"/>
  <c r="AC136" i="2"/>
  <c r="AD134" i="2"/>
  <c r="AC134" i="2"/>
  <c r="AB37" i="2" l="1"/>
  <c r="AD143" i="2"/>
  <c r="AC143" i="2"/>
  <c r="AC145" i="2"/>
  <c r="AD145" i="2"/>
  <c r="AD142" i="2"/>
  <c r="AC142" i="2"/>
  <c r="AC148" i="2"/>
  <c r="AD148" i="2"/>
  <c r="AD33" i="2"/>
  <c r="AC33" i="2"/>
  <c r="AD32" i="2"/>
  <c r="AC32" i="2"/>
  <c r="AD31" i="2"/>
  <c r="AC31" i="2"/>
  <c r="AC30" i="2"/>
  <c r="AD30" i="2"/>
  <c r="AD155" i="2"/>
  <c r="AC155" i="2"/>
  <c r="AC137" i="2"/>
  <c r="AD137" i="2"/>
  <c r="AD138" i="2"/>
  <c r="AC138" i="2"/>
  <c r="AC151" i="2"/>
  <c r="AD151" i="2"/>
  <c r="AC34" i="2"/>
  <c r="AD34" i="2"/>
  <c r="AC36" i="2"/>
  <c r="AD36" i="2"/>
  <c r="AD132" i="2"/>
  <c r="AC132" i="2"/>
  <c r="AD35" i="2"/>
  <c r="AC35" i="2"/>
  <c r="AC156" i="2"/>
  <c r="AD156" i="2"/>
  <c r="AC147" i="2"/>
  <c r="AD147" i="2"/>
  <c r="AC130" i="2"/>
  <c r="AD130" i="2"/>
  <c r="AC141" i="2"/>
  <c r="AD141" i="2"/>
  <c r="AD152" i="2"/>
  <c r="AC152" i="2"/>
  <c r="AC37" i="2" l="1"/>
  <c r="AD37" i="2"/>
  <c r="W162" i="2" l="1"/>
  <c r="W187" i="2"/>
  <c r="W167" i="2"/>
  <c r="W178" i="2"/>
  <c r="W163" i="2"/>
  <c r="W182" i="2"/>
  <c r="W177" i="2"/>
  <c r="W183" i="2"/>
  <c r="W168" i="2"/>
  <c r="W186" i="2"/>
  <c r="W171" i="2"/>
  <c r="X162" i="2"/>
  <c r="W188" i="2" l="1"/>
  <c r="W42" i="2"/>
  <c r="X183" i="2"/>
  <c r="W47" i="2"/>
  <c r="W172" i="2"/>
  <c r="W43" i="2"/>
  <c r="W161" i="2"/>
  <c r="W44" i="2"/>
  <c r="W164" i="2"/>
  <c r="W46" i="2"/>
  <c r="W169" i="2"/>
  <c r="W175" i="2"/>
  <c r="W41" i="2"/>
  <c r="W185" i="2"/>
  <c r="X186" i="2"/>
  <c r="W174" i="2"/>
  <c r="W176" i="2"/>
  <c r="W179" i="2"/>
  <c r="W45" i="2"/>
  <c r="W173" i="2"/>
  <c r="X188" i="2"/>
  <c r="X164" i="2"/>
  <c r="Y164" i="2"/>
  <c r="X168" i="2" l="1"/>
  <c r="X44" i="2"/>
  <c r="X178" i="2"/>
  <c r="X174" i="2"/>
  <c r="X169" i="2"/>
  <c r="Y183" i="2"/>
  <c r="X167" i="2"/>
  <c r="X42" i="2"/>
  <c r="Y186" i="2"/>
  <c r="X47" i="2"/>
  <c r="X187" i="2"/>
  <c r="W48" i="2"/>
  <c r="X176" i="2"/>
  <c r="X41" i="2"/>
  <c r="X177" i="2"/>
  <c r="AA164" i="2"/>
  <c r="Y172" i="2"/>
  <c r="X163" i="2"/>
  <c r="X173" i="2"/>
  <c r="X171" i="2"/>
  <c r="X172" i="2"/>
  <c r="Y188" i="2"/>
  <c r="X175" i="2"/>
  <c r="Z164" i="2"/>
  <c r="X43" i="2"/>
  <c r="X161" i="2"/>
  <c r="X182" i="2"/>
  <c r="X45" i="2"/>
  <c r="X46" i="2"/>
  <c r="X179" i="2"/>
  <c r="Y162" i="2"/>
  <c r="AA188" i="2"/>
  <c r="Y167" i="2"/>
  <c r="Z188" i="2"/>
  <c r="Z186" i="2"/>
  <c r="AB164" i="2" l="1"/>
  <c r="Y42" i="2"/>
  <c r="Y173" i="2"/>
  <c r="Z172" i="2"/>
  <c r="AA186" i="2"/>
  <c r="Y176" i="2"/>
  <c r="Y47" i="2"/>
  <c r="Y177" i="2"/>
  <c r="Y168" i="2"/>
  <c r="Y41" i="2"/>
  <c r="Y46" i="2"/>
  <c r="Y169" i="2"/>
  <c r="Y161" i="2"/>
  <c r="X48" i="2"/>
  <c r="AB188" i="2"/>
  <c r="Y163" i="2"/>
  <c r="Y45" i="2"/>
  <c r="Y178" i="2"/>
  <c r="Y171" i="2"/>
  <c r="Z167" i="2"/>
  <c r="Y174" i="2"/>
  <c r="Y44" i="2"/>
  <c r="Z162" i="2"/>
  <c r="Y43" i="2"/>
  <c r="X185" i="2"/>
  <c r="Y175" i="2"/>
  <c r="Y179" i="2"/>
  <c r="Y182" i="2"/>
  <c r="Y187" i="2"/>
  <c r="Z173" i="2"/>
  <c r="Z187" i="2"/>
  <c r="AA172" i="2"/>
  <c r="Z46" i="2"/>
  <c r="AA167" i="2"/>
  <c r="Z177" i="2"/>
  <c r="Z171" i="2"/>
  <c r="Z45" i="2" l="1"/>
  <c r="Z161" i="2"/>
  <c r="Z179" i="2"/>
  <c r="Z176" i="2"/>
  <c r="Z175" i="2"/>
  <c r="Z44" i="2"/>
  <c r="Z43" i="2"/>
  <c r="Z47" i="2"/>
  <c r="Z178" i="2"/>
  <c r="Z168" i="2"/>
  <c r="AA171" i="2"/>
  <c r="Z42" i="2"/>
  <c r="Z163" i="2"/>
  <c r="AA162" i="2"/>
  <c r="AB186" i="2"/>
  <c r="Z174" i="2"/>
  <c r="Z41" i="2"/>
  <c r="Y185" i="2"/>
  <c r="AB172" i="2"/>
  <c r="Y48" i="2"/>
  <c r="Z183" i="2"/>
  <c r="AA177" i="2"/>
  <c r="Z169" i="2"/>
  <c r="Z182" i="2"/>
  <c r="Z185" i="2"/>
  <c r="AC188" i="2"/>
  <c r="AD188" i="2"/>
  <c r="AD164" i="2"/>
  <c r="AC164" i="2"/>
  <c r="AA169" i="2" l="1"/>
  <c r="AA163" i="2"/>
  <c r="AB162" i="2"/>
  <c r="AB167" i="2"/>
  <c r="Z48" i="2"/>
  <c r="AA183" i="2"/>
  <c r="AB177" i="2"/>
  <c r="AB171" i="2"/>
  <c r="AA176" i="2"/>
  <c r="AA173" i="2"/>
  <c r="AA42" i="2"/>
  <c r="AA161" i="2"/>
  <c r="AA47" i="2"/>
  <c r="AA168" i="2"/>
  <c r="AA41" i="2"/>
  <c r="AA185" i="2"/>
  <c r="AA174" i="2"/>
  <c r="AA44" i="2"/>
  <c r="AA178" i="2"/>
  <c r="AA43" i="2"/>
  <c r="AA179" i="2"/>
  <c r="AA187" i="2"/>
  <c r="AA45" i="2"/>
  <c r="AB46" i="2"/>
  <c r="AA46" i="2"/>
  <c r="AC172" i="2"/>
  <c r="AD172" i="2"/>
  <c r="AD186" i="2"/>
  <c r="AC186" i="2"/>
  <c r="AB179" i="2" l="1"/>
  <c r="AB168" i="2"/>
  <c r="AD185" i="2"/>
  <c r="AB183" i="2"/>
  <c r="AB42" i="2"/>
  <c r="AB47" i="2"/>
  <c r="AB174" i="2"/>
  <c r="AB45" i="2"/>
  <c r="AB43" i="2"/>
  <c r="AB44" i="2"/>
  <c r="AA175" i="2"/>
  <c r="AB163" i="2"/>
  <c r="AD175" i="2"/>
  <c r="AB161" i="2"/>
  <c r="AA48" i="2"/>
  <c r="AB173" i="2"/>
  <c r="AB178" i="2"/>
  <c r="AB169" i="2"/>
  <c r="AB41" i="2"/>
  <c r="AB187" i="2"/>
  <c r="AB176" i="2"/>
  <c r="AA182" i="2"/>
  <c r="AC167" i="2"/>
  <c r="AD167" i="2"/>
  <c r="AD171" i="2"/>
  <c r="AC171" i="2"/>
  <c r="AC175" i="2"/>
  <c r="AB175" i="2"/>
  <c r="AC185" i="2"/>
  <c r="AB185" i="2"/>
  <c r="AD177" i="2"/>
  <c r="AC177" i="2"/>
  <c r="AD162" i="2"/>
  <c r="AC162" i="2"/>
  <c r="AB182" i="2" l="1"/>
  <c r="AB48" i="2"/>
  <c r="AC168" i="2"/>
  <c r="AD168" i="2"/>
  <c r="AC42" i="2"/>
  <c r="AD42" i="2"/>
  <c r="AD174" i="2"/>
  <c r="AC174" i="2"/>
  <c r="AC43" i="2"/>
  <c r="AD43" i="2"/>
  <c r="AC169" i="2"/>
  <c r="AD169" i="2"/>
  <c r="AC176" i="2"/>
  <c r="AD176" i="2"/>
  <c r="AD183" i="2"/>
  <c r="AC183" i="2"/>
  <c r="AC161" i="2"/>
  <c r="AD161" i="2"/>
  <c r="AD41" i="2"/>
  <c r="AC41" i="2"/>
  <c r="AD44" i="2"/>
  <c r="AC44" i="2"/>
  <c r="AC173" i="2"/>
  <c r="AD173" i="2"/>
  <c r="AD163" i="2"/>
  <c r="AC163" i="2"/>
  <c r="AD47" i="2"/>
  <c r="AC47" i="2"/>
  <c r="AC45" i="2"/>
  <c r="AD45" i="2"/>
  <c r="AD179" i="2"/>
  <c r="AC179" i="2"/>
  <c r="AC182" i="2"/>
  <c r="AD182" i="2"/>
  <c r="AD46" i="2"/>
  <c r="AC46" i="2"/>
  <c r="AD178" i="2"/>
  <c r="AC178" i="2"/>
  <c r="AC187" i="2"/>
  <c r="AD187" i="2"/>
  <c r="AC48" i="2" l="1"/>
  <c r="AD48" i="2"/>
  <c r="B87" i="2" l="1"/>
  <c r="B88" i="2"/>
  <c r="B91" i="2"/>
  <c r="F88" i="2"/>
  <c r="T212" i="2"/>
  <c r="T211" i="2"/>
  <c r="F87" i="2"/>
  <c r="T215" i="2"/>
  <c r="F91" i="2"/>
  <c r="Q212" i="2"/>
  <c r="C88" i="2"/>
  <c r="V211" i="2"/>
  <c r="H87" i="2"/>
  <c r="Q215" i="2"/>
  <c r="C91" i="2"/>
  <c r="E88" i="2"/>
  <c r="S212" i="2"/>
  <c r="E87" i="2"/>
  <c r="S211" i="2"/>
  <c r="G87" i="2"/>
  <c r="U211" i="2"/>
  <c r="U215" i="2"/>
  <c r="G91" i="2"/>
  <c r="S215" i="2"/>
  <c r="E91" i="2"/>
  <c r="V212" i="2"/>
  <c r="H88" i="2"/>
  <c r="Q211" i="2"/>
  <c r="C87" i="2"/>
  <c r="D91" i="2"/>
  <c r="R215" i="2"/>
  <c r="R211" i="2"/>
  <c r="D87" i="2"/>
  <c r="U212" i="2"/>
  <c r="G88" i="2"/>
  <c r="R212" i="2"/>
  <c r="D88" i="2"/>
  <c r="V215" i="2"/>
  <c r="H91" i="2"/>
  <c r="Q88" i="2" l="1"/>
  <c r="R91" i="2"/>
  <c r="Q87" i="2"/>
  <c r="Q91" i="2"/>
  <c r="T88" i="2"/>
  <c r="U87" i="2"/>
  <c r="R88" i="2"/>
  <c r="S87" i="2"/>
  <c r="R87" i="2"/>
  <c r="S91" i="2"/>
  <c r="U88" i="2"/>
  <c r="V87" i="2"/>
  <c r="U91" i="2"/>
  <c r="T91" i="2"/>
  <c r="V88" i="2"/>
  <c r="S88" i="2"/>
  <c r="T87" i="2"/>
  <c r="V91" i="2"/>
  <c r="H77" i="3" l="1"/>
  <c r="E77" i="3" l="1"/>
  <c r="C77" i="3"/>
  <c r="G77" i="3"/>
  <c r="CD77" i="3"/>
  <c r="B77" i="3" l="1"/>
  <c r="AU77" i="3" s="1"/>
  <c r="AZ77" i="3"/>
  <c r="BY77" i="3"/>
  <c r="CC77" i="3"/>
  <c r="F77" i="3"/>
  <c r="CB77" i="3"/>
  <c r="D77" i="3"/>
  <c r="BZ77" i="3"/>
  <c r="CA77" i="3"/>
  <c r="AV77" i="3" l="1"/>
  <c r="AX77" i="3"/>
  <c r="AW77" i="3"/>
  <c r="AY77" i="3"/>
  <c r="B84" i="2" l="1"/>
  <c r="B150" i="3"/>
  <c r="B78" i="2"/>
  <c r="B92" i="2"/>
  <c r="B171" i="3"/>
  <c r="G167" i="3"/>
  <c r="B52" i="3"/>
  <c r="B115" i="3"/>
  <c r="B57" i="3"/>
  <c r="B129" i="3"/>
  <c r="B30" i="3"/>
  <c r="B103" i="3"/>
  <c r="B71" i="3"/>
  <c r="B82" i="2"/>
  <c r="B68" i="3"/>
  <c r="B19" i="3"/>
  <c r="B71" i="2"/>
  <c r="B167" i="3"/>
  <c r="B165" i="3"/>
  <c r="B44" i="3"/>
  <c r="B130" i="3"/>
  <c r="B90" i="3"/>
  <c r="B124" i="3"/>
  <c r="B87" i="3"/>
  <c r="B140" i="3"/>
  <c r="B74" i="2"/>
  <c r="B91" i="3"/>
  <c r="B16" i="3"/>
  <c r="B90" i="2"/>
  <c r="B61" i="3"/>
  <c r="B102" i="3"/>
  <c r="B85" i="3"/>
  <c r="B29" i="3"/>
  <c r="B174" i="3"/>
  <c r="B9" i="3"/>
  <c r="B106" i="3"/>
  <c r="B145" i="3"/>
  <c r="B83" i="2"/>
  <c r="B40" i="3"/>
  <c r="B163" i="3"/>
  <c r="B152" i="3"/>
  <c r="B38" i="3"/>
  <c r="B15" i="3"/>
  <c r="B85" i="2"/>
  <c r="B166" i="3"/>
  <c r="B45" i="3"/>
  <c r="B89" i="2"/>
  <c r="B147" i="3"/>
  <c r="B175" i="3"/>
  <c r="B14" i="3"/>
  <c r="B107" i="3"/>
  <c r="B126" i="3"/>
  <c r="B77" i="2"/>
  <c r="B142" i="3"/>
  <c r="B12" i="3"/>
  <c r="B120" i="3"/>
  <c r="E79" i="3"/>
  <c r="B76" i="3"/>
  <c r="B176" i="3"/>
  <c r="B110" i="3"/>
  <c r="B179" i="3"/>
  <c r="B100" i="3"/>
  <c r="B6" i="3"/>
  <c r="B65" i="3"/>
  <c r="B157" i="3"/>
  <c r="E100" i="3"/>
  <c r="B26" i="3"/>
  <c r="B79" i="3"/>
  <c r="B155" i="3"/>
  <c r="B123" i="3"/>
  <c r="B33" i="3"/>
  <c r="B144" i="3"/>
  <c r="B93" i="2"/>
  <c r="B70" i="2"/>
  <c r="B55" i="3"/>
  <c r="B112" i="3"/>
  <c r="B84" i="3"/>
  <c r="B105" i="3"/>
  <c r="B59" i="3"/>
  <c r="B154" i="3"/>
  <c r="B37" i="3"/>
  <c r="B96" i="3"/>
  <c r="B138" i="3"/>
  <c r="B25" i="3"/>
  <c r="B79" i="2"/>
  <c r="B82" i="3"/>
  <c r="B139" i="3"/>
  <c r="B78" i="3"/>
  <c r="B164" i="3"/>
  <c r="B121" i="3"/>
  <c r="B66" i="3"/>
  <c r="B95" i="3"/>
  <c r="B47" i="3"/>
  <c r="B67" i="3"/>
  <c r="B119" i="3"/>
  <c r="B136" i="3"/>
  <c r="B34" i="3"/>
  <c r="B125" i="3"/>
  <c r="B83" i="3"/>
  <c r="B148" i="3"/>
  <c r="B8" i="3"/>
  <c r="B168" i="3"/>
  <c r="B98" i="3"/>
  <c r="B54" i="3"/>
  <c r="B117" i="3"/>
  <c r="B156" i="3"/>
  <c r="B149" i="3"/>
  <c r="B27" i="3"/>
  <c r="B141" i="3"/>
  <c r="B73" i="3"/>
  <c r="B72" i="2"/>
  <c r="B74" i="3"/>
  <c r="B99" i="3"/>
  <c r="B104" i="3"/>
  <c r="B64" i="3"/>
  <c r="B42" i="3"/>
  <c r="B101" i="3"/>
  <c r="B161" i="3"/>
  <c r="B133" i="3"/>
  <c r="B81" i="3"/>
  <c r="B35" i="3"/>
  <c r="B89" i="3"/>
  <c r="B132" i="3"/>
  <c r="B11" i="3"/>
  <c r="B94" i="2"/>
  <c r="B49" i="3"/>
  <c r="B113" i="3"/>
  <c r="B21" i="3"/>
  <c r="B143" i="3"/>
  <c r="B134" i="3"/>
  <c r="B170" i="3"/>
  <c r="B81" i="2"/>
  <c r="D165" i="3"/>
  <c r="B10" i="3"/>
  <c r="B69" i="3"/>
  <c r="B20" i="3"/>
  <c r="B58" i="3"/>
  <c r="B114" i="3"/>
  <c r="B46" i="3"/>
  <c r="B48" i="3"/>
  <c r="B109" i="3"/>
  <c r="B95" i="2"/>
  <c r="B128" i="3"/>
  <c r="B92" i="3"/>
  <c r="D110" i="3"/>
  <c r="B137" i="3"/>
  <c r="B169" i="3"/>
  <c r="B135" i="3"/>
  <c r="D176" i="3"/>
  <c r="B50" i="3"/>
  <c r="B51" i="3"/>
  <c r="B62" i="3"/>
  <c r="B111" i="3"/>
  <c r="B75" i="3"/>
  <c r="B32" i="3"/>
  <c r="B36" i="3"/>
  <c r="E97" i="3"/>
  <c r="B160" i="3"/>
  <c r="B13" i="3"/>
  <c r="B153" i="3"/>
  <c r="B131" i="3"/>
  <c r="B24" i="3"/>
  <c r="B73" i="2"/>
  <c r="B7" i="3"/>
  <c r="B18" i="3"/>
  <c r="B68" i="2"/>
  <c r="B93" i="3"/>
  <c r="B56" i="3"/>
  <c r="B94" i="3"/>
  <c r="B41" i="3"/>
  <c r="B177" i="3"/>
  <c r="B116" i="3"/>
  <c r="B60" i="3"/>
  <c r="B158" i="3"/>
  <c r="B86" i="3"/>
  <c r="B72" i="3"/>
  <c r="B151" i="3"/>
  <c r="B28" i="3"/>
  <c r="B122" i="3"/>
  <c r="B31" i="3"/>
  <c r="B178" i="3"/>
  <c r="B69" i="2"/>
  <c r="B173" i="3"/>
  <c r="B70" i="3"/>
  <c r="B86" i="2"/>
  <c r="B53" i="3"/>
  <c r="B108" i="3"/>
  <c r="B43" i="3"/>
  <c r="B97" i="3"/>
  <c r="B22" i="3"/>
  <c r="BY161" i="3"/>
  <c r="C161" i="3"/>
  <c r="CC90" i="3"/>
  <c r="G90" i="3"/>
  <c r="G69" i="2"/>
  <c r="U193" i="2"/>
  <c r="CA103" i="3"/>
  <c r="E103" i="3"/>
  <c r="G97" i="3"/>
  <c r="CC97" i="3"/>
  <c r="CC20" i="3"/>
  <c r="G20" i="3"/>
  <c r="D92" i="2"/>
  <c r="R216" i="2"/>
  <c r="F149" i="3"/>
  <c r="CB149" i="3"/>
  <c r="F143" i="3"/>
  <c r="CB143" i="3"/>
  <c r="F127" i="3"/>
  <c r="CB127" i="3"/>
  <c r="F76" i="3"/>
  <c r="CB76" i="3"/>
  <c r="E177" i="3"/>
  <c r="CA177" i="3"/>
  <c r="F152" i="3"/>
  <c r="CB152" i="3"/>
  <c r="F141" i="3"/>
  <c r="CB141" i="3"/>
  <c r="C57" i="3"/>
  <c r="BY57" i="3"/>
  <c r="CA176" i="3"/>
  <c r="E176" i="3"/>
  <c r="E70" i="2"/>
  <c r="S194" i="2"/>
  <c r="R194" i="2"/>
  <c r="D70" i="2"/>
  <c r="CC161" i="3"/>
  <c r="G161" i="3"/>
  <c r="C63" i="3"/>
  <c r="T208" i="2"/>
  <c r="F84" i="2"/>
  <c r="D147" i="3"/>
  <c r="BZ147" i="3"/>
  <c r="CB140" i="3"/>
  <c r="F140" i="3"/>
  <c r="BZ137" i="3"/>
  <c r="D137" i="3"/>
  <c r="F135" i="3"/>
  <c r="CB135" i="3"/>
  <c r="CB131" i="3"/>
  <c r="F131" i="3"/>
  <c r="C89" i="3"/>
  <c r="BY89" i="3"/>
  <c r="BY49" i="3"/>
  <c r="C49" i="3"/>
  <c r="E28" i="3"/>
  <c r="F63" i="3"/>
  <c r="CB12" i="3"/>
  <c r="F12" i="3"/>
  <c r="C93" i="3"/>
  <c r="BY93" i="3"/>
  <c r="C114" i="3"/>
  <c r="BY114" i="3"/>
  <c r="BZ99" i="3"/>
  <c r="D99" i="3"/>
  <c r="BZ86" i="3"/>
  <c r="D86" i="3"/>
  <c r="CB14" i="3"/>
  <c r="F14" i="3"/>
  <c r="BZ155" i="3"/>
  <c r="D155" i="3"/>
  <c r="BY113" i="3"/>
  <c r="C113" i="3"/>
  <c r="BY175" i="3"/>
  <c r="C175" i="3"/>
  <c r="R217" i="2"/>
  <c r="D93" i="2"/>
  <c r="D133" i="3"/>
  <c r="BZ133" i="3"/>
  <c r="D107" i="3"/>
  <c r="BZ107" i="3"/>
  <c r="C15" i="3"/>
  <c r="BY15" i="3"/>
  <c r="CB165" i="3"/>
  <c r="F165" i="3"/>
  <c r="CA149" i="3"/>
  <c r="E149" i="3"/>
  <c r="CA123" i="3"/>
  <c r="E123" i="3"/>
  <c r="CA112" i="3"/>
  <c r="E112" i="3"/>
  <c r="G94" i="3"/>
  <c r="D174" i="3"/>
  <c r="BZ174" i="3"/>
  <c r="E166" i="3"/>
  <c r="CA166" i="3"/>
  <c r="D125" i="3"/>
  <c r="BZ125" i="3"/>
  <c r="F92" i="3"/>
  <c r="CB92" i="3"/>
  <c r="F87" i="3"/>
  <c r="CB87" i="3"/>
  <c r="F62" i="3"/>
  <c r="CB62" i="3"/>
  <c r="D56" i="3"/>
  <c r="BZ56" i="3"/>
  <c r="F52" i="3"/>
  <c r="CB52" i="3"/>
  <c r="CB158" i="3"/>
  <c r="F158" i="3"/>
  <c r="F154" i="3"/>
  <c r="CB154" i="3"/>
  <c r="CB121" i="3"/>
  <c r="F121" i="3"/>
  <c r="CB35" i="3"/>
  <c r="F35" i="3"/>
  <c r="F30" i="3"/>
  <c r="CB30" i="3"/>
  <c r="CC89" i="3"/>
  <c r="G89" i="3"/>
  <c r="D38" i="3"/>
  <c r="BZ38" i="3"/>
  <c r="G74" i="3"/>
  <c r="CC74" i="3"/>
  <c r="C134" i="3"/>
  <c r="BY134" i="3"/>
  <c r="BY101" i="3"/>
  <c r="C101" i="3"/>
  <c r="CB31" i="3"/>
  <c r="F31" i="3"/>
  <c r="E72" i="2"/>
  <c r="S196" i="2"/>
  <c r="G78" i="2"/>
  <c r="U202" i="2"/>
  <c r="G164" i="3"/>
  <c r="CC164" i="3"/>
  <c r="E95" i="2"/>
  <c r="S219" i="2"/>
  <c r="E14" i="3"/>
  <c r="CA14" i="3"/>
  <c r="E10" i="3"/>
  <c r="CA10" i="3"/>
  <c r="S192" i="2"/>
  <c r="E68" i="2"/>
  <c r="C6" i="3"/>
  <c r="BY6" i="3"/>
  <c r="D142" i="3"/>
  <c r="BZ142" i="3"/>
  <c r="G34" i="3"/>
  <c r="CC34" i="3"/>
  <c r="BY36" i="3"/>
  <c r="C36" i="3"/>
  <c r="BY25" i="3"/>
  <c r="C25" i="3"/>
  <c r="T55" i="2"/>
  <c r="BY115" i="3"/>
  <c r="C115" i="3"/>
  <c r="BZ108" i="3"/>
  <c r="D108" i="3"/>
  <c r="C99" i="3"/>
  <c r="BY99" i="3"/>
  <c r="CC145" i="3"/>
  <c r="G145" i="3"/>
  <c r="CC13" i="3"/>
  <c r="G13" i="3"/>
  <c r="BZ165" i="3"/>
  <c r="BY165" i="3"/>
  <c r="C165" i="3"/>
  <c r="BY112" i="3"/>
  <c r="C112" i="3"/>
  <c r="BY95" i="3"/>
  <c r="C95" i="3"/>
  <c r="C153" i="3"/>
  <c r="BY153" i="3"/>
  <c r="G118" i="3"/>
  <c r="CC118" i="3"/>
  <c r="Q197" i="2"/>
  <c r="C73" i="2"/>
  <c r="Q209" i="2"/>
  <c r="C85" i="2"/>
  <c r="CC179" i="3"/>
  <c r="G179" i="3"/>
  <c r="C58" i="3"/>
  <c r="BY58" i="3"/>
  <c r="D40" i="3"/>
  <c r="BZ40" i="3"/>
  <c r="BZ176" i="3"/>
  <c r="C176" i="3"/>
  <c r="BY176" i="3"/>
  <c r="CA133" i="3"/>
  <c r="E133" i="3"/>
  <c r="CB115" i="3"/>
  <c r="F115" i="3"/>
  <c r="G108" i="3"/>
  <c r="CC108" i="3"/>
  <c r="G26" i="3"/>
  <c r="CC26" i="3"/>
  <c r="CC23" i="3"/>
  <c r="G23" i="3"/>
  <c r="Q57" i="2"/>
  <c r="Q193" i="2"/>
  <c r="C69" i="2"/>
  <c r="CA151" i="3"/>
  <c r="E151" i="3"/>
  <c r="CA132" i="3"/>
  <c r="E132" i="3"/>
  <c r="CA74" i="3"/>
  <c r="E74" i="3"/>
  <c r="D43" i="3"/>
  <c r="BZ43" i="3"/>
  <c r="E42" i="3"/>
  <c r="CA42" i="3"/>
  <c r="R197" i="2"/>
  <c r="D73" i="2"/>
  <c r="D85" i="2"/>
  <c r="R209" i="2"/>
  <c r="E68" i="3"/>
  <c r="CA68" i="3"/>
  <c r="CC62" i="3"/>
  <c r="G62" i="3"/>
  <c r="D58" i="3"/>
  <c r="BZ58" i="3"/>
  <c r="G57" i="3"/>
  <c r="CC57" i="3"/>
  <c r="D53" i="3"/>
  <c r="BZ53" i="3"/>
  <c r="CC52" i="3"/>
  <c r="G52" i="3"/>
  <c r="CB40" i="3"/>
  <c r="F40" i="3"/>
  <c r="BZ36" i="3"/>
  <c r="D36" i="3"/>
  <c r="CC29" i="3"/>
  <c r="G29" i="3"/>
  <c r="BZ7" i="3"/>
  <c r="D7" i="3"/>
  <c r="CA12" i="3"/>
  <c r="E12" i="3"/>
  <c r="C133" i="3"/>
  <c r="BY133" i="3"/>
  <c r="BY126" i="3"/>
  <c r="C126" i="3"/>
  <c r="BY86" i="3"/>
  <c r="C86" i="3"/>
  <c r="CB21" i="3"/>
  <c r="F21" i="3"/>
  <c r="CA119" i="3"/>
  <c r="E119" i="3"/>
  <c r="F97" i="3"/>
  <c r="CB97" i="3"/>
  <c r="CC106" i="3"/>
  <c r="G106" i="3"/>
  <c r="G78" i="3"/>
  <c r="CC78" i="3"/>
  <c r="CA72" i="3"/>
  <c r="E72" i="3"/>
  <c r="BZ16" i="3"/>
  <c r="D16" i="3"/>
  <c r="CB123" i="3"/>
  <c r="F123" i="3"/>
  <c r="F124" i="3"/>
  <c r="CB124" i="3"/>
  <c r="CB179" i="3"/>
  <c r="F179" i="3"/>
  <c r="S55" i="2"/>
  <c r="CA8" i="3"/>
  <c r="E8" i="3"/>
  <c r="R52" i="2"/>
  <c r="G133" i="3"/>
  <c r="CC133" i="3"/>
  <c r="G126" i="3"/>
  <c r="CC126" i="3"/>
  <c r="BZ115" i="3"/>
  <c r="D115" i="3"/>
  <c r="F86" i="2"/>
  <c r="T210" i="2"/>
  <c r="E35" i="3"/>
  <c r="CA35" i="3"/>
  <c r="T198" i="2"/>
  <c r="F74" i="2"/>
  <c r="BY71" i="3"/>
  <c r="C71" i="3"/>
  <c r="CA51" i="3"/>
  <c r="E51" i="3"/>
  <c r="BZ6" i="3"/>
  <c r="D6" i="3"/>
  <c r="F47" i="3"/>
  <c r="CB47" i="3"/>
  <c r="F80" i="2"/>
  <c r="G146" i="3"/>
  <c r="G165" i="3"/>
  <c r="CC165" i="3"/>
  <c r="C70" i="3"/>
  <c r="BY70" i="3"/>
  <c r="C68" i="3"/>
  <c r="BY68" i="3"/>
  <c r="C95" i="2"/>
  <c r="Q219" i="2"/>
  <c r="D106" i="3"/>
  <c r="BZ106" i="3"/>
  <c r="CB10" i="3"/>
  <c r="F10" i="3"/>
  <c r="D112" i="3"/>
  <c r="BZ112" i="3"/>
  <c r="D95" i="3"/>
  <c r="BZ95" i="3"/>
  <c r="D69" i="3"/>
  <c r="BZ69" i="3"/>
  <c r="C174" i="3"/>
  <c r="BY174" i="3"/>
  <c r="F166" i="3"/>
  <c r="CB166" i="3"/>
  <c r="D128" i="3"/>
  <c r="BZ128" i="3"/>
  <c r="E164" i="3"/>
  <c r="CA164" i="3"/>
  <c r="BZ158" i="3"/>
  <c r="D158" i="3"/>
  <c r="E156" i="3"/>
  <c r="CA156" i="3"/>
  <c r="BZ154" i="3"/>
  <c r="D154" i="3"/>
  <c r="G115" i="3"/>
  <c r="CC115" i="3"/>
  <c r="CB100" i="3"/>
  <c r="F100" i="3"/>
  <c r="CB91" i="3"/>
  <c r="F91" i="3"/>
  <c r="E83" i="3"/>
  <c r="CA83" i="3"/>
  <c r="CB82" i="3"/>
  <c r="F82" i="3"/>
  <c r="E81" i="3"/>
  <c r="CA81" i="3"/>
  <c r="D94" i="2"/>
  <c r="R218" i="2"/>
  <c r="CB41" i="3"/>
  <c r="F41" i="3"/>
  <c r="U201" i="2"/>
  <c r="G77" i="2"/>
  <c r="D21" i="3"/>
  <c r="BZ21" i="3"/>
  <c r="D12" i="3"/>
  <c r="BZ12" i="3"/>
  <c r="D96" i="3"/>
  <c r="BZ96" i="3"/>
  <c r="BY20" i="3"/>
  <c r="C20" i="3"/>
  <c r="CA155" i="3"/>
  <c r="E155" i="3"/>
  <c r="CA113" i="3"/>
  <c r="E113" i="3"/>
  <c r="F101" i="3"/>
  <c r="CB101" i="3"/>
  <c r="D22" i="3"/>
  <c r="BZ22" i="3"/>
  <c r="CC85" i="3"/>
  <c r="G85" i="3"/>
  <c r="BY107" i="3"/>
  <c r="C107" i="3"/>
  <c r="E89" i="2"/>
  <c r="S213" i="2"/>
  <c r="CA170" i="3"/>
  <c r="E170" i="3"/>
  <c r="CA140" i="3"/>
  <c r="E140" i="3"/>
  <c r="E135" i="3"/>
  <c r="CA135" i="3"/>
  <c r="CC119" i="3"/>
  <c r="G119" i="3"/>
  <c r="CC103" i="3"/>
  <c r="G103" i="3"/>
  <c r="CC72" i="3"/>
  <c r="G72" i="3"/>
  <c r="BZ64" i="3"/>
  <c r="D64" i="3"/>
  <c r="CB51" i="3"/>
  <c r="F51" i="3"/>
  <c r="D24" i="3"/>
  <c r="BZ24" i="3"/>
  <c r="D23" i="3"/>
  <c r="BZ23" i="3"/>
  <c r="F136" i="3"/>
  <c r="CB136" i="3"/>
  <c r="F132" i="3"/>
  <c r="CB132" i="3"/>
  <c r="BY123" i="3"/>
  <c r="C123" i="3"/>
  <c r="C127" i="3"/>
  <c r="F84" i="3"/>
  <c r="CB84" i="3"/>
  <c r="CB73" i="3"/>
  <c r="F73" i="3"/>
  <c r="BY56" i="3"/>
  <c r="C56" i="3"/>
  <c r="F178" i="3"/>
  <c r="CB178" i="3"/>
  <c r="CC175" i="3"/>
  <c r="G175" i="3"/>
  <c r="S205" i="2"/>
  <c r="E81" i="2"/>
  <c r="F148" i="3"/>
  <c r="CB148" i="3"/>
  <c r="BY140" i="3"/>
  <c r="C140" i="3"/>
  <c r="C137" i="3"/>
  <c r="BY137" i="3"/>
  <c r="C131" i="3"/>
  <c r="BY131" i="3"/>
  <c r="CB20" i="3"/>
  <c r="F20" i="3"/>
  <c r="C18" i="3"/>
  <c r="BY18" i="3"/>
  <c r="S214" i="2"/>
  <c r="E90" i="2"/>
  <c r="CC163" i="3"/>
  <c r="G163" i="3"/>
  <c r="BZ160" i="3"/>
  <c r="D160" i="3"/>
  <c r="BZ151" i="3"/>
  <c r="D151" i="3"/>
  <c r="F49" i="3"/>
  <c r="CB49" i="3"/>
  <c r="BY47" i="3"/>
  <c r="C47" i="3"/>
  <c r="G134" i="3"/>
  <c r="CC134" i="3"/>
  <c r="D122" i="3"/>
  <c r="BZ122" i="3"/>
  <c r="F176" i="3"/>
  <c r="CB176" i="3"/>
  <c r="CB8" i="3"/>
  <c r="F8" i="3"/>
  <c r="BY35" i="3"/>
  <c r="C35" i="3"/>
  <c r="BY30" i="3"/>
  <c r="C30" i="3"/>
  <c r="U208" i="2"/>
  <c r="G84" i="2"/>
  <c r="G147" i="3"/>
  <c r="CC147" i="3"/>
  <c r="CC131" i="3"/>
  <c r="G131" i="3"/>
  <c r="D71" i="3"/>
  <c r="BZ71" i="3"/>
  <c r="F95" i="3"/>
  <c r="CB95" i="3"/>
  <c r="F69" i="3"/>
  <c r="CB69" i="3"/>
  <c r="CA161" i="3"/>
  <c r="E161" i="3"/>
  <c r="CB99" i="3"/>
  <c r="F99" i="3"/>
  <c r="F81" i="3"/>
  <c r="CB81" i="3"/>
  <c r="F111" i="3"/>
  <c r="CB111" i="3"/>
  <c r="CA97" i="3"/>
  <c r="D97" i="3"/>
  <c r="BZ97" i="3"/>
  <c r="CC66" i="3"/>
  <c r="G66" i="3"/>
  <c r="CA116" i="3"/>
  <c r="E116" i="3"/>
  <c r="E102" i="3"/>
  <c r="CA102" i="3"/>
  <c r="BZ84" i="3"/>
  <c r="D84" i="3"/>
  <c r="CC25" i="3"/>
  <c r="G25" i="3"/>
  <c r="G178" i="3"/>
  <c r="CC178" i="3"/>
  <c r="E148" i="3"/>
  <c r="CA148" i="3"/>
  <c r="BY158" i="3"/>
  <c r="C158" i="3"/>
  <c r="T219" i="2"/>
  <c r="F95" i="2"/>
  <c r="E11" i="3"/>
  <c r="CA11" i="3"/>
  <c r="D18" i="3"/>
  <c r="BZ18" i="3"/>
  <c r="D10" i="3"/>
  <c r="BZ10" i="3"/>
  <c r="C132" i="3"/>
  <c r="BY132" i="3"/>
  <c r="E61" i="3"/>
  <c r="CA61" i="3"/>
  <c r="D153" i="3"/>
  <c r="BZ153" i="3"/>
  <c r="E17" i="3"/>
  <c r="CA17" i="3"/>
  <c r="BZ152" i="3"/>
  <c r="D152" i="3"/>
  <c r="CC92" i="3"/>
  <c r="G92" i="3"/>
  <c r="C84" i="3"/>
  <c r="BY84" i="3"/>
  <c r="E52" i="3"/>
  <c r="CA52" i="3"/>
  <c r="F22" i="3"/>
  <c r="CB22" i="3"/>
  <c r="CC176" i="3"/>
  <c r="G176" i="3"/>
  <c r="S210" i="2"/>
  <c r="E86" i="2"/>
  <c r="S195" i="2"/>
  <c r="E71" i="2"/>
  <c r="BZ8" i="3"/>
  <c r="D8" i="3"/>
  <c r="CC158" i="3"/>
  <c r="G158" i="3"/>
  <c r="C145" i="3"/>
  <c r="BY145" i="3"/>
  <c r="C46" i="3"/>
  <c r="BY46" i="3"/>
  <c r="CB13" i="3"/>
  <c r="F13" i="3"/>
  <c r="BY148" i="3"/>
  <c r="C148" i="3"/>
  <c r="BZ140" i="3"/>
  <c r="D140" i="3"/>
  <c r="BZ135" i="3"/>
  <c r="D135" i="3"/>
  <c r="BZ131" i="3"/>
  <c r="D131" i="3"/>
  <c r="C120" i="3"/>
  <c r="BY120" i="3"/>
  <c r="G94" i="2"/>
  <c r="U218" i="2"/>
  <c r="E32" i="3"/>
  <c r="C109" i="3"/>
  <c r="BY109" i="3"/>
  <c r="BY108" i="3"/>
  <c r="C108" i="3"/>
  <c r="BY100" i="3"/>
  <c r="C100" i="3"/>
  <c r="BY21" i="3"/>
  <c r="C21" i="3"/>
  <c r="CC120" i="3"/>
  <c r="G120" i="3"/>
  <c r="CA24" i="3"/>
  <c r="E24" i="3"/>
  <c r="CB18" i="3"/>
  <c r="F18" i="3"/>
  <c r="T216" i="2"/>
  <c r="F92" i="2"/>
  <c r="T214" i="2"/>
  <c r="F90" i="2"/>
  <c r="CC50" i="3"/>
  <c r="G50" i="3"/>
  <c r="C179" i="3"/>
  <c r="BY179" i="3"/>
  <c r="D79" i="2"/>
  <c r="R203" i="2"/>
  <c r="C74" i="2"/>
  <c r="Q198" i="2"/>
  <c r="BZ111" i="3"/>
  <c r="D111" i="3"/>
  <c r="BY97" i="3"/>
  <c r="C97" i="3"/>
  <c r="BY168" i="3"/>
  <c r="C168" i="3"/>
  <c r="E95" i="3"/>
  <c r="CA95" i="3"/>
  <c r="F177" i="3"/>
  <c r="CB177" i="3"/>
  <c r="D27" i="3"/>
  <c r="BZ27" i="3"/>
  <c r="D173" i="3"/>
  <c r="BZ173" i="3"/>
  <c r="CA128" i="3"/>
  <c r="E128" i="3"/>
  <c r="E124" i="3"/>
  <c r="CA124" i="3"/>
  <c r="E93" i="3"/>
  <c r="CA93" i="3"/>
  <c r="BZ88" i="3"/>
  <c r="D88" i="3"/>
  <c r="D70" i="3"/>
  <c r="BZ70" i="3"/>
  <c r="BZ60" i="3"/>
  <c r="D60" i="3"/>
  <c r="CC58" i="3"/>
  <c r="G58" i="3"/>
  <c r="CB56" i="3"/>
  <c r="F56" i="3"/>
  <c r="D45" i="3"/>
  <c r="BZ45" i="3"/>
  <c r="CB129" i="3"/>
  <c r="F129" i="3"/>
  <c r="F126" i="3"/>
  <c r="CB126" i="3"/>
  <c r="CC86" i="3"/>
  <c r="G86" i="3"/>
  <c r="E44" i="3"/>
  <c r="CA44" i="3"/>
  <c r="CB37" i="3"/>
  <c r="F37" i="3"/>
  <c r="E84" i="2"/>
  <c r="S208" i="2"/>
  <c r="E106" i="3"/>
  <c r="CA106" i="3"/>
  <c r="F90" i="3"/>
  <c r="CB90" i="3"/>
  <c r="G38" i="3"/>
  <c r="CC38" i="3"/>
  <c r="G24" i="3"/>
  <c r="CC24" i="3"/>
  <c r="C163" i="3"/>
  <c r="BY163" i="3"/>
  <c r="C149" i="3"/>
  <c r="BY149" i="3"/>
  <c r="CA49" i="3"/>
  <c r="E49" i="3"/>
  <c r="BY144" i="3"/>
  <c r="C144" i="3"/>
  <c r="BY124" i="3"/>
  <c r="C124" i="3"/>
  <c r="F25" i="3"/>
  <c r="CB25" i="3"/>
  <c r="CC156" i="3"/>
  <c r="G156" i="3"/>
  <c r="BZ91" i="3"/>
  <c r="D91" i="3"/>
  <c r="BZ82" i="3"/>
  <c r="D82" i="3"/>
  <c r="F79" i="2"/>
  <c r="T203" i="2"/>
  <c r="F69" i="2"/>
  <c r="T193" i="2"/>
  <c r="C92" i="2"/>
  <c r="Q216" i="2"/>
  <c r="C14" i="3"/>
  <c r="BY14" i="3"/>
  <c r="C171" i="3"/>
  <c r="BY171" i="3"/>
  <c r="Q56" i="2"/>
  <c r="CC143" i="3"/>
  <c r="G143" i="3"/>
  <c r="F93" i="3"/>
  <c r="CB93" i="3"/>
  <c r="CA40" i="3"/>
  <c r="E40" i="3"/>
  <c r="F19" i="3"/>
  <c r="CB19" i="3"/>
  <c r="H73" i="2"/>
  <c r="G74" i="2"/>
  <c r="U198" i="2"/>
  <c r="U216" i="2"/>
  <c r="G92" i="2"/>
  <c r="C34" i="3"/>
  <c r="BY34" i="3"/>
  <c r="CC40" i="3"/>
  <c r="G40" i="3"/>
  <c r="Q52" i="2"/>
  <c r="BZ130" i="3"/>
  <c r="D130" i="3"/>
  <c r="CA126" i="3"/>
  <c r="E126" i="3"/>
  <c r="CA90" i="3"/>
  <c r="E90" i="3"/>
  <c r="CB85" i="3"/>
  <c r="F85" i="3"/>
  <c r="F83" i="3"/>
  <c r="CB83" i="3"/>
  <c r="BZ46" i="3"/>
  <c r="D46" i="3"/>
  <c r="BZ35" i="3"/>
  <c r="D35" i="3"/>
  <c r="BZ13" i="3"/>
  <c r="D13" i="3"/>
  <c r="C12" i="3"/>
  <c r="BY12" i="3"/>
  <c r="D74" i="2"/>
  <c r="R198" i="2"/>
  <c r="C38" i="3"/>
  <c r="BY38" i="3"/>
  <c r="CB6" i="3"/>
  <c r="F6" i="3"/>
  <c r="E138" i="3"/>
  <c r="CA138" i="3"/>
  <c r="E136" i="3"/>
  <c r="CA136" i="3"/>
  <c r="D65" i="3"/>
  <c r="BZ65" i="3"/>
  <c r="BZ49" i="3"/>
  <c r="D49" i="3"/>
  <c r="BZ48" i="3"/>
  <c r="D48" i="3"/>
  <c r="CC43" i="3"/>
  <c r="G43" i="3"/>
  <c r="CC174" i="3"/>
  <c r="G174" i="3"/>
  <c r="BZ144" i="3"/>
  <c r="D144" i="3"/>
  <c r="BZ113" i="3"/>
  <c r="D113" i="3"/>
  <c r="D109" i="3"/>
  <c r="BZ109" i="3"/>
  <c r="D73" i="3"/>
  <c r="BZ73" i="3"/>
  <c r="CB58" i="3"/>
  <c r="F58" i="3"/>
  <c r="F53" i="3"/>
  <c r="CB53" i="3"/>
  <c r="D50" i="3"/>
  <c r="BZ50" i="3"/>
  <c r="G36" i="3"/>
  <c r="CC36" i="3"/>
  <c r="BZ31" i="3"/>
  <c r="D31" i="3"/>
  <c r="E167" i="3"/>
  <c r="CA167" i="3"/>
  <c r="BZ14" i="3"/>
  <c r="D14" i="3"/>
  <c r="CB155" i="3"/>
  <c r="F155" i="3"/>
  <c r="BY129" i="3"/>
  <c r="C129" i="3"/>
  <c r="G17" i="3"/>
  <c r="F68" i="2"/>
  <c r="T192" i="2"/>
  <c r="C72" i="3"/>
  <c r="BY72" i="3"/>
  <c r="D55" i="3"/>
  <c r="BZ55" i="3"/>
  <c r="D90" i="2"/>
  <c r="R214" i="2"/>
  <c r="G112" i="3"/>
  <c r="CC112" i="3"/>
  <c r="BZ124" i="3"/>
  <c r="D124" i="3"/>
  <c r="C88" i="3"/>
  <c r="E101" i="3"/>
  <c r="CA101" i="3"/>
  <c r="E93" i="2"/>
  <c r="S217" i="2"/>
  <c r="CA9" i="3"/>
  <c r="E9" i="3"/>
  <c r="CC129" i="3"/>
  <c r="G129" i="3"/>
  <c r="G160" i="3"/>
  <c r="CC160" i="3"/>
  <c r="CB107" i="3"/>
  <c r="F107" i="3"/>
  <c r="CB170" i="3"/>
  <c r="F170" i="3"/>
  <c r="D149" i="3"/>
  <c r="BZ149" i="3"/>
  <c r="D143" i="3"/>
  <c r="BZ143" i="3"/>
  <c r="CC132" i="3"/>
  <c r="G132" i="3"/>
  <c r="D42" i="3"/>
  <c r="BZ42" i="3"/>
  <c r="E34" i="3"/>
  <c r="CA34" i="3"/>
  <c r="G125" i="3"/>
  <c r="CC125" i="3"/>
  <c r="F16" i="3"/>
  <c r="CB16" i="3"/>
  <c r="CB175" i="3"/>
  <c r="F175" i="3"/>
  <c r="F78" i="2"/>
  <c r="T202" i="2"/>
  <c r="CB164" i="3"/>
  <c r="F164" i="3"/>
  <c r="BZ85" i="3"/>
  <c r="D85" i="3"/>
  <c r="F75" i="3"/>
  <c r="CB75" i="3"/>
  <c r="CA38" i="3"/>
  <c r="E38" i="3"/>
  <c r="CB171" i="3"/>
  <c r="F171" i="3"/>
  <c r="S56" i="2"/>
  <c r="C118" i="3"/>
  <c r="G69" i="3"/>
  <c r="CC69" i="3"/>
  <c r="BY33" i="3"/>
  <c r="C33" i="3"/>
  <c r="D166" i="3"/>
  <c r="BZ166" i="3"/>
  <c r="BZ141" i="3"/>
  <c r="D141" i="3"/>
  <c r="C22" i="3"/>
  <c r="BY22" i="3"/>
  <c r="C81" i="2"/>
  <c r="Q205" i="2"/>
  <c r="C78" i="2"/>
  <c r="Q202" i="2"/>
  <c r="E157" i="3"/>
  <c r="CA157" i="3"/>
  <c r="CA130" i="3"/>
  <c r="E130" i="3"/>
  <c r="BZ129" i="3"/>
  <c r="D129" i="3"/>
  <c r="BZ126" i="3"/>
  <c r="D126" i="3"/>
  <c r="E86" i="3"/>
  <c r="CA86" i="3"/>
  <c r="CA41" i="3"/>
  <c r="E41" i="3"/>
  <c r="D11" i="3"/>
  <c r="BZ11" i="3"/>
  <c r="C64" i="3"/>
  <c r="BY64" i="3"/>
  <c r="CA163" i="3"/>
  <c r="E163" i="3"/>
  <c r="CB113" i="3"/>
  <c r="F113" i="3"/>
  <c r="E25" i="3"/>
  <c r="CA25" i="3"/>
  <c r="G22" i="3"/>
  <c r="CC22" i="3"/>
  <c r="D19" i="3"/>
  <c r="BZ19" i="3"/>
  <c r="T201" i="2"/>
  <c r="F77" i="2"/>
  <c r="E15" i="3"/>
  <c r="CA15" i="3"/>
  <c r="E13" i="3"/>
  <c r="CA13" i="3"/>
  <c r="CC75" i="3"/>
  <c r="G75" i="3"/>
  <c r="CB64" i="3"/>
  <c r="F64" i="3"/>
  <c r="CC55" i="3"/>
  <c r="G55" i="3"/>
  <c r="C155" i="3"/>
  <c r="BY155" i="3"/>
  <c r="F151" i="3"/>
  <c r="CB151" i="3"/>
  <c r="CB142" i="3"/>
  <c r="F142" i="3"/>
  <c r="F138" i="3"/>
  <c r="CB138" i="3"/>
  <c r="F118" i="3"/>
  <c r="BY128" i="3"/>
  <c r="C128" i="3"/>
  <c r="C60" i="3"/>
  <c r="BY60" i="3"/>
  <c r="C52" i="3"/>
  <c r="BY52" i="3"/>
  <c r="E7" i="3"/>
  <c r="CA7" i="3"/>
  <c r="BY59" i="3"/>
  <c r="C59" i="3"/>
  <c r="F44" i="3"/>
  <c r="CB44" i="3"/>
  <c r="E26" i="3"/>
  <c r="CA26" i="3"/>
  <c r="D148" i="3"/>
  <c r="BZ148" i="3"/>
  <c r="BY135" i="3"/>
  <c r="C135" i="3"/>
  <c r="F96" i="3"/>
  <c r="CB96" i="3"/>
  <c r="BZ72" i="3"/>
  <c r="D72" i="3"/>
  <c r="C10" i="3"/>
  <c r="BY10" i="3"/>
  <c r="Q192" i="2"/>
  <c r="C68" i="2"/>
  <c r="Q214" i="2"/>
  <c r="C90" i="2"/>
  <c r="F65" i="3"/>
  <c r="CB65" i="3"/>
  <c r="CB174" i="3"/>
  <c r="F174" i="3"/>
  <c r="BY166" i="3"/>
  <c r="C166" i="3"/>
  <c r="G152" i="3"/>
  <c r="CC152" i="3"/>
  <c r="CC144" i="3"/>
  <c r="G144" i="3"/>
  <c r="G124" i="3"/>
  <c r="CC124" i="3"/>
  <c r="C160" i="3"/>
  <c r="BY160" i="3"/>
  <c r="CC59" i="3"/>
  <c r="G59" i="3"/>
  <c r="BY37" i="3"/>
  <c r="C37" i="3"/>
  <c r="CC169" i="3"/>
  <c r="G169" i="3"/>
  <c r="G140" i="3"/>
  <c r="CC140" i="3"/>
  <c r="G135" i="3"/>
  <c r="CC135" i="3"/>
  <c r="F89" i="3"/>
  <c r="CB89" i="3"/>
  <c r="BZ118" i="3"/>
  <c r="D118" i="3"/>
  <c r="G61" i="3"/>
  <c r="CC61" i="3"/>
  <c r="C28" i="3"/>
  <c r="BY28" i="3"/>
  <c r="E29" i="3"/>
  <c r="CA29" i="3"/>
  <c r="Q194" i="2"/>
  <c r="C70" i="2"/>
  <c r="BZ164" i="3"/>
  <c r="D164" i="3"/>
  <c r="CA158" i="3"/>
  <c r="E158" i="3"/>
  <c r="E160" i="3"/>
  <c r="CA160" i="3"/>
  <c r="F68" i="3"/>
  <c r="CB68" i="3"/>
  <c r="BZ15" i="3"/>
  <c r="D15" i="3"/>
  <c r="C119" i="3"/>
  <c r="BY119" i="3"/>
  <c r="BY103" i="3"/>
  <c r="C103" i="3"/>
  <c r="CC51" i="3"/>
  <c r="G51" i="3"/>
  <c r="F83" i="2"/>
  <c r="T207" i="2"/>
  <c r="CA125" i="3"/>
  <c r="E125" i="3"/>
  <c r="CC113" i="3"/>
  <c r="G113" i="3"/>
  <c r="F102" i="3"/>
  <c r="CB102" i="3"/>
  <c r="D87" i="3"/>
  <c r="BZ87" i="3"/>
  <c r="F110" i="3"/>
  <c r="CB110" i="3"/>
  <c r="C85" i="3"/>
  <c r="BY85" i="3"/>
  <c r="U203" i="2"/>
  <c r="G79" i="2"/>
  <c r="E89" i="3"/>
  <c r="CA89" i="3"/>
  <c r="D68" i="2"/>
  <c r="R192" i="2"/>
  <c r="D171" i="3"/>
  <c r="BZ171" i="3"/>
  <c r="BY151" i="3"/>
  <c r="C151" i="3"/>
  <c r="C138" i="3"/>
  <c r="BY138" i="3"/>
  <c r="C136" i="3"/>
  <c r="BY136" i="3"/>
  <c r="BZ74" i="3"/>
  <c r="D74" i="3"/>
  <c r="F33" i="3"/>
  <c r="CB33" i="3"/>
  <c r="BY167" i="3"/>
  <c r="C167" i="3"/>
  <c r="F134" i="3"/>
  <c r="CB134" i="3"/>
  <c r="CA60" i="3"/>
  <c r="E60" i="3"/>
  <c r="E56" i="3"/>
  <c r="CA56" i="3"/>
  <c r="CA19" i="3"/>
  <c r="E19" i="3"/>
  <c r="G70" i="2"/>
  <c r="U194" i="2"/>
  <c r="G82" i="3"/>
  <c r="CC82" i="3"/>
  <c r="CA30" i="3"/>
  <c r="E30" i="3"/>
  <c r="F15" i="3"/>
  <c r="CB15" i="3"/>
  <c r="F169" i="3"/>
  <c r="CB169" i="3"/>
  <c r="F150" i="3"/>
  <c r="CB150" i="3"/>
  <c r="D139" i="3"/>
  <c r="BZ139" i="3"/>
  <c r="D83" i="2"/>
  <c r="R207" i="2"/>
  <c r="G172" i="3"/>
  <c r="CA6" i="3"/>
  <c r="E6" i="3"/>
  <c r="BZ163" i="3"/>
  <c r="D163" i="3"/>
  <c r="D146" i="3"/>
  <c r="C27" i="3"/>
  <c r="BY27" i="3"/>
  <c r="BY173" i="3"/>
  <c r="C173" i="3"/>
  <c r="CC93" i="3"/>
  <c r="G93" i="3"/>
  <c r="BY45" i="3"/>
  <c r="C45" i="3"/>
  <c r="E85" i="3"/>
  <c r="CA85" i="3"/>
  <c r="D26" i="3"/>
  <c r="BZ26" i="3"/>
  <c r="BY13" i="3"/>
  <c r="C13" i="3"/>
  <c r="C84" i="2"/>
  <c r="Q208" i="2"/>
  <c r="Q213" i="2"/>
  <c r="C89" i="2"/>
  <c r="BY170" i="3"/>
  <c r="C170" i="3"/>
  <c r="E76" i="3"/>
  <c r="CA76" i="3"/>
  <c r="E69" i="3"/>
  <c r="CA69" i="3"/>
  <c r="BZ47" i="3"/>
  <c r="D47" i="3"/>
  <c r="CA144" i="3"/>
  <c r="E144" i="3"/>
  <c r="E117" i="3"/>
  <c r="CA117" i="3"/>
  <c r="BZ116" i="3"/>
  <c r="D116" i="3"/>
  <c r="E84" i="3"/>
  <c r="CA84" i="3"/>
  <c r="E73" i="3"/>
  <c r="CA73" i="3"/>
  <c r="D68" i="3"/>
  <c r="BZ68" i="3"/>
  <c r="CB60" i="3"/>
  <c r="F60" i="3"/>
  <c r="BZ57" i="3"/>
  <c r="D57" i="3"/>
  <c r="CC53" i="3"/>
  <c r="G53" i="3"/>
  <c r="F45" i="3"/>
  <c r="CB45" i="3"/>
  <c r="C164" i="3"/>
  <c r="BY164" i="3"/>
  <c r="C156" i="3"/>
  <c r="BY156" i="3"/>
  <c r="CA100" i="3"/>
  <c r="D100" i="3"/>
  <c r="BZ100" i="3"/>
  <c r="C90" i="3"/>
  <c r="BY90" i="3"/>
  <c r="E145" i="3"/>
  <c r="CA145" i="3"/>
  <c r="E46" i="3"/>
  <c r="CA46" i="3"/>
  <c r="E65" i="3"/>
  <c r="CA65" i="3"/>
  <c r="C152" i="3"/>
  <c r="BY152" i="3"/>
  <c r="C141" i="3"/>
  <c r="BY141" i="3"/>
  <c r="CB125" i="3"/>
  <c r="F125" i="3"/>
  <c r="BY116" i="3"/>
  <c r="C116" i="3"/>
  <c r="CB36" i="3"/>
  <c r="F36" i="3"/>
  <c r="S202" i="2"/>
  <c r="E78" i="2"/>
  <c r="G130" i="3"/>
  <c r="CC130" i="3"/>
  <c r="BZ114" i="3"/>
  <c r="D114" i="3"/>
  <c r="BY91" i="3"/>
  <c r="C91" i="3"/>
  <c r="G83" i="3"/>
  <c r="CC83" i="3"/>
  <c r="C82" i="3"/>
  <c r="BY82" i="3"/>
  <c r="CA23" i="3"/>
  <c r="E23" i="3"/>
  <c r="CA21" i="3"/>
  <c r="E21" i="3"/>
  <c r="CB120" i="3"/>
  <c r="F120" i="3"/>
  <c r="E92" i="2"/>
  <c r="S216" i="2"/>
  <c r="C16" i="3"/>
  <c r="BY16" i="3"/>
  <c r="G123" i="3"/>
  <c r="CC123" i="3"/>
  <c r="CA105" i="3"/>
  <c r="E105" i="3"/>
  <c r="E33" i="3"/>
  <c r="CA33" i="3"/>
  <c r="CC128" i="3"/>
  <c r="G128" i="3"/>
  <c r="BY31" i="3"/>
  <c r="C31" i="3"/>
  <c r="T217" i="2"/>
  <c r="F93" i="2"/>
  <c r="D90" i="3"/>
  <c r="BZ90" i="3"/>
  <c r="CC44" i="3"/>
  <c r="G44" i="3"/>
  <c r="G170" i="3"/>
  <c r="CC170" i="3"/>
  <c r="CA20" i="3"/>
  <c r="E20" i="3"/>
  <c r="CC10" i="3"/>
  <c r="G10" i="3"/>
  <c r="G6" i="3"/>
  <c r="CC6" i="3"/>
  <c r="F112" i="3"/>
  <c r="CB112" i="3"/>
  <c r="C32" i="3"/>
  <c r="BY32" i="3"/>
  <c r="Q206" i="2"/>
  <c r="C82" i="2"/>
  <c r="CA178" i="3"/>
  <c r="E178" i="3"/>
  <c r="BZ156" i="3"/>
  <c r="D156" i="3"/>
  <c r="E129" i="3"/>
  <c r="CA129" i="3"/>
  <c r="E114" i="3"/>
  <c r="CA114" i="3"/>
  <c r="BZ41" i="3"/>
  <c r="D41" i="3"/>
  <c r="G21" i="3"/>
  <c r="CC21" i="3"/>
  <c r="Q203" i="2"/>
  <c r="C79" i="2"/>
  <c r="C11" i="3"/>
  <c r="BY11" i="3"/>
  <c r="G18" i="3"/>
  <c r="CC18" i="3"/>
  <c r="G171" i="3"/>
  <c r="CC171" i="3"/>
  <c r="E142" i="3"/>
  <c r="CA142" i="3"/>
  <c r="G65" i="3"/>
  <c r="CC65" i="3"/>
  <c r="CC177" i="3"/>
  <c r="G177" i="3"/>
  <c r="R206" i="2"/>
  <c r="D82" i="2"/>
  <c r="CC173" i="3"/>
  <c r="G173" i="3"/>
  <c r="CB116" i="3"/>
  <c r="F116" i="3"/>
  <c r="CC109" i="3"/>
  <c r="G109" i="3"/>
  <c r="F50" i="3"/>
  <c r="CB50" i="3"/>
  <c r="G31" i="3"/>
  <c r="CC31" i="3"/>
  <c r="BZ29" i="3"/>
  <c r="D29" i="3"/>
  <c r="E22" i="3"/>
  <c r="CA22" i="3"/>
  <c r="C154" i="3"/>
  <c r="BY154" i="3"/>
  <c r="BY121" i="3"/>
  <c r="C121" i="3"/>
  <c r="S57" i="2"/>
  <c r="CC12" i="3"/>
  <c r="G12" i="3"/>
  <c r="CA120" i="3"/>
  <c r="E120" i="3"/>
  <c r="CA111" i="3"/>
  <c r="E111" i="3"/>
  <c r="CA96" i="3"/>
  <c r="E96" i="3"/>
  <c r="CA75" i="3"/>
  <c r="E75" i="3"/>
  <c r="CA71" i="3"/>
  <c r="E71" i="3"/>
  <c r="F55" i="3"/>
  <c r="CB55" i="3"/>
  <c r="C51" i="3"/>
  <c r="BY51" i="3"/>
  <c r="BY125" i="3"/>
  <c r="C125" i="3"/>
  <c r="CB70" i="3"/>
  <c r="F70" i="3"/>
  <c r="F28" i="3"/>
  <c r="CB28" i="3"/>
  <c r="G154" i="3"/>
  <c r="CC154" i="3"/>
  <c r="G121" i="3"/>
  <c r="CC121" i="3"/>
  <c r="CA37" i="3"/>
  <c r="E37" i="3"/>
  <c r="F89" i="2"/>
  <c r="T213" i="2"/>
  <c r="D162" i="3"/>
  <c r="E64" i="3"/>
  <c r="CA64" i="3"/>
  <c r="F67" i="3"/>
  <c r="CB67" i="3"/>
  <c r="R56" i="2"/>
  <c r="G151" i="3"/>
  <c r="CC151" i="3"/>
  <c r="G138" i="3"/>
  <c r="CC138" i="3"/>
  <c r="CC136" i="3"/>
  <c r="G136" i="3"/>
  <c r="G95" i="3"/>
  <c r="CC95" i="3"/>
  <c r="BY65" i="3"/>
  <c r="C65" i="3"/>
  <c r="F61" i="3"/>
  <c r="CB61" i="3"/>
  <c r="BY54" i="3"/>
  <c r="C54" i="3"/>
  <c r="BY43" i="3"/>
  <c r="C43" i="3"/>
  <c r="S206" i="2"/>
  <c r="E82" i="2"/>
  <c r="CC122" i="3"/>
  <c r="G122" i="3"/>
  <c r="BY117" i="3"/>
  <c r="C117" i="3"/>
  <c r="G73" i="3"/>
  <c r="CC73" i="3"/>
  <c r="F81" i="2"/>
  <c r="T205" i="2"/>
  <c r="C23" i="3"/>
  <c r="E83" i="2"/>
  <c r="S207" i="2"/>
  <c r="D123" i="3"/>
  <c r="BZ123" i="3"/>
  <c r="BZ110" i="3"/>
  <c r="C110" i="3"/>
  <c r="BY110" i="3"/>
  <c r="CC76" i="3"/>
  <c r="G76" i="3"/>
  <c r="G48" i="3"/>
  <c r="CC48" i="3"/>
  <c r="C177" i="3"/>
  <c r="BY177" i="3"/>
  <c r="CC33" i="3"/>
  <c r="G33" i="3"/>
  <c r="BZ134" i="3"/>
  <c r="D134" i="3"/>
  <c r="C92" i="3"/>
  <c r="BY92" i="3"/>
  <c r="C7" i="3"/>
  <c r="BY7" i="3"/>
  <c r="CB114" i="3"/>
  <c r="F114" i="3"/>
  <c r="E99" i="3"/>
  <c r="CA99" i="3"/>
  <c r="G35" i="3"/>
  <c r="CC35" i="3"/>
  <c r="CC30" i="3"/>
  <c r="G30" i="3"/>
  <c r="D103" i="3"/>
  <c r="BZ103" i="3"/>
  <c r="C66" i="3"/>
  <c r="BY66" i="3"/>
  <c r="E143" i="3"/>
  <c r="CA143" i="3"/>
  <c r="CC98" i="3"/>
  <c r="G98" i="3"/>
  <c r="D33" i="3"/>
  <c r="BZ33" i="3"/>
  <c r="D17" i="3"/>
  <c r="U209" i="2"/>
  <c r="G85" i="2"/>
  <c r="E109" i="3"/>
  <c r="CA109" i="3"/>
  <c r="D102" i="3"/>
  <c r="BZ102" i="3"/>
  <c r="E92" i="3"/>
  <c r="CA92" i="3"/>
  <c r="D179" i="3"/>
  <c r="BZ179" i="3"/>
  <c r="R195" i="2"/>
  <c r="D71" i="2"/>
  <c r="CA150" i="3"/>
  <c r="E150" i="3"/>
  <c r="E139" i="3"/>
  <c r="CA139" i="3"/>
  <c r="G111" i="3"/>
  <c r="CC111" i="3"/>
  <c r="C79" i="3"/>
  <c r="BY79" i="3"/>
  <c r="E78" i="3"/>
  <c r="CA78" i="3"/>
  <c r="D66" i="3"/>
  <c r="BZ66" i="3"/>
  <c r="D168" i="3"/>
  <c r="BZ168" i="3"/>
  <c r="E54" i="3"/>
  <c r="CA54" i="3"/>
  <c r="E73" i="2"/>
  <c r="S197" i="2"/>
  <c r="BY87" i="3"/>
  <c r="C87" i="3"/>
  <c r="C67" i="3"/>
  <c r="BY67" i="3"/>
  <c r="E53" i="3"/>
  <c r="CA53" i="3"/>
  <c r="G157" i="3"/>
  <c r="CC157" i="3"/>
  <c r="C94" i="2"/>
  <c r="Q218" i="2"/>
  <c r="CB46" i="3"/>
  <c r="F46" i="3"/>
  <c r="C150" i="3"/>
  <c r="BY150" i="3"/>
  <c r="C139" i="3"/>
  <c r="BY139" i="3"/>
  <c r="D120" i="3"/>
  <c r="BZ120" i="3"/>
  <c r="CB119" i="3"/>
  <c r="F119" i="3"/>
  <c r="CB103" i="3"/>
  <c r="F103" i="3"/>
  <c r="BY61" i="3"/>
  <c r="C61" i="3"/>
  <c r="F173" i="3"/>
  <c r="CB173" i="3"/>
  <c r="CC141" i="3"/>
  <c r="G141" i="3"/>
  <c r="CC70" i="3"/>
  <c r="G70" i="3"/>
  <c r="CC68" i="3"/>
  <c r="G68" i="3"/>
  <c r="G107" i="3"/>
  <c r="CC107" i="3"/>
  <c r="Q201" i="2"/>
  <c r="C77" i="2"/>
  <c r="U213" i="2"/>
  <c r="G89" i="2"/>
  <c r="CB79" i="3"/>
  <c r="F79" i="3"/>
  <c r="D75" i="3"/>
  <c r="BZ75" i="3"/>
  <c r="BZ136" i="3"/>
  <c r="D136" i="3"/>
  <c r="CC167" i="3"/>
  <c r="CB167" i="3"/>
  <c r="F167" i="3"/>
  <c r="Q195" i="2"/>
  <c r="C71" i="2"/>
  <c r="C8" i="3"/>
  <c r="BY8" i="3"/>
  <c r="D157" i="3"/>
  <c r="BZ157" i="3"/>
  <c r="G100" i="3"/>
  <c r="CC100" i="3"/>
  <c r="BZ145" i="3"/>
  <c r="D145" i="3"/>
  <c r="U219" i="2"/>
  <c r="G95" i="2"/>
  <c r="BZ30" i="3"/>
  <c r="D30" i="3"/>
  <c r="R213" i="2"/>
  <c r="D89" i="2"/>
  <c r="D170" i="3"/>
  <c r="BZ170" i="3"/>
  <c r="G64" i="3"/>
  <c r="CC64" i="3"/>
  <c r="BY55" i="3"/>
  <c r="C55" i="3"/>
  <c r="G14" i="3"/>
  <c r="CC14" i="3"/>
  <c r="U192" i="2"/>
  <c r="G68" i="2"/>
  <c r="D117" i="3"/>
  <c r="BZ117" i="3"/>
  <c r="G101" i="3"/>
  <c r="CC101" i="3"/>
  <c r="D72" i="2"/>
  <c r="R196" i="2"/>
  <c r="CA107" i="3"/>
  <c r="E107" i="3"/>
  <c r="F23" i="3"/>
  <c r="CB23" i="3"/>
  <c r="S193" i="2"/>
  <c r="E69" i="2"/>
  <c r="BZ20" i="3"/>
  <c r="D20" i="3"/>
  <c r="F163" i="3"/>
  <c r="CB163" i="3"/>
  <c r="C142" i="3"/>
  <c r="BY142" i="3"/>
  <c r="CA47" i="3"/>
  <c r="E47" i="3"/>
  <c r="CA174" i="3"/>
  <c r="E174" i="3"/>
  <c r="CB144" i="3"/>
  <c r="F144" i="3"/>
  <c r="CC87" i="3"/>
  <c r="G87" i="3"/>
  <c r="E67" i="3"/>
  <c r="E62" i="3"/>
  <c r="CA62" i="3"/>
  <c r="E57" i="3"/>
  <c r="CA57" i="3"/>
  <c r="C53" i="3"/>
  <c r="BY53" i="3"/>
  <c r="E45" i="3"/>
  <c r="CA45" i="3"/>
  <c r="G19" i="3"/>
  <c r="CC19" i="3"/>
  <c r="G93" i="2"/>
  <c r="U217" i="2"/>
  <c r="CC27" i="3"/>
  <c r="G27" i="3"/>
  <c r="S52" i="2"/>
  <c r="G8" i="3"/>
  <c r="CC8" i="3"/>
  <c r="CC91" i="3"/>
  <c r="G91" i="3"/>
  <c r="C83" i="3"/>
  <c r="BY83" i="3"/>
  <c r="BY81" i="3"/>
  <c r="C81" i="3"/>
  <c r="C102" i="3"/>
  <c r="BY102" i="3"/>
  <c r="F59" i="3"/>
  <c r="CB59" i="3"/>
  <c r="C44" i="3"/>
  <c r="BY44" i="3"/>
  <c r="S201" i="2"/>
  <c r="E77" i="2"/>
  <c r="D150" i="3"/>
  <c r="BZ150" i="3"/>
  <c r="CB147" i="3"/>
  <c r="F147" i="3"/>
  <c r="F24" i="3"/>
  <c r="CB24" i="3"/>
  <c r="CB139" i="3"/>
  <c r="F139" i="3"/>
  <c r="G84" i="3"/>
  <c r="CC84" i="3"/>
  <c r="CB7" i="3"/>
  <c r="F7" i="3"/>
  <c r="CC41" i="3"/>
  <c r="G41" i="3"/>
  <c r="C26" i="3"/>
  <c r="BY26" i="3"/>
  <c r="CC148" i="3"/>
  <c r="G148" i="3"/>
  <c r="G168" i="3"/>
  <c r="CC168" i="3"/>
  <c r="C98" i="3"/>
  <c r="BY98" i="3"/>
  <c r="G49" i="3"/>
  <c r="CC49" i="3"/>
  <c r="C159" i="3"/>
  <c r="C40" i="3"/>
  <c r="BY40" i="3"/>
  <c r="F160" i="3"/>
  <c r="CB160" i="3"/>
  <c r="BZ59" i="3"/>
  <c r="D59" i="3"/>
  <c r="D119" i="3"/>
  <c r="BZ119" i="3"/>
  <c r="G110" i="3"/>
  <c r="CC110" i="3"/>
  <c r="BZ76" i="3"/>
  <c r="D76" i="3"/>
  <c r="BZ61" i="3"/>
  <c r="D61" i="3"/>
  <c r="CC47" i="3"/>
  <c r="G47" i="3"/>
  <c r="F42" i="3"/>
  <c r="CB42" i="3"/>
  <c r="CA152" i="3"/>
  <c r="E152" i="3"/>
  <c r="CA141" i="3"/>
  <c r="E141" i="3"/>
  <c r="F117" i="3"/>
  <c r="CB117" i="3"/>
  <c r="G116" i="3"/>
  <c r="CC116" i="3"/>
  <c r="E87" i="3"/>
  <c r="CA87" i="3"/>
  <c r="BZ62" i="3"/>
  <c r="D62" i="3"/>
  <c r="F57" i="3"/>
  <c r="CB57" i="3"/>
  <c r="D52" i="3"/>
  <c r="BZ52" i="3"/>
  <c r="G104" i="3"/>
  <c r="R210" i="2"/>
  <c r="D86" i="2"/>
  <c r="D9" i="3"/>
  <c r="BZ9" i="3"/>
  <c r="CB161" i="3"/>
  <c r="F161" i="3"/>
  <c r="F133" i="3"/>
  <c r="CB133" i="3"/>
  <c r="C130" i="3"/>
  <c r="BY130" i="3"/>
  <c r="G81" i="3"/>
  <c r="CC81" i="3"/>
  <c r="CA169" i="3"/>
  <c r="E169" i="3"/>
  <c r="S198" i="2"/>
  <c r="E74" i="2"/>
  <c r="G96" i="3"/>
  <c r="CC96" i="3"/>
  <c r="CB34" i="3"/>
  <c r="F34" i="3"/>
  <c r="E85" i="2"/>
  <c r="S209" i="2"/>
  <c r="G166" i="3"/>
  <c r="CC166" i="3"/>
  <c r="CB122" i="3"/>
  <c r="F122" i="3"/>
  <c r="CA36" i="3"/>
  <c r="E36" i="3"/>
  <c r="F29" i="3"/>
  <c r="CB29" i="3"/>
  <c r="U205" i="2"/>
  <c r="G81" i="2"/>
  <c r="C86" i="2"/>
  <c r="Q210" i="2"/>
  <c r="C106" i="3"/>
  <c r="BY106" i="3"/>
  <c r="E16" i="3"/>
  <c r="CA16" i="3"/>
  <c r="CC149" i="3"/>
  <c r="G149" i="3"/>
  <c r="D132" i="3"/>
  <c r="BZ132" i="3"/>
  <c r="CA27" i="3"/>
  <c r="E27" i="3"/>
  <c r="BY29" i="3"/>
  <c r="C29" i="3"/>
  <c r="D83" i="3"/>
  <c r="BZ83" i="3"/>
  <c r="BZ81" i="3"/>
  <c r="D81" i="3"/>
  <c r="G46" i="3"/>
  <c r="CC46" i="3"/>
  <c r="CC15" i="3"/>
  <c r="G15" i="3"/>
  <c r="BZ89" i="3"/>
  <c r="D89" i="3"/>
  <c r="CB168" i="3"/>
  <c r="F168" i="3"/>
  <c r="U207" i="2"/>
  <c r="G83" i="2"/>
  <c r="G32" i="3"/>
  <c r="CC32" i="3"/>
  <c r="Q217" i="2"/>
  <c r="C93" i="2"/>
  <c r="BY9" i="3"/>
  <c r="C9" i="3"/>
  <c r="CA154" i="3"/>
  <c r="E154" i="3"/>
  <c r="E121" i="3"/>
  <c r="CA121" i="3"/>
  <c r="G114" i="3"/>
  <c r="CC114" i="3"/>
  <c r="CA108" i="3"/>
  <c r="E108" i="3"/>
  <c r="E91" i="3"/>
  <c r="CA91" i="3"/>
  <c r="CA82" i="3"/>
  <c r="E82" i="3"/>
  <c r="BZ63" i="3"/>
  <c r="D63" i="3"/>
  <c r="D44" i="3"/>
  <c r="BZ44" i="3"/>
  <c r="D37" i="3"/>
  <c r="BZ37" i="3"/>
  <c r="R208" i="2"/>
  <c r="D84" i="2"/>
  <c r="BZ169" i="3"/>
  <c r="D169" i="3"/>
  <c r="BY24" i="3"/>
  <c r="C24" i="3"/>
  <c r="U214" i="2"/>
  <c r="G90" i="2"/>
  <c r="CA110" i="3"/>
  <c r="E110" i="3"/>
  <c r="E98" i="3"/>
  <c r="CA98" i="3"/>
  <c r="CC42" i="3"/>
  <c r="G42" i="3"/>
  <c r="D34" i="3"/>
  <c r="BZ34" i="3"/>
  <c r="E122" i="3"/>
  <c r="CA122" i="3"/>
  <c r="BZ93" i="3"/>
  <c r="D93" i="3"/>
  <c r="BZ92" i="3"/>
  <c r="D92" i="3"/>
  <c r="CA179" i="3"/>
  <c r="E179" i="3"/>
  <c r="E70" i="3"/>
  <c r="CA70" i="3"/>
  <c r="G67" i="3"/>
  <c r="CC67" i="3"/>
  <c r="CC60" i="3"/>
  <c r="G60" i="3"/>
  <c r="G56" i="3"/>
  <c r="CC56" i="3"/>
  <c r="G45" i="3"/>
  <c r="CC45" i="3"/>
  <c r="D81" i="2"/>
  <c r="R205" i="2"/>
  <c r="D78" i="2"/>
  <c r="R202" i="2"/>
  <c r="CB130" i="3"/>
  <c r="F130" i="3"/>
  <c r="CB157" i="3"/>
  <c r="F157" i="3"/>
  <c r="CB156" i="3"/>
  <c r="F156" i="3"/>
  <c r="E134" i="3"/>
  <c r="CA134" i="3"/>
  <c r="CA59" i="3"/>
  <c r="E59" i="3"/>
  <c r="C41" i="3"/>
  <c r="BY41" i="3"/>
  <c r="F26" i="3"/>
  <c r="CB26" i="3"/>
  <c r="E79" i="2"/>
  <c r="S203" i="2"/>
  <c r="E76" i="2"/>
  <c r="G11" i="3"/>
  <c r="CC11" i="3"/>
  <c r="G79" i="3"/>
  <c r="CC79" i="3"/>
  <c r="C75" i="3"/>
  <c r="BY75" i="3"/>
  <c r="CB27" i="3"/>
  <c r="F27" i="3"/>
  <c r="CA173" i="3"/>
  <c r="E173" i="3"/>
  <c r="CB128" i="3"/>
  <c r="F128" i="3"/>
  <c r="BY122" i="3"/>
  <c r="C122" i="3"/>
  <c r="U210" i="2"/>
  <c r="G86" i="2"/>
  <c r="D105" i="3"/>
  <c r="F153" i="3"/>
  <c r="E66" i="3"/>
  <c r="CA66" i="3"/>
  <c r="F38" i="3"/>
  <c r="CB38" i="3"/>
  <c r="E168" i="3"/>
  <c r="CA168" i="3"/>
  <c r="E94" i="2"/>
  <c r="S218" i="2"/>
  <c r="CC142" i="3"/>
  <c r="G142" i="3"/>
  <c r="C48" i="3"/>
  <c r="BY48" i="3"/>
  <c r="T209" i="2"/>
  <c r="F85" i="2"/>
  <c r="F106" i="3"/>
  <c r="CB106" i="3"/>
  <c r="CA79" i="3"/>
  <c r="BZ79" i="3"/>
  <c r="D79" i="3"/>
  <c r="D78" i="3"/>
  <c r="BZ78" i="3"/>
  <c r="F98" i="3"/>
  <c r="CB98" i="3"/>
  <c r="C74" i="3"/>
  <c r="BY74" i="3"/>
  <c r="BY42" i="3"/>
  <c r="C42" i="3"/>
  <c r="D177" i="3"/>
  <c r="BZ177" i="3"/>
  <c r="E127" i="3"/>
  <c r="C72" i="2"/>
  <c r="Q196" i="2"/>
  <c r="BZ161" i="3"/>
  <c r="D161" i="3"/>
  <c r="D121" i="3"/>
  <c r="BZ121" i="3"/>
  <c r="E115" i="3"/>
  <c r="CA115" i="3"/>
  <c r="CB108" i="3"/>
  <c r="F108" i="3"/>
  <c r="G99" i="3"/>
  <c r="CC99" i="3"/>
  <c r="CC37" i="3"/>
  <c r="G37" i="3"/>
  <c r="R219" i="2"/>
  <c r="D95" i="2"/>
  <c r="R57" i="2"/>
  <c r="BY169" i="3"/>
  <c r="C169" i="3"/>
  <c r="R193" i="2"/>
  <c r="D69" i="2"/>
  <c r="G54" i="3"/>
  <c r="F109" i="3"/>
  <c r="CB109" i="3"/>
  <c r="G102" i="3"/>
  <c r="CC102" i="3"/>
  <c r="E94" i="3"/>
  <c r="BZ101" i="3"/>
  <c r="D101" i="3"/>
  <c r="CA31" i="3"/>
  <c r="E31" i="3"/>
  <c r="R55" i="2"/>
  <c r="BY157" i="3"/>
  <c r="C157" i="3"/>
  <c r="CA165" i="3"/>
  <c r="E165" i="3"/>
  <c r="E147" i="3"/>
  <c r="CA147" i="3"/>
  <c r="E131" i="3"/>
  <c r="CA131" i="3"/>
  <c r="BY78" i="3"/>
  <c r="C78" i="3"/>
  <c r="G71" i="3"/>
  <c r="CC71" i="3"/>
  <c r="CB66" i="3"/>
  <c r="F66" i="3"/>
  <c r="BZ51" i="3"/>
  <c r="D51" i="3"/>
  <c r="C143" i="3"/>
  <c r="BY143" i="3"/>
  <c r="CA48" i="3"/>
  <c r="E48" i="3"/>
  <c r="CA43" i="3"/>
  <c r="E43" i="3"/>
  <c r="CB32" i="3"/>
  <c r="F32" i="3"/>
  <c r="T206" i="2"/>
  <c r="F82" i="2"/>
  <c r="BY62" i="3"/>
  <c r="C62" i="3"/>
  <c r="CA58" i="3"/>
  <c r="E58" i="3"/>
  <c r="CA50" i="3"/>
  <c r="E50" i="3"/>
  <c r="CA175" i="3"/>
  <c r="E175" i="3"/>
  <c r="G7" i="3"/>
  <c r="CC7" i="3"/>
  <c r="CB145" i="3"/>
  <c r="F145" i="3"/>
  <c r="CB11" i="3"/>
  <c r="F11" i="3"/>
  <c r="C147" i="3"/>
  <c r="BY147" i="3"/>
  <c r="E55" i="3"/>
  <c r="CA55" i="3"/>
  <c r="CA18" i="3"/>
  <c r="E18" i="3"/>
  <c r="CA171" i="3"/>
  <c r="E171" i="3"/>
  <c r="C83" i="2"/>
  <c r="Q207" i="2"/>
  <c r="CC155" i="3"/>
  <c r="G155" i="3"/>
  <c r="CB74" i="3"/>
  <c r="F74" i="3"/>
  <c r="CB48" i="3"/>
  <c r="F48" i="3"/>
  <c r="CB43" i="3"/>
  <c r="F43" i="3"/>
  <c r="BY73" i="3"/>
  <c r="C73" i="3"/>
  <c r="C178" i="3"/>
  <c r="BY178" i="3"/>
  <c r="F70" i="2"/>
  <c r="T194" i="2"/>
  <c r="BY50" i="3"/>
  <c r="C50" i="3"/>
  <c r="G150" i="3"/>
  <c r="CC150" i="3"/>
  <c r="CC139" i="3"/>
  <c r="G139" i="3"/>
  <c r="F78" i="3"/>
  <c r="CB78" i="3"/>
  <c r="F71" i="3"/>
  <c r="CB71" i="3"/>
  <c r="T218" i="2"/>
  <c r="F94" i="2"/>
  <c r="BZ138" i="3"/>
  <c r="D138" i="3"/>
  <c r="BZ98" i="3"/>
  <c r="D98" i="3"/>
  <c r="BY76" i="3"/>
  <c r="C76" i="3"/>
  <c r="C69" i="3"/>
  <c r="BY69" i="3"/>
  <c r="G82" i="2"/>
  <c r="U206" i="2"/>
  <c r="D167" i="3"/>
  <c r="BZ167" i="3"/>
  <c r="BY19" i="3"/>
  <c r="C19" i="3"/>
  <c r="Q55" i="2"/>
  <c r="CB86" i="3"/>
  <c r="F86" i="3"/>
  <c r="R201" i="2"/>
  <c r="D77" i="2"/>
  <c r="C111" i="3"/>
  <c r="BY111" i="3"/>
  <c r="BY96" i="3"/>
  <c r="C96" i="3"/>
  <c r="CB72" i="3"/>
  <c r="F72" i="3"/>
  <c r="D54" i="3"/>
  <c r="BZ54" i="3"/>
  <c r="G117" i="3"/>
  <c r="CC117" i="3"/>
  <c r="BZ25" i="3"/>
  <c r="D25" i="3"/>
  <c r="D178" i="3"/>
  <c r="BZ178" i="3"/>
  <c r="BZ175" i="3"/>
  <c r="D175" i="3"/>
  <c r="B23" i="3" l="1"/>
  <c r="B118" i="3"/>
  <c r="B88" i="3"/>
  <c r="B80" i="3"/>
  <c r="V197" i="2"/>
  <c r="B76" i="2"/>
  <c r="CA67" i="3"/>
  <c r="CC54" i="3"/>
  <c r="CB153" i="3"/>
  <c r="B39" i="3"/>
  <c r="S200" i="2"/>
  <c r="BZ162" i="3"/>
  <c r="CB63" i="3"/>
  <c r="G127" i="3"/>
  <c r="AY127" i="3" s="1"/>
  <c r="B162" i="3"/>
  <c r="B146" i="3"/>
  <c r="CC104" i="3"/>
  <c r="CB118" i="3"/>
  <c r="CA32" i="3"/>
  <c r="B63" i="3"/>
  <c r="CA127" i="3"/>
  <c r="B17" i="3"/>
  <c r="B172" i="3"/>
  <c r="B75" i="2"/>
  <c r="B159" i="3"/>
  <c r="B80" i="2"/>
  <c r="AV165" i="3"/>
  <c r="B127" i="3"/>
  <c r="T204" i="2"/>
  <c r="AU73" i="3"/>
  <c r="AX74" i="3"/>
  <c r="AW43" i="3"/>
  <c r="AU122" i="3"/>
  <c r="Q86" i="2"/>
  <c r="AU130" i="3"/>
  <c r="AU98" i="3"/>
  <c r="AX24" i="3"/>
  <c r="AU44" i="3"/>
  <c r="AU83" i="3"/>
  <c r="AX79" i="3"/>
  <c r="AU61" i="3"/>
  <c r="AU110" i="3"/>
  <c r="AU31" i="3"/>
  <c r="AU91" i="3"/>
  <c r="AU164" i="3"/>
  <c r="Q84" i="2"/>
  <c r="AW56" i="3"/>
  <c r="AU10" i="3"/>
  <c r="AU33" i="3"/>
  <c r="AW38" i="3"/>
  <c r="AY143" i="3"/>
  <c r="Q92" i="2"/>
  <c r="AU179" i="3"/>
  <c r="AU148" i="3"/>
  <c r="AY92" i="3"/>
  <c r="AU131" i="3"/>
  <c r="AU107" i="3"/>
  <c r="AU165" i="3"/>
  <c r="AU99" i="3"/>
  <c r="AU36" i="3"/>
  <c r="AU101" i="3"/>
  <c r="AW176" i="3"/>
  <c r="AU62" i="3"/>
  <c r="AW165" i="3"/>
  <c r="AX72" i="3"/>
  <c r="AU178" i="3"/>
  <c r="AW147" i="3"/>
  <c r="AV101" i="3"/>
  <c r="AU42" i="3"/>
  <c r="AU48" i="3"/>
  <c r="AU75" i="3"/>
  <c r="AV93" i="3"/>
  <c r="AV63" i="3"/>
  <c r="Q93" i="2"/>
  <c r="AV89" i="3"/>
  <c r="AY149" i="3"/>
  <c r="AU139" i="3"/>
  <c r="AU43" i="3"/>
  <c r="AU154" i="3"/>
  <c r="AX112" i="3"/>
  <c r="AU152" i="3"/>
  <c r="AU90" i="3"/>
  <c r="AU13" i="3"/>
  <c r="AU103" i="3"/>
  <c r="AU37" i="3"/>
  <c r="Q81" i="2"/>
  <c r="AU108" i="3"/>
  <c r="AU120" i="3"/>
  <c r="U84" i="2"/>
  <c r="AU68" i="3"/>
  <c r="AU133" i="3"/>
  <c r="AU58" i="3"/>
  <c r="AU49" i="3"/>
  <c r="AV161" i="3"/>
  <c r="AX103" i="3"/>
  <c r="AU7" i="3"/>
  <c r="AU177" i="3"/>
  <c r="AV114" i="3"/>
  <c r="AU116" i="3"/>
  <c r="AU85" i="3"/>
  <c r="AU52" i="3"/>
  <c r="AU38" i="3"/>
  <c r="AU137" i="3"/>
  <c r="AX100" i="3"/>
  <c r="AU114" i="3"/>
  <c r="AU69" i="3"/>
  <c r="AU169" i="3"/>
  <c r="AW110" i="3"/>
  <c r="AU29" i="3"/>
  <c r="AU40" i="3"/>
  <c r="AU55" i="3"/>
  <c r="AV30" i="3"/>
  <c r="AU150" i="3"/>
  <c r="AU79" i="3"/>
  <c r="AU117" i="3"/>
  <c r="AU54" i="3"/>
  <c r="AU125" i="3"/>
  <c r="AY12" i="3"/>
  <c r="AU16" i="3"/>
  <c r="AW100" i="3"/>
  <c r="AU170" i="3"/>
  <c r="AU173" i="3"/>
  <c r="AW125" i="3"/>
  <c r="Q90" i="2"/>
  <c r="AU22" i="3"/>
  <c r="AU72" i="3"/>
  <c r="AU34" i="3"/>
  <c r="AU132" i="3"/>
  <c r="AU30" i="3"/>
  <c r="AU140" i="3"/>
  <c r="AU174" i="3"/>
  <c r="AU70" i="3"/>
  <c r="AU153" i="3"/>
  <c r="AU115" i="3"/>
  <c r="AU134" i="3"/>
  <c r="AU57" i="3"/>
  <c r="AV25" i="3"/>
  <c r="AU96" i="3"/>
  <c r="AU19" i="3"/>
  <c r="AU76" i="3"/>
  <c r="AU50" i="3"/>
  <c r="AU74" i="3"/>
  <c r="AU41" i="3"/>
  <c r="S85" i="2"/>
  <c r="AU102" i="3"/>
  <c r="Q77" i="2"/>
  <c r="AY141" i="3"/>
  <c r="AU92" i="3"/>
  <c r="AY121" i="3"/>
  <c r="AX116" i="3"/>
  <c r="Q82" i="2"/>
  <c r="AU136" i="3"/>
  <c r="AU119" i="3"/>
  <c r="AU28" i="3"/>
  <c r="AY152" i="3"/>
  <c r="AU60" i="3"/>
  <c r="AW40" i="3"/>
  <c r="AU171" i="3"/>
  <c r="AU149" i="3"/>
  <c r="Q74" i="2"/>
  <c r="AU109" i="3"/>
  <c r="AU158" i="3"/>
  <c r="AU18" i="3"/>
  <c r="AU123" i="3"/>
  <c r="AU20" i="3"/>
  <c r="AU86" i="3"/>
  <c r="AU176" i="3"/>
  <c r="Q85" i="2"/>
  <c r="AU95" i="3"/>
  <c r="AU93" i="3"/>
  <c r="AU89" i="3"/>
  <c r="AU78" i="3"/>
  <c r="AU157" i="3"/>
  <c r="Q83" i="2"/>
  <c r="AU147" i="3"/>
  <c r="AU143" i="3"/>
  <c r="Q72" i="2"/>
  <c r="AX117" i="3"/>
  <c r="AU81" i="3"/>
  <c r="AY87" i="3"/>
  <c r="AU67" i="3"/>
  <c r="AY76" i="3"/>
  <c r="AU11" i="3"/>
  <c r="AU82" i="3"/>
  <c r="Q89" i="2"/>
  <c r="AU167" i="3"/>
  <c r="AV15" i="3"/>
  <c r="AU166" i="3"/>
  <c r="Q68" i="2"/>
  <c r="AU135" i="3"/>
  <c r="AU59" i="3"/>
  <c r="AU128" i="3"/>
  <c r="AW86" i="3"/>
  <c r="AV113" i="3"/>
  <c r="AU124" i="3"/>
  <c r="AU168" i="3"/>
  <c r="AU21" i="3"/>
  <c r="AU46" i="3"/>
  <c r="AW97" i="3"/>
  <c r="AY131" i="3"/>
  <c r="AU35" i="3"/>
  <c r="AU56" i="3"/>
  <c r="AU175" i="3"/>
  <c r="AU111" i="3"/>
  <c r="AX32" i="3"/>
  <c r="AU106" i="3"/>
  <c r="AU26" i="3"/>
  <c r="AU142" i="3"/>
  <c r="AU8" i="3"/>
  <c r="AU87" i="3"/>
  <c r="AU66" i="3"/>
  <c r="AW99" i="3"/>
  <c r="AU51" i="3"/>
  <c r="AU121" i="3"/>
  <c r="Q79" i="2"/>
  <c r="AU156" i="3"/>
  <c r="AU27" i="3"/>
  <c r="AU138" i="3"/>
  <c r="AU160" i="3"/>
  <c r="AU12" i="3"/>
  <c r="AU14" i="3"/>
  <c r="AU163" i="3"/>
  <c r="AW106" i="3"/>
  <c r="AU71" i="3"/>
  <c r="AU126" i="3"/>
  <c r="Q69" i="2"/>
  <c r="Q73" i="2"/>
  <c r="AU112" i="3"/>
  <c r="AU25" i="3"/>
  <c r="AU15" i="3"/>
  <c r="AU161" i="3"/>
  <c r="AV175" i="3"/>
  <c r="T70" i="2"/>
  <c r="AW115" i="3"/>
  <c r="AU24" i="3"/>
  <c r="AU9" i="3"/>
  <c r="AY41" i="3"/>
  <c r="AU53" i="3"/>
  <c r="AW107" i="3"/>
  <c r="Q71" i="2"/>
  <c r="AV120" i="3"/>
  <c r="Q94" i="2"/>
  <c r="AU65" i="3"/>
  <c r="AY31" i="3"/>
  <c r="AU32" i="3"/>
  <c r="AU141" i="3"/>
  <c r="AU45" i="3"/>
  <c r="AU151" i="3"/>
  <c r="Q70" i="2"/>
  <c r="AU155" i="3"/>
  <c r="AU64" i="3"/>
  <c r="Q78" i="2"/>
  <c r="AU129" i="3"/>
  <c r="AU144" i="3"/>
  <c r="AU97" i="3"/>
  <c r="AU100" i="3"/>
  <c r="AU145" i="3"/>
  <c r="AU84" i="3"/>
  <c r="AU47" i="3"/>
  <c r="Q95" i="2"/>
  <c r="AX97" i="3"/>
  <c r="AU6" i="3"/>
  <c r="AU113" i="3"/>
  <c r="AV129" i="3"/>
  <c r="AV179" i="3"/>
  <c r="AV134" i="3"/>
  <c r="AW87" i="3"/>
  <c r="AX167" i="3"/>
  <c r="AW71" i="3"/>
  <c r="AV112" i="3"/>
  <c r="AV178" i="3"/>
  <c r="AY83" i="3"/>
  <c r="U79" i="2"/>
  <c r="AV95" i="3"/>
  <c r="AY100" i="3"/>
  <c r="AY95" i="3"/>
  <c r="AY52" i="3"/>
  <c r="AY99" i="3"/>
  <c r="AW21" i="3"/>
  <c r="AW58" i="3"/>
  <c r="AY84" i="3"/>
  <c r="AW36" i="3"/>
  <c r="U86" i="2"/>
  <c r="AY81" i="3"/>
  <c r="AY49" i="3"/>
  <c r="U95" i="2"/>
  <c r="AW158" i="3"/>
  <c r="AW152" i="3"/>
  <c r="AY35" i="3"/>
  <c r="AY115" i="3"/>
  <c r="AX128" i="3"/>
  <c r="AY166" i="3"/>
  <c r="AW108" i="3"/>
  <c r="S79" i="2"/>
  <c r="S94" i="2"/>
  <c r="AX119" i="3"/>
  <c r="AW6" i="3"/>
  <c r="AY10" i="3"/>
  <c r="AW142" i="3"/>
  <c r="AW91" i="3"/>
  <c r="AW48" i="3"/>
  <c r="U68" i="2"/>
  <c r="AX161" i="3"/>
  <c r="AX106" i="3"/>
  <c r="AW31" i="3"/>
  <c r="AX109" i="3"/>
  <c r="AV37" i="3"/>
  <c r="AV168" i="3"/>
  <c r="AW131" i="3"/>
  <c r="AX155" i="3"/>
  <c r="AV138" i="3"/>
  <c r="AX145" i="3"/>
  <c r="AW45" i="3"/>
  <c r="AX68" i="3"/>
  <c r="AX156" i="3"/>
  <c r="R73" i="2"/>
  <c r="AW70" i="3"/>
  <c r="AW122" i="3"/>
  <c r="AY47" i="3"/>
  <c r="AW53" i="3"/>
  <c r="AY136" i="3"/>
  <c r="AV68" i="3"/>
  <c r="AY46" i="3"/>
  <c r="AY155" i="3"/>
  <c r="R69" i="2"/>
  <c r="AY37" i="3"/>
  <c r="AV123" i="3"/>
  <c r="AY21" i="3"/>
  <c r="AY139" i="3"/>
  <c r="AX132" i="3"/>
  <c r="AY135" i="3"/>
  <c r="T68" i="2"/>
  <c r="AX133" i="3"/>
  <c r="S73" i="2"/>
  <c r="AX28" i="3"/>
  <c r="AX11" i="3"/>
  <c r="AW50" i="3"/>
  <c r="AV51" i="3"/>
  <c r="AY19" i="3"/>
  <c r="AW109" i="3"/>
  <c r="AV167" i="3"/>
  <c r="AY177" i="3"/>
  <c r="AY82" i="3"/>
  <c r="AY40" i="3"/>
  <c r="AX86" i="3"/>
  <c r="AV34" i="3"/>
  <c r="AX61" i="3"/>
  <c r="AV54" i="3"/>
  <c r="AY96" i="3"/>
  <c r="AW174" i="3"/>
  <c r="U90" i="2"/>
  <c r="AW160" i="3"/>
  <c r="AY60" i="3"/>
  <c r="AW96" i="3"/>
  <c r="R68" i="2"/>
  <c r="AX44" i="3"/>
  <c r="AX170" i="3"/>
  <c r="AV46" i="3"/>
  <c r="R78" i="2"/>
  <c r="AV132" i="3"/>
  <c r="AX38" i="3"/>
  <c r="AW84" i="3"/>
  <c r="AY14" i="3"/>
  <c r="AW18" i="3"/>
  <c r="R95" i="2"/>
  <c r="AY30" i="3"/>
  <c r="AV98" i="3"/>
  <c r="AY56" i="3"/>
  <c r="AY101" i="3"/>
  <c r="AW143" i="3"/>
  <c r="AW23" i="3"/>
  <c r="AV171" i="3"/>
  <c r="AX89" i="3"/>
  <c r="AV149" i="3"/>
  <c r="AY58" i="3"/>
  <c r="AV140" i="3"/>
  <c r="AX51" i="3"/>
  <c r="AX123" i="3"/>
  <c r="AX7" i="3"/>
  <c r="AV33" i="3"/>
  <c r="T95" i="2"/>
  <c r="AX81" i="3"/>
  <c r="R77" i="2"/>
  <c r="AX48" i="3"/>
  <c r="AW171" i="3"/>
  <c r="AX108" i="3"/>
  <c r="AY45" i="3"/>
  <c r="AW16" i="3"/>
  <c r="AY148" i="3"/>
  <c r="AY73" i="3"/>
  <c r="AW69" i="3"/>
  <c r="AX102" i="3"/>
  <c r="AY124" i="3"/>
  <c r="AW7" i="3"/>
  <c r="AV49" i="3"/>
  <c r="AY8" i="3"/>
  <c r="AX93" i="3"/>
  <c r="AY165" i="3"/>
  <c r="AX113" i="3"/>
  <c r="AW134" i="3"/>
  <c r="AW73" i="3"/>
  <c r="AV79" i="3"/>
  <c r="AX144" i="3"/>
  <c r="AV145" i="3"/>
  <c r="AY154" i="3"/>
  <c r="AV90" i="3"/>
  <c r="S92" i="2"/>
  <c r="AV57" i="3"/>
  <c r="AV47" i="3"/>
  <c r="AX177" i="3"/>
  <c r="AY142" i="3"/>
  <c r="AX26" i="3"/>
  <c r="AV170" i="3"/>
  <c r="T81" i="2"/>
  <c r="AY140" i="3"/>
  <c r="T89" i="2"/>
  <c r="S93" i="2"/>
  <c r="AW120" i="3"/>
  <c r="AX36" i="3"/>
  <c r="AX33" i="3"/>
  <c r="AV148" i="3"/>
  <c r="AW133" i="3"/>
  <c r="AX27" i="3"/>
  <c r="AV119" i="3"/>
  <c r="AX139" i="3"/>
  <c r="AV136" i="3"/>
  <c r="AV35" i="3"/>
  <c r="AV133" i="3"/>
  <c r="AW141" i="3"/>
  <c r="AV59" i="3"/>
  <c r="AW22" i="3"/>
  <c r="AV44" i="3"/>
  <c r="AX166" i="3"/>
  <c r="R81" i="2"/>
  <c r="AY114" i="3"/>
  <c r="S74" i="2"/>
  <c r="AY91" i="3"/>
  <c r="AX163" i="3"/>
  <c r="AV103" i="3"/>
  <c r="AY151" i="3"/>
  <c r="AW111" i="3"/>
  <c r="AW85" i="3"/>
  <c r="AV6" i="3"/>
  <c r="AX29" i="3"/>
  <c r="AV71" i="3"/>
  <c r="AW154" i="3"/>
  <c r="U83" i="2"/>
  <c r="AY123" i="3"/>
  <c r="AV61" i="3"/>
  <c r="AV124" i="3"/>
  <c r="AV153" i="3"/>
  <c r="AV18" i="3"/>
  <c r="AY27" i="3"/>
  <c r="AW126" i="3"/>
  <c r="AW49" i="3"/>
  <c r="AW55" i="3"/>
  <c r="U81" i="2"/>
  <c r="AW139" i="3"/>
  <c r="AW24" i="3"/>
  <c r="AY178" i="3"/>
  <c r="AY67" i="3"/>
  <c r="AY117" i="3"/>
  <c r="AX71" i="3"/>
  <c r="AW66" i="3"/>
  <c r="AY79" i="3"/>
  <c r="AW82" i="3"/>
  <c r="AV20" i="3"/>
  <c r="R89" i="2"/>
  <c r="AW78" i="3"/>
  <c r="AV102" i="3"/>
  <c r="AW129" i="3"/>
  <c r="AX60" i="3"/>
  <c r="AV116" i="3"/>
  <c r="AY51" i="3"/>
  <c r="AV118" i="3"/>
  <c r="AY169" i="3"/>
  <c r="AW13" i="3"/>
  <c r="AV166" i="3"/>
  <c r="AX164" i="3"/>
  <c r="AX66" i="3"/>
  <c r="AX130" i="3"/>
  <c r="AX34" i="3"/>
  <c r="AW47" i="3"/>
  <c r="AW54" i="3"/>
  <c r="AY113" i="3"/>
  <c r="AY55" i="3"/>
  <c r="AX6" i="3"/>
  <c r="U82" i="2"/>
  <c r="AX57" i="3"/>
  <c r="AX46" i="3"/>
  <c r="U85" i="2"/>
  <c r="AY44" i="3"/>
  <c r="AW117" i="3"/>
  <c r="AX150" i="3"/>
  <c r="AY144" i="3"/>
  <c r="AV72" i="3"/>
  <c r="AX138" i="3"/>
  <c r="AW15" i="3"/>
  <c r="AV11" i="3"/>
  <c r="AV173" i="3"/>
  <c r="AW52" i="3"/>
  <c r="AV10" i="3"/>
  <c r="AW149" i="3"/>
  <c r="T94" i="2"/>
  <c r="AY42" i="3"/>
  <c r="AV62" i="3"/>
  <c r="AX65" i="3"/>
  <c r="AX64" i="3"/>
  <c r="AW90" i="3"/>
  <c r="AY62" i="3"/>
  <c r="AY13" i="3"/>
  <c r="AV29" i="3"/>
  <c r="AX125" i="3"/>
  <c r="AX169" i="3"/>
  <c r="U70" i="2"/>
  <c r="AX110" i="3"/>
  <c r="AY59" i="3"/>
  <c r="AW148" i="3"/>
  <c r="AX101" i="3"/>
  <c r="AV128" i="3"/>
  <c r="U78" i="2"/>
  <c r="AX173" i="3"/>
  <c r="AV66" i="3"/>
  <c r="S82" i="2"/>
  <c r="AX75" i="3"/>
  <c r="AW9" i="3"/>
  <c r="AV60" i="3"/>
  <c r="AW116" i="3"/>
  <c r="AX69" i="3"/>
  <c r="AY147" i="3"/>
  <c r="AV16" i="3"/>
  <c r="AV83" i="3"/>
  <c r="AY173" i="3"/>
  <c r="T93" i="2"/>
  <c r="AW105" i="3"/>
  <c r="AX120" i="3"/>
  <c r="AX15" i="3"/>
  <c r="AW157" i="3"/>
  <c r="R74" i="2"/>
  <c r="AY175" i="3"/>
  <c r="AW135" i="3"/>
  <c r="AV12" i="3"/>
  <c r="AY157" i="3"/>
  <c r="AX55" i="3"/>
  <c r="AW145" i="3"/>
  <c r="AX107" i="3"/>
  <c r="AY112" i="3"/>
  <c r="U92" i="2"/>
  <c r="AY25" i="3"/>
  <c r="AX95" i="3"/>
  <c r="AX176" i="3"/>
  <c r="AY85" i="3"/>
  <c r="AW155" i="3"/>
  <c r="AV158" i="3"/>
  <c r="AX10" i="3"/>
  <c r="AV36" i="3"/>
  <c r="AW121" i="3"/>
  <c r="AX22" i="3"/>
  <c r="AV151" i="3"/>
  <c r="AV21" i="3"/>
  <c r="AV99" i="3"/>
  <c r="CD138" i="3"/>
  <c r="H138" i="3"/>
  <c r="BY146" i="3"/>
  <c r="C146" i="3"/>
  <c r="H85" i="2"/>
  <c r="V209" i="2"/>
  <c r="T52" i="2"/>
  <c r="CD156" i="3"/>
  <c r="H156" i="3"/>
  <c r="CD13" i="3"/>
  <c r="H13" i="3"/>
  <c r="CD19" i="3"/>
  <c r="H19" i="3"/>
  <c r="CD161" i="3"/>
  <c r="H161" i="3"/>
  <c r="CD79" i="3"/>
  <c r="H79" i="3"/>
  <c r="CA159" i="3"/>
  <c r="E159" i="3"/>
  <c r="H47" i="3"/>
  <c r="CD47" i="3"/>
  <c r="V205" i="2"/>
  <c r="H81" i="2"/>
  <c r="CD104" i="3"/>
  <c r="H104" i="3"/>
  <c r="CD148" i="3"/>
  <c r="H148" i="3"/>
  <c r="CD84" i="3"/>
  <c r="H84" i="3"/>
  <c r="V218" i="2"/>
  <c r="H94" i="2"/>
  <c r="G28" i="3"/>
  <c r="CC28" i="3"/>
  <c r="F71" i="2"/>
  <c r="T195" i="2"/>
  <c r="G39" i="3"/>
  <c r="CC39" i="3"/>
  <c r="H103" i="3"/>
  <c r="CD103" i="3"/>
  <c r="V55" i="2"/>
  <c r="D75" i="2"/>
  <c r="R199" i="2"/>
  <c r="H28" i="3"/>
  <c r="CD28" i="3"/>
  <c r="CD122" i="3"/>
  <c r="H122" i="3"/>
  <c r="H65" i="3"/>
  <c r="CD65" i="3"/>
  <c r="H164" i="3"/>
  <c r="CD164" i="3"/>
  <c r="D80" i="2"/>
  <c r="R204" i="2"/>
  <c r="CD143" i="3"/>
  <c r="H143" i="3"/>
  <c r="H75" i="2"/>
  <c r="V199" i="2"/>
  <c r="H113" i="3"/>
  <c r="CD113" i="3"/>
  <c r="R58" i="2"/>
  <c r="H146" i="3"/>
  <c r="CD146" i="3"/>
  <c r="CC137" i="3"/>
  <c r="G137" i="3"/>
  <c r="CD130" i="3"/>
  <c r="H130" i="3"/>
  <c r="CD9" i="3"/>
  <c r="H9" i="3"/>
  <c r="U204" i="2"/>
  <c r="G80" i="2"/>
  <c r="D172" i="3"/>
  <c r="BZ172" i="3"/>
  <c r="H93" i="3"/>
  <c r="CD93" i="3"/>
  <c r="H173" i="3"/>
  <c r="CD173" i="3"/>
  <c r="CD80" i="3"/>
  <c r="H80" i="3"/>
  <c r="U200" i="2"/>
  <c r="G76" i="2"/>
  <c r="G162" i="3"/>
  <c r="CC162" i="3"/>
  <c r="C80" i="3"/>
  <c r="BY80" i="3"/>
  <c r="CB80" i="3"/>
  <c r="F80" i="3"/>
  <c r="U199" i="2"/>
  <c r="G75" i="2"/>
  <c r="CB137" i="3"/>
  <c r="F137" i="3"/>
  <c r="F94" i="3"/>
  <c r="CB94" i="3"/>
  <c r="AU159" i="3"/>
  <c r="AV26" i="3"/>
  <c r="AX174" i="3"/>
  <c r="AW79" i="3"/>
  <c r="AV19" i="3"/>
  <c r="BY118" i="3"/>
  <c r="AV42" i="3"/>
  <c r="AY174" i="3"/>
  <c r="R79" i="2"/>
  <c r="AX111" i="3"/>
  <c r="S89" i="2"/>
  <c r="AV96" i="3"/>
  <c r="AW83" i="3"/>
  <c r="T86" i="2"/>
  <c r="AX124" i="3"/>
  <c r="AX21" i="3"/>
  <c r="AW12" i="3"/>
  <c r="AX40" i="3"/>
  <c r="AW132" i="3"/>
  <c r="AY23" i="3"/>
  <c r="AY118" i="3"/>
  <c r="AV108" i="3"/>
  <c r="S68" i="2"/>
  <c r="AY89" i="3"/>
  <c r="AW123" i="3"/>
  <c r="AX76" i="3"/>
  <c r="H37" i="3"/>
  <c r="CD37" i="3"/>
  <c r="H18" i="3"/>
  <c r="CD18" i="3"/>
  <c r="CD126" i="3"/>
  <c r="H126" i="3"/>
  <c r="H133" i="3"/>
  <c r="CD133" i="3"/>
  <c r="H27" i="3"/>
  <c r="CD27" i="3"/>
  <c r="H115" i="3"/>
  <c r="CD115" i="3"/>
  <c r="H137" i="3"/>
  <c r="CD137" i="3"/>
  <c r="H170" i="3"/>
  <c r="CD170" i="3"/>
  <c r="CD125" i="3"/>
  <c r="H125" i="3"/>
  <c r="F9" i="3"/>
  <c r="CB9" i="3"/>
  <c r="V210" i="2"/>
  <c r="H86" i="2"/>
  <c r="CD175" i="3"/>
  <c r="H175" i="3"/>
  <c r="CD63" i="3"/>
  <c r="H63" i="3"/>
  <c r="CD124" i="3"/>
  <c r="H124" i="3"/>
  <c r="Q199" i="2"/>
  <c r="C75" i="2"/>
  <c r="V56" i="2"/>
  <c r="C80" i="2"/>
  <c r="Q204" i="2"/>
  <c r="CD70" i="3"/>
  <c r="H70" i="3"/>
  <c r="H171" i="3"/>
  <c r="CD171" i="3"/>
  <c r="CD152" i="3"/>
  <c r="H152" i="3"/>
  <c r="CD67" i="3"/>
  <c r="H67" i="3"/>
  <c r="H139" i="3"/>
  <c r="CD139" i="3"/>
  <c r="CD25" i="3"/>
  <c r="H25" i="3"/>
  <c r="H107" i="3"/>
  <c r="CD107" i="3"/>
  <c r="H38" i="3"/>
  <c r="CD38" i="3"/>
  <c r="H99" i="3"/>
  <c r="CD99" i="3"/>
  <c r="E146" i="3"/>
  <c r="CA146" i="3"/>
  <c r="CB172" i="3"/>
  <c r="F172" i="3"/>
  <c r="E162" i="3"/>
  <c r="CA162" i="3"/>
  <c r="G63" i="3"/>
  <c r="CC63" i="3"/>
  <c r="AX78" i="3"/>
  <c r="AY102" i="3"/>
  <c r="AV92" i="3"/>
  <c r="AX168" i="3"/>
  <c r="AV81" i="3"/>
  <c r="AX122" i="3"/>
  <c r="AV9" i="3"/>
  <c r="BY159" i="3"/>
  <c r="AV150" i="3"/>
  <c r="AW62" i="3"/>
  <c r="R72" i="2"/>
  <c r="U89" i="2"/>
  <c r="AY70" i="3"/>
  <c r="R71" i="2"/>
  <c r="AY98" i="3"/>
  <c r="AY65" i="3"/>
  <c r="AW114" i="3"/>
  <c r="AW33" i="3"/>
  <c r="AY130" i="3"/>
  <c r="AW46" i="3"/>
  <c r="AV126" i="3"/>
  <c r="AV85" i="3"/>
  <c r="AY132" i="3"/>
  <c r="AY36" i="3"/>
  <c r="AV73" i="3"/>
  <c r="AV65" i="3"/>
  <c r="AV91" i="3"/>
  <c r="T92" i="2"/>
  <c r="AV135" i="3"/>
  <c r="S71" i="2"/>
  <c r="S90" i="2"/>
  <c r="AV64" i="3"/>
  <c r="AW113" i="3"/>
  <c r="AX91" i="3"/>
  <c r="AV115" i="3"/>
  <c r="AW8" i="3"/>
  <c r="AY78" i="3"/>
  <c r="AV58" i="3"/>
  <c r="AY179" i="3"/>
  <c r="AY164" i="3"/>
  <c r="AX154" i="3"/>
  <c r="AX62" i="3"/>
  <c r="AW166" i="3"/>
  <c r="AV107" i="3"/>
  <c r="AX131" i="3"/>
  <c r="R70" i="2"/>
  <c r="R92" i="2"/>
  <c r="U69" i="2"/>
  <c r="T53" i="2"/>
  <c r="H76" i="3"/>
  <c r="CD76" i="3"/>
  <c r="H23" i="3"/>
  <c r="CD23" i="3"/>
  <c r="V203" i="2"/>
  <c r="H79" i="2"/>
  <c r="CD105" i="3"/>
  <c r="H105" i="3"/>
  <c r="V202" i="2"/>
  <c r="H78" i="2"/>
  <c r="CD56" i="3"/>
  <c r="H56" i="3"/>
  <c r="H15" i="3"/>
  <c r="CD15" i="3"/>
  <c r="CB88" i="3"/>
  <c r="F88" i="3"/>
  <c r="H69" i="2"/>
  <c r="V193" i="2"/>
  <c r="H159" i="3"/>
  <c r="CD159" i="3"/>
  <c r="H145" i="3"/>
  <c r="CD145" i="3"/>
  <c r="Q58" i="2"/>
  <c r="CD118" i="3"/>
  <c r="H118" i="3"/>
  <c r="S54" i="2"/>
  <c r="CD110" i="3"/>
  <c r="H110" i="3"/>
  <c r="H101" i="3"/>
  <c r="CD101" i="3"/>
  <c r="CD123" i="3"/>
  <c r="H123" i="3"/>
  <c r="T197" i="2"/>
  <c r="F73" i="2"/>
  <c r="V204" i="2"/>
  <c r="H80" i="2"/>
  <c r="H165" i="3"/>
  <c r="CD165" i="3"/>
  <c r="H160" i="3"/>
  <c r="CD160" i="3"/>
  <c r="T199" i="2"/>
  <c r="F75" i="2"/>
  <c r="V207" i="2"/>
  <c r="H83" i="2"/>
  <c r="CD31" i="3"/>
  <c r="H31" i="3"/>
  <c r="H119" i="3"/>
  <c r="CD119" i="3"/>
  <c r="H54" i="3"/>
  <c r="CD54" i="3"/>
  <c r="H168" i="3"/>
  <c r="CD168" i="3"/>
  <c r="H68" i="3"/>
  <c r="CD68" i="3"/>
  <c r="H45" i="3"/>
  <c r="CD45" i="3"/>
  <c r="CD58" i="3"/>
  <c r="H58" i="3"/>
  <c r="V52" i="2"/>
  <c r="CD78" i="3"/>
  <c r="H78" i="3"/>
  <c r="H127" i="3"/>
  <c r="CD127" i="3"/>
  <c r="H153" i="3"/>
  <c r="CD153" i="3"/>
  <c r="CA172" i="3"/>
  <c r="E172" i="3"/>
  <c r="V198" i="2"/>
  <c r="H74" i="2"/>
  <c r="C17" i="3"/>
  <c r="BY17" i="3"/>
  <c r="CB162" i="3"/>
  <c r="F162" i="3"/>
  <c r="Q53" i="2"/>
  <c r="E137" i="3"/>
  <c r="CA137" i="3"/>
  <c r="R86" i="2"/>
  <c r="S77" i="2"/>
  <c r="S69" i="2"/>
  <c r="AW20" i="3"/>
  <c r="S78" i="2"/>
  <c r="CC172" i="3"/>
  <c r="AX134" i="3"/>
  <c r="AY22" i="3"/>
  <c r="AX16" i="3"/>
  <c r="AV14" i="3"/>
  <c r="AY43" i="3"/>
  <c r="AY24" i="3"/>
  <c r="S84" i="2"/>
  <c r="AX126" i="3"/>
  <c r="AW93" i="3"/>
  <c r="AV27" i="3"/>
  <c r="AW17" i="3"/>
  <c r="AY66" i="3"/>
  <c r="AX49" i="3"/>
  <c r="AX84" i="3"/>
  <c r="AX136" i="3"/>
  <c r="R94" i="2"/>
  <c r="AW156" i="3"/>
  <c r="AY106" i="3"/>
  <c r="AV7" i="3"/>
  <c r="AW151" i="3"/>
  <c r="AX158" i="3"/>
  <c r="AV155" i="3"/>
  <c r="AV147" i="3"/>
  <c r="AX141" i="3"/>
  <c r="AX127" i="3"/>
  <c r="AY20" i="3"/>
  <c r="AY90" i="3"/>
  <c r="C76" i="2"/>
  <c r="Q200" i="2"/>
  <c r="H53" i="3"/>
  <c r="CD53" i="3"/>
  <c r="CD52" i="3"/>
  <c r="H52" i="3"/>
  <c r="G80" i="3"/>
  <c r="CC80" i="3"/>
  <c r="CD132" i="3"/>
  <c r="H132" i="3"/>
  <c r="CD71" i="3"/>
  <c r="H71" i="3"/>
  <c r="CD12" i="3"/>
  <c r="H12" i="3"/>
  <c r="CD85" i="3"/>
  <c r="H85" i="3"/>
  <c r="H62" i="3"/>
  <c r="CD62" i="3"/>
  <c r="H150" i="3"/>
  <c r="CD150" i="3"/>
  <c r="G153" i="3"/>
  <c r="CC153" i="3"/>
  <c r="V196" i="2"/>
  <c r="H72" i="2"/>
  <c r="F76" i="2"/>
  <c r="T200" i="2"/>
  <c r="CD131" i="3"/>
  <c r="H131" i="3"/>
  <c r="CD157" i="3"/>
  <c r="H157" i="3"/>
  <c r="U197" i="2"/>
  <c r="G73" i="2"/>
  <c r="CD40" i="3"/>
  <c r="H40" i="3"/>
  <c r="H17" i="3"/>
  <c r="CD17" i="3"/>
  <c r="F17" i="3"/>
  <c r="CB17" i="3"/>
  <c r="CD60" i="3"/>
  <c r="H60" i="3"/>
  <c r="H6" i="3"/>
  <c r="CD6" i="3"/>
  <c r="H86" i="3"/>
  <c r="CD86" i="3"/>
  <c r="CD129" i="3"/>
  <c r="H129" i="3"/>
  <c r="CD46" i="3"/>
  <c r="H46" i="3"/>
  <c r="BY94" i="3"/>
  <c r="C94" i="3"/>
  <c r="CD69" i="3"/>
  <c r="H69" i="3"/>
  <c r="CD140" i="3"/>
  <c r="H140" i="3"/>
  <c r="H10" i="3"/>
  <c r="CD10" i="3"/>
  <c r="H166" i="3"/>
  <c r="CD166" i="3"/>
  <c r="H89" i="3"/>
  <c r="CD89" i="3"/>
  <c r="CD57" i="3"/>
  <c r="H57" i="3"/>
  <c r="CD163" i="3"/>
  <c r="H163" i="3"/>
  <c r="F72" i="2"/>
  <c r="T196" i="2"/>
  <c r="S58" i="2"/>
  <c r="T58" i="2"/>
  <c r="BZ80" i="3"/>
  <c r="D80" i="3"/>
  <c r="BZ67" i="3"/>
  <c r="D67" i="3"/>
  <c r="G88" i="3"/>
  <c r="CC88" i="3"/>
  <c r="AV169" i="3"/>
  <c r="AV157" i="3"/>
  <c r="BZ146" i="3"/>
  <c r="AW19" i="3"/>
  <c r="AW29" i="3"/>
  <c r="AW26" i="3"/>
  <c r="AX171" i="3"/>
  <c r="AV50" i="3"/>
  <c r="AV109" i="3"/>
  <c r="AW136" i="3"/>
  <c r="AY156" i="3"/>
  <c r="AX37" i="3"/>
  <c r="AX129" i="3"/>
  <c r="AV111" i="3"/>
  <c r="AX18" i="3"/>
  <c r="S86" i="2"/>
  <c r="AV110" i="3"/>
  <c r="AX99" i="3"/>
  <c r="BY127" i="3"/>
  <c r="AY72" i="3"/>
  <c r="AW140" i="3"/>
  <c r="T74" i="2"/>
  <c r="AW42" i="3"/>
  <c r="AY26" i="3"/>
  <c r="AY34" i="3"/>
  <c r="AW10" i="3"/>
  <c r="AX30" i="3"/>
  <c r="AX87" i="3"/>
  <c r="AV174" i="3"/>
  <c r="T84" i="2"/>
  <c r="CC127" i="3"/>
  <c r="CA118" i="3"/>
  <c r="E118" i="3"/>
  <c r="U56" i="2"/>
  <c r="E80" i="3"/>
  <c r="CA80" i="3"/>
  <c r="CD82" i="3"/>
  <c r="H82" i="3"/>
  <c r="H83" i="3"/>
  <c r="CD83" i="3"/>
  <c r="CD116" i="3"/>
  <c r="H116" i="3"/>
  <c r="CD61" i="3"/>
  <c r="H61" i="3"/>
  <c r="T57" i="2"/>
  <c r="H142" i="3"/>
  <c r="CD142" i="3"/>
  <c r="H7" i="3"/>
  <c r="CD7" i="3"/>
  <c r="H32" i="3"/>
  <c r="CD32" i="3"/>
  <c r="CA88" i="3"/>
  <c r="E88" i="3"/>
  <c r="C39" i="3"/>
  <c r="BY39" i="3"/>
  <c r="H49" i="3"/>
  <c r="CD49" i="3"/>
  <c r="CD141" i="3"/>
  <c r="H141" i="3"/>
  <c r="H24" i="3"/>
  <c r="CD24" i="3"/>
  <c r="H144" i="3"/>
  <c r="CD144" i="3"/>
  <c r="D28" i="3"/>
  <c r="BZ28" i="3"/>
  <c r="BZ94" i="3"/>
  <c r="D94" i="3"/>
  <c r="BY105" i="3"/>
  <c r="C105" i="3"/>
  <c r="H94" i="3"/>
  <c r="CD94" i="3"/>
  <c r="CD51" i="3"/>
  <c r="H51" i="3"/>
  <c r="CD34" i="3"/>
  <c r="H34" i="3"/>
  <c r="H39" i="3"/>
  <c r="CD39" i="3"/>
  <c r="H70" i="2"/>
  <c r="V194" i="2"/>
  <c r="CD112" i="3"/>
  <c r="H112" i="3"/>
  <c r="H59" i="3"/>
  <c r="CD59" i="3"/>
  <c r="H174" i="3"/>
  <c r="CD174" i="3"/>
  <c r="H89" i="2"/>
  <c r="V213" i="2"/>
  <c r="R54" i="2"/>
  <c r="V195" i="2"/>
  <c r="H71" i="2"/>
  <c r="S53" i="2"/>
  <c r="AW98" i="3"/>
  <c r="AV76" i="3"/>
  <c r="AY111" i="3"/>
  <c r="AY48" i="3"/>
  <c r="AW37" i="3"/>
  <c r="AX70" i="3"/>
  <c r="R82" i="2"/>
  <c r="AV156" i="3"/>
  <c r="R83" i="2"/>
  <c r="AW89" i="3"/>
  <c r="AX142" i="3"/>
  <c r="AW25" i="3"/>
  <c r="AY125" i="3"/>
  <c r="AV143" i="3"/>
  <c r="AV48" i="3"/>
  <c r="AV130" i="3"/>
  <c r="AX19" i="3"/>
  <c r="T69" i="2"/>
  <c r="AY38" i="3"/>
  <c r="AW124" i="3"/>
  <c r="Q54" i="2"/>
  <c r="U94" i="2"/>
  <c r="AV84" i="3"/>
  <c r="AV122" i="3"/>
  <c r="AX178" i="3"/>
  <c r="AU127" i="3"/>
  <c r="AV23" i="3"/>
  <c r="AW81" i="3"/>
  <c r="AX47" i="3"/>
  <c r="AY126" i="3"/>
  <c r="AY29" i="3"/>
  <c r="AY145" i="3"/>
  <c r="AX35" i="3"/>
  <c r="AX165" i="3"/>
  <c r="R93" i="2"/>
  <c r="AX14" i="3"/>
  <c r="CA28" i="3"/>
  <c r="AX135" i="3"/>
  <c r="S70" i="2"/>
  <c r="AX152" i="3"/>
  <c r="H136" i="3"/>
  <c r="CD136" i="3"/>
  <c r="U58" i="2"/>
  <c r="V53" i="2"/>
  <c r="CD55" i="3"/>
  <c r="H55" i="3"/>
  <c r="V57" i="2"/>
  <c r="CD128" i="3"/>
  <c r="H128" i="3"/>
  <c r="H81" i="3"/>
  <c r="CD81" i="3"/>
  <c r="CD92" i="3"/>
  <c r="H92" i="3"/>
  <c r="H35" i="3"/>
  <c r="CD35" i="3"/>
  <c r="T56" i="2"/>
  <c r="V217" i="2"/>
  <c r="H93" i="2"/>
  <c r="V208" i="2"/>
  <c r="H84" i="2"/>
  <c r="CD26" i="3"/>
  <c r="H26" i="3"/>
  <c r="U195" i="2"/>
  <c r="G71" i="2"/>
  <c r="V192" i="2"/>
  <c r="H68" i="2"/>
  <c r="G159" i="3"/>
  <c r="CC159" i="3"/>
  <c r="H91" i="3"/>
  <c r="CD91" i="3"/>
  <c r="H66" i="3"/>
  <c r="CD66" i="3"/>
  <c r="H169" i="3"/>
  <c r="CD169" i="3"/>
  <c r="H147" i="3"/>
  <c r="CD147" i="3"/>
  <c r="CD42" i="3"/>
  <c r="H42" i="3"/>
  <c r="CB105" i="3"/>
  <c r="F105" i="3"/>
  <c r="H8" i="3"/>
  <c r="CD8" i="3"/>
  <c r="CD100" i="3"/>
  <c r="H100" i="3"/>
  <c r="V219" i="2"/>
  <c r="H95" i="2"/>
  <c r="CD179" i="3"/>
  <c r="H179" i="3"/>
  <c r="E80" i="2"/>
  <c r="S204" i="2"/>
  <c r="H111" i="3"/>
  <c r="CD111" i="3"/>
  <c r="H92" i="2"/>
  <c r="V216" i="2"/>
  <c r="G72" i="2"/>
  <c r="U196" i="2"/>
  <c r="H120" i="3"/>
  <c r="CD120" i="3"/>
  <c r="H135" i="3"/>
  <c r="CD135" i="3"/>
  <c r="H102" i="3"/>
  <c r="CD102" i="3"/>
  <c r="H36" i="3"/>
  <c r="CD36" i="3"/>
  <c r="CB146" i="3"/>
  <c r="F146" i="3"/>
  <c r="U54" i="2"/>
  <c r="CA39" i="3"/>
  <c r="E39" i="3"/>
  <c r="U52" i="2"/>
  <c r="E104" i="3"/>
  <c r="CA104" i="3"/>
  <c r="AY150" i="3"/>
  <c r="AY7" i="3"/>
  <c r="AY71" i="3"/>
  <c r="AX98" i="3"/>
  <c r="T85" i="2"/>
  <c r="AW173" i="3"/>
  <c r="AX157" i="3"/>
  <c r="R84" i="2"/>
  <c r="AY15" i="3"/>
  <c r="AX160" i="3"/>
  <c r="AX23" i="3"/>
  <c r="AV117" i="3"/>
  <c r="AY64" i="3"/>
  <c r="BZ17" i="3"/>
  <c r="S83" i="2"/>
  <c r="AX67" i="3"/>
  <c r="AX50" i="3"/>
  <c r="AY171" i="3"/>
  <c r="AY170" i="3"/>
  <c r="AY93" i="3"/>
  <c r="AV163" i="3"/>
  <c r="AW30" i="3"/>
  <c r="AX96" i="3"/>
  <c r="T77" i="2"/>
  <c r="AW41" i="3"/>
  <c r="AW130" i="3"/>
  <c r="AY160" i="3"/>
  <c r="AW101" i="3"/>
  <c r="R90" i="2"/>
  <c r="CC17" i="3"/>
  <c r="AW167" i="3"/>
  <c r="AX53" i="3"/>
  <c r="AW138" i="3"/>
  <c r="AX83" i="3"/>
  <c r="AW128" i="3"/>
  <c r="AY50" i="3"/>
  <c r="AY158" i="3"/>
  <c r="AY176" i="3"/>
  <c r="AV97" i="3"/>
  <c r="AW161" i="3"/>
  <c r="AV160" i="3"/>
  <c r="AX20" i="3"/>
  <c r="AY103" i="3"/>
  <c r="AW170" i="3"/>
  <c r="U77" i="2"/>
  <c r="AX82" i="3"/>
  <c r="AX179" i="3"/>
  <c r="AV176" i="3"/>
  <c r="AV53" i="3"/>
  <c r="AW68" i="3"/>
  <c r="AV43" i="3"/>
  <c r="AY108" i="3"/>
  <c r="AV142" i="3"/>
  <c r="AW14" i="3"/>
  <c r="S72" i="2"/>
  <c r="AY74" i="3"/>
  <c r="AX52" i="3"/>
  <c r="AX92" i="3"/>
  <c r="CC94" i="3"/>
  <c r="AV137" i="3"/>
  <c r="BY63" i="3"/>
  <c r="AX143" i="3"/>
  <c r="AY97" i="3"/>
  <c r="G105" i="3"/>
  <c r="CC105" i="3"/>
  <c r="CD98" i="3"/>
  <c r="H98" i="3"/>
  <c r="T54" i="2"/>
  <c r="H77" i="2"/>
  <c r="V201" i="2"/>
  <c r="CD96" i="3"/>
  <c r="H96" i="3"/>
  <c r="BY162" i="3"/>
  <c r="C162" i="3"/>
  <c r="V200" i="2"/>
  <c r="H76" i="2"/>
  <c r="F39" i="3"/>
  <c r="CB39" i="3"/>
  <c r="CD151" i="3"/>
  <c r="H151" i="3"/>
  <c r="CA153" i="3"/>
  <c r="E153" i="3"/>
  <c r="CD43" i="3"/>
  <c r="H43" i="3"/>
  <c r="CD73" i="3"/>
  <c r="H73" i="3"/>
  <c r="H14" i="3"/>
  <c r="CD14" i="3"/>
  <c r="CD75" i="3"/>
  <c r="H75" i="3"/>
  <c r="CD109" i="3"/>
  <c r="H109" i="3"/>
  <c r="CD64" i="3"/>
  <c r="H64" i="3"/>
  <c r="V206" i="2"/>
  <c r="H82" i="2"/>
  <c r="CD22" i="3"/>
  <c r="H22" i="3"/>
  <c r="H33" i="3"/>
  <c r="CD33" i="3"/>
  <c r="H95" i="3"/>
  <c r="CD95" i="3"/>
  <c r="CD72" i="3"/>
  <c r="H72" i="3"/>
  <c r="H29" i="3"/>
  <c r="CD29" i="3"/>
  <c r="CD176" i="3"/>
  <c r="H176" i="3"/>
  <c r="H108" i="3"/>
  <c r="CD108" i="3"/>
  <c r="V58" i="2"/>
  <c r="H167" i="3"/>
  <c r="CD167" i="3"/>
  <c r="CD106" i="3"/>
  <c r="H106" i="3"/>
  <c r="CD16" i="3"/>
  <c r="H16" i="3"/>
  <c r="CC16" i="3"/>
  <c r="G16" i="3"/>
  <c r="CD177" i="3"/>
  <c r="H177" i="3"/>
  <c r="H97" i="3"/>
  <c r="CD97" i="3"/>
  <c r="D104" i="3"/>
  <c r="BZ104" i="3"/>
  <c r="E75" i="2"/>
  <c r="S199" i="2"/>
  <c r="U55" i="2"/>
  <c r="F159" i="3"/>
  <c r="CB159" i="3"/>
  <c r="AX43" i="3"/>
  <c r="AW175" i="3"/>
  <c r="T82" i="2"/>
  <c r="AW168" i="3"/>
  <c r="BZ105" i="3"/>
  <c r="AY11" i="3"/>
  <c r="AY32" i="3"/>
  <c r="AW169" i="3"/>
  <c r="AX147" i="3"/>
  <c r="AV75" i="3"/>
  <c r="AY107" i="3"/>
  <c r="AW92" i="3"/>
  <c r="AU23" i="3"/>
  <c r="AY122" i="3"/>
  <c r="AW75" i="3"/>
  <c r="AY109" i="3"/>
  <c r="AV41" i="3"/>
  <c r="AW178" i="3"/>
  <c r="AY128" i="3"/>
  <c r="AX45" i="3"/>
  <c r="AW76" i="3"/>
  <c r="AV139" i="3"/>
  <c r="AV87" i="3"/>
  <c r="T83" i="2"/>
  <c r="AV164" i="3"/>
  <c r="AY75" i="3"/>
  <c r="AY69" i="3"/>
  <c r="T78" i="2"/>
  <c r="AW34" i="3"/>
  <c r="AY129" i="3"/>
  <c r="AU88" i="3"/>
  <c r="AV31" i="3"/>
  <c r="AX58" i="3"/>
  <c r="AV144" i="3"/>
  <c r="AV13" i="3"/>
  <c r="AX85" i="3"/>
  <c r="T79" i="2"/>
  <c r="AX25" i="3"/>
  <c r="AX90" i="3"/>
  <c r="AW44" i="3"/>
  <c r="AV45" i="3"/>
  <c r="AV70" i="3"/>
  <c r="AW95" i="3"/>
  <c r="AW61" i="3"/>
  <c r="AW11" i="3"/>
  <c r="AY134" i="3"/>
  <c r="AX148" i="3"/>
  <c r="AV24" i="3"/>
  <c r="AV22" i="3"/>
  <c r="AW164" i="3"/>
  <c r="AV69" i="3"/>
  <c r="AV106" i="3"/>
  <c r="AW35" i="3"/>
  <c r="AY133" i="3"/>
  <c r="AW72" i="3"/>
  <c r="AW119" i="3"/>
  <c r="AW74" i="3"/>
  <c r="AX115" i="3"/>
  <c r="AV40" i="3"/>
  <c r="AX31" i="3"/>
  <c r="AX121" i="3"/>
  <c r="AW112" i="3"/>
  <c r="AV86" i="3"/>
  <c r="AY167" i="3"/>
  <c r="AU63" i="3"/>
  <c r="AW177" i="3"/>
  <c r="AW103" i="3"/>
  <c r="C104" i="3"/>
  <c r="BY104" i="3"/>
  <c r="CD178" i="3"/>
  <c r="H178" i="3"/>
  <c r="U53" i="2"/>
  <c r="H172" i="3"/>
  <c r="CD172" i="3"/>
  <c r="F54" i="3"/>
  <c r="CB54" i="3"/>
  <c r="H11" i="3"/>
  <c r="CD11" i="3"/>
  <c r="CA63" i="3"/>
  <c r="E63" i="3"/>
  <c r="H90" i="3"/>
  <c r="CD90" i="3"/>
  <c r="CD134" i="3"/>
  <c r="H134" i="3"/>
  <c r="H117" i="3"/>
  <c r="CD117" i="3"/>
  <c r="V54" i="2"/>
  <c r="G9" i="3"/>
  <c r="CC9" i="3"/>
  <c r="H48" i="3"/>
  <c r="CD48" i="3"/>
  <c r="V214" i="2"/>
  <c r="H90" i="2"/>
  <c r="H50" i="3"/>
  <c r="CD50" i="3"/>
  <c r="CD162" i="3"/>
  <c r="H162" i="3"/>
  <c r="CD158" i="3"/>
  <c r="H158" i="3"/>
  <c r="R53" i="2"/>
  <c r="BZ159" i="3"/>
  <c r="D159" i="3"/>
  <c r="H20" i="3"/>
  <c r="CD20" i="3"/>
  <c r="H21" i="3"/>
  <c r="CD21" i="3"/>
  <c r="H87" i="3"/>
  <c r="CD87" i="3"/>
  <c r="H149" i="3"/>
  <c r="CD149" i="3"/>
  <c r="CD114" i="3"/>
  <c r="H114" i="3"/>
  <c r="CD154" i="3"/>
  <c r="H154" i="3"/>
  <c r="D32" i="3"/>
  <c r="BZ32" i="3"/>
  <c r="CD88" i="3"/>
  <c r="H88" i="3"/>
  <c r="CD121" i="3"/>
  <c r="H121" i="3"/>
  <c r="H74" i="3"/>
  <c r="CD74" i="3"/>
  <c r="CD41" i="3"/>
  <c r="H41" i="3"/>
  <c r="H155" i="3"/>
  <c r="CD155" i="3"/>
  <c r="CD30" i="3"/>
  <c r="H30" i="3"/>
  <c r="CD44" i="3"/>
  <c r="H44" i="3"/>
  <c r="D39" i="3"/>
  <c r="BZ39" i="3"/>
  <c r="D127" i="3"/>
  <c r="BZ127" i="3"/>
  <c r="BY172" i="3"/>
  <c r="C172" i="3"/>
  <c r="F104" i="3"/>
  <c r="CB104" i="3"/>
  <c r="U57" i="2"/>
  <c r="D76" i="2"/>
  <c r="R200" i="2"/>
  <c r="CA94" i="3"/>
  <c r="AV121" i="3"/>
  <c r="AV177" i="3"/>
  <c r="AV78" i="3"/>
  <c r="AW59" i="3"/>
  <c r="AW179" i="3"/>
  <c r="AW27" i="3"/>
  <c r="AV52" i="3"/>
  <c r="AY116" i="3"/>
  <c r="AX42" i="3"/>
  <c r="AY110" i="3"/>
  <c r="AY168" i="3"/>
  <c r="AX59" i="3"/>
  <c r="U93" i="2"/>
  <c r="AW57" i="3"/>
  <c r="AY68" i="3"/>
  <c r="AW150" i="3"/>
  <c r="AX114" i="3"/>
  <c r="AY33" i="3"/>
  <c r="BY23" i="3"/>
  <c r="AY138" i="3"/>
  <c r="AW64" i="3"/>
  <c r="AY18" i="3"/>
  <c r="AY6" i="3"/>
  <c r="AW65" i="3"/>
  <c r="AV100" i="3"/>
  <c r="AY53" i="3"/>
  <c r="AW144" i="3"/>
  <c r="AW60" i="3"/>
  <c r="AV74" i="3"/>
  <c r="AY61" i="3"/>
  <c r="AX151" i="3"/>
  <c r="AW163" i="3"/>
  <c r="AV141" i="3"/>
  <c r="AU118" i="3"/>
  <c r="AX175" i="3"/>
  <c r="BY88" i="3"/>
  <c r="AV55" i="3"/>
  <c r="U74" i="2"/>
  <c r="AV82" i="3"/>
  <c r="AY86" i="3"/>
  <c r="AX56" i="3"/>
  <c r="AV88" i="3"/>
  <c r="T90" i="2"/>
  <c r="AY120" i="3"/>
  <c r="AV131" i="3"/>
  <c r="AX13" i="3"/>
  <c r="AV8" i="3"/>
  <c r="AV152" i="3"/>
  <c r="AW102" i="3"/>
  <c r="AX8" i="3"/>
  <c r="AY163" i="3"/>
  <c r="S81" i="2"/>
  <c r="AX73" i="3"/>
  <c r="AY119" i="3"/>
  <c r="AX41" i="3"/>
  <c r="AV154" i="3"/>
  <c r="CC146" i="3"/>
  <c r="AW51" i="3"/>
  <c r="AY57" i="3"/>
  <c r="R85" i="2"/>
  <c r="S95" i="2"/>
  <c r="AV38" i="3"/>
  <c r="AV56" i="3"/>
  <c r="AV125" i="3"/>
  <c r="AX12" i="3"/>
  <c r="AX140" i="3"/>
  <c r="AY161" i="3"/>
  <c r="AX149" i="3"/>
  <c r="B15" i="2" l="1"/>
  <c r="AV32" i="3"/>
  <c r="AU39" i="3"/>
  <c r="AU17" i="3"/>
  <c r="AW162" i="3"/>
  <c r="AV127" i="3"/>
  <c r="AW88" i="3"/>
  <c r="AY172" i="3"/>
  <c r="Q80" i="2"/>
  <c r="T71" i="2"/>
  <c r="AV28" i="3"/>
  <c r="AX94" i="3"/>
  <c r="AU80" i="3"/>
  <c r="U80" i="2"/>
  <c r="AU104" i="3"/>
  <c r="AW153" i="3"/>
  <c r="AY153" i="3"/>
  <c r="AW137" i="3"/>
  <c r="AX9" i="3"/>
  <c r="AY28" i="3"/>
  <c r="AU146" i="3"/>
  <c r="AX105" i="3"/>
  <c r="T73" i="2"/>
  <c r="AW146" i="3"/>
  <c r="AW63" i="3"/>
  <c r="AY16" i="3"/>
  <c r="AW118" i="3"/>
  <c r="AU94" i="3"/>
  <c r="Q75" i="2"/>
  <c r="AV159" i="3"/>
  <c r="AU162" i="3"/>
  <c r="AU105" i="3"/>
  <c r="V73" i="2"/>
  <c r="AX54" i="3"/>
  <c r="AU172" i="3"/>
  <c r="T72" i="2"/>
  <c r="AX17" i="3"/>
  <c r="T76" i="2"/>
  <c r="AY63" i="3"/>
  <c r="AV67" i="3"/>
  <c r="Q76" i="2"/>
  <c r="R76" i="2"/>
  <c r="AX146" i="3"/>
  <c r="AV146" i="3"/>
  <c r="AV105" i="3"/>
  <c r="AY9" i="3"/>
  <c r="AX159" i="3"/>
  <c r="AY17" i="3"/>
  <c r="U72" i="2"/>
  <c r="AX162" i="3"/>
  <c r="AW39" i="3"/>
  <c r="AY105" i="3"/>
  <c r="S80" i="2"/>
  <c r="AY80" i="3"/>
  <c r="AV17" i="3"/>
  <c r="AV94" i="3"/>
  <c r="AX104" i="3"/>
  <c r="AY88" i="3"/>
  <c r="AW80" i="3"/>
  <c r="AY159" i="3"/>
  <c r="AW67" i="3"/>
  <c r="AY54" i="3"/>
  <c r="T80" i="2"/>
  <c r="S76" i="2"/>
  <c r="U71" i="2"/>
  <c r="AY94" i="3"/>
  <c r="S75" i="2"/>
  <c r="AW104" i="3"/>
  <c r="AV80" i="3"/>
  <c r="AW172" i="3"/>
  <c r="AZ155" i="3"/>
  <c r="AW94" i="3"/>
  <c r="AZ177" i="3"/>
  <c r="AZ95" i="3"/>
  <c r="V82" i="2"/>
  <c r="AZ102" i="3"/>
  <c r="AZ81" i="3"/>
  <c r="AZ55" i="3"/>
  <c r="AZ39" i="3"/>
  <c r="AZ61" i="3"/>
  <c r="AZ6" i="3"/>
  <c r="AZ17" i="3"/>
  <c r="AZ62" i="3"/>
  <c r="AZ71" i="3"/>
  <c r="AZ52" i="3"/>
  <c r="AZ78" i="3"/>
  <c r="AZ168" i="3"/>
  <c r="AZ31" i="3"/>
  <c r="AZ139" i="3"/>
  <c r="V86" i="2"/>
  <c r="U75" i="2"/>
  <c r="U76" i="2"/>
  <c r="AZ113" i="3"/>
  <c r="R80" i="2"/>
  <c r="AZ122" i="3"/>
  <c r="V81" i="2"/>
  <c r="AZ79" i="3"/>
  <c r="AZ44" i="3"/>
  <c r="AZ21" i="3"/>
  <c r="AZ50" i="3"/>
  <c r="AZ134" i="3"/>
  <c r="AZ75" i="3"/>
  <c r="AZ73" i="3"/>
  <c r="AZ151" i="3"/>
  <c r="AZ91" i="3"/>
  <c r="AZ136" i="3"/>
  <c r="V89" i="2"/>
  <c r="AZ112" i="3"/>
  <c r="AZ24" i="3"/>
  <c r="AZ7" i="3"/>
  <c r="AZ83" i="3"/>
  <c r="AW28" i="3"/>
  <c r="AZ166" i="3"/>
  <c r="AZ69" i="3"/>
  <c r="AZ129" i="3"/>
  <c r="AW32" i="3"/>
  <c r="AZ160" i="3"/>
  <c r="AZ110" i="3"/>
  <c r="AZ56" i="3"/>
  <c r="AZ76" i="3"/>
  <c r="AZ170" i="3"/>
  <c r="AZ13" i="3"/>
  <c r="AZ41" i="3"/>
  <c r="AZ121" i="3"/>
  <c r="AZ158" i="3"/>
  <c r="AZ11" i="3"/>
  <c r="AZ106" i="3"/>
  <c r="AZ29" i="3"/>
  <c r="AZ179" i="3"/>
  <c r="AZ100" i="3"/>
  <c r="AZ42" i="3"/>
  <c r="V93" i="2"/>
  <c r="AZ35" i="3"/>
  <c r="AZ128" i="3"/>
  <c r="AZ34" i="3"/>
  <c r="AZ57" i="3"/>
  <c r="AZ60" i="3"/>
  <c r="AZ40" i="3"/>
  <c r="AZ131" i="3"/>
  <c r="AZ85" i="3"/>
  <c r="AZ45" i="3"/>
  <c r="V69" i="2"/>
  <c r="V79" i="2"/>
  <c r="AX63" i="3"/>
  <c r="AV162" i="3"/>
  <c r="AZ107" i="3"/>
  <c r="AZ67" i="3"/>
  <c r="AZ63" i="3"/>
  <c r="AZ27" i="3"/>
  <c r="AX80" i="3"/>
  <c r="AZ93" i="3"/>
  <c r="AZ9" i="3"/>
  <c r="AZ148" i="3"/>
  <c r="V85" i="2"/>
  <c r="AZ135" i="3"/>
  <c r="V92" i="2"/>
  <c r="AZ169" i="3"/>
  <c r="AZ82" i="3"/>
  <c r="AZ132" i="3"/>
  <c r="AZ153" i="3"/>
  <c r="AZ54" i="3"/>
  <c r="V83" i="2"/>
  <c r="AZ123" i="3"/>
  <c r="AX88" i="3"/>
  <c r="AZ171" i="3"/>
  <c r="AZ18" i="3"/>
  <c r="AZ80" i="3"/>
  <c r="AZ146" i="3"/>
  <c r="V75" i="2"/>
  <c r="AZ164" i="3"/>
  <c r="AZ161" i="3"/>
  <c r="U59" i="2"/>
  <c r="G15" i="2"/>
  <c r="V71" i="2"/>
  <c r="Q59" i="2"/>
  <c r="C15" i="2"/>
  <c r="T59" i="2"/>
  <c r="F15" i="2"/>
  <c r="AZ30" i="3"/>
  <c r="AZ154" i="3"/>
  <c r="AZ20" i="3"/>
  <c r="AZ108" i="3"/>
  <c r="AZ72" i="3"/>
  <c r="AZ43" i="3"/>
  <c r="AX39" i="3"/>
  <c r="AZ26" i="3"/>
  <c r="AZ92" i="3"/>
  <c r="AZ174" i="3"/>
  <c r="AZ142" i="3"/>
  <c r="AZ10" i="3"/>
  <c r="U73" i="2"/>
  <c r="AZ53" i="3"/>
  <c r="AZ165" i="3"/>
  <c r="AZ145" i="3"/>
  <c r="V78" i="2"/>
  <c r="AZ99" i="3"/>
  <c r="AZ25" i="3"/>
  <c r="AZ137" i="3"/>
  <c r="AY146" i="3"/>
  <c r="AV172" i="3"/>
  <c r="AZ28" i="3"/>
  <c r="AZ103" i="3"/>
  <c r="V94" i="2"/>
  <c r="AZ47" i="3"/>
  <c r="AZ156" i="3"/>
  <c r="H15" i="2"/>
  <c r="V59" i="2"/>
  <c r="AZ149" i="3"/>
  <c r="V90" i="2"/>
  <c r="AZ178" i="3"/>
  <c r="AV104" i="3"/>
  <c r="AZ33" i="3"/>
  <c r="AZ64" i="3"/>
  <c r="AZ96" i="3"/>
  <c r="AZ98" i="3"/>
  <c r="AZ94" i="3"/>
  <c r="AZ141" i="3"/>
  <c r="AZ116" i="3"/>
  <c r="AZ162" i="3"/>
  <c r="AZ90" i="3"/>
  <c r="AZ22" i="3"/>
  <c r="AZ14" i="3"/>
  <c r="AY104" i="3"/>
  <c r="AZ36" i="3"/>
  <c r="V95" i="2"/>
  <c r="V68" i="2"/>
  <c r="V70" i="2"/>
  <c r="AZ86" i="3"/>
  <c r="AZ150" i="3"/>
  <c r="AZ12" i="3"/>
  <c r="V74" i="2"/>
  <c r="AZ68" i="3"/>
  <c r="T75" i="2"/>
  <c r="AZ70" i="3"/>
  <c r="AZ175" i="3"/>
  <c r="AZ125" i="3"/>
  <c r="AZ133" i="3"/>
  <c r="AZ130" i="3"/>
  <c r="AZ143" i="3"/>
  <c r="AZ104" i="3"/>
  <c r="AW159" i="3"/>
  <c r="AZ109" i="3"/>
  <c r="V76" i="2"/>
  <c r="AZ120" i="3"/>
  <c r="AZ111" i="3"/>
  <c r="AZ8" i="3"/>
  <c r="AZ147" i="3"/>
  <c r="AZ66" i="3"/>
  <c r="AX153" i="3"/>
  <c r="AZ144" i="3"/>
  <c r="AZ32" i="3"/>
  <c r="AZ89" i="3"/>
  <c r="AZ140" i="3"/>
  <c r="AZ46" i="3"/>
  <c r="AZ127" i="3"/>
  <c r="AZ58" i="3"/>
  <c r="AZ119" i="3"/>
  <c r="V80" i="2"/>
  <c r="AZ118" i="3"/>
  <c r="AZ23" i="3"/>
  <c r="AX172" i="3"/>
  <c r="AZ37" i="3"/>
  <c r="AX137" i="3"/>
  <c r="AZ65" i="3"/>
  <c r="R75" i="2"/>
  <c r="AY39" i="3"/>
  <c r="AZ19" i="3"/>
  <c r="AZ138" i="3"/>
  <c r="AZ74" i="3"/>
  <c r="AZ87" i="3"/>
  <c r="AZ97" i="3"/>
  <c r="AZ167" i="3"/>
  <c r="AZ176" i="3"/>
  <c r="S59" i="2"/>
  <c r="E15" i="2"/>
  <c r="R59" i="2"/>
  <c r="D15" i="2"/>
  <c r="AV39" i="3"/>
  <c r="AZ88" i="3"/>
  <c r="AZ114" i="3"/>
  <c r="AZ48" i="3"/>
  <c r="AZ117" i="3"/>
  <c r="AZ172" i="3"/>
  <c r="AZ16" i="3"/>
  <c r="V77" i="2"/>
  <c r="V84" i="2"/>
  <c r="AW127" i="3"/>
  <c r="AZ59" i="3"/>
  <c r="AZ51" i="3"/>
  <c r="AZ49" i="3"/>
  <c r="AZ163" i="3"/>
  <c r="AZ157" i="3"/>
  <c r="V72" i="2"/>
  <c r="AZ101" i="3"/>
  <c r="AZ159" i="3"/>
  <c r="AZ15" i="3"/>
  <c r="AZ105" i="3"/>
  <c r="AZ38" i="3"/>
  <c r="AZ152" i="3"/>
  <c r="AZ124" i="3"/>
  <c r="AZ115" i="3"/>
  <c r="AZ126" i="3"/>
  <c r="AX118" i="3"/>
  <c r="AY162" i="3"/>
  <c r="AZ173" i="3"/>
  <c r="AY137" i="3"/>
  <c r="AZ84" i="3"/>
  <c r="Q15" i="2" l="1"/>
  <c r="R15" i="2"/>
  <c r="U15" i="2"/>
  <c r="S15" i="2"/>
  <c r="T15" i="2"/>
  <c r="V15" i="2"/>
  <c r="B11" i="28" s="1"/>
  <c r="B10" i="28"/>
  <c r="F15" i="32" l="1"/>
  <c r="E24" i="32" l="1"/>
  <c r="B24" i="32" s="1"/>
  <c r="C24" i="32" s="1"/>
  <c r="F24" i="32" s="1"/>
  <c r="G15" i="32"/>
  <c r="F15" i="31" l="1"/>
  <c r="E24" i="31" s="1"/>
  <c r="B24" i="31" s="1"/>
  <c r="C24" i="31" s="1"/>
  <c r="F24" i="31" s="1"/>
  <c r="H15" i="31" s="1"/>
  <c r="G15" i="31" s="1"/>
  <c r="F15" i="25" l="1"/>
  <c r="G15" i="25" l="1"/>
  <c r="E24" i="25"/>
  <c r="B24" i="25" s="1"/>
  <c r="C24" i="25" s="1"/>
  <c r="F24" i="25" s="1"/>
  <c r="F14" i="25" l="1"/>
  <c r="E23" i="25" s="1"/>
  <c r="B23" i="25" s="1"/>
  <c r="C23" i="25" s="1"/>
  <c r="F23" i="25" s="1"/>
  <c r="H14" i="25" s="1"/>
  <c r="G14" i="25" s="1"/>
  <c r="B33" i="25" s="1"/>
  <c r="C33" i="25" s="1"/>
  <c r="D33" i="25" s="1"/>
  <c r="E33" i="25" s="1"/>
  <c r="F33" i="25" s="1"/>
  <c r="G33" i="25" s="1"/>
  <c r="H33" i="25" s="1"/>
  <c r="I33" i="25" s="1"/>
  <c r="J33" i="25" s="1"/>
  <c r="K33" i="25" s="1"/>
  <c r="L33" i="25" s="1"/>
  <c r="M33" i="25" s="1"/>
  <c r="N33" i="25" s="1"/>
  <c r="O33" i="25" s="1"/>
  <c r="B32" i="25"/>
  <c r="F14" i="32"/>
  <c r="B32" i="32"/>
  <c r="B32" i="31"/>
  <c r="F14" i="31"/>
  <c r="G14" i="31" l="1"/>
  <c r="B33" i="31" s="1"/>
  <c r="C33" i="31" s="1"/>
  <c r="D33" i="31" s="1"/>
  <c r="E33" i="31" s="1"/>
  <c r="F33" i="31" s="1"/>
  <c r="G33" i="31" s="1"/>
  <c r="H33" i="31" s="1"/>
  <c r="I33" i="31" s="1"/>
  <c r="J33" i="31" s="1"/>
  <c r="K33" i="31" s="1"/>
  <c r="L33" i="31" s="1"/>
  <c r="E23" i="31"/>
  <c r="B23" i="31" s="1"/>
  <c r="C23" i="31" s="1"/>
  <c r="F23" i="31" s="1"/>
  <c r="C32" i="31"/>
  <c r="D32" i="31" s="1"/>
  <c r="E32" i="31" s="1"/>
  <c r="F32" i="31" s="1"/>
  <c r="G32" i="31" s="1"/>
  <c r="H32" i="31" s="1"/>
  <c r="I32" i="31" s="1"/>
  <c r="J32" i="31" s="1"/>
  <c r="K32" i="31" s="1"/>
  <c r="L32" i="31" s="1"/>
  <c r="C32" i="32"/>
  <c r="D32" i="32" s="1"/>
  <c r="E32" i="32" s="1"/>
  <c r="F32" i="32" s="1"/>
  <c r="G32" i="32" s="1"/>
  <c r="H32" i="32" s="1"/>
  <c r="I32" i="32" s="1"/>
  <c r="J32" i="32" s="1"/>
  <c r="K32" i="32" s="1"/>
  <c r="L32" i="32" s="1"/>
  <c r="M32" i="32" s="1"/>
  <c r="N32" i="32" s="1"/>
  <c r="O32" i="32" s="1"/>
  <c r="E23" i="32"/>
  <c r="B23" i="32" s="1"/>
  <c r="C23" i="32" s="1"/>
  <c r="F23" i="32" s="1"/>
  <c r="G14" i="32"/>
  <c r="B33" i="32" s="1"/>
  <c r="C33" i="32" s="1"/>
  <c r="D33" i="32" s="1"/>
  <c r="E33" i="32" s="1"/>
  <c r="F33" i="32" s="1"/>
  <c r="G33" i="32" s="1"/>
  <c r="H33" i="32" s="1"/>
  <c r="I33" i="32" s="1"/>
  <c r="J33" i="32" s="1"/>
  <c r="K33" i="32" s="1"/>
  <c r="L33" i="32" s="1"/>
  <c r="M33" i="32" s="1"/>
  <c r="N33" i="32" s="1"/>
  <c r="O33" i="32" s="1"/>
  <c r="C32" i="25"/>
  <c r="D32" i="25" s="1"/>
  <c r="E32" i="25" s="1"/>
  <c r="F32" i="25" s="1"/>
  <c r="G32" i="25" s="1"/>
  <c r="H32" i="25" s="1"/>
  <c r="I32" i="25" s="1"/>
  <c r="J32" i="25" s="1"/>
  <c r="K32" i="25" s="1"/>
  <c r="L32" i="25" s="1"/>
  <c r="M32" i="25" s="1"/>
  <c r="N32" i="25" s="1"/>
  <c r="O32" i="25" s="1"/>
  <c r="A36" i="25"/>
  <c r="A36" i="31" l="1"/>
  <c r="A36" i="32"/>
  <c r="Y215" i="2" l="1"/>
  <c r="W215" i="2"/>
  <c r="AB215" i="2"/>
  <c r="W212" i="2"/>
  <c r="X212" i="2"/>
  <c r="W211" i="2"/>
  <c r="AA211" i="2" l="1"/>
  <c r="AB212" i="2"/>
  <c r="Z212" i="2"/>
  <c r="Y211" i="2"/>
  <c r="AA215" i="2"/>
  <c r="Z211" i="2"/>
  <c r="X215" i="2"/>
  <c r="Y212" i="2"/>
  <c r="Z215" i="2"/>
  <c r="AA212" i="2"/>
  <c r="X211" i="2"/>
  <c r="AB211" i="2"/>
  <c r="AD211" i="2" l="1"/>
  <c r="AC211" i="2"/>
  <c r="AD215" i="2"/>
  <c r="AC215" i="2"/>
  <c r="AC212" i="2"/>
  <c r="AD212" i="2"/>
  <c r="AB122" i="2" l="1"/>
  <c r="N91" i="2"/>
  <c r="W119" i="2"/>
  <c r="I88" i="2"/>
  <c r="W88" i="2" s="1"/>
  <c r="AC119" i="2"/>
  <c r="AD119" i="2"/>
  <c r="O88" i="2"/>
  <c r="Y118" i="2"/>
  <c r="K87" i="2"/>
  <c r="Z122" i="2"/>
  <c r="L91" i="2"/>
  <c r="Y122" i="2"/>
  <c r="K91" i="2"/>
  <c r="Z119" i="2"/>
  <c r="L88" i="2"/>
  <c r="Z118" i="2"/>
  <c r="L87" i="2"/>
  <c r="Z87" i="2" s="1"/>
  <c r="X118" i="2"/>
  <c r="J87" i="2"/>
  <c r="X122" i="2"/>
  <c r="J91" i="2"/>
  <c r="Y119" i="2"/>
  <c r="K88" i="2"/>
  <c r="AA122" i="2"/>
  <c r="M91" i="2"/>
  <c r="AA118" i="2"/>
  <c r="M87" i="2"/>
  <c r="AB119" i="2"/>
  <c r="N88" i="2"/>
  <c r="AB118" i="2"/>
  <c r="N87" i="2"/>
  <c r="W118" i="2"/>
  <c r="I87" i="2"/>
  <c r="W87" i="2" s="1"/>
  <c r="AC118" i="2"/>
  <c r="AD118" i="2"/>
  <c r="O87" i="2"/>
  <c r="X119" i="2"/>
  <c r="J88" i="2"/>
  <c r="X88" i="2" s="1"/>
  <c r="W122" i="2"/>
  <c r="I91" i="2"/>
  <c r="W91" i="2" s="1"/>
  <c r="AA119" i="2"/>
  <c r="M88" i="2"/>
  <c r="AC122" i="2"/>
  <c r="AD122" i="2"/>
  <c r="O91" i="2"/>
  <c r="AB88" i="2" l="1"/>
  <c r="AA87" i="2"/>
  <c r="AA88" i="2"/>
  <c r="Z91" i="2"/>
  <c r="AA91" i="2"/>
  <c r="Y87" i="2"/>
  <c r="AC91" i="2"/>
  <c r="AD91" i="2"/>
  <c r="Y91" i="2"/>
  <c r="Y88" i="2"/>
  <c r="AC87" i="2"/>
  <c r="AD87" i="2"/>
  <c r="X91" i="2"/>
  <c r="AD88" i="2"/>
  <c r="AC88" i="2"/>
  <c r="AB91" i="2"/>
  <c r="AB87" i="2"/>
  <c r="X87" i="2"/>
  <c r="Z88" i="2"/>
  <c r="CE79" i="3" l="1"/>
  <c r="CE97" i="3"/>
  <c r="CE77" i="3"/>
  <c r="BP77" i="3"/>
  <c r="CE164" i="3"/>
  <c r="CE106" i="3"/>
  <c r="CE101" i="3"/>
  <c r="CE15" i="3"/>
  <c r="CE121" i="3"/>
  <c r="CE55" i="3"/>
  <c r="CE128" i="3"/>
  <c r="CE41" i="3"/>
  <c r="CE113" i="3"/>
  <c r="CE179" i="3"/>
  <c r="CE165" i="3"/>
  <c r="CE155" i="3"/>
  <c r="CE122" i="3"/>
  <c r="CE95" i="3"/>
  <c r="CE124" i="3"/>
  <c r="CE108" i="3"/>
  <c r="CE107" i="3"/>
  <c r="CE99" i="3"/>
  <c r="CE71" i="3"/>
  <c r="CE139" i="3"/>
  <c r="CE64" i="3"/>
  <c r="CE52" i="3"/>
  <c r="CE70" i="3"/>
  <c r="CE36" i="3"/>
  <c r="CE75" i="3"/>
  <c r="CE149" i="3"/>
  <c r="CE87" i="3"/>
  <c r="CE160" i="3"/>
  <c r="CE59" i="3"/>
  <c r="CE72" i="3"/>
  <c r="CE65" i="3"/>
  <c r="CE134" i="3"/>
  <c r="CE73" i="3"/>
  <c r="CE102" i="3"/>
  <c r="CE21" i="3"/>
  <c r="CE35" i="3"/>
  <c r="CE111" i="3"/>
  <c r="CE163" i="3"/>
  <c r="CE125" i="3"/>
  <c r="CE19" i="3"/>
  <c r="CE25" i="3"/>
  <c r="CE74" i="3"/>
  <c r="CE100" i="3"/>
  <c r="CE173" i="3"/>
  <c r="CE9" i="3"/>
  <c r="CE177" i="3"/>
  <c r="CE84" i="3"/>
  <c r="CE114" i="3"/>
  <c r="CE24" i="3"/>
  <c r="CE96" i="3"/>
  <c r="CE168" i="3"/>
  <c r="CE60" i="3"/>
  <c r="CE56" i="3"/>
  <c r="I77" i="3" l="1"/>
  <c r="BA77" i="3" s="1"/>
  <c r="CF100" i="3"/>
  <c r="CF102" i="3"/>
  <c r="CF19" i="3"/>
  <c r="CF125" i="3"/>
  <c r="CF75" i="3"/>
  <c r="CF87" i="3"/>
  <c r="CF134" i="3"/>
  <c r="CF163" i="3"/>
  <c r="CF79" i="3"/>
  <c r="CF55" i="3"/>
  <c r="CF70" i="3"/>
  <c r="CF9" i="3"/>
  <c r="CF179" i="3"/>
  <c r="CF114" i="3"/>
  <c r="CE98" i="3"/>
  <c r="CE13" i="3"/>
  <c r="CE57" i="3"/>
  <c r="CE158" i="3"/>
  <c r="CF95" i="3"/>
  <c r="CF97" i="3"/>
  <c r="CE123" i="3"/>
  <c r="W201" i="2"/>
  <c r="CE14" i="3"/>
  <c r="CF74" i="3"/>
  <c r="CF60" i="3"/>
  <c r="CF177" i="3"/>
  <c r="CF139" i="3"/>
  <c r="CF101" i="3"/>
  <c r="CF160" i="3"/>
  <c r="CF41" i="3"/>
  <c r="CE145" i="3"/>
  <c r="CE18" i="3"/>
  <c r="CE22" i="3"/>
  <c r="BQ77" i="3"/>
  <c r="CF128" i="3"/>
  <c r="CF149" i="3"/>
  <c r="CF124" i="3"/>
  <c r="CF25" i="3"/>
  <c r="W104" i="2"/>
  <c r="CE142" i="3"/>
  <c r="CE51" i="3"/>
  <c r="CE69" i="3"/>
  <c r="CE50" i="3"/>
  <c r="CF59" i="3"/>
  <c r="CF111" i="3"/>
  <c r="CF107" i="3"/>
  <c r="CF73" i="3"/>
  <c r="CF84" i="3"/>
  <c r="CF15" i="3"/>
  <c r="CF113" i="3"/>
  <c r="W195" i="2"/>
  <c r="CE68" i="3"/>
  <c r="CE140" i="3"/>
  <c r="CF52" i="3"/>
  <c r="CE76" i="3"/>
  <c r="CE11" i="3"/>
  <c r="CF99" i="3"/>
  <c r="CF72" i="3"/>
  <c r="CF65" i="3"/>
  <c r="CF21" i="3"/>
  <c r="CF155" i="3"/>
  <c r="CF24" i="3"/>
  <c r="CF164" i="3"/>
  <c r="CF173" i="3"/>
  <c r="CF77" i="3"/>
  <c r="W197" i="2"/>
  <c r="CE53" i="3"/>
  <c r="CE135" i="3"/>
  <c r="CE8" i="3"/>
  <c r="CE43" i="3"/>
  <c r="CF165" i="3"/>
  <c r="CF64" i="3"/>
  <c r="CF56" i="3"/>
  <c r="CF108" i="3"/>
  <c r="CF121" i="3"/>
  <c r="CF36" i="3"/>
  <c r="CF122" i="3"/>
  <c r="CF71" i="3"/>
  <c r="CE45" i="3"/>
  <c r="CE161" i="3"/>
  <c r="CE167" i="3"/>
  <c r="CE7" i="3"/>
  <c r="CE49" i="3"/>
  <c r="CF106" i="3"/>
  <c r="CF96" i="3"/>
  <c r="CF168" i="3"/>
  <c r="CF35" i="3"/>
  <c r="CE26" i="3"/>
  <c r="CE137" i="3"/>
  <c r="CE129" i="3"/>
  <c r="CE66" i="3"/>
  <c r="W219" i="2"/>
  <c r="CE169" i="3"/>
  <c r="CE67" i="3"/>
  <c r="CE44" i="3"/>
  <c r="CE156" i="3"/>
  <c r="CE85" i="3"/>
  <c r="CE88" i="3"/>
  <c r="CE89" i="3"/>
  <c r="CE63" i="3"/>
  <c r="CE119" i="3"/>
  <c r="CF158" i="3"/>
  <c r="CF98" i="3" l="1"/>
  <c r="W199" i="2"/>
  <c r="W55" i="2"/>
  <c r="W53" i="2"/>
  <c r="W192" i="2"/>
  <c r="CE90" i="3"/>
  <c r="CE110" i="3"/>
  <c r="CG100" i="3"/>
  <c r="CG163" i="3"/>
  <c r="CG56" i="3"/>
  <c r="CG111" i="3"/>
  <c r="CG55" i="3"/>
  <c r="CG95" i="3"/>
  <c r="CG65" i="3"/>
  <c r="CE104" i="3"/>
  <c r="CE174" i="3"/>
  <c r="CG99" i="3"/>
  <c r="CG139" i="3"/>
  <c r="BP145" i="3"/>
  <c r="I145" i="3"/>
  <c r="BA145" i="3" s="1"/>
  <c r="CE116" i="3"/>
  <c r="BP74" i="3"/>
  <c r="I74" i="3"/>
  <c r="BA74" i="3" s="1"/>
  <c r="CE115" i="3"/>
  <c r="CE33" i="3"/>
  <c r="X201" i="2"/>
  <c r="CF161" i="3"/>
  <c r="BP79" i="3"/>
  <c r="I79" i="3"/>
  <c r="BA79" i="3" s="1"/>
  <c r="BP9" i="3"/>
  <c r="I9" i="3"/>
  <c r="BA9" i="3" s="1"/>
  <c r="BP163" i="3"/>
  <c r="I163" i="3"/>
  <c r="BA163" i="3" s="1"/>
  <c r="X195" i="2"/>
  <c r="CF14" i="3"/>
  <c r="CE146" i="3"/>
  <c r="CF43" i="3"/>
  <c r="CE143" i="3"/>
  <c r="CE157" i="3"/>
  <c r="CE154" i="3"/>
  <c r="CE141" i="3"/>
  <c r="CG84" i="3"/>
  <c r="CG97" i="3"/>
  <c r="CG160" i="3"/>
  <c r="CG15" i="3"/>
  <c r="CG24" i="3"/>
  <c r="CG21" i="3"/>
  <c r="CG102" i="3"/>
  <c r="CE46" i="3"/>
  <c r="CE80" i="3"/>
  <c r="CF51" i="3"/>
  <c r="CF45" i="3"/>
  <c r="CE29" i="3"/>
  <c r="CE91" i="3"/>
  <c r="BP101" i="3"/>
  <c r="I101" i="3"/>
  <c r="BA101" i="3" s="1"/>
  <c r="CE58" i="3"/>
  <c r="CE62" i="3"/>
  <c r="CE109" i="3"/>
  <c r="W126" i="2"/>
  <c r="I95" i="2"/>
  <c r="W95" i="2" s="1"/>
  <c r="CE78" i="3"/>
  <c r="CE138" i="3"/>
  <c r="CG107" i="3"/>
  <c r="CG96" i="3"/>
  <c r="CE61" i="3"/>
  <c r="CE28" i="3"/>
  <c r="CG164" i="3"/>
  <c r="CG124" i="3"/>
  <c r="CE94" i="3"/>
  <c r="CE93" i="3"/>
  <c r="CG52" i="3"/>
  <c r="CF50" i="3"/>
  <c r="BP113" i="3"/>
  <c r="I113" i="3"/>
  <c r="BA113" i="3" s="1"/>
  <c r="CE37" i="3"/>
  <c r="CE47" i="3"/>
  <c r="CE39" i="3"/>
  <c r="BP73" i="3"/>
  <c r="I73" i="3"/>
  <c r="BA73" i="3" s="1"/>
  <c r="CE86" i="3"/>
  <c r="CF66" i="3"/>
  <c r="CF123" i="3"/>
  <c r="CF13" i="3"/>
  <c r="CF169" i="3"/>
  <c r="CE83" i="3"/>
  <c r="W108" i="2"/>
  <c r="I77" i="2"/>
  <c r="W77" i="2" s="1"/>
  <c r="CG25" i="3"/>
  <c r="CE38" i="3"/>
  <c r="CE20" i="3"/>
  <c r="CE127" i="3"/>
  <c r="CE120" i="3"/>
  <c r="CG73" i="3"/>
  <c r="CG155" i="3"/>
  <c r="CG134" i="3"/>
  <c r="CE81" i="3"/>
  <c r="CG75" i="3"/>
  <c r="CG125" i="3"/>
  <c r="CE112" i="3"/>
  <c r="CE12" i="3"/>
  <c r="CE130" i="3"/>
  <c r="CE133" i="3"/>
  <c r="I73" i="2"/>
  <c r="W73" i="2" s="1"/>
  <c r="BP99" i="3"/>
  <c r="I99" i="3"/>
  <c r="BA99" i="3" s="1"/>
  <c r="CE172" i="3"/>
  <c r="BP173" i="3"/>
  <c r="I173" i="3"/>
  <c r="BA173" i="3" s="1"/>
  <c r="CF135" i="3"/>
  <c r="CE118" i="3"/>
  <c r="CE23" i="3"/>
  <c r="CE144" i="3"/>
  <c r="CG168" i="3"/>
  <c r="CG149" i="3"/>
  <c r="CG35" i="3"/>
  <c r="CG108" i="3"/>
  <c r="CG114" i="3"/>
  <c r="CG36" i="3"/>
  <c r="CG106" i="3"/>
  <c r="CE152" i="3"/>
  <c r="CE27" i="3"/>
  <c r="CE92" i="3"/>
  <c r="CE166" i="3"/>
  <c r="CF142" i="3"/>
  <c r="CF167" i="3"/>
  <c r="BP21" i="3"/>
  <c r="I21" i="3"/>
  <c r="BA21" i="3" s="1"/>
  <c r="CF26" i="3"/>
  <c r="CE147" i="3"/>
  <c r="CE151" i="3"/>
  <c r="CF68" i="3"/>
  <c r="CF8" i="3"/>
  <c r="CF49" i="3"/>
  <c r="W115" i="2"/>
  <c r="CE32" i="3"/>
  <c r="CG64" i="3"/>
  <c r="CG72" i="3"/>
  <c r="CG173" i="3"/>
  <c r="CG122" i="3"/>
  <c r="CG128" i="3"/>
  <c r="CE148" i="3"/>
  <c r="CF57" i="3"/>
  <c r="BP122" i="3"/>
  <c r="I122" i="3"/>
  <c r="BA122" i="3" s="1"/>
  <c r="CE103" i="3"/>
  <c r="CF22" i="3"/>
  <c r="CE126" i="3"/>
  <c r="CE132" i="3"/>
  <c r="CE10" i="3"/>
  <c r="CE131" i="3"/>
  <c r="CE16" i="3"/>
  <c r="CE17" i="3"/>
  <c r="CE175" i="3"/>
  <c r="CG101" i="3"/>
  <c r="CG165" i="3"/>
  <c r="CG70" i="3"/>
  <c r="CE162" i="3"/>
  <c r="CG71" i="3"/>
  <c r="CG19" i="3"/>
  <c r="CG60" i="3"/>
  <c r="CG87" i="3"/>
  <c r="CE105" i="3"/>
  <c r="CE82" i="3"/>
  <c r="CG77" i="3"/>
  <c r="CF129" i="3"/>
  <c r="CF18" i="3"/>
  <c r="X197" i="2"/>
  <c r="BP134" i="3"/>
  <c r="I134" i="3"/>
  <c r="BA134" i="3" s="1"/>
  <c r="CE117" i="3"/>
  <c r="W208" i="2"/>
  <c r="CF53" i="3"/>
  <c r="CE48" i="3"/>
  <c r="CF137" i="3"/>
  <c r="CE42" i="3"/>
  <c r="CE178" i="3"/>
  <c r="BR77" i="3"/>
  <c r="CE150" i="3"/>
  <c r="CE170" i="3"/>
  <c r="CE6" i="3"/>
  <c r="CE171" i="3"/>
  <c r="CG79" i="3"/>
  <c r="CG9" i="3"/>
  <c r="CE31" i="3"/>
  <c r="CE40" i="3"/>
  <c r="CE153" i="3"/>
  <c r="CE159" i="3"/>
  <c r="CG59" i="3"/>
  <c r="CG121" i="3"/>
  <c r="CG74" i="3"/>
  <c r="CG177" i="3"/>
  <c r="X104" i="2"/>
  <c r="CG179" i="3"/>
  <c r="CG41" i="3"/>
  <c r="CG113" i="3"/>
  <c r="CE30" i="3"/>
  <c r="BP41" i="3"/>
  <c r="I41" i="3"/>
  <c r="BA41" i="3" s="1"/>
  <c r="CE54" i="3"/>
  <c r="CE176" i="3"/>
  <c r="J77" i="3"/>
  <c r="BB77" i="3" s="1"/>
  <c r="CE34" i="3"/>
  <c r="X219" i="2"/>
  <c r="CF76" i="3"/>
  <c r="CF145" i="3"/>
  <c r="BP52" i="3"/>
  <c r="I52" i="3"/>
  <c r="BA52" i="3" s="1"/>
  <c r="CE136" i="3"/>
  <c r="CF176" i="3"/>
  <c r="CF88" i="3"/>
  <c r="J73" i="2" l="1"/>
  <c r="K77" i="3"/>
  <c r="CF30" i="3"/>
  <c r="CF143" i="3"/>
  <c r="X73" i="2"/>
  <c r="BC77" i="3"/>
  <c r="CF151" i="3"/>
  <c r="CF91" i="3"/>
  <c r="CF54" i="3"/>
  <c r="CF138" i="3"/>
  <c r="CF39" i="3"/>
  <c r="CF38" i="3"/>
  <c r="CF116" i="3"/>
  <c r="W125" i="2"/>
  <c r="CF16" i="3"/>
  <c r="CF17" i="3"/>
  <c r="CF83" i="3"/>
  <c r="CF12" i="3"/>
  <c r="W103" i="2"/>
  <c r="CH134" i="3"/>
  <c r="CH128" i="3"/>
  <c r="CH96" i="3"/>
  <c r="CH87" i="3"/>
  <c r="CH56" i="3"/>
  <c r="CH160" i="3"/>
  <c r="W193" i="2"/>
  <c r="CG103" i="3"/>
  <c r="CH77" i="3"/>
  <c r="CF69" i="3"/>
  <c r="CG45" i="3"/>
  <c r="W207" i="2"/>
  <c r="BQ163" i="3"/>
  <c r="J163" i="3"/>
  <c r="BB163" i="3" s="1"/>
  <c r="BP121" i="3"/>
  <c r="I121" i="3"/>
  <c r="BA121" i="3" s="1"/>
  <c r="CF86" i="3"/>
  <c r="BP98" i="3"/>
  <c r="I98" i="3"/>
  <c r="BA98" i="3" s="1"/>
  <c r="CG8" i="3"/>
  <c r="BS77" i="3"/>
  <c r="L77" i="3"/>
  <c r="BD77" i="3" s="1"/>
  <c r="W112" i="2"/>
  <c r="W109" i="2"/>
  <c r="W117" i="2"/>
  <c r="CF178" i="3"/>
  <c r="X125" i="2"/>
  <c r="CG49" i="3"/>
  <c r="CF20" i="3"/>
  <c r="CF118" i="3"/>
  <c r="CF157" i="3"/>
  <c r="CF140" i="3"/>
  <c r="CF148" i="3"/>
  <c r="CH65" i="3"/>
  <c r="CH100" i="3"/>
  <c r="W124" i="2"/>
  <c r="CF31" i="3"/>
  <c r="CG138" i="3"/>
  <c r="CH70" i="3"/>
  <c r="CH24" i="3"/>
  <c r="CH59" i="3"/>
  <c r="CF130" i="3"/>
  <c r="Y104" i="2"/>
  <c r="W123" i="2"/>
  <c r="Y195" i="2"/>
  <c r="W214" i="2"/>
  <c r="BP167" i="3"/>
  <c r="I167" i="3"/>
  <c r="BA167" i="3" s="1"/>
  <c r="BP123" i="3"/>
  <c r="I123" i="3"/>
  <c r="BA123" i="3" s="1"/>
  <c r="CF85" i="3"/>
  <c r="W216" i="2"/>
  <c r="BP18" i="3"/>
  <c r="I18" i="3"/>
  <c r="BA18" i="3" s="1"/>
  <c r="W202" i="2"/>
  <c r="BP179" i="3"/>
  <c r="I179" i="3"/>
  <c r="BA179" i="3" s="1"/>
  <c r="CG66" i="3"/>
  <c r="CF152" i="3"/>
  <c r="W200" i="2"/>
  <c r="CG30" i="3"/>
  <c r="CF112" i="3"/>
  <c r="W110" i="2"/>
  <c r="CF144" i="3"/>
  <c r="CF127" i="3"/>
  <c r="CF132" i="3"/>
  <c r="X126" i="2"/>
  <c r="J95" i="2"/>
  <c r="X95" i="2" s="1"/>
  <c r="CF78" i="3"/>
  <c r="CF170" i="3"/>
  <c r="CF6" i="3"/>
  <c r="CF131" i="3"/>
  <c r="CF10" i="3"/>
  <c r="CH60" i="3"/>
  <c r="CH55" i="3"/>
  <c r="CH71" i="3"/>
  <c r="CH149" i="3"/>
  <c r="CH97" i="3"/>
  <c r="CH19" i="3"/>
  <c r="CH102" i="3"/>
  <c r="CH165" i="3"/>
  <c r="CF93" i="3"/>
  <c r="W56" i="2"/>
  <c r="BP114" i="3"/>
  <c r="I114" i="3"/>
  <c r="BA114" i="3" s="1"/>
  <c r="BP51" i="3"/>
  <c r="I51" i="3"/>
  <c r="BA51" i="3" s="1"/>
  <c r="BQ113" i="3"/>
  <c r="J113" i="3"/>
  <c r="BB113" i="3" s="1"/>
  <c r="BP87" i="3"/>
  <c r="I87" i="3"/>
  <c r="BA87" i="3" s="1"/>
  <c r="X208" i="2"/>
  <c r="I84" i="2"/>
  <c r="W84" i="2" s="1"/>
  <c r="BQ74" i="3"/>
  <c r="J74" i="3"/>
  <c r="BB74" i="3" s="1"/>
  <c r="CF104" i="3"/>
  <c r="W57" i="2"/>
  <c r="CH52" i="3"/>
  <c r="BP36" i="3"/>
  <c r="I36" i="3"/>
  <c r="BA36" i="3" s="1"/>
  <c r="CG51" i="3"/>
  <c r="CG112" i="3"/>
  <c r="BP102" i="3"/>
  <c r="I102" i="3"/>
  <c r="BA102" i="3" s="1"/>
  <c r="CF136" i="3"/>
  <c r="BP161" i="3"/>
  <c r="I161" i="3"/>
  <c r="BA161" i="3" s="1"/>
  <c r="Y219" i="2"/>
  <c r="BQ122" i="3"/>
  <c r="J122" i="3"/>
  <c r="BB122" i="3" s="1"/>
  <c r="CF150" i="3"/>
  <c r="CF23" i="3"/>
  <c r="CF90" i="3"/>
  <c r="CF119" i="3"/>
  <c r="CF7" i="3"/>
  <c r="CH21" i="3"/>
  <c r="X102" i="2"/>
  <c r="J71" i="2"/>
  <c r="CF32" i="3"/>
  <c r="CF159" i="3"/>
  <c r="CH168" i="3"/>
  <c r="CH114" i="3"/>
  <c r="CH111" i="3"/>
  <c r="CH173" i="3"/>
  <c r="CH163" i="3"/>
  <c r="CG68" i="3"/>
  <c r="BQ79" i="3"/>
  <c r="J79" i="3"/>
  <c r="BB79" i="3" s="1"/>
  <c r="BP75" i="3"/>
  <c r="I75" i="3"/>
  <c r="BA75" i="3" s="1"/>
  <c r="BP68" i="3"/>
  <c r="I68" i="3"/>
  <c r="BA68" i="3" s="1"/>
  <c r="CF42" i="3"/>
  <c r="BQ173" i="3"/>
  <c r="J173" i="3"/>
  <c r="BB173" i="3" s="1"/>
  <c r="BP158" i="3"/>
  <c r="I158" i="3"/>
  <c r="BA158" i="3" s="1"/>
  <c r="BP93" i="3"/>
  <c r="I93" i="3"/>
  <c r="BA93" i="3" s="1"/>
  <c r="BP111" i="3"/>
  <c r="I111" i="3"/>
  <c r="BA111" i="3" s="1"/>
  <c r="CF103" i="3"/>
  <c r="CF117" i="3"/>
  <c r="W206" i="2"/>
  <c r="CG142" i="3"/>
  <c r="CG129" i="3"/>
  <c r="W203" i="2"/>
  <c r="W194" i="2"/>
  <c r="W217" i="2"/>
  <c r="Y197" i="2"/>
  <c r="W196" i="2"/>
  <c r="BP100" i="3"/>
  <c r="I100" i="3"/>
  <c r="BA100" i="3" s="1"/>
  <c r="BQ52" i="3"/>
  <c r="J52" i="3"/>
  <c r="BB52" i="3" s="1"/>
  <c r="W218" i="2"/>
  <c r="CF175" i="3"/>
  <c r="CH73" i="3"/>
  <c r="CH64" i="3"/>
  <c r="CH108" i="3"/>
  <c r="CH9" i="3"/>
  <c r="CH25" i="3"/>
  <c r="CH155" i="3"/>
  <c r="CH15" i="3"/>
  <c r="CG167" i="3"/>
  <c r="BQ73" i="3"/>
  <c r="J73" i="3"/>
  <c r="BB73" i="3" s="1"/>
  <c r="BQ145" i="3"/>
  <c r="J145" i="3"/>
  <c r="BB145" i="3" s="1"/>
  <c r="CF82" i="3"/>
  <c r="CG26" i="3"/>
  <c r="BP76" i="3"/>
  <c r="I76" i="3"/>
  <c r="BA76" i="3" s="1"/>
  <c r="CF89" i="3"/>
  <c r="CG98" i="3"/>
  <c r="BP55" i="3"/>
  <c r="I55" i="3"/>
  <c r="BA55" i="3" s="1"/>
  <c r="BP107" i="3"/>
  <c r="I107" i="3"/>
  <c r="BA107" i="3" s="1"/>
  <c r="CG137" i="3"/>
  <c r="BQ59" i="3"/>
  <c r="J59" i="3"/>
  <c r="CF147" i="3"/>
  <c r="CF115" i="3"/>
  <c r="W205" i="2"/>
  <c r="W213" i="2"/>
  <c r="Y201" i="2"/>
  <c r="CG123" i="3"/>
  <c r="CF63" i="3"/>
  <c r="BQ134" i="3"/>
  <c r="J134" i="3"/>
  <c r="BB134" i="3" s="1"/>
  <c r="CF37" i="3"/>
  <c r="CF109" i="3"/>
  <c r="CF110" i="3"/>
  <c r="W120" i="2"/>
  <c r="CF11" i="3"/>
  <c r="CF162" i="3"/>
  <c r="CF156" i="3"/>
  <c r="W114" i="2"/>
  <c r="I83" i="2"/>
  <c r="W83" i="2" s="1"/>
  <c r="W99" i="2"/>
  <c r="I68" i="2"/>
  <c r="W68" i="2" s="1"/>
  <c r="CF141" i="3"/>
  <c r="CH99" i="3"/>
  <c r="CH36" i="3"/>
  <c r="CH125" i="3"/>
  <c r="W113" i="2"/>
  <c r="CF81" i="3"/>
  <c r="CF61" i="3"/>
  <c r="CH122" i="3"/>
  <c r="CH113" i="3"/>
  <c r="CF46" i="3"/>
  <c r="CF133" i="3"/>
  <c r="W54" i="2"/>
  <c r="CG57" i="3"/>
  <c r="BP140" i="3"/>
  <c r="I140" i="3"/>
  <c r="BA140" i="3" s="1"/>
  <c r="BP25" i="3"/>
  <c r="I25" i="3"/>
  <c r="BA25" i="3" s="1"/>
  <c r="CF80" i="3"/>
  <c r="CF33" i="3"/>
  <c r="CF29" i="3"/>
  <c r="CF171" i="3"/>
  <c r="BP149" i="3"/>
  <c r="I149" i="3"/>
  <c r="BA149" i="3" s="1"/>
  <c r="BP65" i="3"/>
  <c r="I65" i="3"/>
  <c r="BA65" i="3" s="1"/>
  <c r="CF34" i="3"/>
  <c r="W52" i="2"/>
  <c r="BQ101" i="3"/>
  <c r="J101" i="3"/>
  <c r="BB101" i="3" s="1"/>
  <c r="BP155" i="3"/>
  <c r="I155" i="3"/>
  <c r="BA155" i="3" s="1"/>
  <c r="W198" i="2"/>
  <c r="W107" i="2"/>
  <c r="I76" i="2"/>
  <c r="W76" i="2" s="1"/>
  <c r="CG14" i="3"/>
  <c r="W101" i="2"/>
  <c r="CF58" i="3"/>
  <c r="CF62" i="3"/>
  <c r="W106" i="2"/>
  <c r="I75" i="2"/>
  <c r="W75" i="2" s="1"/>
  <c r="W100" i="2"/>
  <c r="I69" i="2"/>
  <c r="W69" i="2" s="1"/>
  <c r="X108" i="2"/>
  <c r="J77" i="2"/>
  <c r="X77" i="2" s="1"/>
  <c r="W116" i="2"/>
  <c r="CF120" i="3"/>
  <c r="CF105" i="3"/>
  <c r="W121" i="2"/>
  <c r="CH101" i="3"/>
  <c r="CF28" i="3"/>
  <c r="CF44" i="3"/>
  <c r="CF40" i="3"/>
  <c r="CF153" i="3"/>
  <c r="CH164" i="3"/>
  <c r="CH124" i="3"/>
  <c r="CH74" i="3"/>
  <c r="CH72" i="3"/>
  <c r="CH95" i="3"/>
  <c r="CH35" i="3"/>
  <c r="CH84" i="3"/>
  <c r="CF47" i="3"/>
  <c r="CG135" i="3"/>
  <c r="CG50" i="3"/>
  <c r="CG76" i="3"/>
  <c r="BP8" i="3"/>
  <c r="I8" i="3"/>
  <c r="BA8" i="3" s="1"/>
  <c r="BQ99" i="3"/>
  <c r="J99" i="3"/>
  <c r="BB99" i="3" s="1"/>
  <c r="BQ41" i="3"/>
  <c r="J41" i="3"/>
  <c r="BB41" i="3" s="1"/>
  <c r="CF48" i="3"/>
  <c r="CF67" i="3"/>
  <c r="CF94" i="3"/>
  <c r="CG161" i="3"/>
  <c r="BP46" i="3"/>
  <c r="I46" i="3"/>
  <c r="BA46" i="3" s="1"/>
  <c r="CF172" i="3"/>
  <c r="W58" i="2"/>
  <c r="BP59" i="3"/>
  <c r="I59" i="3"/>
  <c r="BA59" i="3" s="1"/>
  <c r="BQ21" i="3"/>
  <c r="J21" i="3"/>
  <c r="BB21" i="3" s="1"/>
  <c r="CG158" i="3"/>
  <c r="BP11" i="3"/>
  <c r="I11" i="3"/>
  <c r="BA11" i="3" s="1"/>
  <c r="BP15" i="3"/>
  <c r="I15" i="3"/>
  <c r="BA15" i="3" s="1"/>
  <c r="BP164" i="3"/>
  <c r="I164" i="3"/>
  <c r="BA164" i="3" s="1"/>
  <c r="W210" i="2"/>
  <c r="W59" i="2"/>
  <c r="CG43" i="3"/>
  <c r="CF154" i="3"/>
  <c r="CF146" i="3"/>
  <c r="W111" i="2"/>
  <c r="CF126" i="3"/>
  <c r="W105" i="2"/>
  <c r="CH79" i="3"/>
  <c r="CH106" i="3"/>
  <c r="CH121" i="3"/>
  <c r="CH75" i="3"/>
  <c r="CF174" i="3"/>
  <c r="CH107" i="3"/>
  <c r="CH179" i="3"/>
  <c r="CH139" i="3"/>
  <c r="CH177" i="3"/>
  <c r="CH41" i="3"/>
  <c r="CF92" i="3"/>
  <c r="W102" i="2"/>
  <c r="I71" i="2"/>
  <c r="W71" i="2" s="1"/>
  <c r="BP26" i="3"/>
  <c r="I26" i="3"/>
  <c r="BA26" i="3" s="1"/>
  <c r="BP177" i="3"/>
  <c r="I177" i="3"/>
  <c r="BA177" i="3" s="1"/>
  <c r="BP22" i="3"/>
  <c r="I22" i="3"/>
  <c r="BA22" i="3" s="1"/>
  <c r="CG143" i="3"/>
  <c r="CG169" i="3"/>
  <c r="W209" i="2"/>
  <c r="CG18" i="3"/>
  <c r="CF27" i="3"/>
  <c r="CG53" i="3"/>
  <c r="CG22" i="3"/>
  <c r="W204" i="2"/>
  <c r="BP7" i="3"/>
  <c r="I7" i="3"/>
  <c r="BA7" i="3" s="1"/>
  <c r="BP66" i="3"/>
  <c r="I66" i="3"/>
  <c r="BA66" i="3" s="1"/>
  <c r="CG145" i="3"/>
  <c r="CF166" i="3"/>
  <c r="BQ9" i="3"/>
  <c r="J9" i="3"/>
  <c r="BB9" i="3" s="1"/>
  <c r="BP128" i="3"/>
  <c r="I128" i="3"/>
  <c r="BA128" i="3" s="1"/>
  <c r="BP70" i="3"/>
  <c r="I70" i="3"/>
  <c r="BA70" i="3" s="1"/>
  <c r="CH105" i="3"/>
  <c r="CG176" i="3"/>
  <c r="CG171" i="3" l="1"/>
  <c r="I92" i="2"/>
  <c r="W92" i="2" s="1"/>
  <c r="CG29" i="3"/>
  <c r="CG48" i="3"/>
  <c r="I90" i="2"/>
  <c r="W90" i="2" s="1"/>
  <c r="I70" i="2"/>
  <c r="W70" i="2" s="1"/>
  <c r="CH57" i="3"/>
  <c r="CG63" i="3"/>
  <c r="CG67" i="3"/>
  <c r="CG69" i="3"/>
  <c r="I74" i="2"/>
  <c r="W74" i="2" s="1"/>
  <c r="CG133" i="3"/>
  <c r="CH158" i="3"/>
  <c r="CG80" i="3"/>
  <c r="X218" i="2"/>
  <c r="CG6" i="3"/>
  <c r="CG7" i="3"/>
  <c r="Y115" i="2"/>
  <c r="CG109" i="3"/>
  <c r="CI87" i="3"/>
  <c r="CG58" i="3"/>
  <c r="CG62" i="3"/>
  <c r="X107" i="2"/>
  <c r="CG20" i="3"/>
  <c r="CG120" i="3"/>
  <c r="CI155" i="3"/>
  <c r="CI64" i="3"/>
  <c r="CI21" i="3"/>
  <c r="CI36" i="3"/>
  <c r="CI84" i="3"/>
  <c r="CI168" i="3"/>
  <c r="CG153" i="3"/>
  <c r="CG32" i="3"/>
  <c r="CI35" i="3"/>
  <c r="X113" i="2"/>
  <c r="CI173" i="3"/>
  <c r="CI179" i="3"/>
  <c r="CI96" i="3"/>
  <c r="CI97" i="3"/>
  <c r="CI60" i="3"/>
  <c r="CG94" i="3"/>
  <c r="BP56" i="3"/>
  <c r="I56" i="3"/>
  <c r="BA56" i="3" s="1"/>
  <c r="BP28" i="3"/>
  <c r="I28" i="3"/>
  <c r="BA28" i="3" s="1"/>
  <c r="BP40" i="3"/>
  <c r="I40" i="3"/>
  <c r="BA40" i="3" s="1"/>
  <c r="I80" i="2"/>
  <c r="W80" i="2" s="1"/>
  <c r="X198" i="2"/>
  <c r="CH161" i="3"/>
  <c r="BP60" i="3"/>
  <c r="I60" i="3"/>
  <c r="BA60" i="3" s="1"/>
  <c r="I85" i="2"/>
  <c r="W85" i="2" s="1"/>
  <c r="BP50" i="3"/>
  <c r="I50" i="3"/>
  <c r="BA50" i="3" s="1"/>
  <c r="BP72" i="3"/>
  <c r="I72" i="3"/>
  <c r="BA72" i="3" s="1"/>
  <c r="BP37" i="3"/>
  <c r="I37" i="3"/>
  <c r="BA37" i="3" s="1"/>
  <c r="X58" i="2"/>
  <c r="BR101" i="3"/>
  <c r="K101" i="3"/>
  <c r="BC101" i="3" s="1"/>
  <c r="BP91" i="3"/>
  <c r="I91" i="3"/>
  <c r="BA91" i="3" s="1"/>
  <c r="CG37" i="3"/>
  <c r="X205" i="2"/>
  <c r="BQ111" i="3"/>
  <c r="J111" i="3"/>
  <c r="BB111" i="3" s="1"/>
  <c r="BP83" i="3"/>
  <c r="I83" i="3"/>
  <c r="BA83" i="3" s="1"/>
  <c r="CH145" i="3"/>
  <c r="CH53" i="3"/>
  <c r="Y208" i="2"/>
  <c r="Z201" i="2"/>
  <c r="CH47" i="3"/>
  <c r="I93" i="2"/>
  <c r="W93" i="2" s="1"/>
  <c r="BP12" i="3"/>
  <c r="I12" i="3"/>
  <c r="BA12" i="3" s="1"/>
  <c r="BP13" i="3"/>
  <c r="I13" i="3"/>
  <c r="BA13" i="3" s="1"/>
  <c r="X213" i="2"/>
  <c r="X117" i="2"/>
  <c r="CI15" i="3"/>
  <c r="CI139" i="3"/>
  <c r="CI95" i="3"/>
  <c r="CI124" i="3"/>
  <c r="CG31" i="3"/>
  <c r="CG174" i="3"/>
  <c r="CI65" i="3"/>
  <c r="CI55" i="3"/>
  <c r="BP85" i="3"/>
  <c r="I85" i="3"/>
  <c r="BA85" i="3" s="1"/>
  <c r="BP10" i="3"/>
  <c r="I10" i="3"/>
  <c r="BA10" i="3" s="1"/>
  <c r="BQ65" i="3"/>
  <c r="J65" i="3"/>
  <c r="BB65" i="3" s="1"/>
  <c r="BQ25" i="3"/>
  <c r="J25" i="3"/>
  <c r="BB25" i="3" s="1"/>
  <c r="CG117" i="3"/>
  <c r="BP166" i="3"/>
  <c r="I166" i="3"/>
  <c r="BA166" i="3" s="1"/>
  <c r="BP38" i="3"/>
  <c r="I38" i="3"/>
  <c r="BA38" i="3" s="1"/>
  <c r="BP171" i="3"/>
  <c r="I171" i="3"/>
  <c r="BA171" i="3" s="1"/>
  <c r="BP108" i="3"/>
  <c r="I108" i="3"/>
  <c r="BA108" i="3" s="1"/>
  <c r="BQ26" i="3"/>
  <c r="J26" i="3"/>
  <c r="BB26" i="3" s="1"/>
  <c r="CG85" i="3"/>
  <c r="X55" i="2"/>
  <c r="X71" i="2"/>
  <c r="BR122" i="3"/>
  <c r="K122" i="3"/>
  <c r="BC122" i="3" s="1"/>
  <c r="BP138" i="3"/>
  <c r="I138" i="3"/>
  <c r="BA138" i="3" s="1"/>
  <c r="BQ55" i="3"/>
  <c r="J55" i="3"/>
  <c r="BB55" i="3" s="1"/>
  <c r="BP92" i="3"/>
  <c r="I92" i="3"/>
  <c r="BA92" i="3" s="1"/>
  <c r="CH18" i="3"/>
  <c r="CH143" i="3"/>
  <c r="CH129" i="3"/>
  <c r="CH26" i="3"/>
  <c r="BR79" i="3"/>
  <c r="K79" i="3"/>
  <c r="BC79" i="3" s="1"/>
  <c r="BP48" i="3"/>
  <c r="I48" i="3"/>
  <c r="BA48" i="3" s="1"/>
  <c r="BP135" i="3"/>
  <c r="I135" i="3"/>
  <c r="BA135" i="3" s="1"/>
  <c r="BP45" i="3"/>
  <c r="I45" i="3"/>
  <c r="BA45" i="3" s="1"/>
  <c r="I78" i="2"/>
  <c r="W78" i="2" s="1"/>
  <c r="CG47" i="3"/>
  <c r="BR52" i="3"/>
  <c r="K52" i="3"/>
  <c r="BC52" i="3" s="1"/>
  <c r="I72" i="2"/>
  <c r="W72" i="2" s="1"/>
  <c r="BP104" i="3"/>
  <c r="I104" i="3"/>
  <c r="BA104" i="3" s="1"/>
  <c r="BP88" i="3"/>
  <c r="I88" i="3"/>
  <c r="BA88" i="3" s="1"/>
  <c r="BQ103" i="3"/>
  <c r="J103" i="3"/>
  <c r="BP94" i="3"/>
  <c r="I94" i="3"/>
  <c r="BA94" i="3" s="1"/>
  <c r="BQ177" i="3"/>
  <c r="J177" i="3"/>
  <c r="BB177" i="3" s="1"/>
  <c r="CG132" i="3"/>
  <c r="CG126" i="3"/>
  <c r="CG127" i="3"/>
  <c r="X105" i="2"/>
  <c r="CG141" i="3"/>
  <c r="X111" i="2"/>
  <c r="CI122" i="3"/>
  <c r="CI41" i="3"/>
  <c r="CI149" i="3"/>
  <c r="CI24" i="3"/>
  <c r="CI19" i="3"/>
  <c r="CG46" i="3"/>
  <c r="CG93" i="3"/>
  <c r="BP151" i="3"/>
  <c r="I151" i="3"/>
  <c r="BA151" i="3" s="1"/>
  <c r="BP143" i="3"/>
  <c r="I143" i="3"/>
  <c r="BA143" i="3" s="1"/>
  <c r="BP29" i="3"/>
  <c r="I29" i="3"/>
  <c r="BA29" i="3" s="1"/>
  <c r="BQ137" i="3"/>
  <c r="J137" i="3"/>
  <c r="CI77" i="3"/>
  <c r="BP80" i="3"/>
  <c r="I80" i="3"/>
  <c r="BA80" i="3" s="1"/>
  <c r="X196" i="2"/>
  <c r="BQ8" i="3"/>
  <c r="J8" i="3"/>
  <c r="BB8" i="3" s="1"/>
  <c r="BP130" i="3"/>
  <c r="I130" i="3"/>
  <c r="BA130" i="3" s="1"/>
  <c r="BP43" i="3"/>
  <c r="I43" i="3"/>
  <c r="BA43" i="3" s="1"/>
  <c r="BP132" i="3"/>
  <c r="I132" i="3"/>
  <c r="BA132" i="3" s="1"/>
  <c r="BQ123" i="3"/>
  <c r="J123" i="3"/>
  <c r="BB123" i="3" s="1"/>
  <c r="CG89" i="3"/>
  <c r="BP139" i="3"/>
  <c r="I139" i="3"/>
  <c r="BA139" i="3" s="1"/>
  <c r="BP90" i="3"/>
  <c r="I90" i="3"/>
  <c r="BA90" i="3" s="1"/>
  <c r="CH45" i="3"/>
  <c r="CI52" i="3"/>
  <c r="CH167" i="3"/>
  <c r="BR163" i="3"/>
  <c r="K163" i="3"/>
  <c r="BC163" i="3" s="1"/>
  <c r="BP14" i="3"/>
  <c r="I14" i="3"/>
  <c r="BA14" i="3" s="1"/>
  <c r="X193" i="2"/>
  <c r="BP42" i="3"/>
  <c r="I42" i="3"/>
  <c r="BA42" i="3" s="1"/>
  <c r="BQ155" i="3"/>
  <c r="J155" i="3"/>
  <c r="BB155" i="3" s="1"/>
  <c r="BP27" i="3"/>
  <c r="I27" i="3"/>
  <c r="BA27" i="3" s="1"/>
  <c r="CI70" i="3"/>
  <c r="CI128" i="3"/>
  <c r="CG28" i="3"/>
  <c r="CG40" i="3"/>
  <c r="CI121" i="3"/>
  <c r="CI99" i="3"/>
  <c r="CI102" i="3"/>
  <c r="CI164" i="3"/>
  <c r="CI9" i="3"/>
  <c r="X199" i="2"/>
  <c r="BQ70" i="3"/>
  <c r="J70" i="3"/>
  <c r="BB70" i="3" s="1"/>
  <c r="BP141" i="3"/>
  <c r="I141" i="3"/>
  <c r="BA141" i="3" s="1"/>
  <c r="BQ96" i="3"/>
  <c r="J96" i="3"/>
  <c r="BP160" i="3"/>
  <c r="I160" i="3"/>
  <c r="BA160" i="3" s="1"/>
  <c r="BQ18" i="3"/>
  <c r="J18" i="3"/>
  <c r="BB18" i="3" s="1"/>
  <c r="BP176" i="3"/>
  <c r="I176" i="3"/>
  <c r="BA176" i="3" s="1"/>
  <c r="BP67" i="3"/>
  <c r="I67" i="3"/>
  <c r="BA67" i="3" s="1"/>
  <c r="CG156" i="3"/>
  <c r="CH98" i="3"/>
  <c r="BP124" i="3"/>
  <c r="I124" i="3"/>
  <c r="BA124" i="3" s="1"/>
  <c r="BP16" i="3"/>
  <c r="I16" i="3"/>
  <c r="BA16" i="3" s="1"/>
  <c r="BP112" i="3"/>
  <c r="I112" i="3"/>
  <c r="BA112" i="3" s="1"/>
  <c r="BQ50" i="3"/>
  <c r="J50" i="3"/>
  <c r="BP97" i="3"/>
  <c r="I97" i="3"/>
  <c r="BA97" i="3" s="1"/>
  <c r="X53" i="2"/>
  <c r="Z195" i="2"/>
  <c r="BP84" i="3"/>
  <c r="I84" i="3"/>
  <c r="BA84" i="3" s="1"/>
  <c r="BP105" i="3"/>
  <c r="I105" i="3"/>
  <c r="BA105" i="3" s="1"/>
  <c r="BP156" i="3"/>
  <c r="I156" i="3"/>
  <c r="BA156" i="3" s="1"/>
  <c r="BQ107" i="3"/>
  <c r="J107" i="3"/>
  <c r="BB107" i="3" s="1"/>
  <c r="CH137" i="3"/>
  <c r="BR173" i="3"/>
  <c r="K173" i="3"/>
  <c r="BC173" i="3" s="1"/>
  <c r="BP89" i="3"/>
  <c r="I89" i="3"/>
  <c r="BA89" i="3" s="1"/>
  <c r="CH130" i="3"/>
  <c r="CH135" i="3"/>
  <c r="BP82" i="3"/>
  <c r="I82" i="3"/>
  <c r="BA82" i="3" s="1"/>
  <c r="CG86" i="3"/>
  <c r="BP30" i="3"/>
  <c r="I30" i="3"/>
  <c r="BA30" i="3" s="1"/>
  <c r="BP64" i="3"/>
  <c r="I64" i="3"/>
  <c r="BA64" i="3" s="1"/>
  <c r="I81" i="2"/>
  <c r="W81" i="2" s="1"/>
  <c r="BP127" i="3"/>
  <c r="I127" i="3"/>
  <c r="BA127" i="3" s="1"/>
  <c r="BP78" i="3"/>
  <c r="I78" i="3"/>
  <c r="BA78" i="3" s="1"/>
  <c r="X203" i="2"/>
  <c r="BP118" i="3"/>
  <c r="I118" i="3"/>
  <c r="BA118" i="3" s="1"/>
  <c r="BP39" i="3"/>
  <c r="I39" i="3"/>
  <c r="BA39" i="3" s="1"/>
  <c r="BQ121" i="3"/>
  <c r="J121" i="3"/>
  <c r="BB121" i="3" s="1"/>
  <c r="X207" i="2"/>
  <c r="CG110" i="3"/>
  <c r="CG10" i="3"/>
  <c r="CG131" i="3"/>
  <c r="CG13" i="3"/>
  <c r="CG136" i="3"/>
  <c r="CH49" i="3"/>
  <c r="X109" i="2"/>
  <c r="X110" i="2"/>
  <c r="CG16" i="3"/>
  <c r="CG17" i="3"/>
  <c r="X103" i="2"/>
  <c r="CG175" i="3"/>
  <c r="X120" i="2"/>
  <c r="J89" i="2"/>
  <c r="CI113" i="3"/>
  <c r="CI107" i="3"/>
  <c r="CI59" i="3"/>
  <c r="CI25" i="3"/>
  <c r="CG27" i="3"/>
  <c r="CG152" i="3"/>
  <c r="X115" i="2"/>
  <c r="J84" i="2"/>
  <c r="X84" i="2" s="1"/>
  <c r="CI72" i="3"/>
  <c r="CI106" i="3"/>
  <c r="CI114" i="3"/>
  <c r="CI100" i="3"/>
  <c r="CI108" i="3"/>
  <c r="CI75" i="3"/>
  <c r="CI165" i="3"/>
  <c r="X206" i="2"/>
  <c r="Z197" i="2"/>
  <c r="BP6" i="3"/>
  <c r="I6" i="3"/>
  <c r="BA6" i="3" s="1"/>
  <c r="BP81" i="3"/>
  <c r="I81" i="3"/>
  <c r="BA81" i="3" s="1"/>
  <c r="BQ114" i="3"/>
  <c r="J114" i="3"/>
  <c r="BB114" i="3" s="1"/>
  <c r="BP146" i="3"/>
  <c r="I146" i="3"/>
  <c r="BA146" i="3" s="1"/>
  <c r="BP54" i="3"/>
  <c r="I54" i="3"/>
  <c r="BA54" i="3" s="1"/>
  <c r="BR134" i="3"/>
  <c r="K134" i="3"/>
  <c r="BC134" i="3" s="1"/>
  <c r="BP32" i="3"/>
  <c r="I32" i="3"/>
  <c r="BA32" i="3" s="1"/>
  <c r="BP63" i="3"/>
  <c r="I63" i="3"/>
  <c r="BA63" i="3" s="1"/>
  <c r="BP109" i="3"/>
  <c r="I109" i="3"/>
  <c r="BA109" i="3" s="1"/>
  <c r="BP95" i="3"/>
  <c r="I95" i="3"/>
  <c r="BA95" i="3" s="1"/>
  <c r="CH68" i="3"/>
  <c r="BP33" i="3"/>
  <c r="I33" i="3"/>
  <c r="BA33" i="3" s="1"/>
  <c r="BQ68" i="3"/>
  <c r="J68" i="3"/>
  <c r="BB68" i="3" s="1"/>
  <c r="CH103" i="3"/>
  <c r="BP20" i="3"/>
  <c r="I20" i="3"/>
  <c r="BA20" i="3" s="1"/>
  <c r="BP168" i="3"/>
  <c r="I168" i="3"/>
  <c r="BA168" i="3" s="1"/>
  <c r="BP58" i="3"/>
  <c r="I58" i="3"/>
  <c r="BA58" i="3" s="1"/>
  <c r="CG54" i="3"/>
  <c r="CG147" i="3"/>
  <c r="CH50" i="3"/>
  <c r="BP152" i="3"/>
  <c r="I152" i="3"/>
  <c r="BA152" i="3" s="1"/>
  <c r="X214" i="2"/>
  <c r="X52" i="2"/>
  <c r="BP136" i="3"/>
  <c r="I136" i="3"/>
  <c r="BA136" i="3" s="1"/>
  <c r="Z219" i="2"/>
  <c r="BP142" i="3"/>
  <c r="I142" i="3"/>
  <c r="BA142" i="3" s="1"/>
  <c r="X194" i="2"/>
  <c r="I94" i="2"/>
  <c r="W94" i="2" s="1"/>
  <c r="CG116" i="3"/>
  <c r="CH14" i="3"/>
  <c r="Y108" i="2"/>
  <c r="K77" i="2"/>
  <c r="Y77" i="2" s="1"/>
  <c r="BT77" i="3"/>
  <c r="X112" i="2"/>
  <c r="X101" i="2"/>
  <c r="X100" i="2"/>
  <c r="CG144" i="3"/>
  <c r="CG118" i="3"/>
  <c r="CG154" i="3"/>
  <c r="X116" i="2"/>
  <c r="J85" i="2"/>
  <c r="CG78" i="3"/>
  <c r="X121" i="2"/>
  <c r="CI160" i="3"/>
  <c r="CI134" i="3"/>
  <c r="CI163" i="3"/>
  <c r="CI56" i="3"/>
  <c r="CG92" i="3"/>
  <c r="CG140" i="3"/>
  <c r="BP126" i="3"/>
  <c r="I126" i="3"/>
  <c r="BA126" i="3" s="1"/>
  <c r="BP175" i="3"/>
  <c r="I175" i="3"/>
  <c r="BA175" i="3" s="1"/>
  <c r="BP169" i="3"/>
  <c r="I169" i="3"/>
  <c r="BA169" i="3" s="1"/>
  <c r="CG91" i="3"/>
  <c r="BR74" i="3"/>
  <c r="K74" i="3"/>
  <c r="BC74" i="3" s="1"/>
  <c r="BQ66" i="3"/>
  <c r="J66" i="3"/>
  <c r="BB66" i="3" s="1"/>
  <c r="BP49" i="3"/>
  <c r="I49" i="3"/>
  <c r="BA49" i="3" s="1"/>
  <c r="BP24" i="3"/>
  <c r="I24" i="3"/>
  <c r="BA24" i="3" s="1"/>
  <c r="CG82" i="3"/>
  <c r="BP62" i="3"/>
  <c r="I62" i="3"/>
  <c r="BA62" i="3" s="1"/>
  <c r="BR113" i="3"/>
  <c r="K113" i="3"/>
  <c r="BC113" i="3" s="1"/>
  <c r="BP133" i="3"/>
  <c r="I133" i="3"/>
  <c r="BA133" i="3" s="1"/>
  <c r="BP172" i="3"/>
  <c r="I172" i="3"/>
  <c r="BA172" i="3" s="1"/>
  <c r="BQ75" i="3"/>
  <c r="J75" i="3"/>
  <c r="BB75" i="3" s="1"/>
  <c r="BQ87" i="3"/>
  <c r="J87" i="3"/>
  <c r="BB87" i="3" s="1"/>
  <c r="CG34" i="3"/>
  <c r="BB59" i="3"/>
  <c r="BP47" i="3"/>
  <c r="I47" i="3"/>
  <c r="BA47" i="3" s="1"/>
  <c r="BP116" i="3"/>
  <c r="I116" i="3"/>
  <c r="BA116" i="3" s="1"/>
  <c r="BP137" i="3"/>
  <c r="I137" i="3"/>
  <c r="BA137" i="3" s="1"/>
  <c r="BP178" i="3"/>
  <c r="I178" i="3"/>
  <c r="BA178" i="3" s="1"/>
  <c r="BR41" i="3"/>
  <c r="K41" i="3"/>
  <c r="BC41" i="3" s="1"/>
  <c r="BP159" i="3"/>
  <c r="I159" i="3"/>
  <c r="BA159" i="3" s="1"/>
  <c r="X54" i="2"/>
  <c r="CG148" i="3"/>
  <c r="BP115" i="3"/>
  <c r="I115" i="3"/>
  <c r="BA115" i="3" s="1"/>
  <c r="BP103" i="3"/>
  <c r="I103" i="3"/>
  <c r="BA103" i="3" s="1"/>
  <c r="I79" i="2"/>
  <c r="W79" i="2" s="1"/>
  <c r="K73" i="2"/>
  <c r="Y73" i="2" s="1"/>
  <c r="BP110" i="3"/>
  <c r="I110" i="3"/>
  <c r="BA110" i="3" s="1"/>
  <c r="BP23" i="3"/>
  <c r="I23" i="3"/>
  <c r="BA23" i="3" s="1"/>
  <c r="CG172" i="3"/>
  <c r="BP154" i="3"/>
  <c r="I154" i="3"/>
  <c r="BA154" i="3" s="1"/>
  <c r="CH142" i="3"/>
  <c r="BP53" i="3"/>
  <c r="I53" i="3"/>
  <c r="BA53" i="3" s="1"/>
  <c r="BP157" i="3"/>
  <c r="I157" i="3"/>
  <c r="BA157" i="3" s="1"/>
  <c r="BP150" i="3"/>
  <c r="I150" i="3"/>
  <c r="BA150" i="3" s="1"/>
  <c r="BQ15" i="3"/>
  <c r="J15" i="3"/>
  <c r="BB15" i="3" s="1"/>
  <c r="CG170" i="3"/>
  <c r="CG105" i="3"/>
  <c r="X99" i="2"/>
  <c r="CG157" i="3"/>
  <c r="CH8" i="3"/>
  <c r="CG178" i="3"/>
  <c r="X106" i="2"/>
  <c r="J75" i="2"/>
  <c r="X75" i="2" s="1"/>
  <c r="CG166" i="3"/>
  <c r="CG90" i="3"/>
  <c r="CG83" i="3"/>
  <c r="CG146" i="3"/>
  <c r="CI73" i="3"/>
  <c r="CI74" i="3"/>
  <c r="CG162" i="3"/>
  <c r="CG81" i="3"/>
  <c r="CI71" i="3"/>
  <c r="CI101" i="3"/>
  <c r="CI177" i="3"/>
  <c r="Z104" i="2"/>
  <c r="CG104" i="3"/>
  <c r="BP86" i="3"/>
  <c r="I86" i="3"/>
  <c r="BA86" i="3" s="1"/>
  <c r="BP165" i="3"/>
  <c r="I165" i="3"/>
  <c r="BA165" i="3" s="1"/>
  <c r="BP35" i="3"/>
  <c r="I35" i="3"/>
  <c r="BA35" i="3" s="1"/>
  <c r="BP162" i="3"/>
  <c r="I162" i="3"/>
  <c r="BA162" i="3" s="1"/>
  <c r="BQ164" i="3"/>
  <c r="J164" i="3"/>
  <c r="BB164" i="3" s="1"/>
  <c r="CG44" i="3"/>
  <c r="CH123" i="3"/>
  <c r="CH51" i="3"/>
  <c r="BP153" i="3"/>
  <c r="I153" i="3"/>
  <c r="BA153" i="3" s="1"/>
  <c r="BQ149" i="3"/>
  <c r="J149" i="3"/>
  <c r="BB149" i="3" s="1"/>
  <c r="BR21" i="3"/>
  <c r="K21" i="3"/>
  <c r="BC21" i="3" s="1"/>
  <c r="BP131" i="3"/>
  <c r="I131" i="3"/>
  <c r="BA131" i="3" s="1"/>
  <c r="I82" i="2"/>
  <c r="W82" i="2" s="1"/>
  <c r="X204" i="2"/>
  <c r="BQ179" i="3"/>
  <c r="J179" i="3"/>
  <c r="BB179" i="3" s="1"/>
  <c r="X200" i="2"/>
  <c r="CG42" i="3"/>
  <c r="BP147" i="3"/>
  <c r="I147" i="3"/>
  <c r="BA147" i="3" s="1"/>
  <c r="CH112" i="3"/>
  <c r="CH30" i="3"/>
  <c r="X56" i="2"/>
  <c r="BP31" i="3"/>
  <c r="I31" i="3"/>
  <c r="BA31" i="3" s="1"/>
  <c r="CG119" i="3"/>
  <c r="X209" i="2"/>
  <c r="CG38" i="3"/>
  <c r="W26" i="2"/>
  <c r="I15" i="2"/>
  <c r="X114" i="2"/>
  <c r="J83" i="2"/>
  <c r="X83" i="2" s="1"/>
  <c r="CG33" i="3"/>
  <c r="CG150" i="3"/>
  <c r="CG23" i="3"/>
  <c r="X124" i="2"/>
  <c r="CG159" i="3"/>
  <c r="CG12" i="3"/>
  <c r="CG61" i="3"/>
  <c r="CI79" i="3"/>
  <c r="CI111" i="3"/>
  <c r="CI125" i="3"/>
  <c r="X210" i="2"/>
  <c r="BP148" i="3"/>
  <c r="I148" i="3"/>
  <c r="BA148" i="3" s="1"/>
  <c r="BP144" i="3"/>
  <c r="I144" i="3"/>
  <c r="BA144" i="3" s="1"/>
  <c r="CH22" i="3"/>
  <c r="CH169" i="3"/>
  <c r="BP120" i="3"/>
  <c r="I120" i="3"/>
  <c r="BA120" i="3" s="1"/>
  <c r="BP106" i="3"/>
  <c r="I106" i="3"/>
  <c r="BA106" i="3" s="1"/>
  <c r="X192" i="2"/>
  <c r="X59" i="2"/>
  <c r="X202" i="2"/>
  <c r="BP117" i="3"/>
  <c r="I117" i="3"/>
  <c r="BA117" i="3" s="1"/>
  <c r="X217" i="2"/>
  <c r="BR9" i="3"/>
  <c r="K9" i="3"/>
  <c r="BC9" i="3" s="1"/>
  <c r="BP129" i="3"/>
  <c r="I129" i="3"/>
  <c r="BA129" i="3" s="1"/>
  <c r="BP125" i="3"/>
  <c r="I125" i="3"/>
  <c r="BA125" i="3" s="1"/>
  <c r="CG39" i="3"/>
  <c r="BQ98" i="3"/>
  <c r="J98" i="3"/>
  <c r="BB98" i="3" s="1"/>
  <c r="BP19" i="3"/>
  <c r="I19" i="3"/>
  <c r="BA19" i="3" s="1"/>
  <c r="BQ22" i="3"/>
  <c r="J22" i="3"/>
  <c r="BB22" i="3" s="1"/>
  <c r="BP69" i="3"/>
  <c r="I69" i="3"/>
  <c r="BA69" i="3" s="1"/>
  <c r="I89" i="2"/>
  <c r="W89" i="2" s="1"/>
  <c r="BP61" i="3"/>
  <c r="I61" i="3"/>
  <c r="BA61" i="3" s="1"/>
  <c r="BR99" i="3"/>
  <c r="K99" i="3"/>
  <c r="BC99" i="3" s="1"/>
  <c r="BP119" i="3"/>
  <c r="I119" i="3"/>
  <c r="BA119" i="3" s="1"/>
  <c r="BP170" i="3"/>
  <c r="I170" i="3"/>
  <c r="BA170" i="3" s="1"/>
  <c r="CG115" i="3"/>
  <c r="BQ36" i="3"/>
  <c r="J36" i="3"/>
  <c r="BB36" i="3" s="1"/>
  <c r="BQ128" i="3"/>
  <c r="J128" i="3"/>
  <c r="BB128" i="3" s="1"/>
  <c r="CG151" i="3"/>
  <c r="CH66" i="3"/>
  <c r="BP96" i="3"/>
  <c r="I96" i="3"/>
  <c r="BA96" i="3" s="1"/>
  <c r="BR73" i="3"/>
  <c r="K73" i="3"/>
  <c r="BC73" i="3" s="1"/>
  <c r="BQ76" i="3"/>
  <c r="J76" i="3"/>
  <c r="BB76" i="3" s="1"/>
  <c r="BQ102" i="3"/>
  <c r="J102" i="3"/>
  <c r="BB102" i="3" s="1"/>
  <c r="CG130" i="3"/>
  <c r="CG88" i="3"/>
  <c r="BP71" i="3"/>
  <c r="I71" i="3"/>
  <c r="BA71" i="3" s="1"/>
  <c r="J94" i="2"/>
  <c r="I86" i="2"/>
  <c r="W86" i="2" s="1"/>
  <c r="BP57" i="3"/>
  <c r="I57" i="3"/>
  <c r="BA57" i="3" s="1"/>
  <c r="CH76" i="3"/>
  <c r="BP174" i="3"/>
  <c r="I174" i="3"/>
  <c r="BA174" i="3" s="1"/>
  <c r="X57" i="2"/>
  <c r="BP34" i="3"/>
  <c r="I34" i="3"/>
  <c r="BA34" i="3" s="1"/>
  <c r="X216" i="2"/>
  <c r="BP17" i="3"/>
  <c r="I17" i="3"/>
  <c r="BA17" i="3" s="1"/>
  <c r="BQ100" i="3"/>
  <c r="J100" i="3"/>
  <c r="BB100" i="3" s="1"/>
  <c r="BP44" i="3"/>
  <c r="I44" i="3"/>
  <c r="BA44" i="3" s="1"/>
  <c r="CG11" i="3"/>
  <c r="CH29" i="3"/>
  <c r="CH44" i="3"/>
  <c r="CH176" i="3"/>
  <c r="CH171" i="3"/>
  <c r="CH80" i="3"/>
  <c r="CH48" i="3"/>
  <c r="X85" i="2" l="1"/>
  <c r="BB50" i="3"/>
  <c r="CH166" i="3"/>
  <c r="CH151" i="3"/>
  <c r="J81" i="2"/>
  <c r="X81" i="2" s="1"/>
  <c r="L73" i="2"/>
  <c r="Z73" i="2" s="1"/>
  <c r="J69" i="2"/>
  <c r="X69" i="2" s="1"/>
  <c r="J74" i="2"/>
  <c r="X74" i="2" s="1"/>
  <c r="CH88" i="3"/>
  <c r="CH140" i="3"/>
  <c r="J79" i="2"/>
  <c r="CH42" i="3"/>
  <c r="X94" i="2"/>
  <c r="J70" i="2"/>
  <c r="X70" i="2" s="1"/>
  <c r="M77" i="3"/>
  <c r="BE77" i="3" s="1"/>
  <c r="J72" i="2"/>
  <c r="X72" i="2" s="1"/>
  <c r="BU77" i="3"/>
  <c r="CH138" i="3"/>
  <c r="CI8" i="3"/>
  <c r="Y103" i="2"/>
  <c r="CH43" i="3"/>
  <c r="Y107" i="2"/>
  <c r="CI49" i="3"/>
  <c r="Z126" i="2"/>
  <c r="L95" i="2"/>
  <c r="CH144" i="3"/>
  <c r="CH109" i="3"/>
  <c r="Y111" i="2"/>
  <c r="CJ114" i="3"/>
  <c r="CJ108" i="3"/>
  <c r="CJ70" i="3"/>
  <c r="CH153" i="3"/>
  <c r="CJ79" i="3"/>
  <c r="CJ106" i="3"/>
  <c r="CJ60" i="3"/>
  <c r="CJ84" i="3"/>
  <c r="CJ177" i="3"/>
  <c r="BQ154" i="3"/>
  <c r="J154" i="3"/>
  <c r="BB154" i="3" s="1"/>
  <c r="AA201" i="2"/>
  <c r="CI51" i="3"/>
  <c r="J93" i="2"/>
  <c r="X93" i="2" s="1"/>
  <c r="BQ34" i="3"/>
  <c r="J34" i="3"/>
  <c r="BB34" i="3" s="1"/>
  <c r="BQ143" i="3"/>
  <c r="J143" i="3"/>
  <c r="BB143" i="3" s="1"/>
  <c r="BQ12" i="3"/>
  <c r="J12" i="3"/>
  <c r="BB12" i="3" s="1"/>
  <c r="Y53" i="2"/>
  <c r="CI76" i="3"/>
  <c r="BR70" i="3"/>
  <c r="K70" i="3"/>
  <c r="BC70" i="3" s="1"/>
  <c r="BQ140" i="3"/>
  <c r="J140" i="3"/>
  <c r="BB140" i="3" s="1"/>
  <c r="BQ112" i="3"/>
  <c r="J112" i="3"/>
  <c r="BB112" i="3" s="1"/>
  <c r="Y202" i="2"/>
  <c r="BQ46" i="3"/>
  <c r="J46" i="3"/>
  <c r="BB46" i="3" s="1"/>
  <c r="CI123" i="3"/>
  <c r="CI26" i="3"/>
  <c r="Y192" i="2"/>
  <c r="Y59" i="2"/>
  <c r="BB137" i="3"/>
  <c r="BS122" i="3"/>
  <c r="L122" i="3"/>
  <c r="BD122" i="3" s="1"/>
  <c r="Y193" i="2"/>
  <c r="BQ6" i="3"/>
  <c r="J6" i="3"/>
  <c r="BB6" i="3" s="1"/>
  <c r="BQ88" i="3"/>
  <c r="J88" i="3"/>
  <c r="BB88" i="3" s="1"/>
  <c r="BQ83" i="3"/>
  <c r="J83" i="3"/>
  <c r="BB83" i="3" s="1"/>
  <c r="J76" i="2"/>
  <c r="X76" i="2" s="1"/>
  <c r="BQ165" i="3"/>
  <c r="J165" i="3"/>
  <c r="BB165" i="3" s="1"/>
  <c r="CH69" i="3"/>
  <c r="Y116" i="2"/>
  <c r="CJ71" i="3"/>
  <c r="CJ155" i="3"/>
  <c r="CH28" i="3"/>
  <c r="CJ19" i="3"/>
  <c r="CJ173" i="3"/>
  <c r="CJ55" i="3"/>
  <c r="CH27" i="3"/>
  <c r="CH152" i="3"/>
  <c r="BQ40" i="3"/>
  <c r="J40" i="3"/>
  <c r="BB40" i="3" s="1"/>
  <c r="BQ120" i="3"/>
  <c r="J120" i="3"/>
  <c r="BB120" i="3" s="1"/>
  <c r="BR75" i="3"/>
  <c r="K75" i="3"/>
  <c r="BC75" i="3" s="1"/>
  <c r="Y194" i="2"/>
  <c r="CI18" i="3"/>
  <c r="BQ90" i="3"/>
  <c r="J90" i="3"/>
  <c r="BB90" i="3" s="1"/>
  <c r="BQ150" i="3"/>
  <c r="J150" i="3"/>
  <c r="BB150" i="3" s="1"/>
  <c r="J68" i="2"/>
  <c r="X68" i="2" s="1"/>
  <c r="CH86" i="3"/>
  <c r="BQ51" i="3"/>
  <c r="J51" i="3"/>
  <c r="BB51" i="3" s="1"/>
  <c r="BS145" i="3"/>
  <c r="L145" i="3"/>
  <c r="BR167" i="3"/>
  <c r="K167" i="3"/>
  <c r="BQ43" i="3"/>
  <c r="J43" i="3"/>
  <c r="BB43" i="3" s="1"/>
  <c r="BQ60" i="3"/>
  <c r="J60" i="3"/>
  <c r="BB60" i="3" s="1"/>
  <c r="BQ171" i="3"/>
  <c r="J171" i="3"/>
  <c r="BB171" i="3" s="1"/>
  <c r="BR123" i="3"/>
  <c r="K123" i="3"/>
  <c r="BC123" i="3" s="1"/>
  <c r="BR50" i="3"/>
  <c r="K50" i="3"/>
  <c r="BC50" i="3" s="1"/>
  <c r="BQ31" i="3"/>
  <c r="J31" i="3"/>
  <c r="BB31" i="3" s="1"/>
  <c r="X79" i="2"/>
  <c r="BQ109" i="3"/>
  <c r="J109" i="3"/>
  <c r="BB109" i="3" s="1"/>
  <c r="Y207" i="2"/>
  <c r="BQ108" i="3"/>
  <c r="J108" i="3"/>
  <c r="BB108" i="3" s="1"/>
  <c r="AA195" i="2"/>
  <c r="CI66" i="3"/>
  <c r="BS74" i="3"/>
  <c r="L74" i="3"/>
  <c r="BD74" i="3" s="1"/>
  <c r="BQ54" i="3"/>
  <c r="J54" i="3"/>
  <c r="BB54" i="3" s="1"/>
  <c r="BQ64" i="3"/>
  <c r="J64" i="3"/>
  <c r="BB64" i="3" s="1"/>
  <c r="BQ117" i="3"/>
  <c r="J117" i="3"/>
  <c r="BB117" i="3" s="1"/>
  <c r="J80" i="2"/>
  <c r="X80" i="2" s="1"/>
  <c r="BQ71" i="3"/>
  <c r="J71" i="3"/>
  <c r="BB71" i="3" s="1"/>
  <c r="BQ104" i="3"/>
  <c r="J104" i="3"/>
  <c r="BB104" i="3" s="1"/>
  <c r="BQ72" i="3"/>
  <c r="J72" i="3"/>
  <c r="BB72" i="3" s="1"/>
  <c r="BQ168" i="3"/>
  <c r="J168" i="3"/>
  <c r="BB168" i="3" s="1"/>
  <c r="BQ162" i="3"/>
  <c r="J162" i="3"/>
  <c r="BB162" i="3" s="1"/>
  <c r="BR26" i="3"/>
  <c r="K26" i="3"/>
  <c r="BC26" i="3" s="1"/>
  <c r="J82" i="2"/>
  <c r="X82" i="2" s="1"/>
  <c r="BQ151" i="3"/>
  <c r="J151" i="3"/>
  <c r="BB151" i="3" s="1"/>
  <c r="BQ142" i="3"/>
  <c r="J142" i="3"/>
  <c r="BB142" i="3" s="1"/>
  <c r="BR121" i="3"/>
  <c r="K121" i="3"/>
  <c r="BC121" i="3" s="1"/>
  <c r="Y56" i="2"/>
  <c r="Y106" i="2"/>
  <c r="Y105" i="2"/>
  <c r="Z108" i="2"/>
  <c r="L77" i="2"/>
  <c r="Z77" i="2" s="1"/>
  <c r="CH157" i="3"/>
  <c r="CH141" i="3"/>
  <c r="CH131" i="3"/>
  <c r="CH10" i="3"/>
  <c r="CH170" i="3"/>
  <c r="CH6" i="3"/>
  <c r="CH133" i="3"/>
  <c r="Y109" i="2"/>
  <c r="CH38" i="3"/>
  <c r="Z125" i="2"/>
  <c r="Y99" i="2"/>
  <c r="CH20" i="3"/>
  <c r="CH126" i="3"/>
  <c r="CJ25" i="3"/>
  <c r="CJ100" i="3"/>
  <c r="CJ121" i="3"/>
  <c r="CJ75" i="3"/>
  <c r="CH31" i="3"/>
  <c r="CJ87" i="3"/>
  <c r="CJ165" i="3"/>
  <c r="CJ95" i="3"/>
  <c r="CJ168" i="3"/>
  <c r="CH34" i="3"/>
  <c r="CI57" i="3"/>
  <c r="Y217" i="2"/>
  <c r="CI50" i="3"/>
  <c r="CI53" i="3"/>
  <c r="BQ69" i="3"/>
  <c r="J69" i="3"/>
  <c r="BB69" i="3" s="1"/>
  <c r="BQ172" i="3"/>
  <c r="J172" i="3"/>
  <c r="BB172" i="3" s="1"/>
  <c r="Y209" i="2"/>
  <c r="CI68" i="3"/>
  <c r="BQ174" i="3"/>
  <c r="J174" i="3"/>
  <c r="BB174" i="3" s="1"/>
  <c r="AA197" i="2"/>
  <c r="BS79" i="3"/>
  <c r="L79" i="3"/>
  <c r="BD79" i="3" s="1"/>
  <c r="BS134" i="3"/>
  <c r="L134" i="3"/>
  <c r="BD134" i="3" s="1"/>
  <c r="BR96" i="3"/>
  <c r="K96" i="3"/>
  <c r="BC96" i="3" s="1"/>
  <c r="CI137" i="3"/>
  <c r="BQ124" i="3"/>
  <c r="J124" i="3"/>
  <c r="BB124" i="3" s="1"/>
  <c r="BQ80" i="3"/>
  <c r="J80" i="3"/>
  <c r="BB80" i="3" s="1"/>
  <c r="BQ7" i="3"/>
  <c r="J7" i="3"/>
  <c r="BB7" i="3" s="1"/>
  <c r="BQ178" i="3"/>
  <c r="J178" i="3"/>
  <c r="BB178" i="3" s="1"/>
  <c r="BR7" i="3"/>
  <c r="K7" i="3"/>
  <c r="CH156" i="3"/>
  <c r="CI103" i="3"/>
  <c r="BQ16" i="3"/>
  <c r="J16" i="3"/>
  <c r="BB16" i="3" s="1"/>
  <c r="J86" i="2"/>
  <c r="X86" i="2" s="1"/>
  <c r="BQ93" i="3"/>
  <c r="J93" i="3"/>
  <c r="BB93" i="3" s="1"/>
  <c r="BQ115" i="3"/>
  <c r="J115" i="3"/>
  <c r="BB115" i="3" s="1"/>
  <c r="BQ24" i="3"/>
  <c r="J24" i="3"/>
  <c r="BB24" i="3" s="1"/>
  <c r="CI129" i="3"/>
  <c r="BQ86" i="3"/>
  <c r="J86" i="3"/>
  <c r="BB86" i="3" s="1"/>
  <c r="CH94" i="3"/>
  <c r="Y100" i="2"/>
  <c r="K69" i="2"/>
  <c r="Y69" i="2" s="1"/>
  <c r="CJ113" i="3"/>
  <c r="CH178" i="3"/>
  <c r="CH58" i="3"/>
  <c r="CH62" i="3"/>
  <c r="X26" i="2"/>
  <c r="J15" i="2"/>
  <c r="CH110" i="3"/>
  <c r="CH23" i="3"/>
  <c r="CH175" i="3"/>
  <c r="CH150" i="3"/>
  <c r="CJ134" i="3"/>
  <c r="CH32" i="3"/>
  <c r="CI112" i="3"/>
  <c r="CH174" i="3"/>
  <c r="CH40" i="3"/>
  <c r="CJ97" i="3"/>
  <c r="CJ24" i="3"/>
  <c r="CH116" i="3"/>
  <c r="CJ73" i="3"/>
  <c r="CH115" i="3"/>
  <c r="BQ53" i="3"/>
  <c r="J53" i="3"/>
  <c r="BB53" i="3" s="1"/>
  <c r="BQ159" i="3"/>
  <c r="J159" i="3"/>
  <c r="BB159" i="3" s="1"/>
  <c r="BQ85" i="3"/>
  <c r="J85" i="3"/>
  <c r="BB85" i="3" s="1"/>
  <c r="CI69" i="3"/>
  <c r="Y196" i="2"/>
  <c r="BR98" i="3"/>
  <c r="K98" i="3"/>
  <c r="BC98" i="3" s="1"/>
  <c r="BQ130" i="3"/>
  <c r="J130" i="3"/>
  <c r="BB130" i="3" s="1"/>
  <c r="BS101" i="3"/>
  <c r="L101" i="3"/>
  <c r="BD101" i="3" s="1"/>
  <c r="BQ14" i="3"/>
  <c r="J14" i="3"/>
  <c r="BB14" i="3" s="1"/>
  <c r="BQ57" i="3"/>
  <c r="J57" i="3"/>
  <c r="BB57" i="3" s="1"/>
  <c r="J90" i="2"/>
  <c r="X90" i="2" s="1"/>
  <c r="BQ139" i="3"/>
  <c r="J139" i="3"/>
  <c r="BB139" i="3" s="1"/>
  <c r="BR11" i="3"/>
  <c r="K11" i="3"/>
  <c r="BQ63" i="3"/>
  <c r="J63" i="3"/>
  <c r="BB63" i="3" s="1"/>
  <c r="BQ161" i="3"/>
  <c r="J161" i="3"/>
  <c r="BB161" i="3" s="1"/>
  <c r="BR55" i="3"/>
  <c r="K55" i="3"/>
  <c r="BC55" i="3" s="1"/>
  <c r="BQ94" i="3"/>
  <c r="J94" i="3"/>
  <c r="BB94" i="3" s="1"/>
  <c r="BR18" i="3"/>
  <c r="K18" i="3"/>
  <c r="BC18" i="3" s="1"/>
  <c r="BQ35" i="3"/>
  <c r="J35" i="3"/>
  <c r="BB35" i="3" s="1"/>
  <c r="BR145" i="3"/>
  <c r="K145" i="3"/>
  <c r="BC145" i="3" s="1"/>
  <c r="BQ33" i="3"/>
  <c r="J33" i="3"/>
  <c r="BB33" i="3" s="1"/>
  <c r="J78" i="2"/>
  <c r="X78" i="2" s="1"/>
  <c r="BQ29" i="3"/>
  <c r="J29" i="3"/>
  <c r="BB29" i="3" s="1"/>
  <c r="BR6" i="3"/>
  <c r="K6" i="3"/>
  <c r="BC6" i="3" s="1"/>
  <c r="BQ146" i="3"/>
  <c r="J146" i="3"/>
  <c r="BB146" i="3" s="1"/>
  <c r="BQ23" i="3"/>
  <c r="J23" i="3"/>
  <c r="BB23" i="3" s="1"/>
  <c r="BQ119" i="3"/>
  <c r="J119" i="3"/>
  <c r="BB119" i="3" s="1"/>
  <c r="BQ30" i="3"/>
  <c r="J30" i="3"/>
  <c r="BB30" i="3" s="1"/>
  <c r="BR114" i="3"/>
  <c r="K114" i="3"/>
  <c r="BC114" i="3" s="1"/>
  <c r="BQ39" i="3"/>
  <c r="J39" i="3"/>
  <c r="BB39" i="3" s="1"/>
  <c r="BR100" i="3"/>
  <c r="K100" i="3"/>
  <c r="BC100" i="3" s="1"/>
  <c r="BB103" i="3"/>
  <c r="CH67" i="3"/>
  <c r="BQ61" i="3"/>
  <c r="J61" i="3"/>
  <c r="BB61" i="3" s="1"/>
  <c r="BS41" i="3"/>
  <c r="L41" i="3"/>
  <c r="BD41" i="3" s="1"/>
  <c r="BQ127" i="3"/>
  <c r="J127" i="3"/>
  <c r="BB127" i="3" s="1"/>
  <c r="BQ82" i="3"/>
  <c r="J82" i="3"/>
  <c r="BB82" i="3" s="1"/>
  <c r="BQ166" i="3"/>
  <c r="J166" i="3"/>
  <c r="BB166" i="3" s="1"/>
  <c r="BQ49" i="3"/>
  <c r="J49" i="3"/>
  <c r="BB49" i="3" s="1"/>
  <c r="BQ125" i="3"/>
  <c r="J125" i="3"/>
  <c r="BB125" i="3" s="1"/>
  <c r="Y112" i="2"/>
  <c r="Y126" i="2"/>
  <c r="K95" i="2"/>
  <c r="Y95" i="2" s="1"/>
  <c r="CH118" i="3"/>
  <c r="CJ179" i="3"/>
  <c r="CJ72" i="3"/>
  <c r="CH81" i="3"/>
  <c r="CJ164" i="3"/>
  <c r="CJ96" i="3"/>
  <c r="Y102" i="2"/>
  <c r="K71" i="2"/>
  <c r="Y71" i="2" s="1"/>
  <c r="CJ35" i="3"/>
  <c r="Y124" i="2"/>
  <c r="Y123" i="2"/>
  <c r="Y125" i="2"/>
  <c r="Y121" i="2"/>
  <c r="CH82" i="3"/>
  <c r="CI167" i="3"/>
  <c r="BQ11" i="3"/>
  <c r="J11" i="3"/>
  <c r="BB11" i="3" s="1"/>
  <c r="BQ133" i="3"/>
  <c r="J133" i="3"/>
  <c r="BB133" i="3" s="1"/>
  <c r="BR22" i="3"/>
  <c r="K22" i="3"/>
  <c r="BC22" i="3" s="1"/>
  <c r="BR68" i="3"/>
  <c r="K68" i="3"/>
  <c r="BC68" i="3" s="1"/>
  <c r="BQ10" i="3"/>
  <c r="J10" i="3"/>
  <c r="BB10" i="3" s="1"/>
  <c r="X89" i="2"/>
  <c r="BQ38" i="3"/>
  <c r="J38" i="3"/>
  <c r="BB38" i="3" s="1"/>
  <c r="Y216" i="2"/>
  <c r="BQ48" i="3"/>
  <c r="J48" i="3"/>
  <c r="BB48" i="3" s="1"/>
  <c r="BB96" i="3"/>
  <c r="BQ89" i="3"/>
  <c r="J89" i="3"/>
  <c r="BB89" i="3" s="1"/>
  <c r="BR64" i="3"/>
  <c r="K64" i="3"/>
  <c r="CH85" i="3"/>
  <c r="BS99" i="3"/>
  <c r="L99" i="3"/>
  <c r="BD99" i="3" s="1"/>
  <c r="BQ144" i="3"/>
  <c r="J144" i="3"/>
  <c r="BB144" i="3" s="1"/>
  <c r="BQ84" i="3"/>
  <c r="J84" i="3"/>
  <c r="BB84" i="3" s="1"/>
  <c r="Z208" i="2"/>
  <c r="BQ153" i="3"/>
  <c r="J153" i="3"/>
  <c r="BB153" i="3" s="1"/>
  <c r="CJ52" i="3"/>
  <c r="BQ167" i="3"/>
  <c r="J167" i="3"/>
  <c r="BB167" i="3" s="1"/>
  <c r="K84" i="2"/>
  <c r="Y84" i="2" s="1"/>
  <c r="Y55" i="2"/>
  <c r="Y117" i="2"/>
  <c r="CH78" i="3"/>
  <c r="Y110" i="2"/>
  <c r="CH17" i="3"/>
  <c r="CH132" i="3"/>
  <c r="Y114" i="2"/>
  <c r="K83" i="2"/>
  <c r="Y83" i="2" s="1"/>
  <c r="CH146" i="3"/>
  <c r="CH11" i="3"/>
  <c r="CH147" i="3"/>
  <c r="CH93" i="3"/>
  <c r="CJ149" i="3"/>
  <c r="CH61" i="3"/>
  <c r="CH159" i="3"/>
  <c r="CH162" i="3"/>
  <c r="CJ9" i="3"/>
  <c r="AA104" i="2"/>
  <c r="M73" i="2"/>
  <c r="CJ36" i="3"/>
  <c r="CJ139" i="3"/>
  <c r="CJ15" i="3"/>
  <c r="CJ122" i="3"/>
  <c r="CJ21" i="3"/>
  <c r="CH136" i="3"/>
  <c r="Y204" i="2"/>
  <c r="Y57" i="2"/>
  <c r="Y199" i="2"/>
  <c r="BQ131" i="3"/>
  <c r="J131" i="3"/>
  <c r="BB131" i="3" s="1"/>
  <c r="C10" i="28"/>
  <c r="W15" i="2"/>
  <c r="C11" i="28" s="1"/>
  <c r="BR137" i="3"/>
  <c r="K137" i="3"/>
  <c r="BC137" i="3" s="1"/>
  <c r="CH13" i="3"/>
  <c r="BQ175" i="3"/>
  <c r="J175" i="3"/>
  <c r="BB175" i="3" s="1"/>
  <c r="BQ116" i="3"/>
  <c r="J116" i="3"/>
  <c r="BB116" i="3" s="1"/>
  <c r="BQ106" i="3"/>
  <c r="J106" i="3"/>
  <c r="BB106" i="3" s="1"/>
  <c r="CH63" i="3"/>
  <c r="BQ136" i="3"/>
  <c r="J136" i="3"/>
  <c r="BB136" i="3" s="1"/>
  <c r="CI142" i="3"/>
  <c r="BS73" i="3"/>
  <c r="L73" i="3"/>
  <c r="BD73" i="3" s="1"/>
  <c r="BS163" i="3"/>
  <c r="L163" i="3"/>
  <c r="BD163" i="3" s="1"/>
  <c r="CI161" i="3"/>
  <c r="BQ138" i="3"/>
  <c r="J138" i="3"/>
  <c r="BB138" i="3" s="1"/>
  <c r="BQ56" i="3"/>
  <c r="J56" i="3"/>
  <c r="BB56" i="3" s="1"/>
  <c r="BQ17" i="3"/>
  <c r="J17" i="3"/>
  <c r="BB17" i="3" s="1"/>
  <c r="BQ158" i="3"/>
  <c r="J158" i="3"/>
  <c r="BB158" i="3" s="1"/>
  <c r="BR149" i="3"/>
  <c r="K149" i="3"/>
  <c r="BC149" i="3" s="1"/>
  <c r="BQ156" i="3"/>
  <c r="J156" i="3"/>
  <c r="BB156" i="3" s="1"/>
  <c r="BQ19" i="3"/>
  <c r="J19" i="3"/>
  <c r="BB19" i="3" s="1"/>
  <c r="X123" i="2"/>
  <c r="J92" i="2"/>
  <c r="X92" i="2" s="1"/>
  <c r="CI158" i="3"/>
  <c r="BQ97" i="3"/>
  <c r="J97" i="3"/>
  <c r="BB97" i="3" s="1"/>
  <c r="BR65" i="3"/>
  <c r="K65" i="3"/>
  <c r="BC65" i="3" s="1"/>
  <c r="BR87" i="3"/>
  <c r="K87" i="3"/>
  <c r="BC87" i="3" s="1"/>
  <c r="BS52" i="3"/>
  <c r="L52" i="3"/>
  <c r="BD52" i="3" s="1"/>
  <c r="CH92" i="3"/>
  <c r="BR36" i="3"/>
  <c r="K36" i="3"/>
  <c r="BC36" i="3" s="1"/>
  <c r="BR103" i="3"/>
  <c r="K103" i="3"/>
  <c r="BC103" i="3" s="1"/>
  <c r="BR158" i="3"/>
  <c r="K158" i="3"/>
  <c r="BC158" i="3" s="1"/>
  <c r="BQ45" i="3"/>
  <c r="J45" i="3"/>
  <c r="BB45" i="3" s="1"/>
  <c r="BR161" i="3"/>
  <c r="K161" i="3"/>
  <c r="Y214" i="2"/>
  <c r="BQ152" i="3"/>
  <c r="J152" i="3"/>
  <c r="BB152" i="3" s="1"/>
  <c r="CH33" i="3"/>
  <c r="CI92" i="3"/>
  <c r="BQ81" i="3"/>
  <c r="J81" i="3"/>
  <c r="BB81" i="3" s="1"/>
  <c r="BQ169" i="3"/>
  <c r="J169" i="3"/>
  <c r="BB169" i="3" s="1"/>
  <c r="CH172" i="3"/>
  <c r="CJ124" i="3"/>
  <c r="Y101" i="2"/>
  <c r="CJ125" i="3"/>
  <c r="Y113" i="2"/>
  <c r="CJ41" i="3"/>
  <c r="CJ56" i="3"/>
  <c r="CJ101" i="3"/>
  <c r="CJ65" i="3"/>
  <c r="CJ74" i="3"/>
  <c r="CH117" i="3"/>
  <c r="CH148" i="3"/>
  <c r="BQ62" i="3"/>
  <c r="J62" i="3"/>
  <c r="BB62" i="3" s="1"/>
  <c r="BQ47" i="3"/>
  <c r="J47" i="3"/>
  <c r="BB47" i="3" s="1"/>
  <c r="Y213" i="2"/>
  <c r="BS113" i="3"/>
  <c r="L113" i="3"/>
  <c r="BD113" i="3" s="1"/>
  <c r="CI169" i="3"/>
  <c r="BQ148" i="3"/>
  <c r="J148" i="3"/>
  <c r="BB148" i="3" s="1"/>
  <c r="CJ77" i="3"/>
  <c r="BS21" i="3"/>
  <c r="L21" i="3"/>
  <c r="BD21" i="3" s="1"/>
  <c r="BQ132" i="3"/>
  <c r="J132" i="3"/>
  <c r="BB132" i="3" s="1"/>
  <c r="Y206" i="2"/>
  <c r="BQ78" i="3"/>
  <c r="J78" i="3"/>
  <c r="BB78" i="3" s="1"/>
  <c r="CI45" i="3"/>
  <c r="CI143" i="3"/>
  <c r="BQ110" i="3"/>
  <c r="J110" i="3"/>
  <c r="BB110" i="3" s="1"/>
  <c r="CI47" i="3"/>
  <c r="BR177" i="3"/>
  <c r="K177" i="3"/>
  <c r="BC177" i="3" s="1"/>
  <c r="CH54" i="3"/>
  <c r="Y198" i="2"/>
  <c r="BQ160" i="3"/>
  <c r="J160" i="3"/>
  <c r="BB160" i="3" s="1"/>
  <c r="AA219" i="2"/>
  <c r="BQ44" i="3"/>
  <c r="J44" i="3"/>
  <c r="BB44" i="3" s="1"/>
  <c r="CH37" i="3"/>
  <c r="BQ170" i="3"/>
  <c r="J170" i="3"/>
  <c r="BB170" i="3" s="1"/>
  <c r="BR111" i="3"/>
  <c r="K111" i="3"/>
  <c r="BC111" i="3" s="1"/>
  <c r="CH16" i="3"/>
  <c r="CH90" i="3"/>
  <c r="CJ111" i="3"/>
  <c r="CJ59" i="3"/>
  <c r="Y120" i="2"/>
  <c r="CH89" i="3"/>
  <c r="CH127" i="3"/>
  <c r="Z115" i="2"/>
  <c r="CH154" i="3"/>
  <c r="CH120" i="3"/>
  <c r="CH83" i="3"/>
  <c r="CH119" i="3"/>
  <c r="CH7" i="3"/>
  <c r="CH12" i="3"/>
  <c r="CJ107" i="3"/>
  <c r="CJ163" i="3"/>
  <c r="CJ64" i="3"/>
  <c r="CH104" i="3"/>
  <c r="CJ99" i="3"/>
  <c r="CJ102" i="3"/>
  <c r="CJ160" i="3"/>
  <c r="CJ128" i="3"/>
  <c r="CH46" i="3"/>
  <c r="Y218" i="2"/>
  <c r="Y203" i="2"/>
  <c r="BQ27" i="3"/>
  <c r="J27" i="3"/>
  <c r="BB27" i="3" s="1"/>
  <c r="BQ37" i="3"/>
  <c r="J37" i="3"/>
  <c r="BB37" i="3" s="1"/>
  <c r="BQ147" i="3"/>
  <c r="J147" i="3"/>
  <c r="BB147" i="3" s="1"/>
  <c r="BS173" i="3"/>
  <c r="L173" i="3"/>
  <c r="BD173" i="3" s="1"/>
  <c r="BQ176" i="3"/>
  <c r="J176" i="3"/>
  <c r="BB176" i="3" s="1"/>
  <c r="BR76" i="3"/>
  <c r="K76" i="3"/>
  <c r="BC76" i="3" s="1"/>
  <c r="BQ28" i="3"/>
  <c r="J28" i="3"/>
  <c r="BB28" i="3" s="1"/>
  <c r="BQ91" i="3"/>
  <c r="J91" i="3"/>
  <c r="BB91" i="3" s="1"/>
  <c r="BQ157" i="3"/>
  <c r="J157" i="3"/>
  <c r="BB157" i="3" s="1"/>
  <c r="BQ67" i="3"/>
  <c r="J67" i="3"/>
  <c r="BB67" i="3" s="1"/>
  <c r="BR179" i="3"/>
  <c r="K179" i="3"/>
  <c r="BC179" i="3" s="1"/>
  <c r="Y52" i="2"/>
  <c r="CI145" i="3"/>
  <c r="CI91" i="3"/>
  <c r="CI98" i="3"/>
  <c r="CH39" i="3"/>
  <c r="BR15" i="3"/>
  <c r="K15" i="3"/>
  <c r="BC15" i="3" s="1"/>
  <c r="BQ129" i="3"/>
  <c r="J129" i="3"/>
  <c r="BB129" i="3" s="1"/>
  <c r="BR102" i="3"/>
  <c r="K102" i="3"/>
  <c r="BC102" i="3" s="1"/>
  <c r="BR25" i="3"/>
  <c r="K25" i="3"/>
  <c r="BC25" i="3" s="1"/>
  <c r="BQ42" i="3"/>
  <c r="J42" i="3"/>
  <c r="BB42" i="3" s="1"/>
  <c r="Y205" i="2"/>
  <c r="Y58" i="2"/>
  <c r="BQ126" i="3"/>
  <c r="J126" i="3"/>
  <c r="BB126" i="3" s="1"/>
  <c r="BQ92" i="3"/>
  <c r="J92" i="3"/>
  <c r="BB92" i="3" s="1"/>
  <c r="BQ135" i="3"/>
  <c r="J135" i="3"/>
  <c r="BB135" i="3" s="1"/>
  <c r="BQ105" i="3"/>
  <c r="J105" i="3"/>
  <c r="BB105" i="3" s="1"/>
  <c r="BR155" i="3"/>
  <c r="K155" i="3"/>
  <c r="BC155" i="3" s="1"/>
  <c r="Y210" i="2"/>
  <c r="Y200" i="2"/>
  <c r="BQ13" i="3"/>
  <c r="J13" i="3"/>
  <c r="BB13" i="3" s="1"/>
  <c r="BS9" i="3"/>
  <c r="L9" i="3"/>
  <c r="BD9" i="3" s="1"/>
  <c r="BQ20" i="3"/>
  <c r="J20" i="3"/>
  <c r="BB20" i="3" s="1"/>
  <c r="BS59" i="3"/>
  <c r="L59" i="3"/>
  <c r="BQ118" i="3"/>
  <c r="J118" i="3"/>
  <c r="BB118" i="3" s="1"/>
  <c r="BQ58" i="3"/>
  <c r="J58" i="3"/>
  <c r="BB58" i="3" s="1"/>
  <c r="BQ95" i="3"/>
  <c r="J95" i="3"/>
  <c r="BB95" i="3" s="1"/>
  <c r="CH91" i="3"/>
  <c r="BR107" i="3"/>
  <c r="K107" i="3"/>
  <c r="BC107" i="3" s="1"/>
  <c r="BQ32" i="3"/>
  <c r="J32" i="3"/>
  <c r="BB32" i="3" s="1"/>
  <c r="BR59" i="3"/>
  <c r="K59" i="3"/>
  <c r="BC59" i="3" s="1"/>
  <c r="BR8" i="3"/>
  <c r="K8" i="3"/>
  <c r="BC8" i="3" s="1"/>
  <c r="BQ141" i="3"/>
  <c r="J141" i="3"/>
  <c r="BB141" i="3" s="1"/>
  <c r="Y54" i="2"/>
  <c r="CI29" i="3"/>
  <c r="CI88" i="3"/>
  <c r="CI63" i="3"/>
  <c r="CI80" i="3"/>
  <c r="CI151" i="3"/>
  <c r="CI43" i="3" l="1"/>
  <c r="CI85" i="3"/>
  <c r="CI54" i="3"/>
  <c r="K82" i="2"/>
  <c r="Y82" i="2" s="1"/>
  <c r="BC161" i="3"/>
  <c r="L84" i="2"/>
  <c r="AA73" i="2"/>
  <c r="K68" i="2"/>
  <c r="Y68" i="2" s="1"/>
  <c r="BC64" i="3"/>
  <c r="CI89" i="3"/>
  <c r="CI119" i="3"/>
  <c r="CJ158" i="3"/>
  <c r="K70" i="2"/>
  <c r="Y70" i="2" s="1"/>
  <c r="CI39" i="3"/>
  <c r="K89" i="2"/>
  <c r="Y89" i="2" s="1"/>
  <c r="K90" i="2"/>
  <c r="Y90" i="2" s="1"/>
  <c r="AA207" i="2"/>
  <c r="BV77" i="3"/>
  <c r="BW77" i="3"/>
  <c r="CI162" i="3"/>
  <c r="Z123" i="2"/>
  <c r="BS62" i="3"/>
  <c r="L62" i="3"/>
  <c r="Z58" i="2"/>
  <c r="CJ98" i="3"/>
  <c r="BR171" i="3"/>
  <c r="K171" i="3"/>
  <c r="BC171" i="3" s="1"/>
  <c r="BR39" i="3"/>
  <c r="K39" i="3"/>
  <c r="BC39" i="3" s="1"/>
  <c r="BR141" i="3"/>
  <c r="K141" i="3"/>
  <c r="BC141" i="3" s="1"/>
  <c r="BR43" i="3"/>
  <c r="K43" i="3"/>
  <c r="BC43" i="3" s="1"/>
  <c r="Z213" i="2"/>
  <c r="BR138" i="3"/>
  <c r="K138" i="3"/>
  <c r="BC138" i="3" s="1"/>
  <c r="BS92" i="3"/>
  <c r="L92" i="3"/>
  <c r="BR17" i="3"/>
  <c r="K17" i="3"/>
  <c r="BC17" i="3" s="1"/>
  <c r="BS149" i="3"/>
  <c r="L149" i="3"/>
  <c r="BD149" i="3" s="1"/>
  <c r="BS95" i="3"/>
  <c r="L95" i="3"/>
  <c r="BR106" i="3"/>
  <c r="K106" i="3"/>
  <c r="BC106" i="3" s="1"/>
  <c r="AA208" i="2"/>
  <c r="K92" i="2"/>
  <c r="Y92" i="2" s="1"/>
  <c r="CJ53" i="3"/>
  <c r="BS107" i="3"/>
  <c r="L107" i="3"/>
  <c r="BD107" i="3" s="1"/>
  <c r="BR83" i="3"/>
  <c r="K83" i="3"/>
  <c r="BC83" i="3" s="1"/>
  <c r="BR54" i="3"/>
  <c r="K54" i="3"/>
  <c r="BC54" i="3" s="1"/>
  <c r="BR142" i="3"/>
  <c r="K142" i="3"/>
  <c r="BC142" i="3" s="1"/>
  <c r="BR29" i="3"/>
  <c r="K29" i="3"/>
  <c r="BC29" i="3" s="1"/>
  <c r="BS25" i="3"/>
  <c r="L25" i="3"/>
  <c r="BD25" i="3" s="1"/>
  <c r="BR71" i="3"/>
  <c r="K71" i="3"/>
  <c r="BC71" i="3" s="1"/>
  <c r="BR175" i="3"/>
  <c r="K175" i="3"/>
  <c r="BC175" i="3" s="1"/>
  <c r="BS8" i="3"/>
  <c r="L8" i="3"/>
  <c r="BD8" i="3" s="1"/>
  <c r="BT21" i="3"/>
  <c r="M21" i="3"/>
  <c r="BE21" i="3" s="1"/>
  <c r="BT173" i="3"/>
  <c r="M173" i="3"/>
  <c r="BE173" i="3" s="1"/>
  <c r="BR169" i="3"/>
  <c r="K169" i="3"/>
  <c r="BC169" i="3" s="1"/>
  <c r="BR30" i="3"/>
  <c r="K30" i="3"/>
  <c r="BC30" i="3" s="1"/>
  <c r="BR110" i="3"/>
  <c r="K110" i="3"/>
  <c r="BC110" i="3" s="1"/>
  <c r="BR116" i="3"/>
  <c r="K116" i="3"/>
  <c r="BC116" i="3" s="1"/>
  <c r="Z218" i="2"/>
  <c r="Z206" i="2"/>
  <c r="BS26" i="3"/>
  <c r="L26" i="3"/>
  <c r="BD26" i="3" s="1"/>
  <c r="BR130" i="3"/>
  <c r="K130" i="3"/>
  <c r="BC130" i="3" s="1"/>
  <c r="CI82" i="3"/>
  <c r="AB219" i="2"/>
  <c r="K80" i="2"/>
  <c r="Y80" i="2" s="1"/>
  <c r="BR150" i="3"/>
  <c r="K150" i="3"/>
  <c r="BC150" i="3" s="1"/>
  <c r="K76" i="2"/>
  <c r="Y76" i="2" s="1"/>
  <c r="K72" i="2"/>
  <c r="Y72" i="2" s="1"/>
  <c r="O77" i="3"/>
  <c r="CI127" i="3"/>
  <c r="CI14" i="3"/>
  <c r="CI166" i="3"/>
  <c r="CI153" i="3"/>
  <c r="CI46" i="3"/>
  <c r="BS148" i="3"/>
  <c r="L148" i="3"/>
  <c r="BT145" i="3"/>
  <c r="M145" i="3"/>
  <c r="BE145" i="3" s="1"/>
  <c r="CI140" i="3"/>
  <c r="BR126" i="3"/>
  <c r="K126" i="3"/>
  <c r="BC126" i="3" s="1"/>
  <c r="BR124" i="3"/>
  <c r="K124" i="3"/>
  <c r="BC124" i="3" s="1"/>
  <c r="BS68" i="3"/>
  <c r="L68" i="3"/>
  <c r="BD68" i="3" s="1"/>
  <c r="BS19" i="3"/>
  <c r="L19" i="3"/>
  <c r="BR112" i="3"/>
  <c r="K112" i="3"/>
  <c r="BC112" i="3" s="1"/>
  <c r="BR40" i="3"/>
  <c r="K40" i="3"/>
  <c r="BC40" i="3" s="1"/>
  <c r="BR119" i="3"/>
  <c r="K119" i="3"/>
  <c r="BC119" i="3" s="1"/>
  <c r="BR82" i="3"/>
  <c r="K82" i="3"/>
  <c r="BC82" i="3" s="1"/>
  <c r="Z204" i="2"/>
  <c r="BT113" i="3"/>
  <c r="M113" i="3"/>
  <c r="BE113" i="3" s="1"/>
  <c r="BC11" i="3"/>
  <c r="BR131" i="3"/>
  <c r="K131" i="3"/>
  <c r="BC131" i="3" s="1"/>
  <c r="BR143" i="3"/>
  <c r="K143" i="3"/>
  <c r="BC143" i="3" s="1"/>
  <c r="BT73" i="3"/>
  <c r="M73" i="3"/>
  <c r="BE73" i="3" s="1"/>
  <c r="D10" i="28"/>
  <c r="X15" i="2"/>
  <c r="D11" i="28" s="1"/>
  <c r="BS137" i="3"/>
  <c r="L137" i="3"/>
  <c r="BD137" i="3" s="1"/>
  <c r="BR72" i="3"/>
  <c r="K72" i="3"/>
  <c r="BC72" i="3" s="1"/>
  <c r="BR58" i="3"/>
  <c r="K58" i="3"/>
  <c r="BC58" i="3" s="1"/>
  <c r="BR162" i="3"/>
  <c r="K162" i="3"/>
  <c r="BC162" i="3" s="1"/>
  <c r="BS36" i="3"/>
  <c r="L36" i="3"/>
  <c r="BD36" i="3" s="1"/>
  <c r="CI34" i="3"/>
  <c r="CI152" i="3"/>
  <c r="CJ26" i="3"/>
  <c r="BR91" i="3"/>
  <c r="K91" i="3"/>
  <c r="BC91" i="3" s="1"/>
  <c r="CI135" i="3"/>
  <c r="CI22" i="3"/>
  <c r="Z105" i="2"/>
  <c r="CI131" i="3"/>
  <c r="CI10" i="3"/>
  <c r="BU73" i="3"/>
  <c r="N73" i="3"/>
  <c r="BU41" i="3"/>
  <c r="N41" i="3"/>
  <c r="CI42" i="3"/>
  <c r="CI178" i="3"/>
  <c r="CI58" i="3"/>
  <c r="CI62" i="3"/>
  <c r="Y26" i="2"/>
  <c r="K15" i="2"/>
  <c r="Z101" i="2"/>
  <c r="CJ49" i="3"/>
  <c r="CI23" i="3"/>
  <c r="CI120" i="3"/>
  <c r="CI146" i="3"/>
  <c r="CI115" i="3"/>
  <c r="Z121" i="2"/>
  <c r="BU134" i="3"/>
  <c r="N134" i="3"/>
  <c r="Z124" i="2"/>
  <c r="CI31" i="3"/>
  <c r="BU113" i="3"/>
  <c r="N113" i="3"/>
  <c r="CI30" i="3"/>
  <c r="BT99" i="3"/>
  <c r="M99" i="3"/>
  <c r="BE99" i="3" s="1"/>
  <c r="BR128" i="3"/>
  <c r="K128" i="3"/>
  <c r="BC128" i="3" s="1"/>
  <c r="BS50" i="3"/>
  <c r="L50" i="3"/>
  <c r="BD50" i="3" s="1"/>
  <c r="BR28" i="3"/>
  <c r="K28" i="3"/>
  <c r="BC28" i="3" s="1"/>
  <c r="CI147" i="3"/>
  <c r="BR115" i="3"/>
  <c r="K115" i="3"/>
  <c r="BC115" i="3" s="1"/>
  <c r="CJ167" i="3"/>
  <c r="BR31" i="3"/>
  <c r="K31" i="3"/>
  <c r="BC31" i="3" s="1"/>
  <c r="Z217" i="2"/>
  <c r="BR104" i="3"/>
  <c r="K104" i="3"/>
  <c r="BC104" i="3" s="1"/>
  <c r="BR37" i="3"/>
  <c r="K37" i="3"/>
  <c r="BC37" i="3" s="1"/>
  <c r="BR44" i="3"/>
  <c r="K44" i="3"/>
  <c r="BC44" i="3" s="1"/>
  <c r="K93" i="2"/>
  <c r="Y93" i="2" s="1"/>
  <c r="BR61" i="3"/>
  <c r="K61" i="3"/>
  <c r="BC61" i="3" s="1"/>
  <c r="CJ145" i="3"/>
  <c r="K81" i="2"/>
  <c r="Y81" i="2" s="1"/>
  <c r="BR151" i="3"/>
  <c r="K151" i="3"/>
  <c r="BC151" i="3" s="1"/>
  <c r="BR45" i="3"/>
  <c r="K45" i="3"/>
  <c r="BC45" i="3" s="1"/>
  <c r="BR166" i="3"/>
  <c r="K166" i="3"/>
  <c r="BC166" i="3" s="1"/>
  <c r="BR93" i="3"/>
  <c r="K93" i="3"/>
  <c r="BC93" i="3" s="1"/>
  <c r="BR88" i="3"/>
  <c r="K88" i="3"/>
  <c r="BC88" i="3" s="1"/>
  <c r="BR60" i="3"/>
  <c r="K60" i="3"/>
  <c r="BC60" i="3" s="1"/>
  <c r="BR125" i="3"/>
  <c r="K125" i="3"/>
  <c r="BC125" i="3" s="1"/>
  <c r="BR57" i="3"/>
  <c r="K57" i="3"/>
  <c r="BC57" i="3" s="1"/>
  <c r="CJ69" i="3"/>
  <c r="Z214" i="2"/>
  <c r="Z55" i="2"/>
  <c r="BR139" i="3"/>
  <c r="K139" i="3"/>
  <c r="BC139" i="3" s="1"/>
  <c r="BS123" i="3"/>
  <c r="L123" i="3"/>
  <c r="BD123" i="3" s="1"/>
  <c r="BS140" i="3"/>
  <c r="L140" i="3"/>
  <c r="K74" i="2"/>
  <c r="Y74" i="2" s="1"/>
  <c r="K75" i="2"/>
  <c r="Y75" i="2" s="1"/>
  <c r="CJ123" i="3"/>
  <c r="CI48" i="3"/>
  <c r="BS179" i="3"/>
  <c r="L179" i="3"/>
  <c r="BD179" i="3" s="1"/>
  <c r="BR20" i="3"/>
  <c r="K20" i="3"/>
  <c r="BC20" i="3" s="1"/>
  <c r="BS103" i="3"/>
  <c r="L103" i="3"/>
  <c r="BD103" i="3" s="1"/>
  <c r="BR135" i="3"/>
  <c r="K135" i="3"/>
  <c r="BC135" i="3" s="1"/>
  <c r="BR146" i="3"/>
  <c r="K146" i="3"/>
  <c r="BC146" i="3" s="1"/>
  <c r="CI78" i="3"/>
  <c r="AA115" i="2"/>
  <c r="M84" i="2"/>
  <c r="AA84" i="2" s="1"/>
  <c r="Z114" i="2"/>
  <c r="L83" i="2"/>
  <c r="Z83" i="2" s="1"/>
  <c r="CI90" i="3"/>
  <c r="BU173" i="3"/>
  <c r="N173" i="3"/>
  <c r="BU79" i="3"/>
  <c r="N79" i="3"/>
  <c r="BU99" i="3"/>
  <c r="N99" i="3"/>
  <c r="BU74" i="3"/>
  <c r="N74" i="3"/>
  <c r="Z113" i="2"/>
  <c r="L82" i="2"/>
  <c r="Z82" i="2" s="1"/>
  <c r="BU101" i="3"/>
  <c r="N101" i="3"/>
  <c r="BU52" i="3"/>
  <c r="N52" i="3"/>
  <c r="AB104" i="2"/>
  <c r="BR89" i="3"/>
  <c r="K89" i="3"/>
  <c r="BC89" i="3" s="1"/>
  <c r="CJ92" i="3"/>
  <c r="BS102" i="3"/>
  <c r="L102" i="3"/>
  <c r="BD102" i="3" s="1"/>
  <c r="CI104" i="3"/>
  <c r="BR154" i="3"/>
  <c r="K154" i="3"/>
  <c r="BC154" i="3" s="1"/>
  <c r="CJ169" i="3"/>
  <c r="CJ143" i="3"/>
  <c r="BT74" i="3"/>
  <c r="M74" i="3"/>
  <c r="BE74" i="3" s="1"/>
  <c r="BR90" i="3"/>
  <c r="K90" i="3"/>
  <c r="BC90" i="3" s="1"/>
  <c r="Z199" i="2"/>
  <c r="BT79" i="3"/>
  <c r="M79" i="3"/>
  <c r="BE79" i="3" s="1"/>
  <c r="CJ57" i="3"/>
  <c r="BT41" i="3"/>
  <c r="M41" i="3"/>
  <c r="BE41" i="3" s="1"/>
  <c r="BR27" i="3"/>
  <c r="K27" i="3"/>
  <c r="BC27" i="3" s="1"/>
  <c r="CJ47" i="3"/>
  <c r="CJ45" i="3"/>
  <c r="CJ30" i="3"/>
  <c r="BR105" i="3"/>
  <c r="K105" i="3"/>
  <c r="BC105" i="3" s="1"/>
  <c r="Z194" i="2"/>
  <c r="Z193" i="2"/>
  <c r="BR97" i="3"/>
  <c r="K97" i="3"/>
  <c r="BC97" i="3" s="1"/>
  <c r="BS87" i="3"/>
  <c r="L87" i="3"/>
  <c r="BD87" i="3" s="1"/>
  <c r="Z56" i="2"/>
  <c r="Z210" i="2"/>
  <c r="BC167" i="3"/>
  <c r="BR148" i="3"/>
  <c r="K148" i="3"/>
  <c r="BC148" i="3" s="1"/>
  <c r="BR144" i="3"/>
  <c r="K144" i="3"/>
  <c r="BC144" i="3" s="1"/>
  <c r="CJ161" i="3"/>
  <c r="BT101" i="3"/>
  <c r="M101" i="3"/>
  <c r="BE101" i="3" s="1"/>
  <c r="BR12" i="3"/>
  <c r="K12" i="3"/>
  <c r="BC12" i="3" s="1"/>
  <c r="CJ68" i="3"/>
  <c r="BS70" i="3"/>
  <c r="L70" i="3"/>
  <c r="BD70" i="3" s="1"/>
  <c r="N77" i="3"/>
  <c r="BF77" i="3" s="1"/>
  <c r="Z207" i="2"/>
  <c r="CI174" i="3"/>
  <c r="CI33" i="3"/>
  <c r="CI150" i="3"/>
  <c r="Z117" i="2"/>
  <c r="CI20" i="3"/>
  <c r="Z110" i="2"/>
  <c r="CI118" i="3"/>
  <c r="CI132" i="3"/>
  <c r="CI157" i="3"/>
  <c r="CI17" i="3"/>
  <c r="Z120" i="2"/>
  <c r="L89" i="2"/>
  <c r="CI83" i="3"/>
  <c r="CI28" i="3"/>
  <c r="AA102" i="2"/>
  <c r="M71" i="2"/>
  <c r="BU163" i="3"/>
  <c r="N163" i="3"/>
  <c r="Z209" i="2"/>
  <c r="Z84" i="2"/>
  <c r="BR24" i="3"/>
  <c r="K24" i="3"/>
  <c r="BC24" i="3" s="1"/>
  <c r="BR19" i="3"/>
  <c r="K19" i="3"/>
  <c r="BC19" i="3" s="1"/>
  <c r="BT9" i="3"/>
  <c r="M9" i="3"/>
  <c r="BE9" i="3" s="1"/>
  <c r="BR13" i="3"/>
  <c r="K13" i="3"/>
  <c r="BC13" i="3" s="1"/>
  <c r="BR92" i="3"/>
  <c r="K92" i="3"/>
  <c r="BC92" i="3" s="1"/>
  <c r="BR42" i="3"/>
  <c r="K42" i="3"/>
  <c r="BC42" i="3" s="1"/>
  <c r="BR10" i="3"/>
  <c r="K10" i="3"/>
  <c r="BC10" i="3" s="1"/>
  <c r="BR120" i="3"/>
  <c r="K120" i="3"/>
  <c r="BC120" i="3" s="1"/>
  <c r="K86" i="2"/>
  <c r="Y86" i="2" s="1"/>
  <c r="BR108" i="3"/>
  <c r="K108" i="3"/>
  <c r="BC108" i="3" s="1"/>
  <c r="BR170" i="3"/>
  <c r="K170" i="3"/>
  <c r="BC170" i="3" s="1"/>
  <c r="CI136" i="3"/>
  <c r="BR159" i="3"/>
  <c r="K159" i="3"/>
  <c r="BC159" i="3" s="1"/>
  <c r="BR178" i="3"/>
  <c r="K178" i="3"/>
  <c r="BC178" i="3" s="1"/>
  <c r="CJ129" i="3"/>
  <c r="BR136" i="3"/>
  <c r="K136" i="3"/>
  <c r="BC136" i="3" s="1"/>
  <c r="BR84" i="3"/>
  <c r="K84" i="3"/>
  <c r="BC84" i="3" s="1"/>
  <c r="BR62" i="3"/>
  <c r="K62" i="3"/>
  <c r="BC62" i="3" s="1"/>
  <c r="CJ50" i="3"/>
  <c r="BR174" i="3"/>
  <c r="K174" i="3"/>
  <c r="BC174" i="3" s="1"/>
  <c r="BR78" i="3"/>
  <c r="K78" i="3"/>
  <c r="BC78" i="3" s="1"/>
  <c r="BR63" i="3"/>
  <c r="K63" i="3"/>
  <c r="BC63" i="3" s="1"/>
  <c r="BS100" i="3"/>
  <c r="L100" i="3"/>
  <c r="BD100" i="3" s="1"/>
  <c r="BS65" i="3"/>
  <c r="L65" i="3"/>
  <c r="BD65" i="3" s="1"/>
  <c r="BR48" i="3"/>
  <c r="K48" i="3"/>
  <c r="BC48" i="3" s="1"/>
  <c r="CI117" i="3"/>
  <c r="K85" i="2"/>
  <c r="Y85" i="2" s="1"/>
  <c r="BS121" i="3"/>
  <c r="L121" i="3"/>
  <c r="BD121" i="3" s="1"/>
  <c r="Z95" i="2"/>
  <c r="BR118" i="3"/>
  <c r="K118" i="3"/>
  <c r="BC118" i="3" s="1"/>
  <c r="BR133" i="3"/>
  <c r="K133" i="3"/>
  <c r="BC133" i="3" s="1"/>
  <c r="BS114" i="3"/>
  <c r="L114" i="3"/>
  <c r="BD114" i="3" s="1"/>
  <c r="BS164" i="3"/>
  <c r="L164" i="3"/>
  <c r="CI13" i="3"/>
  <c r="Z116" i="2"/>
  <c r="Z109" i="2"/>
  <c r="CI154" i="3"/>
  <c r="CI16" i="3"/>
  <c r="CI144" i="3"/>
  <c r="CI126" i="3"/>
  <c r="Z103" i="2"/>
  <c r="Z111" i="2"/>
  <c r="L80" i="2"/>
  <c r="Z80" i="2" s="1"/>
  <c r="CI171" i="3"/>
  <c r="CI11" i="3"/>
  <c r="BU9" i="3"/>
  <c r="N9" i="3"/>
  <c r="CI176" i="3"/>
  <c r="CI40" i="3"/>
  <c r="CI81" i="3"/>
  <c r="CI130" i="3"/>
  <c r="BD59" i="3"/>
  <c r="BR140" i="3"/>
  <c r="K140" i="3"/>
  <c r="BC140" i="3" s="1"/>
  <c r="CJ103" i="3"/>
  <c r="Z57" i="2"/>
  <c r="BR160" i="3"/>
  <c r="K160" i="3"/>
  <c r="BC160" i="3" s="1"/>
  <c r="BR67" i="3"/>
  <c r="K67" i="3"/>
  <c r="BC67" i="3" s="1"/>
  <c r="BS111" i="3"/>
  <c r="L111" i="3"/>
  <c r="BD111" i="3" s="1"/>
  <c r="CI44" i="3"/>
  <c r="BR156" i="3"/>
  <c r="K156" i="3"/>
  <c r="BC156" i="3" s="1"/>
  <c r="BR172" i="3"/>
  <c r="K172" i="3"/>
  <c r="BC172" i="3" s="1"/>
  <c r="BR32" i="3"/>
  <c r="K32" i="3"/>
  <c r="BC32" i="3" s="1"/>
  <c r="BR80" i="3"/>
  <c r="K80" i="3"/>
  <c r="BC80" i="3" s="1"/>
  <c r="BS98" i="3"/>
  <c r="L98" i="3"/>
  <c r="BD98" i="3" s="1"/>
  <c r="Z198" i="2"/>
  <c r="BC7" i="3"/>
  <c r="BR152" i="3"/>
  <c r="K152" i="3"/>
  <c r="BC152" i="3" s="1"/>
  <c r="BR69" i="3"/>
  <c r="K69" i="3"/>
  <c r="BC69" i="3" s="1"/>
  <c r="BR109" i="3"/>
  <c r="K109" i="3"/>
  <c r="BC109" i="3" s="1"/>
  <c r="L94" i="2"/>
  <c r="K78" i="2"/>
  <c r="Y78" i="2" s="1"/>
  <c r="BD145" i="3"/>
  <c r="BR147" i="3"/>
  <c r="K147" i="3"/>
  <c r="BC147" i="3" s="1"/>
  <c r="CJ18" i="3"/>
  <c r="BR47" i="3"/>
  <c r="K47" i="3"/>
  <c r="BC47" i="3" s="1"/>
  <c r="BR46" i="3"/>
  <c r="K46" i="3"/>
  <c r="BC46" i="3" s="1"/>
  <c r="BT163" i="3"/>
  <c r="M163" i="3"/>
  <c r="BE163" i="3" s="1"/>
  <c r="CJ76" i="3"/>
  <c r="BS96" i="3"/>
  <c r="L96" i="3"/>
  <c r="BD96" i="3" s="1"/>
  <c r="Z107" i="2"/>
  <c r="CI105" i="3"/>
  <c r="CI138" i="3"/>
  <c r="CI156" i="3"/>
  <c r="CI38" i="3"/>
  <c r="Z112" i="2"/>
  <c r="CI141" i="3"/>
  <c r="CI110" i="3"/>
  <c r="CI170" i="3"/>
  <c r="CI6" i="3"/>
  <c r="CI175" i="3"/>
  <c r="CI133" i="3"/>
  <c r="CI148" i="3"/>
  <c r="BU122" i="3"/>
  <c r="N122" i="3"/>
  <c r="BU21" i="3"/>
  <c r="N21" i="3"/>
  <c r="BF21" i="3" s="1"/>
  <c r="BU145" i="3"/>
  <c r="N145" i="3"/>
  <c r="AB201" i="2"/>
  <c r="BR53" i="3"/>
  <c r="K53" i="3"/>
  <c r="BC53" i="3" s="1"/>
  <c r="Z205" i="2"/>
  <c r="BS167" i="3"/>
  <c r="L167" i="3"/>
  <c r="BD167" i="3" s="1"/>
  <c r="BR23" i="3"/>
  <c r="K23" i="3"/>
  <c r="BC23" i="3" s="1"/>
  <c r="BS158" i="3"/>
  <c r="L158" i="3"/>
  <c r="BD158" i="3" s="1"/>
  <c r="BS177" i="3"/>
  <c r="L177" i="3"/>
  <c r="BD177" i="3" s="1"/>
  <c r="BR49" i="3"/>
  <c r="K49" i="3"/>
  <c r="BC49" i="3" s="1"/>
  <c r="Z192" i="2"/>
  <c r="Z59" i="2"/>
  <c r="BT134" i="3"/>
  <c r="M134" i="3"/>
  <c r="BE134" i="3" s="1"/>
  <c r="Z53" i="2"/>
  <c r="BR86" i="3"/>
  <c r="K86" i="3"/>
  <c r="BC86" i="3" s="1"/>
  <c r="BS55" i="3"/>
  <c r="L55" i="3"/>
  <c r="BD55" i="3" s="1"/>
  <c r="K79" i="2"/>
  <c r="Y79" i="2" s="1"/>
  <c r="BR35" i="3"/>
  <c r="K35" i="3"/>
  <c r="BC35" i="3" s="1"/>
  <c r="BS155" i="3"/>
  <c r="L155" i="3"/>
  <c r="BD155" i="3" s="1"/>
  <c r="BR38" i="3"/>
  <c r="K38" i="3"/>
  <c r="BC38" i="3" s="1"/>
  <c r="K94" i="2"/>
  <c r="Y94" i="2" s="1"/>
  <c r="CI37" i="3"/>
  <c r="AB197" i="2"/>
  <c r="BS128" i="3"/>
  <c r="L128" i="3"/>
  <c r="BR34" i="3"/>
  <c r="K34" i="3"/>
  <c r="BC34" i="3" s="1"/>
  <c r="BS18" i="3"/>
  <c r="L18" i="3"/>
  <c r="BD18" i="3" s="1"/>
  <c r="BR81" i="3"/>
  <c r="K81" i="3"/>
  <c r="BC81" i="3" s="1"/>
  <c r="BR127" i="3"/>
  <c r="K127" i="3"/>
  <c r="BC127" i="3" s="1"/>
  <c r="BR129" i="3"/>
  <c r="K129" i="3"/>
  <c r="BC129" i="3" s="1"/>
  <c r="BR85" i="3"/>
  <c r="K85" i="3"/>
  <c r="BC85" i="3" s="1"/>
  <c r="BT122" i="3"/>
  <c r="M122" i="3"/>
  <c r="BE122" i="3" s="1"/>
  <c r="BR94" i="3"/>
  <c r="K94" i="3"/>
  <c r="BC94" i="3" s="1"/>
  <c r="BS75" i="3"/>
  <c r="L75" i="3"/>
  <c r="BD75" i="3" s="1"/>
  <c r="BR153" i="3"/>
  <c r="K153" i="3"/>
  <c r="BC153" i="3" s="1"/>
  <c r="CI116" i="3"/>
  <c r="BR165" i="3"/>
  <c r="K165" i="3"/>
  <c r="BC165" i="3" s="1"/>
  <c r="BR56" i="3"/>
  <c r="K56" i="3"/>
  <c r="BC56" i="3" s="1"/>
  <c r="BS15" i="3"/>
  <c r="L15" i="3"/>
  <c r="BD15" i="3" s="1"/>
  <c r="BR164" i="3"/>
  <c r="K164" i="3"/>
  <c r="BC164" i="3" s="1"/>
  <c r="CI172" i="3"/>
  <c r="Z52" i="2"/>
  <c r="CJ8" i="3"/>
  <c r="CI93" i="3"/>
  <c r="Z106" i="2"/>
  <c r="Z99" i="2"/>
  <c r="Z100" i="2"/>
  <c r="L69" i="2"/>
  <c r="Z69" i="2" s="1"/>
  <c r="AA108" i="2"/>
  <c r="M77" i="2"/>
  <c r="AA77" i="2" s="1"/>
  <c r="CI109" i="3"/>
  <c r="CI12" i="3"/>
  <c r="CI159" i="3"/>
  <c r="CI32" i="3"/>
  <c r="CI61" i="3"/>
  <c r="CI94" i="3"/>
  <c r="Z102" i="2"/>
  <c r="L71" i="2"/>
  <c r="Z71" i="2" s="1"/>
  <c r="Z203" i="2"/>
  <c r="Z54" i="2"/>
  <c r="BR33" i="3"/>
  <c r="K33" i="3"/>
  <c r="BC33" i="3" s="1"/>
  <c r="BS22" i="3"/>
  <c r="L22" i="3"/>
  <c r="BD22" i="3" s="1"/>
  <c r="Z216" i="2"/>
  <c r="BT52" i="3"/>
  <c r="M52" i="3"/>
  <c r="BE52" i="3" s="1"/>
  <c r="BR95" i="3"/>
  <c r="K95" i="3"/>
  <c r="BC95" i="3" s="1"/>
  <c r="Z196" i="2"/>
  <c r="AB195" i="2"/>
  <c r="BR176" i="3"/>
  <c r="K176" i="3"/>
  <c r="BC176" i="3" s="1"/>
  <c r="CI7" i="3"/>
  <c r="CI67" i="3"/>
  <c r="CI86" i="3"/>
  <c r="CJ66" i="3"/>
  <c r="CJ142" i="3"/>
  <c r="BR16" i="3"/>
  <c r="K16" i="3"/>
  <c r="BC16" i="3" s="1"/>
  <c r="BR168" i="3"/>
  <c r="K168" i="3"/>
  <c r="BC168" i="3" s="1"/>
  <c r="Z202" i="2"/>
  <c r="BR132" i="3"/>
  <c r="K132" i="3"/>
  <c r="BC132" i="3" s="1"/>
  <c r="BR51" i="3"/>
  <c r="K51" i="3"/>
  <c r="BC51" i="3" s="1"/>
  <c r="BR66" i="3"/>
  <c r="K66" i="3"/>
  <c r="BC66" i="3" s="1"/>
  <c r="CJ137" i="3"/>
  <c r="Z200" i="2"/>
  <c r="CI27" i="3"/>
  <c r="BR117" i="3"/>
  <c r="K117" i="3"/>
  <c r="BC117" i="3" s="1"/>
  <c r="BR14" i="3"/>
  <c r="K14" i="3"/>
  <c r="BC14" i="3" s="1"/>
  <c r="CJ91" i="3"/>
  <c r="BR157" i="3"/>
  <c r="K157" i="3"/>
  <c r="BC157" i="3" s="1"/>
  <c r="CJ119" i="3"/>
  <c r="CJ63" i="3"/>
  <c r="CJ89" i="3"/>
  <c r="CJ156" i="3" l="1"/>
  <c r="CJ104" i="3"/>
  <c r="CJ176" i="3"/>
  <c r="L85" i="2"/>
  <c r="CJ14" i="3"/>
  <c r="BD128" i="3"/>
  <c r="CJ135" i="3"/>
  <c r="BF145" i="3"/>
  <c r="Z89" i="2"/>
  <c r="BF173" i="3"/>
  <c r="BF113" i="3"/>
  <c r="L75" i="2"/>
  <c r="Z75" i="2" s="1"/>
  <c r="BF9" i="3"/>
  <c r="BF99" i="3"/>
  <c r="CJ27" i="3"/>
  <c r="L90" i="2"/>
  <c r="Z90" i="2" s="1"/>
  <c r="L81" i="2"/>
  <c r="Z81" i="2" s="1"/>
  <c r="CJ7" i="3"/>
  <c r="CJ130" i="3"/>
  <c r="L86" i="2"/>
  <c r="Z86" i="2" s="1"/>
  <c r="CL13" i="3"/>
  <c r="BU87" i="3"/>
  <c r="N87" i="3"/>
  <c r="AA101" i="2"/>
  <c r="M70" i="2"/>
  <c r="CJ132" i="3"/>
  <c r="BU158" i="3"/>
  <c r="N158" i="3"/>
  <c r="BU179" i="3"/>
  <c r="N179" i="3"/>
  <c r="AA116" i="2"/>
  <c r="N35" i="3"/>
  <c r="BU50" i="3"/>
  <c r="N50" i="3"/>
  <c r="CJ116" i="3"/>
  <c r="BU66" i="3"/>
  <c r="N66" i="3"/>
  <c r="BU114" i="3"/>
  <c r="N114" i="3"/>
  <c r="BU98" i="3"/>
  <c r="N98" i="3"/>
  <c r="N149" i="3"/>
  <c r="AA110" i="2"/>
  <c r="CJ20" i="3"/>
  <c r="CJ126" i="3"/>
  <c r="CJ16" i="3"/>
  <c r="BU64" i="3"/>
  <c r="N64" i="3"/>
  <c r="CJ166" i="3"/>
  <c r="AA114" i="2"/>
  <c r="M83" i="2"/>
  <c r="AA83" i="2" s="1"/>
  <c r="CJ138" i="3"/>
  <c r="CJ151" i="3"/>
  <c r="CJ32" i="3"/>
  <c r="CJ174" i="3"/>
  <c r="CJ112" i="3"/>
  <c r="BT46" i="3"/>
  <c r="M46" i="3"/>
  <c r="BS89" i="3"/>
  <c r="L89" i="3"/>
  <c r="BD89" i="3" s="1"/>
  <c r="CK164" i="3"/>
  <c r="CL164" i="3"/>
  <c r="BS86" i="3"/>
  <c r="L86" i="3"/>
  <c r="BD86" i="3" s="1"/>
  <c r="BS159" i="3"/>
  <c r="L159" i="3"/>
  <c r="BD159" i="3" s="1"/>
  <c r="BT103" i="3"/>
  <c r="M103" i="3"/>
  <c r="BE103" i="3" s="1"/>
  <c r="BS161" i="3"/>
  <c r="L161" i="3"/>
  <c r="BD161" i="3" s="1"/>
  <c r="AA192" i="2"/>
  <c r="AA59" i="2"/>
  <c r="CL99" i="3"/>
  <c r="CK99" i="3"/>
  <c r="BS146" i="3"/>
  <c r="L146" i="3"/>
  <c r="BD146" i="3" s="1"/>
  <c r="BT15" i="3"/>
  <c r="M15" i="3"/>
  <c r="BE15" i="3" s="1"/>
  <c r="CJ172" i="3"/>
  <c r="CK100" i="3"/>
  <c r="CL100" i="3"/>
  <c r="L72" i="2"/>
  <c r="Z72" i="2" s="1"/>
  <c r="BT76" i="3"/>
  <c r="M76" i="3"/>
  <c r="BS154" i="3"/>
  <c r="L154" i="3"/>
  <c r="BD154" i="3" s="1"/>
  <c r="BS47" i="3"/>
  <c r="L47" i="3"/>
  <c r="BD47" i="3" s="1"/>
  <c r="BS115" i="3"/>
  <c r="L115" i="3"/>
  <c r="BD115" i="3" s="1"/>
  <c r="CL74" i="3"/>
  <c r="CK74" i="3"/>
  <c r="CL9" i="3"/>
  <c r="CK9" i="3"/>
  <c r="BT18" i="3"/>
  <c r="M18" i="3"/>
  <c r="BE18" i="3" s="1"/>
  <c r="BS132" i="3"/>
  <c r="L132" i="3"/>
  <c r="BD132" i="3" s="1"/>
  <c r="CK128" i="3"/>
  <c r="CL128" i="3"/>
  <c r="BS56" i="3"/>
  <c r="L56" i="3"/>
  <c r="BD56" i="3" s="1"/>
  <c r="BD19" i="3"/>
  <c r="BS51" i="3"/>
  <c r="L51" i="3"/>
  <c r="BD51" i="3" s="1"/>
  <c r="CK139" i="3"/>
  <c r="CL139" i="3"/>
  <c r="BT36" i="3"/>
  <c r="M36" i="3"/>
  <c r="BE36" i="3" s="1"/>
  <c r="CL59" i="3"/>
  <c r="CK59" i="3"/>
  <c r="CK19" i="3"/>
  <c r="CL19" i="3"/>
  <c r="AA55" i="2"/>
  <c r="BU68" i="3"/>
  <c r="N68" i="3"/>
  <c r="AA126" i="2"/>
  <c r="M95" i="2"/>
  <c r="AA95" i="2" s="1"/>
  <c r="BU25" i="3"/>
  <c r="N25" i="3"/>
  <c r="AA99" i="2"/>
  <c r="CJ144" i="3"/>
  <c r="AA105" i="2"/>
  <c r="BU137" i="3"/>
  <c r="CJ38" i="3"/>
  <c r="N137" i="3"/>
  <c r="BU75" i="3"/>
  <c r="N75" i="3"/>
  <c r="BU35" i="3"/>
  <c r="CJ120" i="3"/>
  <c r="AB115" i="2"/>
  <c r="CJ110" i="3"/>
  <c r="CJ90" i="3"/>
  <c r="CJ141" i="3"/>
  <c r="BU167" i="3"/>
  <c r="N167" i="3"/>
  <c r="BU59" i="3"/>
  <c r="N59" i="3"/>
  <c r="BV59" i="3"/>
  <c r="BW59" i="3"/>
  <c r="O59" i="3"/>
  <c r="CJ115" i="3"/>
  <c r="CJ105" i="3"/>
  <c r="BU96" i="3"/>
  <c r="N96" i="3"/>
  <c r="BT117" i="3"/>
  <c r="M117" i="3"/>
  <c r="AA209" i="2"/>
  <c r="CJ147" i="3"/>
  <c r="BS54" i="3"/>
  <c r="L54" i="3"/>
  <c r="BD54" i="3" s="1"/>
  <c r="BS27" i="3"/>
  <c r="L27" i="3"/>
  <c r="BD27" i="3" s="1"/>
  <c r="CL107" i="3"/>
  <c r="CK107" i="3"/>
  <c r="BT68" i="3"/>
  <c r="M68" i="3"/>
  <c r="BE68" i="3" s="1"/>
  <c r="BS124" i="3"/>
  <c r="L124" i="3"/>
  <c r="BD124" i="3" s="1"/>
  <c r="BS93" i="3"/>
  <c r="L93" i="3"/>
  <c r="BD93" i="3" s="1"/>
  <c r="CK72" i="3"/>
  <c r="CL72" i="3"/>
  <c r="BT70" i="3"/>
  <c r="M70" i="3"/>
  <c r="BE70" i="3" s="1"/>
  <c r="BS69" i="3"/>
  <c r="L69" i="3"/>
  <c r="BD69" i="3" s="1"/>
  <c r="BS138" i="3"/>
  <c r="L138" i="3"/>
  <c r="BD138" i="3" s="1"/>
  <c r="BS97" i="3"/>
  <c r="L97" i="3"/>
  <c r="BD97" i="3" s="1"/>
  <c r="BS40" i="3"/>
  <c r="L40" i="3"/>
  <c r="BD40" i="3" s="1"/>
  <c r="AA210" i="2"/>
  <c r="CK173" i="3"/>
  <c r="CL173" i="3"/>
  <c r="CK56" i="3"/>
  <c r="CL56" i="3"/>
  <c r="BS135" i="3"/>
  <c r="L135" i="3"/>
  <c r="BD135" i="3" s="1"/>
  <c r="BS178" i="3"/>
  <c r="L178" i="3"/>
  <c r="BD178" i="3" s="1"/>
  <c r="CK111" i="3"/>
  <c r="CL111" i="3"/>
  <c r="BT128" i="3"/>
  <c r="M128" i="3"/>
  <c r="BE128" i="3" s="1"/>
  <c r="BS166" i="3"/>
  <c r="L166" i="3"/>
  <c r="BD166" i="3" s="1"/>
  <c r="BT75" i="3"/>
  <c r="M75" i="3"/>
  <c r="BE75" i="3" s="1"/>
  <c r="BT114" i="3"/>
  <c r="M114" i="3"/>
  <c r="BE114" i="3" s="1"/>
  <c r="BS160" i="3"/>
  <c r="L160" i="3"/>
  <c r="BD160" i="3" s="1"/>
  <c r="BS109" i="3"/>
  <c r="L109" i="3"/>
  <c r="BD109" i="3" s="1"/>
  <c r="BS91" i="3"/>
  <c r="L91" i="3"/>
  <c r="BD91" i="3" s="1"/>
  <c r="BS20" i="3"/>
  <c r="L20" i="3"/>
  <c r="BD20" i="3" s="1"/>
  <c r="BS60" i="3"/>
  <c r="L60" i="3"/>
  <c r="BD60" i="3" s="1"/>
  <c r="CJ22" i="3"/>
  <c r="CK96" i="3"/>
  <c r="CL96" i="3"/>
  <c r="BS30" i="3"/>
  <c r="L30" i="3"/>
  <c r="BD30" i="3" s="1"/>
  <c r="BS24" i="3"/>
  <c r="L24" i="3"/>
  <c r="BD24" i="3" s="1"/>
  <c r="BT87" i="3"/>
  <c r="M87" i="3"/>
  <c r="BE87" i="3" s="1"/>
  <c r="BS81" i="3"/>
  <c r="L81" i="3"/>
  <c r="BD81" i="3" s="1"/>
  <c r="CL179" i="3"/>
  <c r="CK179" i="3"/>
  <c r="BT50" i="3"/>
  <c r="M50" i="3"/>
  <c r="BE50" i="3" s="1"/>
  <c r="BD95" i="3"/>
  <c r="BD92" i="3"/>
  <c r="BD62" i="3"/>
  <c r="CK73" i="3"/>
  <c r="CL73" i="3"/>
  <c r="BS136" i="3"/>
  <c r="L136" i="3"/>
  <c r="BD136" i="3" s="1"/>
  <c r="BS11" i="3"/>
  <c r="L11" i="3"/>
  <c r="BD11" i="3" s="1"/>
  <c r="AA213" i="2"/>
  <c r="CJ94" i="3"/>
  <c r="BV122" i="3"/>
  <c r="BW122" i="3"/>
  <c r="O122" i="3"/>
  <c r="CJ31" i="3"/>
  <c r="CJ162" i="3"/>
  <c r="CJ81" i="3"/>
  <c r="BV9" i="3"/>
  <c r="BW9" i="3"/>
  <c r="O9" i="3"/>
  <c r="BS46" i="3"/>
  <c r="L46" i="3"/>
  <c r="BD46" i="3" s="1"/>
  <c r="CL15" i="3"/>
  <c r="CK15" i="3"/>
  <c r="CL101" i="3"/>
  <c r="CK101" i="3"/>
  <c r="BS175" i="3"/>
  <c r="L175" i="3"/>
  <c r="BD175" i="3" s="1"/>
  <c r="BS29" i="3"/>
  <c r="L29" i="3"/>
  <c r="BD29" i="3" s="1"/>
  <c r="BS44" i="3"/>
  <c r="L44" i="3"/>
  <c r="BD44" i="3" s="1"/>
  <c r="AA218" i="2"/>
  <c r="CJ88" i="3"/>
  <c r="CJ33" i="3"/>
  <c r="BS150" i="3"/>
  <c r="L150" i="3"/>
  <c r="BD150" i="3" s="1"/>
  <c r="BS153" i="3"/>
  <c r="L153" i="3"/>
  <c r="BD153" i="3" s="1"/>
  <c r="BS78" i="3"/>
  <c r="L78" i="3"/>
  <c r="BD78" i="3" s="1"/>
  <c r="BT96" i="3"/>
  <c r="M96" i="3"/>
  <c r="BE96" i="3" s="1"/>
  <c r="CK70" i="3"/>
  <c r="CL70" i="3"/>
  <c r="AA53" i="2"/>
  <c r="BS34" i="3"/>
  <c r="L34" i="3"/>
  <c r="BD34" i="3" s="1"/>
  <c r="BS117" i="3"/>
  <c r="L117" i="3"/>
  <c r="BD117" i="3" s="1"/>
  <c r="AA71" i="2"/>
  <c r="CL97" i="3"/>
  <c r="CK97" i="3"/>
  <c r="CL95" i="3"/>
  <c r="CK95" i="3"/>
  <c r="BS94" i="3"/>
  <c r="L94" i="3"/>
  <c r="BD94" i="3" s="1"/>
  <c r="BD140" i="3"/>
  <c r="AA196" i="2"/>
  <c r="BT64" i="3"/>
  <c r="M64" i="3"/>
  <c r="BT55" i="3"/>
  <c r="M55" i="3"/>
  <c r="BE55" i="3" s="1"/>
  <c r="BS106" i="3"/>
  <c r="L106" i="3"/>
  <c r="BD106" i="3" s="1"/>
  <c r="BF41" i="3"/>
  <c r="L74" i="2"/>
  <c r="Z74" i="2" s="1"/>
  <c r="BS141" i="3"/>
  <c r="L141" i="3"/>
  <c r="BD141" i="3" s="1"/>
  <c r="BS23" i="3"/>
  <c r="L23" i="3"/>
  <c r="BD23" i="3" s="1"/>
  <c r="BS152" i="3"/>
  <c r="L152" i="3"/>
  <c r="BD152" i="3" s="1"/>
  <c r="CL124" i="3"/>
  <c r="CK124" i="3"/>
  <c r="CK87" i="3"/>
  <c r="CL87" i="3"/>
  <c r="CK55" i="3"/>
  <c r="CL55" i="3"/>
  <c r="CK160" i="3"/>
  <c r="CL160" i="3"/>
  <c r="CJ11" i="3"/>
  <c r="N22" i="3"/>
  <c r="BU18" i="3"/>
  <c r="N18" i="3"/>
  <c r="CJ42" i="3"/>
  <c r="CJ178" i="3"/>
  <c r="AA106" i="2"/>
  <c r="CJ43" i="3"/>
  <c r="BU100" i="3"/>
  <c r="N100" i="3"/>
  <c r="CJ78" i="3"/>
  <c r="AA100" i="2"/>
  <c r="CJ17" i="3"/>
  <c r="CJ23" i="3"/>
  <c r="CJ170" i="3"/>
  <c r="CJ6" i="3"/>
  <c r="CJ83" i="3"/>
  <c r="CJ175" i="3"/>
  <c r="AA121" i="2"/>
  <c r="CJ146" i="3"/>
  <c r="BW41" i="3"/>
  <c r="BV41" i="3"/>
  <c r="O41" i="3"/>
  <c r="CJ159" i="3"/>
  <c r="CJ40" i="3"/>
  <c r="BW134" i="3"/>
  <c r="BV134" i="3"/>
  <c r="O134" i="3"/>
  <c r="BW73" i="3"/>
  <c r="BV73" i="3"/>
  <c r="O73" i="3"/>
  <c r="BW163" i="3"/>
  <c r="BV163" i="3"/>
  <c r="O163" i="3"/>
  <c r="BS63" i="3"/>
  <c r="L63" i="3"/>
  <c r="BD63" i="3" s="1"/>
  <c r="BS7" i="3"/>
  <c r="L7" i="3"/>
  <c r="BD7" i="3" s="1"/>
  <c r="BS80" i="3"/>
  <c r="L80" i="3"/>
  <c r="BD80" i="3" s="1"/>
  <c r="BS126" i="3"/>
  <c r="L126" i="3"/>
  <c r="BD126" i="3" s="1"/>
  <c r="BS71" i="3"/>
  <c r="L71" i="3"/>
  <c r="BD71" i="3" s="1"/>
  <c r="BT8" i="3"/>
  <c r="M8" i="3"/>
  <c r="BE8" i="3" s="1"/>
  <c r="BS127" i="3"/>
  <c r="L127" i="3"/>
  <c r="BD127" i="3" s="1"/>
  <c r="BS85" i="3"/>
  <c r="L85" i="3"/>
  <c r="BD85" i="3" s="1"/>
  <c r="BS64" i="3"/>
  <c r="L64" i="3"/>
  <c r="BD64" i="3" s="1"/>
  <c r="BS13" i="3"/>
  <c r="L13" i="3"/>
  <c r="BD13" i="3" s="1"/>
  <c r="BS172" i="3"/>
  <c r="L172" i="3"/>
  <c r="BD172" i="3" s="1"/>
  <c r="BS35" i="3"/>
  <c r="L35" i="3"/>
  <c r="BD35" i="3" s="1"/>
  <c r="BS58" i="3"/>
  <c r="L58" i="3"/>
  <c r="BD58" i="3" s="1"/>
  <c r="BT161" i="3"/>
  <c r="M161" i="3"/>
  <c r="BE161" i="3" s="1"/>
  <c r="BS176" i="3"/>
  <c r="L176" i="3"/>
  <c r="BD176" i="3" s="1"/>
  <c r="BS110" i="3"/>
  <c r="L110" i="3"/>
  <c r="BD110" i="3" s="1"/>
  <c r="BT65" i="3"/>
  <c r="M65" i="3"/>
  <c r="BE65" i="3" s="1"/>
  <c r="N73" i="2"/>
  <c r="AB73" i="2" s="1"/>
  <c r="CK21" i="3"/>
  <c r="CL21" i="3"/>
  <c r="BS165" i="3"/>
  <c r="L165" i="3"/>
  <c r="BD165" i="3" s="1"/>
  <c r="CJ152" i="3"/>
  <c r="CL149" i="3"/>
  <c r="CK149" i="3"/>
  <c r="BS162" i="3"/>
  <c r="L162" i="3"/>
  <c r="BD162" i="3" s="1"/>
  <c r="BT155" i="3"/>
  <c r="M155" i="3"/>
  <c r="BE155" i="3" s="1"/>
  <c r="BF73" i="3"/>
  <c r="BS120" i="3"/>
  <c r="L120" i="3"/>
  <c r="BD120" i="3" s="1"/>
  <c r="BS84" i="3"/>
  <c r="L84" i="3"/>
  <c r="BD84" i="3" s="1"/>
  <c r="BS37" i="3"/>
  <c r="L37" i="3"/>
  <c r="BD37" i="3" s="1"/>
  <c r="AA202" i="2"/>
  <c r="CJ148" i="3"/>
  <c r="L92" i="2"/>
  <c r="Z92" i="2" s="1"/>
  <c r="BG77" i="3"/>
  <c r="BH77" i="3"/>
  <c r="CJ131" i="3"/>
  <c r="CJ10" i="3"/>
  <c r="BU121" i="3"/>
  <c r="N121" i="3"/>
  <c r="CJ39" i="3"/>
  <c r="CJ150" i="3"/>
  <c r="AA111" i="2"/>
  <c r="AB102" i="2"/>
  <c r="N71" i="2"/>
  <c r="AB71" i="2" s="1"/>
  <c r="CJ28" i="3"/>
  <c r="AA113" i="2"/>
  <c r="CJ61" i="3"/>
  <c r="BW52" i="3"/>
  <c r="BV52" i="3"/>
  <c r="O52" i="3"/>
  <c r="CJ93" i="3"/>
  <c r="CJ29" i="3"/>
  <c r="AA57" i="2"/>
  <c r="BS174" i="3"/>
  <c r="L174" i="3"/>
  <c r="BD174" i="3" s="1"/>
  <c r="BS16" i="3"/>
  <c r="L16" i="3"/>
  <c r="BD16" i="3" s="1"/>
  <c r="L68" i="2"/>
  <c r="Z68" i="2" s="1"/>
  <c r="BS14" i="3"/>
  <c r="L14" i="3"/>
  <c r="BD14" i="3" s="1"/>
  <c r="AA56" i="2"/>
  <c r="BS28" i="3"/>
  <c r="L28" i="3"/>
  <c r="BD28" i="3" s="1"/>
  <c r="BS42" i="3"/>
  <c r="L42" i="3"/>
  <c r="BD42" i="3" s="1"/>
  <c r="BT66" i="3"/>
  <c r="M66" i="3"/>
  <c r="Z94" i="2"/>
  <c r="CK108" i="3"/>
  <c r="CL108" i="3"/>
  <c r="BT59" i="3"/>
  <c r="M59" i="3"/>
  <c r="BE59" i="3" s="1"/>
  <c r="BS151" i="3"/>
  <c r="L151" i="3"/>
  <c r="BD151" i="3" s="1"/>
  <c r="AA54" i="2"/>
  <c r="CK177" i="3"/>
  <c r="CL177" i="3"/>
  <c r="CJ37" i="3"/>
  <c r="BF101" i="3"/>
  <c r="BS118" i="3"/>
  <c r="L118" i="3"/>
  <c r="BD118" i="3" s="1"/>
  <c r="BF79" i="3"/>
  <c r="BS116" i="3"/>
  <c r="L116" i="3"/>
  <c r="BD116" i="3" s="1"/>
  <c r="AA193" i="2"/>
  <c r="BF134" i="3"/>
  <c r="BS6" i="3"/>
  <c r="L6" i="3"/>
  <c r="BD6" i="3" s="1"/>
  <c r="BS82" i="3"/>
  <c r="L82" i="3"/>
  <c r="BD82" i="3" s="1"/>
  <c r="BS76" i="3"/>
  <c r="L76" i="3"/>
  <c r="BD76" i="3" s="1"/>
  <c r="BS104" i="3"/>
  <c r="L104" i="3"/>
  <c r="BD104" i="3" s="1"/>
  <c r="BD148" i="3"/>
  <c r="CK84" i="3"/>
  <c r="CL84" i="3"/>
  <c r="BS131" i="3"/>
  <c r="L131" i="3"/>
  <c r="BD131" i="3" s="1"/>
  <c r="BS143" i="3"/>
  <c r="L143" i="3"/>
  <c r="BD143" i="3" s="1"/>
  <c r="BS12" i="3"/>
  <c r="L12" i="3"/>
  <c r="BD12" i="3" s="1"/>
  <c r="CJ34" i="3"/>
  <c r="CK52" i="3"/>
  <c r="CL52" i="3"/>
  <c r="CK134" i="3"/>
  <c r="CL134" i="3"/>
  <c r="BT107" i="3"/>
  <c r="M107" i="3"/>
  <c r="BE107" i="3" s="1"/>
  <c r="AA194" i="2"/>
  <c r="BU15" i="3"/>
  <c r="N15" i="3"/>
  <c r="BU8" i="3"/>
  <c r="N8" i="3"/>
  <c r="BV113" i="3"/>
  <c r="BW113" i="3"/>
  <c r="O113" i="3"/>
  <c r="BW101" i="3"/>
  <c r="BV101" i="3"/>
  <c r="O101" i="3"/>
  <c r="CJ153" i="3"/>
  <c r="BV99" i="3"/>
  <c r="BW99" i="3"/>
  <c r="O99" i="3"/>
  <c r="BW79" i="3"/>
  <c r="BV79" i="3"/>
  <c r="O79" i="3"/>
  <c r="CJ133" i="3"/>
  <c r="BW173" i="3"/>
  <c r="BV173" i="3"/>
  <c r="O173" i="3"/>
  <c r="BT92" i="3"/>
  <c r="M92" i="3"/>
  <c r="BE92" i="3" s="1"/>
  <c r="CL24" i="3"/>
  <c r="CK24" i="3"/>
  <c r="AA217" i="2"/>
  <c r="CL121" i="3"/>
  <c r="CK121" i="3"/>
  <c r="CK57" i="3"/>
  <c r="CL57" i="3"/>
  <c r="AA203" i="2"/>
  <c r="BS168" i="3"/>
  <c r="L168" i="3"/>
  <c r="BD168" i="3" s="1"/>
  <c r="BS171" i="3"/>
  <c r="L171" i="3"/>
  <c r="BD171" i="3" s="1"/>
  <c r="CJ86" i="3"/>
  <c r="BS57" i="3"/>
  <c r="L57" i="3"/>
  <c r="BD57" i="3" s="1"/>
  <c r="BS139" i="3"/>
  <c r="L139" i="3"/>
  <c r="BD139" i="3" s="1"/>
  <c r="BS125" i="3"/>
  <c r="L125" i="3"/>
  <c r="BD125" i="3" s="1"/>
  <c r="BS129" i="3"/>
  <c r="L129" i="3"/>
  <c r="BD129" i="3" s="1"/>
  <c r="CK165" i="3"/>
  <c r="CL165" i="3"/>
  <c r="CL106" i="3"/>
  <c r="CK106" i="3"/>
  <c r="AA204" i="2"/>
  <c r="L78" i="2"/>
  <c r="Z78" i="2" s="1"/>
  <c r="BS88" i="3"/>
  <c r="L88" i="3"/>
  <c r="BD88" i="3" s="1"/>
  <c r="BT177" i="3"/>
  <c r="M177" i="3"/>
  <c r="BE177" i="3" s="1"/>
  <c r="CL65" i="3"/>
  <c r="CK65" i="3"/>
  <c r="BS147" i="3"/>
  <c r="L147" i="3"/>
  <c r="BD147" i="3" s="1"/>
  <c r="BS169" i="3"/>
  <c r="L169" i="3"/>
  <c r="BD169" i="3" s="1"/>
  <c r="BS156" i="3"/>
  <c r="L156" i="3"/>
  <c r="BD156" i="3" s="1"/>
  <c r="BS43" i="3"/>
  <c r="L43" i="3"/>
  <c r="BD43" i="3" s="1"/>
  <c r="BT123" i="3"/>
  <c r="M123" i="3"/>
  <c r="BE123" i="3" s="1"/>
  <c r="BS48" i="3"/>
  <c r="L48" i="3"/>
  <c r="BD48" i="3" s="1"/>
  <c r="BS133" i="3"/>
  <c r="L133" i="3"/>
  <c r="BD133" i="3" s="1"/>
  <c r="CL64" i="3"/>
  <c r="CK64" i="3"/>
  <c r="CJ54" i="3"/>
  <c r="CL125" i="3"/>
  <c r="CK125" i="3"/>
  <c r="BS112" i="3"/>
  <c r="L112" i="3"/>
  <c r="BD112" i="3" s="1"/>
  <c r="L70" i="2"/>
  <c r="Z70" i="2" s="1"/>
  <c r="Y15" i="2"/>
  <c r="E11" i="28" s="1"/>
  <c r="E10" i="28"/>
  <c r="BT111" i="3"/>
  <c r="M111" i="3"/>
  <c r="BE111" i="3" s="1"/>
  <c r="CL122" i="3"/>
  <c r="CK122" i="3"/>
  <c r="CL155" i="3"/>
  <c r="CK155" i="3"/>
  <c r="CJ44" i="3"/>
  <c r="CL77" i="3"/>
  <c r="CK77" i="3"/>
  <c r="AB208" i="2"/>
  <c r="CK35" i="3"/>
  <c r="CL35" i="3"/>
  <c r="AA205" i="2"/>
  <c r="AA120" i="2"/>
  <c r="M89" i="2"/>
  <c r="AA89" i="2" s="1"/>
  <c r="CJ127" i="3"/>
  <c r="BU11" i="3"/>
  <c r="AA124" i="2"/>
  <c r="CJ171" i="3"/>
  <c r="CJ85" i="3"/>
  <c r="BU123" i="3"/>
  <c r="N123" i="3"/>
  <c r="CJ58" i="3"/>
  <c r="CJ62" i="3"/>
  <c r="AA117" i="2"/>
  <c r="AB108" i="2"/>
  <c r="N77" i="2"/>
  <c r="AB77" i="2" s="1"/>
  <c r="CJ154" i="3"/>
  <c r="BU55" i="3"/>
  <c r="N55" i="3"/>
  <c r="CJ118" i="3"/>
  <c r="CJ109" i="3"/>
  <c r="N11" i="3"/>
  <c r="BU26" i="3"/>
  <c r="N26" i="3"/>
  <c r="AA103" i="2"/>
  <c r="BU107" i="3"/>
  <c r="N107" i="3"/>
  <c r="BU70" i="3"/>
  <c r="N70" i="3"/>
  <c r="CJ46" i="3"/>
  <c r="BT126" i="3"/>
  <c r="M126" i="3"/>
  <c r="BE126" i="3" s="1"/>
  <c r="AA125" i="2"/>
  <c r="M94" i="2"/>
  <c r="AA94" i="2" s="1"/>
  <c r="BT178" i="3"/>
  <c r="M178" i="3"/>
  <c r="AA199" i="2"/>
  <c r="CL163" i="3"/>
  <c r="CK163" i="3"/>
  <c r="CK71" i="3"/>
  <c r="CL71" i="3"/>
  <c r="BS38" i="3"/>
  <c r="L38" i="3"/>
  <c r="BD38" i="3" s="1"/>
  <c r="BT98" i="3"/>
  <c r="M98" i="3"/>
  <c r="BE98" i="3" s="1"/>
  <c r="CK79" i="3"/>
  <c r="CL79" i="3"/>
  <c r="BF122" i="3"/>
  <c r="AA214" i="2"/>
  <c r="BS142" i="3"/>
  <c r="L142" i="3"/>
  <c r="BD142" i="3" s="1"/>
  <c r="BS39" i="3"/>
  <c r="L39" i="3"/>
  <c r="BD39" i="3" s="1"/>
  <c r="BT121" i="3"/>
  <c r="M121" i="3"/>
  <c r="BE121" i="3" s="1"/>
  <c r="BS170" i="3"/>
  <c r="L170" i="3"/>
  <c r="BD170" i="3" s="1"/>
  <c r="BS108" i="3"/>
  <c r="L108" i="3"/>
  <c r="BD108" i="3" s="1"/>
  <c r="AA216" i="2"/>
  <c r="BS45" i="3"/>
  <c r="L45" i="3"/>
  <c r="BD45" i="3" s="1"/>
  <c r="Z85" i="2"/>
  <c r="BS61" i="3"/>
  <c r="L61" i="3"/>
  <c r="BD61" i="3" s="1"/>
  <c r="CK168" i="3"/>
  <c r="CL168" i="3"/>
  <c r="CK25" i="3"/>
  <c r="CL25" i="3"/>
  <c r="BS17" i="3"/>
  <c r="L17" i="3"/>
  <c r="BD17" i="3" s="1"/>
  <c r="BT95" i="3"/>
  <c r="M95" i="3"/>
  <c r="BE95" i="3" s="1"/>
  <c r="CK113" i="3"/>
  <c r="CL113" i="3"/>
  <c r="L93" i="2"/>
  <c r="Z93" i="2" s="1"/>
  <c r="BS32" i="3"/>
  <c r="L32" i="3"/>
  <c r="BD32" i="3" s="1"/>
  <c r="BS49" i="3"/>
  <c r="L49" i="3"/>
  <c r="BD49" i="3" s="1"/>
  <c r="BT26" i="3"/>
  <c r="M26" i="3"/>
  <c r="BE26" i="3" s="1"/>
  <c r="BS31" i="3"/>
  <c r="L31" i="3"/>
  <c r="BD31" i="3" s="1"/>
  <c r="BS83" i="3"/>
  <c r="L83" i="3"/>
  <c r="BD83" i="3" s="1"/>
  <c r="CL60" i="3"/>
  <c r="CK60" i="3"/>
  <c r="CJ80" i="3"/>
  <c r="BU155" i="3"/>
  <c r="N155" i="3"/>
  <c r="BU177" i="3"/>
  <c r="N177" i="3"/>
  <c r="AA112" i="2"/>
  <c r="M81" i="2"/>
  <c r="AA81" i="2" s="1"/>
  <c r="BU65" i="3"/>
  <c r="N65" i="3"/>
  <c r="CJ13" i="3"/>
  <c r="CJ136" i="3"/>
  <c r="CJ157" i="3"/>
  <c r="CJ140" i="3"/>
  <c r="Z26" i="2"/>
  <c r="L15" i="2"/>
  <c r="AA107" i="2"/>
  <c r="M76" i="2"/>
  <c r="BU92" i="3"/>
  <c r="N92" i="3"/>
  <c r="AA109" i="2"/>
  <c r="BV21" i="3"/>
  <c r="BW21" i="3"/>
  <c r="O21" i="3"/>
  <c r="BV74" i="3"/>
  <c r="BW74" i="3"/>
  <c r="O74" i="3"/>
  <c r="BU36" i="3"/>
  <c r="N36" i="3"/>
  <c r="BF36" i="3" s="1"/>
  <c r="BS33" i="3"/>
  <c r="L33" i="3"/>
  <c r="BD33" i="3" s="1"/>
  <c r="BT158" i="3"/>
  <c r="M158" i="3"/>
  <c r="BE158" i="3" s="1"/>
  <c r="AA198" i="2"/>
  <c r="CJ67" i="3"/>
  <c r="CL41" i="3"/>
  <c r="CK41" i="3"/>
  <c r="BT167" i="3"/>
  <c r="M167" i="3"/>
  <c r="BE167" i="3" s="1"/>
  <c r="BS119" i="3"/>
  <c r="L119" i="3"/>
  <c r="BD119" i="3" s="1"/>
  <c r="L76" i="2"/>
  <c r="Z76" i="2" s="1"/>
  <c r="BS67" i="3"/>
  <c r="L67" i="3"/>
  <c r="BD67" i="3" s="1"/>
  <c r="CK36" i="3"/>
  <c r="CL36" i="3"/>
  <c r="BS105" i="3"/>
  <c r="L105" i="3"/>
  <c r="BD105" i="3" s="1"/>
  <c r="BT179" i="3"/>
  <c r="M179" i="3"/>
  <c r="BE179" i="3" s="1"/>
  <c r="BD164" i="3"/>
  <c r="AA206" i="2"/>
  <c r="CJ51" i="3"/>
  <c r="BS144" i="3"/>
  <c r="L144" i="3"/>
  <c r="BD144" i="3" s="1"/>
  <c r="BF163" i="3"/>
  <c r="BS53" i="3"/>
  <c r="L53" i="3"/>
  <c r="BD53" i="3" s="1"/>
  <c r="BS10" i="3"/>
  <c r="L10" i="3"/>
  <c r="BD10" i="3" s="1"/>
  <c r="L79" i="2"/>
  <c r="Z79" i="2" s="1"/>
  <c r="BT100" i="3"/>
  <c r="M100" i="3"/>
  <c r="BE100" i="3" s="1"/>
  <c r="BT19" i="3"/>
  <c r="M19" i="3"/>
  <c r="BE19" i="3" s="1"/>
  <c r="BT25" i="3"/>
  <c r="M25" i="3"/>
  <c r="BE25" i="3" s="1"/>
  <c r="CL75" i="3"/>
  <c r="CK75" i="3"/>
  <c r="BS130" i="3"/>
  <c r="L130" i="3"/>
  <c r="BD130" i="3" s="1"/>
  <c r="BS90" i="3"/>
  <c r="L90" i="3"/>
  <c r="BD90" i="3" s="1"/>
  <c r="CJ12" i="3"/>
  <c r="BF52" i="3"/>
  <c r="BF74" i="3"/>
  <c r="AA52" i="2"/>
  <c r="AA58" i="2"/>
  <c r="CK114" i="3"/>
  <c r="CL114" i="3"/>
  <c r="BS157" i="3"/>
  <c r="L157" i="3"/>
  <c r="BD157" i="3" s="1"/>
  <c r="BS72" i="3"/>
  <c r="L72" i="3"/>
  <c r="BD72" i="3" s="1"/>
  <c r="CJ48" i="3"/>
  <c r="CJ82" i="3"/>
  <c r="CJ117" i="3"/>
  <c r="CL102" i="3"/>
  <c r="CK102" i="3"/>
  <c r="BS66" i="3"/>
  <c r="L66" i="3"/>
  <c r="BD66" i="3" s="1"/>
  <c r="AA200" i="2"/>
  <c r="BF18" i="3" l="1"/>
  <c r="BF55" i="3"/>
  <c r="BF70" i="3"/>
  <c r="M72" i="2"/>
  <c r="AA72" i="2" s="1"/>
  <c r="BF155" i="3"/>
  <c r="M86" i="2"/>
  <c r="AA86" i="2" s="1"/>
  <c r="BF65" i="3"/>
  <c r="BF92" i="3"/>
  <c r="BF15" i="3"/>
  <c r="BE178" i="3"/>
  <c r="BE117" i="3"/>
  <c r="BF96" i="3"/>
  <c r="AA76" i="2"/>
  <c r="M78" i="2"/>
  <c r="AA78" i="2" s="1"/>
  <c r="BF107" i="3"/>
  <c r="M80" i="2"/>
  <c r="AA80" i="2" s="1"/>
  <c r="BE64" i="3"/>
  <c r="BF8" i="3"/>
  <c r="CL67" i="3"/>
  <c r="CK67" i="3"/>
  <c r="CK54" i="3"/>
  <c r="CL54" i="3"/>
  <c r="CL63" i="3"/>
  <c r="CK63" i="3"/>
  <c r="CK89" i="3"/>
  <c r="CL89" i="3"/>
  <c r="CK14" i="3"/>
  <c r="CL14" i="3"/>
  <c r="BU90" i="3"/>
  <c r="N90" i="3"/>
  <c r="BV179" i="3"/>
  <c r="BW179" i="3"/>
  <c r="O179" i="3"/>
  <c r="BU164" i="3"/>
  <c r="N164" i="3"/>
  <c r="BU45" i="3"/>
  <c r="N45" i="3"/>
  <c r="BU39" i="3"/>
  <c r="N39" i="3"/>
  <c r="BU112" i="3"/>
  <c r="N112" i="3"/>
  <c r="BU76" i="3"/>
  <c r="N76" i="3"/>
  <c r="BF76" i="3" s="1"/>
  <c r="BU81" i="3"/>
  <c r="N81" i="3"/>
  <c r="BU176" i="3"/>
  <c r="N176" i="3"/>
  <c r="BU159" i="3"/>
  <c r="N159" i="3"/>
  <c r="BU20" i="3"/>
  <c r="N20" i="3"/>
  <c r="BV177" i="3"/>
  <c r="BW177" i="3"/>
  <c r="O177" i="3"/>
  <c r="BU24" i="3"/>
  <c r="N24" i="3"/>
  <c r="BU133" i="3"/>
  <c r="N133" i="3"/>
  <c r="BU130" i="3"/>
  <c r="N130" i="3"/>
  <c r="BU67" i="3"/>
  <c r="N67" i="3"/>
  <c r="AB114" i="2"/>
  <c r="BU32" i="3"/>
  <c r="N32" i="3"/>
  <c r="BU115" i="3"/>
  <c r="N115" i="3"/>
  <c r="BW128" i="3"/>
  <c r="BV128" i="3"/>
  <c r="O128" i="3"/>
  <c r="BU157" i="3"/>
  <c r="N157" i="3"/>
  <c r="BU6" i="3"/>
  <c r="N6" i="3"/>
  <c r="BU62" i="3"/>
  <c r="N62" i="3"/>
  <c r="BT139" i="3"/>
  <c r="M139" i="3"/>
  <c r="BE139" i="3" s="1"/>
  <c r="BT58" i="3"/>
  <c r="M58" i="3"/>
  <c r="BE58" i="3" s="1"/>
  <c r="AB194" i="2"/>
  <c r="BT57" i="3"/>
  <c r="M57" i="3"/>
  <c r="BE57" i="3" s="1"/>
  <c r="BT67" i="3"/>
  <c r="M67" i="3"/>
  <c r="BE67" i="3" s="1"/>
  <c r="BT43" i="3"/>
  <c r="M43" i="3"/>
  <c r="BE43" i="3" s="1"/>
  <c r="CL129" i="3"/>
  <c r="CK129" i="3"/>
  <c r="BH99" i="3"/>
  <c r="BG99" i="3"/>
  <c r="BT86" i="3"/>
  <c r="M86" i="3"/>
  <c r="BE86" i="3" s="1"/>
  <c r="BT141" i="3"/>
  <c r="M141" i="3"/>
  <c r="BE141" i="3" s="1"/>
  <c r="CK137" i="3"/>
  <c r="CL137" i="3"/>
  <c r="BT133" i="3"/>
  <c r="M133" i="3"/>
  <c r="BE133" i="3" s="1"/>
  <c r="BF121" i="3"/>
  <c r="CL169" i="3"/>
  <c r="CK169" i="3"/>
  <c r="BT154" i="3"/>
  <c r="M154" i="3"/>
  <c r="BE154" i="3" s="1"/>
  <c r="BG163" i="3"/>
  <c r="BH163" i="3"/>
  <c r="M90" i="2"/>
  <c r="AA90" i="2" s="1"/>
  <c r="AD201" i="2"/>
  <c r="AC201" i="2"/>
  <c r="AB193" i="2"/>
  <c r="BT10" i="3"/>
  <c r="M10" i="3"/>
  <c r="BE10" i="3" s="1"/>
  <c r="AB213" i="2"/>
  <c r="BG59" i="3"/>
  <c r="BH59" i="3"/>
  <c r="BT109" i="3"/>
  <c r="M109" i="3"/>
  <c r="BE109" i="3" s="1"/>
  <c r="BT120" i="3"/>
  <c r="M120" i="3"/>
  <c r="BE120" i="3" s="1"/>
  <c r="BT143" i="3"/>
  <c r="M143" i="3"/>
  <c r="BE143" i="3" s="1"/>
  <c r="BU172" i="3"/>
  <c r="N172" i="3"/>
  <c r="BW65" i="3"/>
  <c r="BV65" i="3"/>
  <c r="O65" i="3"/>
  <c r="BW66" i="3"/>
  <c r="BV66" i="3"/>
  <c r="O66" i="3"/>
  <c r="BU111" i="3"/>
  <c r="N111" i="3"/>
  <c r="BF111" i="3" s="1"/>
  <c r="BU178" i="3"/>
  <c r="N178" i="3"/>
  <c r="BF178" i="3" s="1"/>
  <c r="BU156" i="3"/>
  <c r="N156" i="3"/>
  <c r="AB103" i="2"/>
  <c r="BU152" i="3"/>
  <c r="N152" i="3"/>
  <c r="BU33" i="3"/>
  <c r="N33" i="3"/>
  <c r="BU154" i="3"/>
  <c r="N154" i="3"/>
  <c r="BU93" i="3"/>
  <c r="N93" i="3"/>
  <c r="BU51" i="3"/>
  <c r="N51" i="3"/>
  <c r="AB123" i="2"/>
  <c r="BU127" i="3"/>
  <c r="N127" i="3"/>
  <c r="AB57" i="2"/>
  <c r="AD197" i="2"/>
  <c r="AC197" i="2"/>
  <c r="BT78" i="3"/>
  <c r="M78" i="3"/>
  <c r="BE78" i="3" s="1"/>
  <c r="BT56" i="3"/>
  <c r="M56" i="3"/>
  <c r="BE56" i="3" s="1"/>
  <c r="AB204" i="2"/>
  <c r="BT45" i="3"/>
  <c r="M45" i="3"/>
  <c r="BE45" i="3" s="1"/>
  <c r="BT12" i="3"/>
  <c r="M12" i="3"/>
  <c r="BE12" i="3" s="1"/>
  <c r="BT105" i="3"/>
  <c r="M105" i="3"/>
  <c r="BE105" i="3" s="1"/>
  <c r="BT40" i="3"/>
  <c r="M40" i="3"/>
  <c r="BE40" i="3" s="1"/>
  <c r="CL50" i="3"/>
  <c r="CK50" i="3"/>
  <c r="AA123" i="2"/>
  <c r="M92" i="2"/>
  <c r="AA92" i="2" s="1"/>
  <c r="BH79" i="3"/>
  <c r="BG79" i="3"/>
  <c r="BH101" i="3"/>
  <c r="BG101" i="3"/>
  <c r="AB217" i="2"/>
  <c r="BT54" i="3"/>
  <c r="M54" i="3"/>
  <c r="BE54" i="3" s="1"/>
  <c r="BH73" i="3"/>
  <c r="BG73" i="3"/>
  <c r="BT22" i="3"/>
  <c r="M22" i="3"/>
  <c r="BE22" i="3" s="1"/>
  <c r="BT159" i="3"/>
  <c r="M159" i="3"/>
  <c r="BE159" i="3" s="1"/>
  <c r="BT44" i="3"/>
  <c r="M44" i="3"/>
  <c r="BE44" i="3" s="1"/>
  <c r="CK140" i="3"/>
  <c r="CL140" i="3"/>
  <c r="CL143" i="3"/>
  <c r="CK143" i="3"/>
  <c r="BT112" i="3"/>
  <c r="M112" i="3"/>
  <c r="BE112" i="3" s="1"/>
  <c r="BT137" i="3"/>
  <c r="M137" i="3"/>
  <c r="BE137" i="3" s="1"/>
  <c r="BF25" i="3"/>
  <c r="BT80" i="3"/>
  <c r="M80" i="3"/>
  <c r="BE80" i="3" s="1"/>
  <c r="BF68" i="3"/>
  <c r="BT16" i="3"/>
  <c r="M16" i="3"/>
  <c r="BE16" i="3" s="1"/>
  <c r="BF98" i="3"/>
  <c r="BF66" i="3"/>
  <c r="BF50" i="3"/>
  <c r="BT108" i="3"/>
  <c r="M108" i="3"/>
  <c r="BE108" i="3" s="1"/>
  <c r="BT176" i="3"/>
  <c r="M176" i="3"/>
  <c r="BE176" i="3" s="1"/>
  <c r="BW100" i="3"/>
  <c r="BV100" i="3"/>
  <c r="O100" i="3"/>
  <c r="AB99" i="2"/>
  <c r="BU13" i="3"/>
  <c r="N13" i="3"/>
  <c r="AB126" i="2"/>
  <c r="N95" i="2"/>
  <c r="AB95" i="2" s="1"/>
  <c r="BU104" i="3"/>
  <c r="N104" i="3"/>
  <c r="BU146" i="3"/>
  <c r="N146" i="3"/>
  <c r="BW121" i="3"/>
  <c r="BV121" i="3"/>
  <c r="O121" i="3"/>
  <c r="BU102" i="3"/>
  <c r="N102" i="3"/>
  <c r="BU42" i="3"/>
  <c r="N42" i="3"/>
  <c r="BU116" i="3"/>
  <c r="N116" i="3"/>
  <c r="BU30" i="3"/>
  <c r="N30" i="3"/>
  <c r="BU28" i="3"/>
  <c r="N28" i="3"/>
  <c r="BU135" i="3"/>
  <c r="N135" i="3"/>
  <c r="BU103" i="3"/>
  <c r="N103" i="3"/>
  <c r="BF103" i="3" s="1"/>
  <c r="BU165" i="3"/>
  <c r="N165" i="3"/>
  <c r="BU88" i="3"/>
  <c r="N88" i="3"/>
  <c r="AB121" i="2"/>
  <c r="BU89" i="3"/>
  <c r="N89" i="3"/>
  <c r="BU147" i="3"/>
  <c r="N147" i="3"/>
  <c r="BU46" i="3"/>
  <c r="N46" i="3"/>
  <c r="BF46" i="3" s="1"/>
  <c r="BT102" i="3"/>
  <c r="M102" i="3"/>
  <c r="BE102" i="3" s="1"/>
  <c r="BT149" i="3"/>
  <c r="M149" i="3"/>
  <c r="BE149" i="3" s="1"/>
  <c r="BT131" i="3"/>
  <c r="M131" i="3"/>
  <c r="BE131" i="3" s="1"/>
  <c r="BF26" i="3"/>
  <c r="BT85" i="3"/>
  <c r="M85" i="3"/>
  <c r="BE85" i="3" s="1"/>
  <c r="BT116" i="3"/>
  <c r="M116" i="3"/>
  <c r="BE116" i="3" s="1"/>
  <c r="BT136" i="3"/>
  <c r="M136" i="3"/>
  <c r="BE136" i="3" s="1"/>
  <c r="CK91" i="3"/>
  <c r="CL91" i="3"/>
  <c r="BT83" i="3"/>
  <c r="M83" i="3"/>
  <c r="BE83" i="3" s="1"/>
  <c r="BT38" i="3"/>
  <c r="M38" i="3"/>
  <c r="BE38" i="3" s="1"/>
  <c r="BT140" i="3"/>
  <c r="M140" i="3"/>
  <c r="BE140" i="3" s="1"/>
  <c r="BT81" i="3"/>
  <c r="M81" i="3"/>
  <c r="BE81" i="3" s="1"/>
  <c r="BT166" i="3"/>
  <c r="M166" i="3"/>
  <c r="BE166" i="3" s="1"/>
  <c r="AB214" i="2"/>
  <c r="AB205" i="2"/>
  <c r="CK69" i="3"/>
  <c r="CL69" i="3"/>
  <c r="BT115" i="3"/>
  <c r="M115" i="3"/>
  <c r="BE115" i="3" s="1"/>
  <c r="AB218" i="2"/>
  <c r="BT169" i="3"/>
  <c r="M169" i="3"/>
  <c r="BE169" i="3" s="1"/>
  <c r="BT24" i="3"/>
  <c r="M24" i="3"/>
  <c r="BE24" i="3" s="1"/>
  <c r="BE46" i="3"/>
  <c r="AB216" i="2"/>
  <c r="CL49" i="3"/>
  <c r="CK49" i="3"/>
  <c r="AB100" i="2"/>
  <c r="N69" i="2"/>
  <c r="BU37" i="3"/>
  <c r="N37" i="3"/>
  <c r="AB110" i="2"/>
  <c r="BU175" i="3"/>
  <c r="N175" i="3"/>
  <c r="BV155" i="3"/>
  <c r="BW155" i="3"/>
  <c r="O155" i="3"/>
  <c r="BU161" i="3"/>
  <c r="N161" i="3"/>
  <c r="BF161" i="3" s="1"/>
  <c r="AB117" i="2"/>
  <c r="BV50" i="3"/>
  <c r="BW50" i="3"/>
  <c r="O50" i="3"/>
  <c r="BU136" i="3"/>
  <c r="N136" i="3"/>
  <c r="BF136" i="3" s="1"/>
  <c r="BU38" i="3"/>
  <c r="N38" i="3"/>
  <c r="BU170" i="3"/>
  <c r="N170" i="3"/>
  <c r="BU151" i="3"/>
  <c r="N151" i="3"/>
  <c r="BU142" i="3"/>
  <c r="N142" i="3"/>
  <c r="BU174" i="3"/>
  <c r="N174" i="3"/>
  <c r="BV111" i="3"/>
  <c r="BW111" i="3"/>
  <c r="O111" i="3"/>
  <c r="BU160" i="3"/>
  <c r="N160" i="3"/>
  <c r="AB101" i="2"/>
  <c r="BU85" i="3"/>
  <c r="N85" i="3"/>
  <c r="BU44" i="3"/>
  <c r="N44" i="3"/>
  <c r="BU95" i="3"/>
  <c r="N95" i="3"/>
  <c r="BF95" i="3" s="1"/>
  <c r="BU91" i="3"/>
  <c r="N91" i="3"/>
  <c r="BV15" i="3"/>
  <c r="BW15" i="3"/>
  <c r="O15" i="3"/>
  <c r="BW98" i="3"/>
  <c r="BV98" i="3"/>
  <c r="O98" i="3"/>
  <c r="BU171" i="3"/>
  <c r="N171" i="3"/>
  <c r="BU109" i="3"/>
  <c r="N109" i="3"/>
  <c r="BU150" i="3"/>
  <c r="N150" i="3"/>
  <c r="BU168" i="3"/>
  <c r="N168" i="3"/>
  <c r="BU125" i="3"/>
  <c r="N125" i="3"/>
  <c r="BU34" i="3"/>
  <c r="N34" i="3"/>
  <c r="AD126" i="2"/>
  <c r="AC126" i="2"/>
  <c r="O95" i="2"/>
  <c r="AB105" i="2"/>
  <c r="BU139" i="3"/>
  <c r="N139" i="3"/>
  <c r="BF139" i="3" s="1"/>
  <c r="BU49" i="3"/>
  <c r="N49" i="3"/>
  <c r="BU138" i="3"/>
  <c r="N138" i="3"/>
  <c r="BU166" i="3"/>
  <c r="N166" i="3"/>
  <c r="BU31" i="3"/>
  <c r="N31" i="3"/>
  <c r="BU14" i="3"/>
  <c r="N14" i="3"/>
  <c r="AB113" i="2"/>
  <c r="BU118" i="3"/>
  <c r="N118" i="3"/>
  <c r="BU132" i="3"/>
  <c r="N132" i="3"/>
  <c r="AB125" i="2"/>
  <c r="N94" i="2"/>
  <c r="AB94" i="2" s="1"/>
  <c r="AB52" i="2"/>
  <c r="BT144" i="3"/>
  <c r="M144" i="3"/>
  <c r="BE144" i="3" s="1"/>
  <c r="BT124" i="3"/>
  <c r="M124" i="3"/>
  <c r="BE124" i="3" s="1"/>
  <c r="BT171" i="3"/>
  <c r="M171" i="3"/>
  <c r="BE171" i="3" s="1"/>
  <c r="BF177" i="3"/>
  <c r="CL158" i="3"/>
  <c r="CK158" i="3"/>
  <c r="BT13" i="3"/>
  <c r="M13" i="3"/>
  <c r="BE13" i="3" s="1"/>
  <c r="BF123" i="3"/>
  <c r="BT172" i="3"/>
  <c r="M172" i="3"/>
  <c r="BE172" i="3" s="1"/>
  <c r="BT138" i="3"/>
  <c r="M138" i="3"/>
  <c r="BE138" i="3" s="1"/>
  <c r="BT106" i="3"/>
  <c r="M106" i="3"/>
  <c r="BE106" i="3" s="1"/>
  <c r="BT153" i="3"/>
  <c r="M153" i="3"/>
  <c r="BE153" i="3" s="1"/>
  <c r="BH173" i="3"/>
  <c r="BG173" i="3"/>
  <c r="BT162" i="3"/>
  <c r="M162" i="3"/>
  <c r="BE162" i="3" s="1"/>
  <c r="CK92" i="3"/>
  <c r="CL92" i="3"/>
  <c r="BT132" i="3"/>
  <c r="M132" i="3"/>
  <c r="BE132" i="3" s="1"/>
  <c r="BT69" i="3"/>
  <c r="M69" i="3"/>
  <c r="BE69" i="3" s="1"/>
  <c r="AB56" i="2"/>
  <c r="BT175" i="3"/>
  <c r="M175" i="3"/>
  <c r="BE175" i="3" s="1"/>
  <c r="BF100" i="3"/>
  <c r="M75" i="2"/>
  <c r="AA75" i="2" s="1"/>
  <c r="BU22" i="3"/>
  <c r="BT33" i="3"/>
  <c r="M33" i="3"/>
  <c r="BE33" i="3" s="1"/>
  <c r="BT89" i="3"/>
  <c r="M89" i="3"/>
  <c r="BE89" i="3" s="1"/>
  <c r="BF59" i="3"/>
  <c r="N84" i="2"/>
  <c r="AB84" i="2" s="1"/>
  <c r="BT28" i="3"/>
  <c r="M28" i="3"/>
  <c r="BE28" i="3" s="1"/>
  <c r="BT97" i="3"/>
  <c r="M97" i="3"/>
  <c r="BE97" i="3" s="1"/>
  <c r="BT165" i="3"/>
  <c r="M165" i="3"/>
  <c r="BE165" i="3" s="1"/>
  <c r="AB196" i="2"/>
  <c r="M79" i="2"/>
  <c r="AA79" i="2" s="1"/>
  <c r="BF114" i="3"/>
  <c r="BT37" i="3"/>
  <c r="M37" i="3"/>
  <c r="BE37" i="3" s="1"/>
  <c r="BF158" i="3"/>
  <c r="BT17" i="3"/>
  <c r="M17" i="3"/>
  <c r="BE17" i="3" s="1"/>
  <c r="CK13" i="3"/>
  <c r="BW87" i="3"/>
  <c r="BV87" i="3"/>
  <c r="O87" i="3"/>
  <c r="BW25" i="3"/>
  <c r="BV25" i="3"/>
  <c r="O25" i="3"/>
  <c r="BW164" i="3"/>
  <c r="BV164" i="3"/>
  <c r="O164" i="3"/>
  <c r="AB120" i="2"/>
  <c r="N89" i="2"/>
  <c r="AB89" i="2" s="1"/>
  <c r="BV161" i="3"/>
  <c r="BW161" i="3"/>
  <c r="O161" i="3"/>
  <c r="BU40" i="3"/>
  <c r="N40" i="3"/>
  <c r="BF40" i="3" s="1"/>
  <c r="BU119" i="3"/>
  <c r="N119" i="3"/>
  <c r="BU19" i="3"/>
  <c r="N19" i="3"/>
  <c r="BF19" i="3" s="1"/>
  <c r="BU153" i="3"/>
  <c r="N153" i="3"/>
  <c r="BV158" i="3"/>
  <c r="BW158" i="3"/>
  <c r="O158" i="3"/>
  <c r="AB109" i="2"/>
  <c r="BU16" i="3"/>
  <c r="N16" i="3"/>
  <c r="BV103" i="3"/>
  <c r="BW103" i="3"/>
  <c r="O103" i="3"/>
  <c r="BU63" i="3"/>
  <c r="N63" i="3"/>
  <c r="BU86" i="3"/>
  <c r="N86" i="3"/>
  <c r="AB116" i="2"/>
  <c r="N85" i="2"/>
  <c r="BU56" i="3"/>
  <c r="N56" i="3"/>
  <c r="BF56" i="3" s="1"/>
  <c r="BU7" i="3"/>
  <c r="N7" i="3"/>
  <c r="AB111" i="2"/>
  <c r="N80" i="2"/>
  <c r="AB80" i="2" s="1"/>
  <c r="BU106" i="3"/>
  <c r="N106" i="3"/>
  <c r="BU143" i="3"/>
  <c r="N143" i="3"/>
  <c r="BU131" i="3"/>
  <c r="N131" i="3"/>
  <c r="BU69" i="3"/>
  <c r="N69" i="3"/>
  <c r="BU61" i="3"/>
  <c r="N61" i="3"/>
  <c r="CL18" i="3"/>
  <c r="CK18" i="3"/>
  <c r="CL30" i="3"/>
  <c r="CK30" i="3"/>
  <c r="BT104" i="3"/>
  <c r="M104" i="3"/>
  <c r="BE104" i="3" s="1"/>
  <c r="BT118" i="3"/>
  <c r="M118" i="3"/>
  <c r="BE118" i="3" s="1"/>
  <c r="Z15" i="2"/>
  <c r="F11" i="28" s="1"/>
  <c r="F10" i="28"/>
  <c r="BT84" i="3"/>
  <c r="M84" i="3"/>
  <c r="BE84" i="3" s="1"/>
  <c r="AB192" i="2"/>
  <c r="AB59" i="2"/>
  <c r="BT31" i="3"/>
  <c r="M31" i="3"/>
  <c r="BE31" i="3" s="1"/>
  <c r="BT71" i="3"/>
  <c r="M71" i="3"/>
  <c r="BE71" i="3" s="1"/>
  <c r="BT30" i="3"/>
  <c r="M30" i="3"/>
  <c r="BE30" i="3" s="1"/>
  <c r="BT146" i="3"/>
  <c r="M146" i="3"/>
  <c r="BE146" i="3" s="1"/>
  <c r="AB200" i="2"/>
  <c r="BT82" i="3"/>
  <c r="M82" i="3"/>
  <c r="BE82" i="3" s="1"/>
  <c r="BT27" i="3"/>
  <c r="M27" i="3"/>
  <c r="BE27" i="3" s="1"/>
  <c r="BT91" i="3"/>
  <c r="M91" i="3"/>
  <c r="BE91" i="3" s="1"/>
  <c r="BE66" i="3"/>
  <c r="AC104" i="2"/>
  <c r="AD104" i="2"/>
  <c r="O73" i="2"/>
  <c r="BG52" i="3"/>
  <c r="BH52" i="3"/>
  <c r="M82" i="2"/>
  <c r="AA82" i="2" s="1"/>
  <c r="BT29" i="3"/>
  <c r="M29" i="3"/>
  <c r="BE29" i="3" s="1"/>
  <c r="AB55" i="2"/>
  <c r="CL167" i="3"/>
  <c r="CK167" i="3"/>
  <c r="BT164" i="3"/>
  <c r="M164" i="3"/>
  <c r="BE164" i="3" s="1"/>
  <c r="CL26" i="3"/>
  <c r="CK26" i="3"/>
  <c r="BH122" i="3"/>
  <c r="BG122" i="3"/>
  <c r="BT142" i="3"/>
  <c r="M142" i="3"/>
  <c r="BE142" i="3" s="1"/>
  <c r="CL76" i="3"/>
  <c r="CK76" i="3"/>
  <c r="AB54" i="2"/>
  <c r="BT32" i="3"/>
  <c r="M32" i="3"/>
  <c r="BE32" i="3" s="1"/>
  <c r="BT119" i="3"/>
  <c r="M119" i="3"/>
  <c r="BE119" i="3" s="1"/>
  <c r="AB198" i="2"/>
  <c r="BE76" i="3"/>
  <c r="BT93" i="3"/>
  <c r="M93" i="3"/>
  <c r="BE93" i="3" s="1"/>
  <c r="BU94" i="3"/>
  <c r="N94" i="3"/>
  <c r="BU23" i="3"/>
  <c r="N23" i="3"/>
  <c r="BU80" i="3"/>
  <c r="N80" i="3"/>
  <c r="BF80" i="3" s="1"/>
  <c r="BU48" i="3"/>
  <c r="N48" i="3"/>
  <c r="BU124" i="3"/>
  <c r="N124" i="3"/>
  <c r="BU169" i="3"/>
  <c r="N169" i="3"/>
  <c r="BU84" i="3"/>
  <c r="N84" i="3"/>
  <c r="BU12" i="3"/>
  <c r="N12" i="3"/>
  <c r="BU54" i="3"/>
  <c r="N54" i="3"/>
  <c r="BU83" i="3"/>
  <c r="N83" i="3"/>
  <c r="BF83" i="3" s="1"/>
  <c r="BU53" i="3"/>
  <c r="N53" i="3"/>
  <c r="BU144" i="3"/>
  <c r="N144" i="3"/>
  <c r="BU148" i="3"/>
  <c r="N148" i="3"/>
  <c r="BU126" i="3"/>
  <c r="N126" i="3"/>
  <c r="BF126" i="3" s="1"/>
  <c r="CK68" i="3"/>
  <c r="CL68" i="3"/>
  <c r="AB203" i="2"/>
  <c r="AD195" i="2"/>
  <c r="AC195" i="2"/>
  <c r="BT152" i="3"/>
  <c r="M152" i="3"/>
  <c r="BE152" i="3" s="1"/>
  <c r="BH21" i="3"/>
  <c r="BG21" i="3"/>
  <c r="BT170" i="3"/>
  <c r="M170" i="3"/>
  <c r="BE170" i="3" s="1"/>
  <c r="AB207" i="2"/>
  <c r="BT23" i="3"/>
  <c r="M23" i="3"/>
  <c r="BE23" i="3" s="1"/>
  <c r="CK123" i="3"/>
  <c r="CL123" i="3"/>
  <c r="BT62" i="3"/>
  <c r="M62" i="3"/>
  <c r="BE62" i="3" s="1"/>
  <c r="BT90" i="3"/>
  <c r="M90" i="3"/>
  <c r="BE90" i="3" s="1"/>
  <c r="BT48" i="3"/>
  <c r="M48" i="3"/>
  <c r="BE48" i="3" s="1"/>
  <c r="CL8" i="3"/>
  <c r="CK8" i="3"/>
  <c r="BT168" i="3"/>
  <c r="M168" i="3"/>
  <c r="BE168" i="3" s="1"/>
  <c r="AB199" i="2"/>
  <c r="CL161" i="3"/>
  <c r="CK161" i="3"/>
  <c r="BH41" i="3"/>
  <c r="BG41" i="3"/>
  <c r="BT42" i="3"/>
  <c r="M42" i="3"/>
  <c r="BE42" i="3" s="1"/>
  <c r="CL43" i="3"/>
  <c r="CK43" i="3"/>
  <c r="CL53" i="3"/>
  <c r="CK53" i="3"/>
  <c r="BT157" i="3"/>
  <c r="M157" i="3"/>
  <c r="BE157" i="3" s="1"/>
  <c r="BF167" i="3"/>
  <c r="BT35" i="3"/>
  <c r="M35" i="3"/>
  <c r="BE35" i="3" s="1"/>
  <c r="BT160" i="3"/>
  <c r="M160" i="3"/>
  <c r="BE160" i="3" s="1"/>
  <c r="BT174" i="3"/>
  <c r="M174" i="3"/>
  <c r="BE174" i="3" s="1"/>
  <c r="BT20" i="3"/>
  <c r="M20" i="3"/>
  <c r="BE20" i="3" s="1"/>
  <c r="AB58" i="2"/>
  <c r="BF179" i="3"/>
  <c r="AA70" i="2"/>
  <c r="BW68" i="3"/>
  <c r="BV68" i="3"/>
  <c r="O68" i="3"/>
  <c r="BU97" i="3"/>
  <c r="N97" i="3"/>
  <c r="AB112" i="2"/>
  <c r="BW22" i="3"/>
  <c r="BV22" i="3"/>
  <c r="O22" i="3"/>
  <c r="BW18" i="3"/>
  <c r="BV18" i="3"/>
  <c r="O18" i="3"/>
  <c r="BU105" i="3"/>
  <c r="N105" i="3"/>
  <c r="BV114" i="3"/>
  <c r="BW114" i="3"/>
  <c r="O114" i="3"/>
  <c r="BU110" i="3"/>
  <c r="N110" i="3"/>
  <c r="BV75" i="3"/>
  <c r="BW75" i="3"/>
  <c r="O75" i="3"/>
  <c r="BU162" i="3"/>
  <c r="N162" i="3"/>
  <c r="BU43" i="3"/>
  <c r="N43" i="3"/>
  <c r="BF43" i="3" s="1"/>
  <c r="AA26" i="2"/>
  <c r="M15" i="2"/>
  <c r="BU72" i="3"/>
  <c r="N72" i="3"/>
  <c r="BU29" i="3"/>
  <c r="N29" i="3"/>
  <c r="BU17" i="3"/>
  <c r="N17" i="3"/>
  <c r="BU60" i="3"/>
  <c r="N60" i="3"/>
  <c r="BV76" i="3"/>
  <c r="BW76" i="3"/>
  <c r="O76" i="3"/>
  <c r="BU108" i="3"/>
  <c r="N108" i="3"/>
  <c r="BU129" i="3"/>
  <c r="N129" i="3"/>
  <c r="BU10" i="3"/>
  <c r="N10" i="3"/>
  <c r="BF10" i="3" s="1"/>
  <c r="BU120" i="3"/>
  <c r="N120" i="3"/>
  <c r="BU78" i="3"/>
  <c r="N78" i="3"/>
  <c r="BU57" i="3"/>
  <c r="N57" i="3"/>
  <c r="BU27" i="3"/>
  <c r="N27" i="3"/>
  <c r="AB124" i="2"/>
  <c r="CK133" i="3"/>
  <c r="CL133" i="3"/>
  <c r="AB206" i="2"/>
  <c r="BH74" i="3"/>
  <c r="BG74" i="3"/>
  <c r="CL145" i="3"/>
  <c r="CK145" i="3"/>
  <c r="CL130" i="3"/>
  <c r="CK130" i="3"/>
  <c r="BT53" i="3"/>
  <c r="M53" i="3"/>
  <c r="BE53" i="3" s="1"/>
  <c r="BT63" i="3"/>
  <c r="M63" i="3"/>
  <c r="BE63" i="3" s="1"/>
  <c r="BT130" i="3"/>
  <c r="M130" i="3"/>
  <c r="BE130" i="3" s="1"/>
  <c r="BT47" i="3"/>
  <c r="M47" i="3"/>
  <c r="BE47" i="3" s="1"/>
  <c r="BH113" i="3"/>
  <c r="BG113" i="3"/>
  <c r="BT88" i="3"/>
  <c r="M88" i="3"/>
  <c r="BE88" i="3" s="1"/>
  <c r="CL22" i="3"/>
  <c r="CK22" i="3"/>
  <c r="CK98" i="3"/>
  <c r="CL98" i="3"/>
  <c r="BT127" i="3"/>
  <c r="M127" i="3"/>
  <c r="BE127" i="3" s="1"/>
  <c r="BT110" i="3"/>
  <c r="M110" i="3"/>
  <c r="BE110" i="3" s="1"/>
  <c r="AB210" i="2"/>
  <c r="CL135" i="3"/>
  <c r="CK135" i="3"/>
  <c r="CL112" i="3"/>
  <c r="CK112" i="3"/>
  <c r="BG9" i="3"/>
  <c r="BH9" i="3"/>
  <c r="BT148" i="3"/>
  <c r="M148" i="3"/>
  <c r="BE148" i="3" s="1"/>
  <c r="BT72" i="3"/>
  <c r="M72" i="3"/>
  <c r="BE72" i="3" s="1"/>
  <c r="CK103" i="3"/>
  <c r="CL103" i="3"/>
  <c r="BT34" i="3"/>
  <c r="M34" i="3"/>
  <c r="BE34" i="3" s="1"/>
  <c r="BT39" i="3"/>
  <c r="M39" i="3"/>
  <c r="BE39" i="3" s="1"/>
  <c r="BU149" i="3"/>
  <c r="AB107" i="2"/>
  <c r="AB106" i="2"/>
  <c r="BV123" i="3"/>
  <c r="BW123" i="3"/>
  <c r="O123" i="3"/>
  <c r="BU58" i="3"/>
  <c r="N58" i="3"/>
  <c r="BU141" i="3"/>
  <c r="N141" i="3"/>
  <c r="BF141" i="3" s="1"/>
  <c r="BW55" i="3"/>
  <c r="BV55" i="3"/>
  <c r="O55" i="3"/>
  <c r="BU71" i="3"/>
  <c r="N71" i="3"/>
  <c r="BU128" i="3"/>
  <c r="N128" i="3"/>
  <c r="BF128" i="3" s="1"/>
  <c r="BU82" i="3"/>
  <c r="N82" i="3"/>
  <c r="BU47" i="3"/>
  <c r="N47" i="3"/>
  <c r="BU140" i="3"/>
  <c r="N140" i="3"/>
  <c r="BU117" i="3"/>
  <c r="N117" i="3"/>
  <c r="BF117" i="3" s="1"/>
  <c r="BT60" i="3"/>
  <c r="M60" i="3"/>
  <c r="BE60" i="3" s="1"/>
  <c r="AB53" i="2"/>
  <c r="CL66" i="3"/>
  <c r="CK66" i="3"/>
  <c r="AB202" i="2"/>
  <c r="BT129" i="3"/>
  <c r="M129" i="3"/>
  <c r="BE129" i="3" s="1"/>
  <c r="BT51" i="3"/>
  <c r="M51" i="3"/>
  <c r="BE51" i="3" s="1"/>
  <c r="BT14" i="3"/>
  <c r="M14" i="3"/>
  <c r="BE14" i="3" s="1"/>
  <c r="BT94" i="3"/>
  <c r="M94" i="3"/>
  <c r="BE94" i="3" s="1"/>
  <c r="M93" i="2"/>
  <c r="AA93" i="2" s="1"/>
  <c r="BT11" i="3"/>
  <c r="M11" i="3"/>
  <c r="BE11" i="3" s="1"/>
  <c r="BT135" i="3"/>
  <c r="M135" i="3"/>
  <c r="BE135" i="3" s="1"/>
  <c r="AC219" i="2"/>
  <c r="AD219" i="2"/>
  <c r="CK45" i="3"/>
  <c r="CL45" i="3"/>
  <c r="BT61" i="3"/>
  <c r="M61" i="3"/>
  <c r="BE61" i="3" s="1"/>
  <c r="CK142" i="3"/>
  <c r="CL142" i="3"/>
  <c r="BH134" i="3"/>
  <c r="BG134" i="3"/>
  <c r="M69" i="2"/>
  <c r="AA69" i="2" s="1"/>
  <c r="BT147" i="3"/>
  <c r="M147" i="3"/>
  <c r="BE147" i="3" s="1"/>
  <c r="CL138" i="3"/>
  <c r="CK138" i="3"/>
  <c r="BT7" i="3"/>
  <c r="M7" i="3"/>
  <c r="BE7" i="3" s="1"/>
  <c r="BT125" i="3"/>
  <c r="M125" i="3"/>
  <c r="BE125" i="3" s="1"/>
  <c r="BF75" i="3"/>
  <c r="M74" i="2"/>
  <c r="AA74" i="2" s="1"/>
  <c r="M68" i="2"/>
  <c r="AA68" i="2" s="1"/>
  <c r="BT151" i="3"/>
  <c r="M151" i="3"/>
  <c r="BE151" i="3" s="1"/>
  <c r="BF64" i="3"/>
  <c r="BT150" i="3"/>
  <c r="M150" i="3"/>
  <c r="BE150" i="3" s="1"/>
  <c r="BT156" i="3"/>
  <c r="M156" i="3"/>
  <c r="BE156" i="3" s="1"/>
  <c r="BT49" i="3"/>
  <c r="M49" i="3"/>
  <c r="BE49" i="3" s="1"/>
  <c r="M85" i="2"/>
  <c r="AA85" i="2" s="1"/>
  <c r="BT6" i="3"/>
  <c r="M6" i="3"/>
  <c r="BE6" i="3" s="1"/>
  <c r="BF87" i="3"/>
  <c r="AB209" i="2"/>
  <c r="BF97" i="3" l="1"/>
  <c r="BF78" i="3"/>
  <c r="BF140" i="3"/>
  <c r="BF143" i="3"/>
  <c r="BF31" i="3"/>
  <c r="BF131" i="3"/>
  <c r="BF57" i="3"/>
  <c r="N76" i="2"/>
  <c r="AB76" i="2" s="1"/>
  <c r="BF17" i="3"/>
  <c r="BF84" i="3"/>
  <c r="BF109" i="3"/>
  <c r="BF108" i="3"/>
  <c r="BF124" i="3"/>
  <c r="BF105" i="3"/>
  <c r="BF106" i="3"/>
  <c r="BF86" i="3"/>
  <c r="BF118" i="3"/>
  <c r="BF168" i="3"/>
  <c r="BF169" i="3"/>
  <c r="BF166" i="3"/>
  <c r="BF85" i="3"/>
  <c r="N93" i="2"/>
  <c r="AB93" i="2" s="1"/>
  <c r="BF120" i="3"/>
  <c r="BF54" i="3"/>
  <c r="N81" i="2"/>
  <c r="AB81" i="2" s="1"/>
  <c r="BF58" i="3"/>
  <c r="BF110" i="3"/>
  <c r="BF142" i="3"/>
  <c r="N78" i="2"/>
  <c r="AB78" i="2" s="1"/>
  <c r="BF44" i="3"/>
  <c r="BF72" i="3"/>
  <c r="BF11" i="3"/>
  <c r="BF149" i="3"/>
  <c r="BF16" i="3"/>
  <c r="BF153" i="3"/>
  <c r="BF175" i="3"/>
  <c r="BF116" i="3"/>
  <c r="BF53" i="3"/>
  <c r="BF12" i="3"/>
  <c r="BF14" i="3"/>
  <c r="N70" i="2"/>
  <c r="AB70" i="2" s="1"/>
  <c r="BW137" i="3"/>
  <c r="BV137" i="3"/>
  <c r="O137" i="3"/>
  <c r="BW168" i="3"/>
  <c r="BV168" i="3"/>
  <c r="O168" i="3"/>
  <c r="BW17" i="3"/>
  <c r="BV17" i="3"/>
  <c r="O17" i="3"/>
  <c r="BW159" i="3"/>
  <c r="BV159" i="3"/>
  <c r="O159" i="3"/>
  <c r="BV142" i="3"/>
  <c r="BW142" i="3"/>
  <c r="O142" i="3"/>
  <c r="BW175" i="3"/>
  <c r="BV175" i="3"/>
  <c r="O175" i="3"/>
  <c r="BW29" i="3"/>
  <c r="BV29" i="3"/>
  <c r="O29" i="3"/>
  <c r="BW54" i="3"/>
  <c r="BV54" i="3"/>
  <c r="O54" i="3"/>
  <c r="AC125" i="2"/>
  <c r="AD125" i="2"/>
  <c r="O94" i="2"/>
  <c r="BW118" i="3"/>
  <c r="BV118" i="3"/>
  <c r="O118" i="3"/>
  <c r="CK147" i="3"/>
  <c r="CL147" i="3"/>
  <c r="CL172" i="3"/>
  <c r="CK172" i="3"/>
  <c r="CK7" i="3"/>
  <c r="CL7" i="3"/>
  <c r="CL109" i="3"/>
  <c r="CK109" i="3"/>
  <c r="BG75" i="3"/>
  <c r="BH75" i="3"/>
  <c r="BH68" i="3"/>
  <c r="BG68" i="3"/>
  <c r="CK159" i="3"/>
  <c r="CL159" i="3"/>
  <c r="CK61" i="3"/>
  <c r="CL61" i="3"/>
  <c r="BG103" i="3"/>
  <c r="BH103" i="3"/>
  <c r="CK37" i="3"/>
  <c r="CL37" i="3"/>
  <c r="CL29" i="3"/>
  <c r="CK29" i="3"/>
  <c r="CL154" i="3"/>
  <c r="CK154" i="3"/>
  <c r="BG98" i="3"/>
  <c r="BH98" i="3"/>
  <c r="BF147" i="3"/>
  <c r="BH100" i="3"/>
  <c r="BG100" i="3"/>
  <c r="BF62" i="3"/>
  <c r="BW70" i="3"/>
  <c r="BV70" i="3"/>
  <c r="O70" i="3"/>
  <c r="BF157" i="3"/>
  <c r="CK151" i="3"/>
  <c r="CL151" i="3"/>
  <c r="CK120" i="3"/>
  <c r="CL120" i="3"/>
  <c r="BF133" i="3"/>
  <c r="CL58" i="3"/>
  <c r="CK58" i="3"/>
  <c r="BF81" i="3"/>
  <c r="AD108" i="2"/>
  <c r="AC108" i="2"/>
  <c r="O77" i="2"/>
  <c r="BF45" i="3"/>
  <c r="BF164" i="3"/>
  <c r="BV69" i="3"/>
  <c r="BW69" i="3"/>
  <c r="O69" i="3"/>
  <c r="BV116" i="3"/>
  <c r="BW116" i="3"/>
  <c r="O116" i="3"/>
  <c r="BW141" i="3"/>
  <c r="BV141" i="3"/>
  <c r="O141" i="3"/>
  <c r="BV72" i="3"/>
  <c r="BW72" i="3"/>
  <c r="O72" i="3"/>
  <c r="AB26" i="2"/>
  <c r="N15" i="2"/>
  <c r="BW153" i="3"/>
  <c r="BV153" i="3"/>
  <c r="O153" i="3"/>
  <c r="BW42" i="3"/>
  <c r="BV42" i="3"/>
  <c r="O42" i="3"/>
  <c r="BW23" i="3"/>
  <c r="BV23" i="3"/>
  <c r="O23" i="3"/>
  <c r="BV71" i="3"/>
  <c r="BW71" i="3"/>
  <c r="O71" i="3"/>
  <c r="BV13" i="3"/>
  <c r="BW13" i="3"/>
  <c r="O13" i="3"/>
  <c r="CK31" i="3"/>
  <c r="CL31" i="3"/>
  <c r="CL166" i="3"/>
  <c r="CK166" i="3"/>
  <c r="CL90" i="3"/>
  <c r="CK90" i="3"/>
  <c r="CK44" i="3"/>
  <c r="CL44" i="3"/>
  <c r="O81" i="2"/>
  <c r="BF148" i="3"/>
  <c r="AD73" i="2"/>
  <c r="AC73" i="2"/>
  <c r="CL170" i="3"/>
  <c r="CK170" i="3"/>
  <c r="CL136" i="3"/>
  <c r="CK136" i="3"/>
  <c r="CL32" i="3"/>
  <c r="CK32" i="3"/>
  <c r="CL131" i="3"/>
  <c r="CK131" i="3"/>
  <c r="CL23" i="3"/>
  <c r="CK23" i="3"/>
  <c r="N86" i="2"/>
  <c r="AB86" i="2" s="1"/>
  <c r="CK176" i="3"/>
  <c r="CL176" i="3"/>
  <c r="AB69" i="2"/>
  <c r="N90" i="2"/>
  <c r="AB90" i="2" s="1"/>
  <c r="BF165" i="3"/>
  <c r="BF102" i="3"/>
  <c r="CK82" i="3"/>
  <c r="CL82" i="3"/>
  <c r="CK116" i="3"/>
  <c r="CL116" i="3"/>
  <c r="CL148" i="3"/>
  <c r="CK148" i="3"/>
  <c r="BF172" i="3"/>
  <c r="CL171" i="3"/>
  <c r="CK171" i="3"/>
  <c r="BF67" i="3"/>
  <c r="BF159" i="3"/>
  <c r="AC55" i="2"/>
  <c r="AD55" i="2"/>
  <c r="AD199" i="2"/>
  <c r="AC199" i="2"/>
  <c r="BW110" i="3"/>
  <c r="BV110" i="3"/>
  <c r="O110" i="3"/>
  <c r="BV131" i="3"/>
  <c r="BW131" i="3"/>
  <c r="O131" i="3"/>
  <c r="BV171" i="3"/>
  <c r="BW171" i="3"/>
  <c r="O171" i="3"/>
  <c r="BW135" i="3"/>
  <c r="BV135" i="3"/>
  <c r="O135" i="3"/>
  <c r="BW30" i="3"/>
  <c r="BV30" i="3"/>
  <c r="O30" i="3"/>
  <c r="BV104" i="3"/>
  <c r="BW104" i="3"/>
  <c r="O104" i="3"/>
  <c r="BV80" i="3"/>
  <c r="BW80" i="3"/>
  <c r="O80" i="3"/>
  <c r="BV56" i="3"/>
  <c r="BW56" i="3"/>
  <c r="O56" i="3"/>
  <c r="BW139" i="3"/>
  <c r="BV139" i="3"/>
  <c r="O139" i="3"/>
  <c r="BV34" i="3"/>
  <c r="BW34" i="3"/>
  <c r="O34" i="3"/>
  <c r="BW138" i="3"/>
  <c r="BV138" i="3"/>
  <c r="O138" i="3"/>
  <c r="BV88" i="3"/>
  <c r="BW88" i="3"/>
  <c r="O88" i="3"/>
  <c r="CL34" i="3"/>
  <c r="CK34" i="3"/>
  <c r="BW36" i="3"/>
  <c r="BV36" i="3"/>
  <c r="O36" i="3"/>
  <c r="CL117" i="3"/>
  <c r="CK117" i="3"/>
  <c r="CL12" i="3"/>
  <c r="CK12" i="3"/>
  <c r="CK119" i="3"/>
  <c r="CL119" i="3"/>
  <c r="CK127" i="3"/>
  <c r="CL127" i="3"/>
  <c r="AA15" i="2"/>
  <c r="G11" i="28" s="1"/>
  <c r="G10" i="28"/>
  <c r="CL174" i="3"/>
  <c r="CK174" i="3"/>
  <c r="BF23" i="3"/>
  <c r="AB85" i="2"/>
  <c r="CL80" i="3"/>
  <c r="CK80" i="3"/>
  <c r="CK46" i="3"/>
  <c r="CL46" i="3"/>
  <c r="BF150" i="3"/>
  <c r="BF151" i="3"/>
  <c r="CK110" i="3"/>
  <c r="CL110" i="3"/>
  <c r="BF89" i="3"/>
  <c r="BF104" i="3"/>
  <c r="BF13" i="3"/>
  <c r="BF156" i="3"/>
  <c r="BG66" i="3"/>
  <c r="BH66" i="3"/>
  <c r="BF32" i="3"/>
  <c r="N83" i="2"/>
  <c r="AB83" i="2" s="1"/>
  <c r="BF24" i="3"/>
  <c r="BF112" i="3"/>
  <c r="CL178" i="3"/>
  <c r="CK178" i="3"/>
  <c r="BG179" i="3"/>
  <c r="BH179" i="3"/>
  <c r="BV58" i="3"/>
  <c r="BW58" i="3"/>
  <c r="O58" i="3"/>
  <c r="BV130" i="3"/>
  <c r="BW130" i="3"/>
  <c r="O130" i="3"/>
  <c r="BV109" i="3"/>
  <c r="BW109" i="3"/>
  <c r="O109" i="3"/>
  <c r="BW157" i="3"/>
  <c r="BV157" i="3"/>
  <c r="O157" i="3"/>
  <c r="BW125" i="3"/>
  <c r="BV125" i="3"/>
  <c r="O125" i="3"/>
  <c r="BW48" i="3"/>
  <c r="BV48" i="3"/>
  <c r="O48" i="3"/>
  <c r="BW148" i="3"/>
  <c r="BV148" i="3"/>
  <c r="O148" i="3"/>
  <c r="BV136" i="3"/>
  <c r="BW136" i="3"/>
  <c r="O136" i="3"/>
  <c r="BH123" i="3"/>
  <c r="BG123" i="3"/>
  <c r="BH76" i="3"/>
  <c r="BG76" i="3"/>
  <c r="CL141" i="3"/>
  <c r="CK141" i="3"/>
  <c r="AD218" i="2"/>
  <c r="AC218" i="2"/>
  <c r="CL39" i="3"/>
  <c r="CK39" i="3"/>
  <c r="CK17" i="3"/>
  <c r="CL17" i="3"/>
  <c r="BG164" i="3"/>
  <c r="BH164" i="3"/>
  <c r="CL162" i="3"/>
  <c r="CK162" i="3"/>
  <c r="N74" i="2"/>
  <c r="AB74" i="2" s="1"/>
  <c r="CL10" i="3"/>
  <c r="CK10" i="3"/>
  <c r="BG15" i="3"/>
  <c r="BH15" i="3"/>
  <c r="CK11" i="3"/>
  <c r="CL11" i="3"/>
  <c r="BW8" i="3"/>
  <c r="BV8" i="3"/>
  <c r="O8" i="3"/>
  <c r="BF135" i="3"/>
  <c r="BF42" i="3"/>
  <c r="BG121" i="3"/>
  <c r="BH121" i="3"/>
  <c r="CK104" i="3"/>
  <c r="CL104" i="3"/>
  <c r="BF127" i="3"/>
  <c r="CK156" i="3"/>
  <c r="CL156" i="3"/>
  <c r="BG128" i="3"/>
  <c r="BH128" i="3"/>
  <c r="CL20" i="3"/>
  <c r="CK20" i="3"/>
  <c r="BF176" i="3"/>
  <c r="BF90" i="3"/>
  <c r="BW67" i="3"/>
  <c r="BV67" i="3"/>
  <c r="O67" i="3"/>
  <c r="AD112" i="2"/>
  <c r="AC112" i="2"/>
  <c r="BW39" i="3"/>
  <c r="BV39" i="3"/>
  <c r="O39" i="3"/>
  <c r="BW166" i="3"/>
  <c r="BV166" i="3"/>
  <c r="O166" i="3"/>
  <c r="BV105" i="3"/>
  <c r="BW105" i="3"/>
  <c r="O105" i="3"/>
  <c r="BV162" i="3"/>
  <c r="BW162" i="3"/>
  <c r="O162" i="3"/>
  <c r="BW97" i="3"/>
  <c r="BV97" i="3"/>
  <c r="O97" i="3"/>
  <c r="BW165" i="3"/>
  <c r="BV165" i="3"/>
  <c r="O165" i="3"/>
  <c r="BW133" i="3"/>
  <c r="BV133" i="3"/>
  <c r="O133" i="3"/>
  <c r="BV86" i="3"/>
  <c r="BW86" i="3"/>
  <c r="O86" i="3"/>
  <c r="BW31" i="3"/>
  <c r="BV31" i="3"/>
  <c r="O31" i="3"/>
  <c r="BF35" i="3"/>
  <c r="BG55" i="3"/>
  <c r="BH55" i="3"/>
  <c r="BF29" i="3"/>
  <c r="BH18" i="3"/>
  <c r="BG18" i="3"/>
  <c r="BG87" i="3"/>
  <c r="BH87" i="3"/>
  <c r="CL94" i="3"/>
  <c r="CK94" i="3"/>
  <c r="BF160" i="3"/>
  <c r="BF170" i="3"/>
  <c r="BV26" i="3"/>
  <c r="BW26" i="3"/>
  <c r="O26" i="3"/>
  <c r="N68" i="2"/>
  <c r="AB68" i="2" s="1"/>
  <c r="BF93" i="3"/>
  <c r="BF152" i="3"/>
  <c r="CL81" i="3"/>
  <c r="CK81" i="3"/>
  <c r="CK175" i="3"/>
  <c r="CL175" i="3"/>
  <c r="CK86" i="3"/>
  <c r="CL86" i="3"/>
  <c r="CK48" i="3"/>
  <c r="CL48" i="3"/>
  <c r="BV64" i="3"/>
  <c r="BW64" i="3"/>
  <c r="O64" i="3"/>
  <c r="BH177" i="3"/>
  <c r="BG177" i="3"/>
  <c r="BF20" i="3"/>
  <c r="CK38" i="3"/>
  <c r="CL38" i="3"/>
  <c r="BW156" i="3"/>
  <c r="BV156" i="3"/>
  <c r="O156" i="3"/>
  <c r="BW124" i="3"/>
  <c r="BV124" i="3"/>
  <c r="O124" i="3"/>
  <c r="BW149" i="3"/>
  <c r="BV149" i="3"/>
  <c r="O149" i="3"/>
  <c r="BW51" i="3"/>
  <c r="BV51" i="3"/>
  <c r="O51" i="3"/>
  <c r="BV24" i="3"/>
  <c r="BW24" i="3"/>
  <c r="O24" i="3"/>
  <c r="BV91" i="3"/>
  <c r="BW91" i="3"/>
  <c r="O91" i="3"/>
  <c r="BV85" i="3"/>
  <c r="BW85" i="3"/>
  <c r="O85" i="3"/>
  <c r="BW60" i="3"/>
  <c r="BV60" i="3"/>
  <c r="O60" i="3"/>
  <c r="BV167" i="3"/>
  <c r="BW167" i="3"/>
  <c r="O167" i="3"/>
  <c r="AC105" i="2"/>
  <c r="AD105" i="2"/>
  <c r="BV81" i="3"/>
  <c r="BW81" i="3"/>
  <c r="O81" i="3"/>
  <c r="BV146" i="3"/>
  <c r="BW146" i="3"/>
  <c r="O146" i="3"/>
  <c r="BV93" i="3"/>
  <c r="BW93" i="3"/>
  <c r="O93" i="3"/>
  <c r="BH114" i="3"/>
  <c r="BG114" i="3"/>
  <c r="CL6" i="3"/>
  <c r="CK6" i="3"/>
  <c r="CL51" i="3"/>
  <c r="CK51" i="3"/>
  <c r="BH158" i="3"/>
  <c r="BG158" i="3"/>
  <c r="CK153" i="3"/>
  <c r="CL153" i="3"/>
  <c r="CL105" i="3"/>
  <c r="CK105" i="3"/>
  <c r="BF138" i="3"/>
  <c r="AC95" i="2"/>
  <c r="AD95" i="2"/>
  <c r="BG155" i="3"/>
  <c r="BH155" i="3"/>
  <c r="N79" i="2"/>
  <c r="AB79" i="2" s="1"/>
  <c r="BF88" i="3"/>
  <c r="CK144" i="3"/>
  <c r="CL144" i="3"/>
  <c r="BF28" i="3"/>
  <c r="BF137" i="3"/>
  <c r="N92" i="2"/>
  <c r="AB92" i="2" s="1"/>
  <c r="CK150" i="3"/>
  <c r="CL150" i="3"/>
  <c r="AD52" i="2"/>
  <c r="AC52" i="2"/>
  <c r="BV95" i="3"/>
  <c r="BW95" i="3"/>
  <c r="O95" i="3"/>
  <c r="BV40" i="3"/>
  <c r="BW40" i="3"/>
  <c r="O40" i="3"/>
  <c r="BW45" i="3"/>
  <c r="BV45" i="3"/>
  <c r="O45" i="3"/>
  <c r="BW35" i="3"/>
  <c r="BV35" i="3"/>
  <c r="O35" i="3"/>
  <c r="BV90" i="3"/>
  <c r="BW90" i="3"/>
  <c r="O90" i="3"/>
  <c r="BW16" i="3"/>
  <c r="BV16" i="3"/>
  <c r="O16" i="3"/>
  <c r="BV12" i="3"/>
  <c r="BW12" i="3"/>
  <c r="O12" i="3"/>
  <c r="BW176" i="3"/>
  <c r="BV176" i="3"/>
  <c r="O176" i="3"/>
  <c r="BW129" i="3"/>
  <c r="BV129" i="3"/>
  <c r="O129" i="3"/>
  <c r="BF47" i="3"/>
  <c r="N75" i="2"/>
  <c r="AB75" i="2" s="1"/>
  <c r="CL42" i="3"/>
  <c r="CK42" i="3"/>
  <c r="BF129" i="3"/>
  <c r="BF60" i="3"/>
  <c r="CL118" i="3"/>
  <c r="CK118" i="3"/>
  <c r="BF162" i="3"/>
  <c r="BF144" i="3"/>
  <c r="BF48" i="3"/>
  <c r="BF61" i="3"/>
  <c r="BF7" i="3"/>
  <c r="CL78" i="3"/>
  <c r="CK78" i="3"/>
  <c r="BF63" i="3"/>
  <c r="BF119" i="3"/>
  <c r="BG161" i="3"/>
  <c r="BH161" i="3"/>
  <c r="BH25" i="3"/>
  <c r="BG25" i="3"/>
  <c r="BW145" i="3"/>
  <c r="BV145" i="3"/>
  <c r="O145" i="3"/>
  <c r="BF132" i="3"/>
  <c r="N82" i="2"/>
  <c r="AB82" i="2" s="1"/>
  <c r="CK16" i="3"/>
  <c r="CL16" i="3"/>
  <c r="BF125" i="3"/>
  <c r="BF171" i="3"/>
  <c r="BF91" i="3"/>
  <c r="BG111" i="3"/>
  <c r="BH111" i="3"/>
  <c r="BF174" i="3"/>
  <c r="BF38" i="3"/>
  <c r="BH50" i="3"/>
  <c r="BG50" i="3"/>
  <c r="BF22" i="3"/>
  <c r="BF146" i="3"/>
  <c r="BV96" i="3"/>
  <c r="BW96" i="3"/>
  <c r="O96" i="3"/>
  <c r="BF33" i="3"/>
  <c r="CL27" i="3"/>
  <c r="CK27" i="3"/>
  <c r="N72" i="2"/>
  <c r="AB72" i="2" s="1"/>
  <c r="BG65" i="3"/>
  <c r="BH65" i="3"/>
  <c r="CL85" i="3"/>
  <c r="CK85" i="3"/>
  <c r="BF115" i="3"/>
  <c r="CK157" i="3"/>
  <c r="CL157" i="3"/>
  <c r="BF130" i="3"/>
  <c r="CK93" i="3"/>
  <c r="CL93" i="3"/>
  <c r="CL126" i="3"/>
  <c r="CK126" i="3"/>
  <c r="BF39" i="3"/>
  <c r="AC58" i="2"/>
  <c r="AD58" i="2"/>
  <c r="BW28" i="3"/>
  <c r="BV28" i="3"/>
  <c r="O28" i="3"/>
  <c r="BV49" i="3"/>
  <c r="BW49" i="3"/>
  <c r="O49" i="3"/>
  <c r="BV43" i="3"/>
  <c r="BW43" i="3"/>
  <c r="O43" i="3"/>
  <c r="BW150" i="3"/>
  <c r="BV150" i="3"/>
  <c r="O150" i="3"/>
  <c r="BW19" i="3"/>
  <c r="BV19" i="3"/>
  <c r="O19" i="3"/>
  <c r="BW44" i="3"/>
  <c r="BV44" i="3"/>
  <c r="O44" i="3"/>
  <c r="BV169" i="3"/>
  <c r="BW169" i="3"/>
  <c r="O169" i="3"/>
  <c r="BV37" i="3"/>
  <c r="BW37" i="3"/>
  <c r="O37" i="3"/>
  <c r="BW108" i="3"/>
  <c r="BV108" i="3"/>
  <c r="O108" i="3"/>
  <c r="BV94" i="3"/>
  <c r="BW94" i="3"/>
  <c r="O94" i="3"/>
  <c r="BV63" i="3"/>
  <c r="BW63" i="3"/>
  <c r="O63" i="3"/>
  <c r="BV170" i="3"/>
  <c r="BW170" i="3"/>
  <c r="O170" i="3"/>
  <c r="BW38" i="3"/>
  <c r="BV38" i="3"/>
  <c r="O38" i="3"/>
  <c r="BW172" i="3"/>
  <c r="BV172" i="3"/>
  <c r="O172" i="3"/>
  <c r="BW119" i="3"/>
  <c r="BV119" i="3"/>
  <c r="O119" i="3"/>
  <c r="BV33" i="3"/>
  <c r="BW33" i="3"/>
  <c r="O33" i="3"/>
  <c r="BV10" i="3"/>
  <c r="BW10" i="3"/>
  <c r="O10" i="3"/>
  <c r="BV151" i="3"/>
  <c r="BW151" i="3"/>
  <c r="O151" i="3"/>
  <c r="BV20" i="3"/>
  <c r="BW20" i="3"/>
  <c r="O20" i="3"/>
  <c r="BV143" i="3"/>
  <c r="BW143" i="3"/>
  <c r="O143" i="3"/>
  <c r="BV126" i="3"/>
  <c r="BW126" i="3"/>
  <c r="O126" i="3"/>
  <c r="CK88" i="3"/>
  <c r="CL88" i="3"/>
  <c r="BF82" i="3"/>
  <c r="BF71" i="3"/>
  <c r="CL47" i="3"/>
  <c r="CK47" i="3"/>
  <c r="BF27" i="3"/>
  <c r="CK40" i="3"/>
  <c r="CL40" i="3"/>
  <c r="BH22" i="3"/>
  <c r="BG22" i="3"/>
  <c r="CL146" i="3"/>
  <c r="CK146" i="3"/>
  <c r="BF94" i="3"/>
  <c r="AD208" i="2"/>
  <c r="AC208" i="2"/>
  <c r="BF69" i="3"/>
  <c r="CK83" i="3"/>
  <c r="CL83" i="3"/>
  <c r="BW107" i="3"/>
  <c r="BV107" i="3"/>
  <c r="O107" i="3"/>
  <c r="BF49" i="3"/>
  <c r="BF34" i="3"/>
  <c r="BF37" i="3"/>
  <c r="CL28" i="3"/>
  <c r="CK28" i="3"/>
  <c r="CK115" i="3"/>
  <c r="CL115" i="3"/>
  <c r="CK132" i="3"/>
  <c r="CL132" i="3"/>
  <c r="BF30" i="3"/>
  <c r="BF51" i="3"/>
  <c r="BF154" i="3"/>
  <c r="CK152" i="3"/>
  <c r="CL152" i="3"/>
  <c r="BF6" i="3"/>
  <c r="CL62" i="3"/>
  <c r="CK62" i="3"/>
  <c r="CL33" i="3"/>
  <c r="CK33" i="3"/>
  <c r="BV152" i="3" l="1"/>
  <c r="BW152" i="3"/>
  <c r="O152" i="3"/>
  <c r="BH33" i="3"/>
  <c r="BG33" i="3"/>
  <c r="BG170" i="3"/>
  <c r="BH170" i="3"/>
  <c r="BH43" i="3"/>
  <c r="BG43" i="3"/>
  <c r="BV14" i="3"/>
  <c r="BW14" i="3"/>
  <c r="O14" i="3"/>
  <c r="BG90" i="3"/>
  <c r="BH90" i="3"/>
  <c r="AC216" i="2"/>
  <c r="AD216" i="2"/>
  <c r="BH39" i="3"/>
  <c r="BG39" i="3"/>
  <c r="BG130" i="3"/>
  <c r="BH130" i="3"/>
  <c r="AD120" i="2"/>
  <c r="AC120" i="2"/>
  <c r="O89" i="2"/>
  <c r="AD106" i="2"/>
  <c r="AC106" i="2"/>
  <c r="O75" i="2"/>
  <c r="AC99" i="2"/>
  <c r="AD99" i="2"/>
  <c r="O68" i="2"/>
  <c r="BV160" i="3"/>
  <c r="BW160" i="3"/>
  <c r="O160" i="3"/>
  <c r="BG69" i="3"/>
  <c r="BH69" i="3"/>
  <c r="BH17" i="3"/>
  <c r="BG17" i="3"/>
  <c r="BV57" i="3"/>
  <c r="BW57" i="3"/>
  <c r="O57" i="3"/>
  <c r="BH38" i="3"/>
  <c r="BG38" i="3"/>
  <c r="AD109" i="2"/>
  <c r="AC109" i="2"/>
  <c r="O78" i="2"/>
  <c r="BH169" i="3"/>
  <c r="BG169" i="3"/>
  <c r="BG145" i="3"/>
  <c r="BH145" i="3"/>
  <c r="BG176" i="3"/>
  <c r="BH176" i="3"/>
  <c r="BH40" i="3"/>
  <c r="BG40" i="3"/>
  <c r="BW47" i="3"/>
  <c r="BV47" i="3"/>
  <c r="O47" i="3"/>
  <c r="BV174" i="3"/>
  <c r="BW174" i="3"/>
  <c r="O174" i="3"/>
  <c r="BH24" i="3"/>
  <c r="BG24" i="3"/>
  <c r="BG51" i="3"/>
  <c r="BH51" i="3"/>
  <c r="BV102" i="3"/>
  <c r="BW102" i="3"/>
  <c r="O102" i="3"/>
  <c r="AD107" i="2"/>
  <c r="AC107" i="2"/>
  <c r="O76" i="2"/>
  <c r="AD203" i="2"/>
  <c r="AC203" i="2"/>
  <c r="BW89" i="3"/>
  <c r="BV89" i="3"/>
  <c r="O89" i="3"/>
  <c r="BW11" i="3"/>
  <c r="BV11" i="3"/>
  <c r="O11" i="3"/>
  <c r="BH80" i="3"/>
  <c r="BG80" i="3"/>
  <c r="BH30" i="3"/>
  <c r="BG30" i="3"/>
  <c r="BG42" i="3"/>
  <c r="BH42" i="3"/>
  <c r="BH72" i="3"/>
  <c r="BG72" i="3"/>
  <c r="BG70" i="3"/>
  <c r="BH70" i="3"/>
  <c r="BW61" i="3"/>
  <c r="BV61" i="3"/>
  <c r="O61" i="3"/>
  <c r="BG118" i="3"/>
  <c r="BH118" i="3"/>
  <c r="AD111" i="2"/>
  <c r="AC111" i="2"/>
  <c r="O80" i="2"/>
  <c r="BG175" i="3"/>
  <c r="BH175" i="3"/>
  <c r="BG10" i="3"/>
  <c r="BH10" i="3"/>
  <c r="BG96" i="3"/>
  <c r="BH96" i="3"/>
  <c r="AC198" i="2"/>
  <c r="AD198" i="2"/>
  <c r="AC204" i="2"/>
  <c r="AD204" i="2"/>
  <c r="AC113" i="2"/>
  <c r="AD113" i="2"/>
  <c r="O82" i="2"/>
  <c r="BW82" i="3"/>
  <c r="BV82" i="3"/>
  <c r="O82" i="3"/>
  <c r="AC213" i="2"/>
  <c r="AD213" i="2"/>
  <c r="AC196" i="2"/>
  <c r="AD196" i="2"/>
  <c r="AD54" i="2"/>
  <c r="AC54" i="2"/>
  <c r="BW144" i="3"/>
  <c r="BV144" i="3"/>
  <c r="O144" i="3"/>
  <c r="BH81" i="3"/>
  <c r="BG81" i="3"/>
  <c r="BG167" i="3"/>
  <c r="BH167" i="3"/>
  <c r="BG156" i="3"/>
  <c r="BH156" i="3"/>
  <c r="AC210" i="2"/>
  <c r="AD210" i="2"/>
  <c r="AC53" i="2"/>
  <c r="AD53" i="2"/>
  <c r="BG148" i="3"/>
  <c r="BH148" i="3"/>
  <c r="BG125" i="3"/>
  <c r="BH125" i="3"/>
  <c r="BG138" i="3"/>
  <c r="BH138" i="3"/>
  <c r="BG139" i="3"/>
  <c r="BH139" i="3"/>
  <c r="BG131" i="3"/>
  <c r="BH131" i="3"/>
  <c r="AC59" i="2"/>
  <c r="AD59" i="2"/>
  <c r="BV132" i="3"/>
  <c r="BW132" i="3"/>
  <c r="O132" i="3"/>
  <c r="BV27" i="3"/>
  <c r="BW27" i="3"/>
  <c r="O27" i="3"/>
  <c r="BH23" i="3"/>
  <c r="BG23" i="3"/>
  <c r="BG153" i="3"/>
  <c r="BH153" i="3"/>
  <c r="BG54" i="3"/>
  <c r="BH54" i="3"/>
  <c r="BG126" i="3"/>
  <c r="BH126" i="3"/>
  <c r="BH143" i="3"/>
  <c r="BG143" i="3"/>
  <c r="BG119" i="3"/>
  <c r="BH119" i="3"/>
  <c r="BG63" i="3"/>
  <c r="BH63" i="3"/>
  <c r="BH108" i="3"/>
  <c r="BG108" i="3"/>
  <c r="BH49" i="3"/>
  <c r="BG49" i="3"/>
  <c r="AC116" i="2"/>
  <c r="AD116" i="2"/>
  <c r="O85" i="2"/>
  <c r="BH35" i="3"/>
  <c r="BG35" i="3"/>
  <c r="BH93" i="3"/>
  <c r="BG93" i="3"/>
  <c r="BV112" i="3"/>
  <c r="BW112" i="3"/>
  <c r="O112" i="3"/>
  <c r="BG85" i="3"/>
  <c r="BH85" i="3"/>
  <c r="BH86" i="3"/>
  <c r="BG86" i="3"/>
  <c r="AC100" i="2"/>
  <c r="AD100" i="2"/>
  <c r="O69" i="2"/>
  <c r="BG97" i="3"/>
  <c r="BH97" i="3"/>
  <c r="BH105" i="3"/>
  <c r="BG105" i="3"/>
  <c r="AC117" i="2"/>
  <c r="AD117" i="2"/>
  <c r="O86" i="2"/>
  <c r="AC81" i="2"/>
  <c r="AD81" i="2"/>
  <c r="BG58" i="3"/>
  <c r="BH58" i="3"/>
  <c r="BV84" i="3"/>
  <c r="BW84" i="3"/>
  <c r="O84" i="3"/>
  <c r="AC192" i="2"/>
  <c r="AD192" i="2"/>
  <c r="AC209" i="2"/>
  <c r="AD209" i="2"/>
  <c r="BG13" i="3"/>
  <c r="BH13" i="3"/>
  <c r="BV178" i="3"/>
  <c r="BW178" i="3"/>
  <c r="O178" i="3"/>
  <c r="BW154" i="3"/>
  <c r="BV154" i="3"/>
  <c r="O154" i="3"/>
  <c r="AD94" i="2"/>
  <c r="AC94" i="2"/>
  <c r="AC101" i="2"/>
  <c r="AD101" i="2"/>
  <c r="O70" i="2"/>
  <c r="BG20" i="3"/>
  <c r="BH20" i="3"/>
  <c r="BH44" i="3"/>
  <c r="BG44" i="3"/>
  <c r="AC114" i="2"/>
  <c r="AD114" i="2"/>
  <c r="O83" i="2"/>
  <c r="BV62" i="3"/>
  <c r="BW62" i="3"/>
  <c r="O62" i="3"/>
  <c r="AC103" i="2"/>
  <c r="AD103" i="2"/>
  <c r="O72" i="2"/>
  <c r="BG95" i="3"/>
  <c r="BH95" i="3"/>
  <c r="BG149" i="3"/>
  <c r="BH149" i="3"/>
  <c r="BV53" i="3"/>
  <c r="BW53" i="3"/>
  <c r="O53" i="3"/>
  <c r="BG136" i="3"/>
  <c r="BH136" i="3"/>
  <c r="AD110" i="2"/>
  <c r="AC110" i="2"/>
  <c r="O79" i="2"/>
  <c r="BH36" i="3"/>
  <c r="BG36" i="3"/>
  <c r="BG104" i="3"/>
  <c r="BH104" i="3"/>
  <c r="BH135" i="3"/>
  <c r="BG135" i="3"/>
  <c r="AC205" i="2"/>
  <c r="AD205" i="2"/>
  <c r="BV117" i="3"/>
  <c r="BW117" i="3"/>
  <c r="O117" i="3"/>
  <c r="BH141" i="3"/>
  <c r="BG141" i="3"/>
  <c r="BH29" i="3"/>
  <c r="BG29" i="3"/>
  <c r="BG142" i="3"/>
  <c r="BH142" i="3"/>
  <c r="BH137" i="3"/>
  <c r="BG137" i="3"/>
  <c r="BV83" i="3"/>
  <c r="BW83" i="3"/>
  <c r="O83" i="3"/>
  <c r="BG150" i="3"/>
  <c r="BH150" i="3"/>
  <c r="AD193" i="2"/>
  <c r="AC193" i="2"/>
  <c r="BG16" i="3"/>
  <c r="BH16" i="3"/>
  <c r="BW78" i="3"/>
  <c r="BV78" i="3"/>
  <c r="O78" i="3"/>
  <c r="BG146" i="3"/>
  <c r="BH146" i="3"/>
  <c r="BH60" i="3"/>
  <c r="BG60" i="3"/>
  <c r="BG26" i="3"/>
  <c r="BH26" i="3"/>
  <c r="BG8" i="3"/>
  <c r="BH8" i="3"/>
  <c r="BW32" i="3"/>
  <c r="BV32" i="3"/>
  <c r="O32" i="3"/>
  <c r="BG109" i="3"/>
  <c r="BH109" i="3"/>
  <c r="BV147" i="3"/>
  <c r="BW147" i="3"/>
  <c r="O147" i="3"/>
  <c r="BW106" i="3"/>
  <c r="BV106" i="3"/>
  <c r="O106" i="3"/>
  <c r="AC102" i="2"/>
  <c r="AD102" i="2"/>
  <c r="O71" i="2"/>
  <c r="BG88" i="3"/>
  <c r="BH88" i="3"/>
  <c r="BH56" i="3"/>
  <c r="BG56" i="3"/>
  <c r="BH110" i="3"/>
  <c r="BG110" i="3"/>
  <c r="AC217" i="2"/>
  <c r="AD217" i="2"/>
  <c r="BH71" i="3"/>
  <c r="BG71" i="3"/>
  <c r="AD77" i="2"/>
  <c r="AC77" i="2"/>
  <c r="AC115" i="2"/>
  <c r="AD115" i="2"/>
  <c r="O84" i="2"/>
  <c r="BG159" i="3"/>
  <c r="BH159" i="3"/>
  <c r="BH168" i="3"/>
  <c r="BG168" i="3"/>
  <c r="AC207" i="2"/>
  <c r="AD207" i="2"/>
  <c r="AC123" i="2"/>
  <c r="AD123" i="2"/>
  <c r="O92" i="2"/>
  <c r="BG172" i="3"/>
  <c r="BH172" i="3"/>
  <c r="BG94" i="3"/>
  <c r="BH94" i="3"/>
  <c r="BG37" i="3"/>
  <c r="BH37" i="3"/>
  <c r="BG28" i="3"/>
  <c r="BH28" i="3"/>
  <c r="AC57" i="2"/>
  <c r="AD57" i="2"/>
  <c r="BH129" i="3"/>
  <c r="BG129" i="3"/>
  <c r="BH12" i="3"/>
  <c r="BG12" i="3"/>
  <c r="BG45" i="3"/>
  <c r="BH45" i="3"/>
  <c r="AD206" i="2"/>
  <c r="AC206" i="2"/>
  <c r="BV92" i="3"/>
  <c r="BW92" i="3"/>
  <c r="O92" i="3"/>
  <c r="BG91" i="3"/>
  <c r="BH91" i="3"/>
  <c r="BH64" i="3"/>
  <c r="BG64" i="3"/>
  <c r="AC214" i="2"/>
  <c r="AD214" i="2"/>
  <c r="BH133" i="3"/>
  <c r="BG133" i="3"/>
  <c r="BG165" i="3"/>
  <c r="BH165" i="3"/>
  <c r="BH162" i="3"/>
  <c r="BG162" i="3"/>
  <c r="BH166" i="3"/>
  <c r="BG166" i="3"/>
  <c r="AD202" i="2"/>
  <c r="AC202" i="2"/>
  <c r="BH157" i="3"/>
  <c r="BG157" i="3"/>
  <c r="AC124" i="2"/>
  <c r="AD124" i="2"/>
  <c r="O93" i="2"/>
  <c r="BW127" i="3"/>
  <c r="BV127" i="3"/>
  <c r="O127" i="3"/>
  <c r="BV6" i="3"/>
  <c r="BW6" i="3"/>
  <c r="O6" i="3"/>
  <c r="AD56" i="2"/>
  <c r="AC56" i="2"/>
  <c r="BG107" i="3"/>
  <c r="BH107" i="3"/>
  <c r="BG151" i="3"/>
  <c r="BH151" i="3"/>
  <c r="BG19" i="3"/>
  <c r="BH19" i="3"/>
  <c r="AC200" i="2"/>
  <c r="AD200" i="2"/>
  <c r="BV140" i="3"/>
  <c r="BW140" i="3"/>
  <c r="O140" i="3"/>
  <c r="AC121" i="2"/>
  <c r="AD121" i="2"/>
  <c r="O90" i="2"/>
  <c r="O74" i="2"/>
  <c r="BG124" i="3"/>
  <c r="BH124" i="3"/>
  <c r="BG31" i="3"/>
  <c r="BH31" i="3"/>
  <c r="BH67" i="3"/>
  <c r="BG67" i="3"/>
  <c r="BG48" i="3"/>
  <c r="BH48" i="3"/>
  <c r="BV46" i="3"/>
  <c r="BW46" i="3"/>
  <c r="O46" i="3"/>
  <c r="BH34" i="3"/>
  <c r="BG34" i="3"/>
  <c r="BG171" i="3"/>
  <c r="BH171" i="3"/>
  <c r="AC194" i="2"/>
  <c r="AD194" i="2"/>
  <c r="AB15" i="2"/>
  <c r="H11" i="28" s="1"/>
  <c r="H10" i="28"/>
  <c r="BH116" i="3"/>
  <c r="BG116" i="3"/>
  <c r="BW115" i="3"/>
  <c r="BV115" i="3"/>
  <c r="O115" i="3"/>
  <c r="BW120" i="3"/>
  <c r="BV120" i="3"/>
  <c r="O120" i="3"/>
  <c r="BW7" i="3"/>
  <c r="BV7" i="3"/>
  <c r="O7" i="3"/>
  <c r="BH120" i="3" l="1"/>
  <c r="BG120" i="3"/>
  <c r="AC90" i="2"/>
  <c r="AD90" i="2"/>
  <c r="BH127" i="3"/>
  <c r="BG127" i="3"/>
  <c r="AD70" i="2"/>
  <c r="AC70" i="2"/>
  <c r="BG178" i="3"/>
  <c r="BH178" i="3"/>
  <c r="BH112" i="3"/>
  <c r="BG112" i="3"/>
  <c r="BH61" i="3"/>
  <c r="BG61" i="3"/>
  <c r="BG47" i="3"/>
  <c r="BH47" i="3"/>
  <c r="BH152" i="3"/>
  <c r="BG152" i="3"/>
  <c r="BH92" i="3"/>
  <c r="BG92" i="3"/>
  <c r="AD84" i="2"/>
  <c r="AC84" i="2"/>
  <c r="BG84" i="3"/>
  <c r="BH84" i="3"/>
  <c r="AD80" i="2"/>
  <c r="AC80" i="2"/>
  <c r="BG57" i="3"/>
  <c r="BH57" i="3"/>
  <c r="AD92" i="2"/>
  <c r="AC92" i="2"/>
  <c r="BH106" i="3"/>
  <c r="BG106" i="3"/>
  <c r="BG32" i="3"/>
  <c r="BH32" i="3"/>
  <c r="AD72" i="2"/>
  <c r="AC72" i="2"/>
  <c r="BH102" i="3"/>
  <c r="BG102" i="3"/>
  <c r="BH160" i="3"/>
  <c r="BG160" i="3"/>
  <c r="AD75" i="2"/>
  <c r="AC75" i="2"/>
  <c r="BH115" i="3"/>
  <c r="BG115" i="3"/>
  <c r="BH140" i="3"/>
  <c r="BG140" i="3"/>
  <c r="AD83" i="2"/>
  <c r="AC83" i="2"/>
  <c r="BG132" i="3"/>
  <c r="BH132" i="3"/>
  <c r="BH11" i="3"/>
  <c r="BG11" i="3"/>
  <c r="BH14" i="3"/>
  <c r="BG14" i="3"/>
  <c r="AD93" i="2"/>
  <c r="AC93" i="2"/>
  <c r="BG78" i="3"/>
  <c r="BH78" i="3"/>
  <c r="AD85" i="2"/>
  <c r="AC85" i="2"/>
  <c r="AC82" i="2"/>
  <c r="AD82" i="2"/>
  <c r="AC78" i="2"/>
  <c r="AD78" i="2"/>
  <c r="BG7" i="3"/>
  <c r="BH7" i="3"/>
  <c r="BG6" i="3"/>
  <c r="BH6" i="3"/>
  <c r="BG147" i="3"/>
  <c r="BH147" i="3"/>
  <c r="BH117" i="3"/>
  <c r="BG117" i="3"/>
  <c r="AD79" i="2"/>
  <c r="AC79" i="2"/>
  <c r="BG154" i="3"/>
  <c r="BH154" i="3"/>
  <c r="AC69" i="2"/>
  <c r="AD69" i="2"/>
  <c r="BH144" i="3"/>
  <c r="BG144" i="3"/>
  <c r="AD76" i="2"/>
  <c r="AC76" i="2"/>
  <c r="BH174" i="3"/>
  <c r="BG174" i="3"/>
  <c r="AC89" i="2"/>
  <c r="AD89" i="2"/>
  <c r="BH46" i="3"/>
  <c r="BG46" i="3"/>
  <c r="BG83" i="3"/>
  <c r="BH83" i="3"/>
  <c r="AC86" i="2"/>
  <c r="AD86" i="2"/>
  <c r="BG89" i="3"/>
  <c r="BH89" i="3"/>
  <c r="AD74" i="2"/>
  <c r="AC74" i="2"/>
  <c r="AD71" i="2"/>
  <c r="AC71" i="2"/>
  <c r="BG53" i="3"/>
  <c r="BH53" i="3"/>
  <c r="BG62" i="3"/>
  <c r="BH62" i="3"/>
  <c r="AD26" i="2"/>
  <c r="AC26" i="2"/>
  <c r="O15" i="2"/>
  <c r="BH27" i="3"/>
  <c r="BG27" i="3"/>
  <c r="BH82" i="3"/>
  <c r="BG82" i="3"/>
  <c r="AD68" i="2"/>
  <c r="AC68" i="2"/>
  <c r="AC15" i="2" l="1"/>
  <c r="I11" i="28" s="1"/>
  <c r="I10" i="28"/>
  <c r="AD15" i="2"/>
  <c r="B47" i="16" l="1"/>
  <c r="B49" i="16"/>
  <c r="B45" i="16"/>
  <c r="B48" i="16"/>
  <c r="B46" i="16"/>
  <c r="B61" i="16" l="1"/>
  <c r="B63" i="16"/>
  <c r="B65" i="16"/>
  <c r="B64" i="16"/>
  <c r="B62" i="16"/>
  <c r="C45" i="16"/>
  <c r="C49" i="16"/>
  <c r="C47" i="16"/>
  <c r="C46" i="16"/>
  <c r="C48" i="16"/>
  <c r="B63" i="19"/>
  <c r="B65" i="19"/>
  <c r="B62" i="19"/>
  <c r="B61" i="19"/>
  <c r="B64" i="19"/>
  <c r="B62" i="17"/>
  <c r="B63" i="17"/>
  <c r="B64" i="17"/>
  <c r="B65" i="17"/>
  <c r="B61" i="17"/>
  <c r="G64" i="16"/>
  <c r="B49" i="17"/>
  <c r="B45" i="17"/>
  <c r="B48" i="17"/>
  <c r="B46" i="17"/>
  <c r="B47" i="17"/>
  <c r="B51" i="16"/>
  <c r="B46" i="19"/>
  <c r="B45" i="19"/>
  <c r="B49" i="19"/>
  <c r="B48" i="19"/>
  <c r="B47" i="19"/>
  <c r="B67" i="19" l="1"/>
  <c r="B67" i="17"/>
  <c r="C65" i="17"/>
  <c r="C62" i="17"/>
  <c r="C63" i="17"/>
  <c r="C64" i="17"/>
  <c r="C61" i="17"/>
  <c r="B51" i="19"/>
  <c r="G61" i="16"/>
  <c r="G63" i="16"/>
  <c r="G65" i="16"/>
  <c r="G62" i="16"/>
  <c r="C63" i="16"/>
  <c r="C65" i="16"/>
  <c r="C64" i="16"/>
  <c r="C61" i="16"/>
  <c r="C62" i="16"/>
  <c r="B63" i="18"/>
  <c r="B65" i="18"/>
  <c r="B61" i="18"/>
  <c r="B62" i="18"/>
  <c r="B64" i="18"/>
  <c r="G64" i="18"/>
  <c r="B67" i="16"/>
  <c r="C46" i="19"/>
  <c r="C45" i="19"/>
  <c r="C48" i="19"/>
  <c r="C49" i="19"/>
  <c r="C47" i="19"/>
  <c r="C51" i="16"/>
  <c r="C64" i="19"/>
  <c r="B51" i="17"/>
  <c r="D47" i="16"/>
  <c r="D49" i="16"/>
  <c r="D45" i="16"/>
  <c r="D48" i="16"/>
  <c r="D46" i="16"/>
  <c r="G63" i="17"/>
  <c r="G62" i="17"/>
  <c r="G61" i="17"/>
  <c r="G64" i="17"/>
  <c r="G65" i="17"/>
  <c r="D51" i="16" l="1"/>
  <c r="R51" i="16" s="1"/>
  <c r="G67" i="16"/>
  <c r="C67" i="17"/>
  <c r="Q67" i="17" s="1"/>
  <c r="Q51" i="16"/>
  <c r="G67" i="17"/>
  <c r="D48" i="17"/>
  <c r="E48" i="16"/>
  <c r="H48" i="18"/>
  <c r="D64" i="17"/>
  <c r="H65" i="16"/>
  <c r="C48" i="17"/>
  <c r="C47" i="17"/>
  <c r="C49" i="17"/>
  <c r="C46" i="17"/>
  <c r="C45" i="17"/>
  <c r="C51" i="19"/>
  <c r="C65" i="19"/>
  <c r="C62" i="19"/>
  <c r="C61" i="19"/>
  <c r="C63" i="19"/>
  <c r="D45" i="19"/>
  <c r="D47" i="19"/>
  <c r="D48" i="19"/>
  <c r="D49" i="19"/>
  <c r="D46" i="19"/>
  <c r="G65" i="18"/>
  <c r="G63" i="18"/>
  <c r="G61" i="18"/>
  <c r="G62" i="18"/>
  <c r="C67" i="16"/>
  <c r="C62" i="18"/>
  <c r="C64" i="18"/>
  <c r="C65" i="18"/>
  <c r="C61" i="18"/>
  <c r="C63" i="18"/>
  <c r="G46" i="18"/>
  <c r="G47" i="18"/>
  <c r="G49" i="18"/>
  <c r="G45" i="18"/>
  <c r="B67" i="18"/>
  <c r="D64" i="16"/>
  <c r="G48" i="18"/>
  <c r="H64" i="16" l="1"/>
  <c r="G51" i="18"/>
  <c r="G67" i="18"/>
  <c r="C67" i="18"/>
  <c r="Q51" i="19"/>
  <c r="D63" i="19"/>
  <c r="D62" i="19"/>
  <c r="D61" i="19"/>
  <c r="D65" i="19"/>
  <c r="E48" i="17"/>
  <c r="H64" i="19"/>
  <c r="E64" i="16"/>
  <c r="E45" i="16"/>
  <c r="E49" i="16"/>
  <c r="E46" i="16"/>
  <c r="E47" i="16"/>
  <c r="D65" i="18"/>
  <c r="D62" i="18"/>
  <c r="D64" i="18"/>
  <c r="D61" i="18"/>
  <c r="D63" i="18"/>
  <c r="H65" i="18"/>
  <c r="H46" i="18"/>
  <c r="H47" i="18"/>
  <c r="H45" i="18"/>
  <c r="H49" i="18"/>
  <c r="D51" i="19"/>
  <c r="H63" i="16"/>
  <c r="H61" i="16"/>
  <c r="H62" i="16"/>
  <c r="D49" i="17"/>
  <c r="D46" i="17"/>
  <c r="D45" i="17"/>
  <c r="D47" i="17"/>
  <c r="D65" i="16"/>
  <c r="D62" i="16"/>
  <c r="D63" i="16"/>
  <c r="D61" i="16"/>
  <c r="E46" i="19"/>
  <c r="E49" i="19"/>
  <c r="E45" i="19"/>
  <c r="E47" i="19"/>
  <c r="E48" i="19"/>
  <c r="U51" i="18"/>
  <c r="H64" i="17"/>
  <c r="Q67" i="16"/>
  <c r="C67" i="19"/>
  <c r="C51" i="17"/>
  <c r="D64" i="19"/>
  <c r="D62" i="17"/>
  <c r="D63" i="17"/>
  <c r="D65" i="17"/>
  <c r="D61" i="17"/>
  <c r="H67" i="16" l="1"/>
  <c r="E51" i="16"/>
  <c r="S51" i="16" s="1"/>
  <c r="E51" i="19"/>
  <c r="I45" i="18"/>
  <c r="I47" i="18"/>
  <c r="I46" i="18"/>
  <c r="I49" i="18"/>
  <c r="V67" i="16"/>
  <c r="I64" i="17"/>
  <c r="I65" i="16"/>
  <c r="I63" i="16"/>
  <c r="I61" i="16"/>
  <c r="I62" i="16"/>
  <c r="I48" i="18"/>
  <c r="D67" i="19"/>
  <c r="Q67" i="18"/>
  <c r="E64" i="18"/>
  <c r="E65" i="18"/>
  <c r="E63" i="18"/>
  <c r="E62" i="18"/>
  <c r="E61" i="18"/>
  <c r="E64" i="17"/>
  <c r="E61" i="17"/>
  <c r="E62" i="17"/>
  <c r="E65" i="17"/>
  <c r="E63" i="17"/>
  <c r="F48" i="16"/>
  <c r="F49" i="16"/>
  <c r="F45" i="16"/>
  <c r="F47" i="16"/>
  <c r="F46" i="16"/>
  <c r="H65" i="19"/>
  <c r="H63" i="19"/>
  <c r="H61" i="19"/>
  <c r="H62" i="19"/>
  <c r="R51" i="19"/>
  <c r="H64" i="18"/>
  <c r="H62" i="18"/>
  <c r="H61" i="18"/>
  <c r="H63" i="18"/>
  <c r="E63" i="16"/>
  <c r="E61" i="16"/>
  <c r="E62" i="16"/>
  <c r="E65" i="16"/>
  <c r="D67" i="17"/>
  <c r="I64" i="16"/>
  <c r="D51" i="17"/>
  <c r="Q67" i="19"/>
  <c r="Q51" i="17"/>
  <c r="H65" i="17"/>
  <c r="H61" i="17"/>
  <c r="H63" i="17"/>
  <c r="H62" i="17"/>
  <c r="D67" i="16"/>
  <c r="E64" i="19"/>
  <c r="E62" i="19"/>
  <c r="E63" i="19"/>
  <c r="E61" i="19"/>
  <c r="E65" i="19"/>
  <c r="F47" i="19"/>
  <c r="F48" i="19"/>
  <c r="F45" i="19"/>
  <c r="F46" i="19"/>
  <c r="F49" i="19"/>
  <c r="H51" i="18"/>
  <c r="D67" i="18"/>
  <c r="J48" i="18"/>
  <c r="E46" i="17"/>
  <c r="E45" i="17"/>
  <c r="E49" i="17"/>
  <c r="E47" i="17"/>
  <c r="I65" i="17" l="1"/>
  <c r="H67" i="17"/>
  <c r="V67" i="17" s="1"/>
  <c r="H67" i="18"/>
  <c r="V67" i="18" s="1"/>
  <c r="E67" i="16"/>
  <c r="S67" i="16" s="1"/>
  <c r="R67" i="17"/>
  <c r="I61" i="18"/>
  <c r="I63" i="18"/>
  <c r="I62" i="18"/>
  <c r="E67" i="17"/>
  <c r="R67" i="19"/>
  <c r="I63" i="17"/>
  <c r="I62" i="17"/>
  <c r="I61" i="17"/>
  <c r="J64" i="16"/>
  <c r="J62" i="16"/>
  <c r="J61" i="16"/>
  <c r="J63" i="16"/>
  <c r="R67" i="16"/>
  <c r="J65" i="17"/>
  <c r="H67" i="19"/>
  <c r="E51" i="17"/>
  <c r="F51" i="19"/>
  <c r="F51" i="16"/>
  <c r="G61" i="19"/>
  <c r="G63" i="19"/>
  <c r="G62" i="19"/>
  <c r="G64" i="19"/>
  <c r="G65" i="19"/>
  <c r="J65" i="16"/>
  <c r="E67" i="18"/>
  <c r="I65" i="18"/>
  <c r="F63" i="17"/>
  <c r="F61" i="17"/>
  <c r="F62" i="17"/>
  <c r="F65" i="17"/>
  <c r="E67" i="19"/>
  <c r="F47" i="17"/>
  <c r="F46" i="17"/>
  <c r="F45" i="17"/>
  <c r="F49" i="17"/>
  <c r="K65" i="16"/>
  <c r="I67" i="16"/>
  <c r="W67" i="16" s="1"/>
  <c r="I51" i="18"/>
  <c r="W51" i="18" s="1"/>
  <c r="J64" i="18"/>
  <c r="R67" i="18"/>
  <c r="F65" i="18"/>
  <c r="F63" i="18"/>
  <c r="F64" i="18"/>
  <c r="F61" i="18"/>
  <c r="F62" i="18"/>
  <c r="F64" i="19"/>
  <c r="F65" i="19"/>
  <c r="F62" i="19"/>
  <c r="F63" i="19"/>
  <c r="F61" i="19"/>
  <c r="R51" i="17"/>
  <c r="J46" i="18"/>
  <c r="J47" i="18"/>
  <c r="J45" i="18"/>
  <c r="J49" i="18"/>
  <c r="V51" i="18"/>
  <c r="F48" i="17"/>
  <c r="G48" i="16"/>
  <c r="S51" i="19"/>
  <c r="I64" i="18"/>
  <c r="F64" i="16"/>
  <c r="F65" i="16"/>
  <c r="F61" i="16"/>
  <c r="F63" i="16"/>
  <c r="F62" i="16"/>
  <c r="F64" i="17"/>
  <c r="F67" i="19" l="1"/>
  <c r="I67" i="17"/>
  <c r="W67" i="17" s="1"/>
  <c r="F67" i="18"/>
  <c r="L65" i="16"/>
  <c r="S67" i="18"/>
  <c r="G67" i="19"/>
  <c r="V67" i="19" s="1"/>
  <c r="G48" i="17"/>
  <c r="J51" i="18"/>
  <c r="X51" i="18" s="1"/>
  <c r="T67" i="19"/>
  <c r="K64" i="16"/>
  <c r="K63" i="16"/>
  <c r="K61" i="16"/>
  <c r="K62" i="16"/>
  <c r="F67" i="17"/>
  <c r="T51" i="19"/>
  <c r="J67" i="16"/>
  <c r="X67" i="16" s="1"/>
  <c r="J64" i="17"/>
  <c r="J61" i="17"/>
  <c r="J63" i="17"/>
  <c r="J62" i="17"/>
  <c r="I67" i="18"/>
  <c r="W67" i="18" s="1"/>
  <c r="F67" i="16"/>
  <c r="G48" i="19"/>
  <c r="J65" i="18"/>
  <c r="J61" i="18"/>
  <c r="J62" i="18"/>
  <c r="J63" i="18"/>
  <c r="G45" i="16"/>
  <c r="G47" i="16"/>
  <c r="G46" i="16"/>
  <c r="G49" i="16"/>
  <c r="F51" i="17"/>
  <c r="S67" i="19"/>
  <c r="T51" i="16"/>
  <c r="S51" i="17"/>
  <c r="S67" i="17"/>
  <c r="L64" i="16" l="1"/>
  <c r="J67" i="18"/>
  <c r="X67" i="18" s="1"/>
  <c r="G51" i="16"/>
  <c r="K65" i="17"/>
  <c r="K63" i="17"/>
  <c r="K61" i="17"/>
  <c r="K62" i="17"/>
  <c r="T51" i="17"/>
  <c r="H46" i="16"/>
  <c r="H45" i="16"/>
  <c r="H47" i="16"/>
  <c r="H49" i="16"/>
  <c r="K64" i="17"/>
  <c r="I48" i="16"/>
  <c r="K67" i="16"/>
  <c r="Y67" i="16" s="1"/>
  <c r="L65" i="18"/>
  <c r="H48" i="16"/>
  <c r="K64" i="18"/>
  <c r="K62" i="18"/>
  <c r="K63" i="18"/>
  <c r="K61" i="18"/>
  <c r="K65" i="18"/>
  <c r="T67" i="16"/>
  <c r="U67" i="16"/>
  <c r="M65" i="16"/>
  <c r="U67" i="19"/>
  <c r="G49" i="19"/>
  <c r="G45" i="19"/>
  <c r="G47" i="19"/>
  <c r="G46" i="19"/>
  <c r="T67" i="17"/>
  <c r="U67" i="17"/>
  <c r="L63" i="16"/>
  <c r="L62" i="16"/>
  <c r="L61" i="16"/>
  <c r="J67" i="17"/>
  <c r="X67" i="17" s="1"/>
  <c r="L65" i="17"/>
  <c r="T67" i="18"/>
  <c r="U67" i="18"/>
  <c r="U51" i="16"/>
  <c r="G47" i="17"/>
  <c r="G46" i="17"/>
  <c r="G45" i="17"/>
  <c r="G49" i="17"/>
  <c r="L67" i="16" l="1"/>
  <c r="L64" i="17"/>
  <c r="L61" i="17"/>
  <c r="L63" i="17"/>
  <c r="L62" i="17"/>
  <c r="K48" i="18"/>
  <c r="K46" i="18"/>
  <c r="K45" i="18"/>
  <c r="K47" i="18"/>
  <c r="K49" i="18"/>
  <c r="H45" i="19"/>
  <c r="H46" i="19"/>
  <c r="H47" i="19"/>
  <c r="H49" i="19"/>
  <c r="G51" i="17"/>
  <c r="M64" i="17"/>
  <c r="H48" i="19"/>
  <c r="K67" i="17"/>
  <c r="Y67" i="17" s="1"/>
  <c r="N64" i="16"/>
  <c r="Z67" i="16"/>
  <c r="H48" i="17"/>
  <c r="H46" i="17"/>
  <c r="H47" i="17"/>
  <c r="H45" i="17"/>
  <c r="H49" i="17"/>
  <c r="M64" i="16"/>
  <c r="M63" i="16"/>
  <c r="M62" i="16"/>
  <c r="M61" i="16"/>
  <c r="I47" i="16"/>
  <c r="I46" i="16"/>
  <c r="I45" i="16"/>
  <c r="I49" i="16"/>
  <c r="H51" i="16"/>
  <c r="M65" i="18"/>
  <c r="L48" i="18"/>
  <c r="L47" i="18"/>
  <c r="L46" i="18"/>
  <c r="L45" i="18"/>
  <c r="L49" i="18"/>
  <c r="G51" i="19"/>
  <c r="M48" i="18"/>
  <c r="K67" i="18"/>
  <c r="Y67" i="18" s="1"/>
  <c r="L64" i="18"/>
  <c r="L62" i="18"/>
  <c r="L61" i="18"/>
  <c r="L63" i="18"/>
  <c r="I51" i="16" l="1"/>
  <c r="W51" i="16" s="1"/>
  <c r="H51" i="17"/>
  <c r="H51" i="19"/>
  <c r="B63" i="34"/>
  <c r="B64" i="34"/>
  <c r="B65" i="34"/>
  <c r="B62" i="34"/>
  <c r="B61" i="34"/>
  <c r="I46" i="17"/>
  <c r="I47" i="17"/>
  <c r="I45" i="17"/>
  <c r="I49" i="17"/>
  <c r="L51" i="18"/>
  <c r="N65" i="17"/>
  <c r="J48" i="16"/>
  <c r="J45" i="16"/>
  <c r="J46" i="16"/>
  <c r="J47" i="16"/>
  <c r="J49" i="16"/>
  <c r="M64" i="18"/>
  <c r="M61" i="18"/>
  <c r="M63" i="18"/>
  <c r="M62" i="18"/>
  <c r="M67" i="16"/>
  <c r="AA67" i="16" s="1"/>
  <c r="M65" i="17"/>
  <c r="M61" i="17"/>
  <c r="M63" i="17"/>
  <c r="M62" i="17"/>
  <c r="K51" i="18"/>
  <c r="Y51" i="18" s="1"/>
  <c r="L67" i="17"/>
  <c r="Z67" i="17" s="1"/>
  <c r="U51" i="17"/>
  <c r="I48" i="17"/>
  <c r="N65" i="16"/>
  <c r="N62" i="16"/>
  <c r="N63" i="16"/>
  <c r="N61" i="16"/>
  <c r="N49" i="18"/>
  <c r="I48" i="19"/>
  <c r="I46" i="19"/>
  <c r="I47" i="19"/>
  <c r="I45" i="19"/>
  <c r="I49" i="19"/>
  <c r="O65" i="16"/>
  <c r="M45" i="18"/>
  <c r="M46" i="18"/>
  <c r="M47" i="18"/>
  <c r="M49" i="18"/>
  <c r="L67" i="18"/>
  <c r="Z67" i="18" s="1"/>
  <c r="B45" i="34"/>
  <c r="B46" i="34"/>
  <c r="B49" i="34"/>
  <c r="B47" i="34"/>
  <c r="B48" i="34"/>
  <c r="U51" i="19"/>
  <c r="V51" i="16"/>
  <c r="N48" i="18" l="1"/>
  <c r="Z51" i="18"/>
  <c r="N67" i="16"/>
  <c r="AB67" i="16" s="1"/>
  <c r="I51" i="19"/>
  <c r="W51" i="19" s="1"/>
  <c r="N64" i="17"/>
  <c r="N63" i="17"/>
  <c r="N61" i="17"/>
  <c r="N62" i="17"/>
  <c r="B64" i="8"/>
  <c r="B61" i="8"/>
  <c r="B65" i="8"/>
  <c r="B63" i="8"/>
  <c r="B62" i="8"/>
  <c r="B61" i="7"/>
  <c r="B64" i="7"/>
  <c r="B63" i="7"/>
  <c r="B62" i="7"/>
  <c r="B65" i="7"/>
  <c r="B67" i="34"/>
  <c r="C64" i="34"/>
  <c r="J47" i="19"/>
  <c r="J45" i="19"/>
  <c r="J46" i="19"/>
  <c r="J49" i="19"/>
  <c r="J51" i="16"/>
  <c r="X51" i="16" s="1"/>
  <c r="V51" i="19"/>
  <c r="N65" i="18"/>
  <c r="N63" i="18"/>
  <c r="N62" i="18"/>
  <c r="N61" i="18"/>
  <c r="M67" i="18"/>
  <c r="AA67" i="18" s="1"/>
  <c r="J48" i="17"/>
  <c r="J46" i="17"/>
  <c r="J45" i="17"/>
  <c r="J47" i="17"/>
  <c r="J49" i="17"/>
  <c r="N64" i="18"/>
  <c r="M51" i="18"/>
  <c r="AA51" i="18" s="1"/>
  <c r="J48" i="19"/>
  <c r="O64" i="16"/>
  <c r="O62" i="16"/>
  <c r="O61" i="16"/>
  <c r="O63" i="16"/>
  <c r="N46" i="18"/>
  <c r="N45" i="18"/>
  <c r="N47" i="18"/>
  <c r="C46" i="34"/>
  <c r="C48" i="34"/>
  <c r="C47" i="34"/>
  <c r="C49" i="34"/>
  <c r="C45" i="34"/>
  <c r="M67" i="17"/>
  <c r="AA67" i="17" s="1"/>
  <c r="I51" i="17"/>
  <c r="W51" i="17" s="1"/>
  <c r="V51" i="17"/>
  <c r="B51" i="34"/>
  <c r="O67" i="16" l="1"/>
  <c r="AD67" i="16" s="1"/>
  <c r="N51" i="18"/>
  <c r="AB51" i="18" s="1"/>
  <c r="B45" i="8"/>
  <c r="B47" i="8"/>
  <c r="B46" i="8"/>
  <c r="B49" i="8"/>
  <c r="C62" i="8"/>
  <c r="C63" i="8"/>
  <c r="C61" i="8"/>
  <c r="C64" i="8"/>
  <c r="C65" i="8"/>
  <c r="O65" i="18"/>
  <c r="O61" i="18"/>
  <c r="O62" i="18"/>
  <c r="O63" i="18"/>
  <c r="B48" i="7"/>
  <c r="B49" i="7"/>
  <c r="B47" i="7"/>
  <c r="B46" i="7"/>
  <c r="B45" i="7"/>
  <c r="B48" i="8"/>
  <c r="D64" i="34"/>
  <c r="B61" i="33"/>
  <c r="B63" i="33"/>
  <c r="B65" i="33"/>
  <c r="B62" i="33"/>
  <c r="O64" i="18"/>
  <c r="N67" i="18"/>
  <c r="AB67" i="18" s="1"/>
  <c r="O64" i="17"/>
  <c r="O61" i="17"/>
  <c r="O62" i="17"/>
  <c r="O63" i="17"/>
  <c r="J51" i="17"/>
  <c r="X51" i="17" s="1"/>
  <c r="J51" i="19"/>
  <c r="X51" i="19" s="1"/>
  <c r="B67" i="7"/>
  <c r="C63" i="34"/>
  <c r="C65" i="34"/>
  <c r="C61" i="34"/>
  <c r="C62" i="34"/>
  <c r="C63" i="7"/>
  <c r="C65" i="7"/>
  <c r="C61" i="7"/>
  <c r="C62" i="7"/>
  <c r="C64" i="7"/>
  <c r="B64" i="33"/>
  <c r="C48" i="15"/>
  <c r="N67" i="17"/>
  <c r="AB67" i="17" s="1"/>
  <c r="O65" i="17"/>
  <c r="K48" i="16"/>
  <c r="K45" i="16"/>
  <c r="K46" i="16"/>
  <c r="K47" i="16"/>
  <c r="K49" i="16"/>
  <c r="D48" i="34"/>
  <c r="C51" i="34"/>
  <c r="B65" i="15"/>
  <c r="B61" i="15"/>
  <c r="B62" i="15"/>
  <c r="B63" i="15"/>
  <c r="K48" i="19"/>
  <c r="B67" i="8"/>
  <c r="C64" i="15"/>
  <c r="O48" i="18"/>
  <c r="O47" i="18"/>
  <c r="O45" i="18"/>
  <c r="O46" i="18"/>
  <c r="O49" i="18"/>
  <c r="B64" i="15"/>
  <c r="AC67" i="16" l="1"/>
  <c r="O51" i="18"/>
  <c r="AC51" i="18" s="1"/>
  <c r="K51" i="16"/>
  <c r="Y51" i="16" s="1"/>
  <c r="K48" i="17"/>
  <c r="K47" i="17"/>
  <c r="K45" i="17"/>
  <c r="K46" i="17"/>
  <c r="K49" i="17"/>
  <c r="C45" i="15"/>
  <c r="C49" i="15"/>
  <c r="C47" i="15"/>
  <c r="C46" i="15"/>
  <c r="D64" i="33"/>
  <c r="O67" i="17"/>
  <c r="B51" i="7"/>
  <c r="C67" i="34"/>
  <c r="B47" i="15"/>
  <c r="B46" i="15"/>
  <c r="B49" i="15"/>
  <c r="B45" i="15"/>
  <c r="B67" i="33"/>
  <c r="C64" i="33"/>
  <c r="C63" i="33"/>
  <c r="C62" i="33"/>
  <c r="C65" i="33"/>
  <c r="C61" i="33"/>
  <c r="D48" i="7"/>
  <c r="C67" i="8"/>
  <c r="C65" i="15"/>
  <c r="C61" i="15"/>
  <c r="C62" i="15"/>
  <c r="C63" i="15"/>
  <c r="B67" i="15"/>
  <c r="D46" i="34"/>
  <c r="D45" i="34"/>
  <c r="D49" i="34"/>
  <c r="D47" i="34"/>
  <c r="B48" i="15"/>
  <c r="C48" i="7"/>
  <c r="C47" i="7"/>
  <c r="C46" i="7"/>
  <c r="C49" i="7"/>
  <c r="C45" i="7"/>
  <c r="B51" i="8"/>
  <c r="D48" i="15"/>
  <c r="C67" i="7"/>
  <c r="D65" i="7"/>
  <c r="D61" i="7"/>
  <c r="D63" i="7"/>
  <c r="D64" i="7"/>
  <c r="D62" i="7"/>
  <c r="D61" i="34"/>
  <c r="D62" i="34"/>
  <c r="D63" i="34"/>
  <c r="D65" i="34"/>
  <c r="K46" i="19"/>
  <c r="K45" i="19"/>
  <c r="K47" i="19"/>
  <c r="K49" i="19"/>
  <c r="C48" i="8"/>
  <c r="C45" i="8"/>
  <c r="C49" i="8"/>
  <c r="C46" i="8"/>
  <c r="C47" i="8"/>
  <c r="Q51" i="34"/>
  <c r="D62" i="8"/>
  <c r="D61" i="8"/>
  <c r="D64" i="8"/>
  <c r="D65" i="8"/>
  <c r="D63" i="8"/>
  <c r="O67" i="18"/>
  <c r="L48" i="16"/>
  <c r="AD51" i="18" l="1"/>
  <c r="C51" i="15"/>
  <c r="C51" i="7"/>
  <c r="Q51" i="7" s="1"/>
  <c r="M45" i="16"/>
  <c r="M47" i="16"/>
  <c r="M46" i="16"/>
  <c r="Q67" i="8"/>
  <c r="C67" i="33"/>
  <c r="B51" i="15"/>
  <c r="M49" i="16"/>
  <c r="L48" i="17"/>
  <c r="L45" i="17"/>
  <c r="L47" i="17"/>
  <c r="L46" i="17"/>
  <c r="C51" i="8"/>
  <c r="D48" i="8"/>
  <c r="D45" i="8"/>
  <c r="D49" i="8"/>
  <c r="D47" i="8"/>
  <c r="D46" i="8"/>
  <c r="D67" i="7"/>
  <c r="AD67" i="17"/>
  <c r="AC67" i="17"/>
  <c r="Q67" i="34"/>
  <c r="D63" i="15"/>
  <c r="D62" i="15"/>
  <c r="D65" i="15"/>
  <c r="D61" i="15"/>
  <c r="L47" i="16"/>
  <c r="L46" i="16"/>
  <c r="L45" i="16"/>
  <c r="L49" i="16"/>
  <c r="D67" i="34"/>
  <c r="C67" i="15"/>
  <c r="L49" i="17"/>
  <c r="N49" i="16"/>
  <c r="E48" i="15"/>
  <c r="Q67" i="7"/>
  <c r="K51" i="19"/>
  <c r="Y51" i="19" s="1"/>
  <c r="D45" i="7"/>
  <c r="D46" i="7"/>
  <c r="D47" i="7"/>
  <c r="D49" i="7"/>
  <c r="D63" i="33"/>
  <c r="D62" i="33"/>
  <c r="D61" i="33"/>
  <c r="D65" i="33"/>
  <c r="K51" i="17"/>
  <c r="Y51" i="17" s="1"/>
  <c r="D51" i="34"/>
  <c r="AD67" i="18"/>
  <c r="AC67" i="18"/>
  <c r="D67" i="8"/>
  <c r="M48" i="16"/>
  <c r="D47" i="15"/>
  <c r="D46" i="15"/>
  <c r="D45" i="15"/>
  <c r="D49" i="15"/>
  <c r="D64" i="15"/>
  <c r="M48" i="19" l="1"/>
  <c r="M45" i="19"/>
  <c r="M46" i="19"/>
  <c r="M47" i="19"/>
  <c r="M49" i="19"/>
  <c r="L51" i="16"/>
  <c r="Z51" i="16" s="1"/>
  <c r="Q51" i="15"/>
  <c r="Q51" i="8"/>
  <c r="M46" i="17"/>
  <c r="M45" i="17"/>
  <c r="M47" i="17"/>
  <c r="M49" i="17"/>
  <c r="D51" i="7"/>
  <c r="D51" i="15"/>
  <c r="N48" i="16"/>
  <c r="N47" i="16"/>
  <c r="N46" i="16"/>
  <c r="N45" i="16"/>
  <c r="L48" i="19"/>
  <c r="L45" i="19"/>
  <c r="L46" i="19"/>
  <c r="L47" i="19"/>
  <c r="L49" i="19"/>
  <c r="R67" i="8"/>
  <c r="E48" i="7"/>
  <c r="E47" i="7"/>
  <c r="E49" i="7"/>
  <c r="E46" i="7"/>
  <c r="E45" i="7"/>
  <c r="L51" i="17"/>
  <c r="Z51" i="17" s="1"/>
  <c r="E48" i="8"/>
  <c r="E47" i="8"/>
  <c r="E45" i="8"/>
  <c r="E49" i="8"/>
  <c r="E46" i="8"/>
  <c r="R67" i="7"/>
  <c r="F48" i="15"/>
  <c r="E45" i="15"/>
  <c r="E49" i="15"/>
  <c r="E47" i="15"/>
  <c r="E46" i="15"/>
  <c r="R67" i="34"/>
  <c r="D67" i="15"/>
  <c r="M48" i="17"/>
  <c r="D51" i="8"/>
  <c r="F48" i="8"/>
  <c r="D67" i="33"/>
  <c r="Q67" i="15"/>
  <c r="R51" i="34"/>
  <c r="Q67" i="33"/>
  <c r="M51" i="16"/>
  <c r="AA51" i="16" l="1"/>
  <c r="E51" i="7"/>
  <c r="S51" i="7" s="1"/>
  <c r="M51" i="17"/>
  <c r="AA51" i="17" s="1"/>
  <c r="E51" i="15"/>
  <c r="S51" i="15" s="1"/>
  <c r="R67" i="15"/>
  <c r="N45" i="17"/>
  <c r="N47" i="17"/>
  <c r="N46" i="17"/>
  <c r="N49" i="17"/>
  <c r="M51" i="19"/>
  <c r="R67" i="33"/>
  <c r="F46" i="7"/>
  <c r="F49" i="7"/>
  <c r="F45" i="7"/>
  <c r="F47" i="7"/>
  <c r="L51" i="19"/>
  <c r="Z51" i="19" s="1"/>
  <c r="O48" i="17"/>
  <c r="N48" i="19"/>
  <c r="F45" i="8"/>
  <c r="F47" i="8"/>
  <c r="F49" i="8"/>
  <c r="F46" i="8"/>
  <c r="O46" i="16"/>
  <c r="O47" i="16"/>
  <c r="O45" i="16"/>
  <c r="O49" i="16"/>
  <c r="N51" i="16"/>
  <c r="AB51" i="16" s="1"/>
  <c r="R51" i="15"/>
  <c r="R51" i="7"/>
  <c r="O48" i="16"/>
  <c r="R51" i="8"/>
  <c r="F45" i="15"/>
  <c r="F47" i="15"/>
  <c r="F49" i="15"/>
  <c r="F46" i="15"/>
  <c r="F48" i="7"/>
  <c r="E51" i="8"/>
  <c r="S51" i="8" s="1"/>
  <c r="N48" i="17"/>
  <c r="O51" i="16" l="1"/>
  <c r="F51" i="15"/>
  <c r="T51" i="15" s="1"/>
  <c r="AA51" i="19"/>
  <c r="E61" i="8"/>
  <c r="E65" i="8"/>
  <c r="E64" i="8"/>
  <c r="E63" i="8"/>
  <c r="E62" i="8"/>
  <c r="O48" i="19"/>
  <c r="O45" i="17"/>
  <c r="O47" i="17"/>
  <c r="O46" i="17"/>
  <c r="O49" i="17"/>
  <c r="F51" i="8"/>
  <c r="T51" i="8" s="1"/>
  <c r="N47" i="19"/>
  <c r="N46" i="19"/>
  <c r="N45" i="19"/>
  <c r="N49" i="19"/>
  <c r="N51" i="17"/>
  <c r="AB51" i="17" s="1"/>
  <c r="AC51" i="16"/>
  <c r="AD51" i="16"/>
  <c r="G48" i="7"/>
  <c r="F51" i="7"/>
  <c r="T51" i="7" s="1"/>
  <c r="E63" i="7" l="1"/>
  <c r="E62" i="7"/>
  <c r="E65" i="7"/>
  <c r="E61" i="7"/>
  <c r="E64" i="7"/>
  <c r="G45" i="7"/>
  <c r="G46" i="7"/>
  <c r="G49" i="7"/>
  <c r="G47" i="7"/>
  <c r="N51" i="19"/>
  <c r="AB51" i="19" s="1"/>
  <c r="O46" i="19"/>
  <c r="O45" i="19"/>
  <c r="O47" i="19"/>
  <c r="O49" i="19"/>
  <c r="E48" i="34"/>
  <c r="G48" i="8"/>
  <c r="G49" i="8"/>
  <c r="G45" i="8"/>
  <c r="G46" i="8"/>
  <c r="G47" i="8"/>
  <c r="O51" i="17"/>
  <c r="H48" i="8"/>
  <c r="H48" i="15"/>
  <c r="G48" i="15"/>
  <c r="G47" i="15"/>
  <c r="G46" i="15"/>
  <c r="G49" i="15"/>
  <c r="G45" i="15"/>
  <c r="E67" i="8"/>
  <c r="S67" i="8" s="1"/>
  <c r="AD51" i="17" l="1"/>
  <c r="AC51" i="17"/>
  <c r="E67" i="7"/>
  <c r="S67" i="7" s="1"/>
  <c r="H48" i="7"/>
  <c r="H46" i="7"/>
  <c r="H47" i="7"/>
  <c r="H45" i="7"/>
  <c r="H49" i="7"/>
  <c r="F64" i="8"/>
  <c r="F65" i="8"/>
  <c r="F61" i="8"/>
  <c r="F62" i="8"/>
  <c r="F63" i="8"/>
  <c r="O51" i="19"/>
  <c r="F62" i="7"/>
  <c r="F65" i="7"/>
  <c r="F61" i="7"/>
  <c r="F63" i="7"/>
  <c r="F64" i="7"/>
  <c r="F48" i="34"/>
  <c r="G51" i="7"/>
  <c r="U51" i="7" s="1"/>
  <c r="H46" i="8"/>
  <c r="H47" i="8"/>
  <c r="H45" i="8"/>
  <c r="H49" i="8"/>
  <c r="G51" i="8"/>
  <c r="U51" i="8" s="1"/>
  <c r="H46" i="15"/>
  <c r="H45" i="15"/>
  <c r="H47" i="15"/>
  <c r="H49" i="15"/>
  <c r="G51" i="15"/>
  <c r="U51" i="15" s="1"/>
  <c r="E49" i="34"/>
  <c r="E47" i="34"/>
  <c r="E46" i="34"/>
  <c r="E45" i="34"/>
  <c r="E64" i="34"/>
  <c r="E63" i="34"/>
  <c r="E62" i="34"/>
  <c r="E65" i="34"/>
  <c r="E61" i="34"/>
  <c r="E67" i="34" l="1"/>
  <c r="S67" i="34" s="1"/>
  <c r="E51" i="34"/>
  <c r="F67" i="7"/>
  <c r="T67" i="7" s="1"/>
  <c r="F64" i="33"/>
  <c r="H51" i="7"/>
  <c r="V51" i="7" s="1"/>
  <c r="AD51" i="19"/>
  <c r="AC51" i="19"/>
  <c r="I48" i="8"/>
  <c r="I47" i="8"/>
  <c r="I45" i="8"/>
  <c r="I46" i="8"/>
  <c r="I49" i="8"/>
  <c r="E63" i="15"/>
  <c r="E62" i="15"/>
  <c r="E61" i="15"/>
  <c r="E65" i="15"/>
  <c r="I45" i="15"/>
  <c r="I47" i="15"/>
  <c r="I46" i="15"/>
  <c r="I49" i="15"/>
  <c r="E64" i="33"/>
  <c r="E65" i="33"/>
  <c r="E62" i="33"/>
  <c r="E63" i="33"/>
  <c r="E61" i="33"/>
  <c r="F67" i="8"/>
  <c r="F64" i="34"/>
  <c r="F61" i="34"/>
  <c r="F62" i="34"/>
  <c r="F65" i="34"/>
  <c r="F63" i="34"/>
  <c r="H51" i="15"/>
  <c r="V51" i="15" s="1"/>
  <c r="I48" i="15"/>
  <c r="F45" i="34"/>
  <c r="F49" i="34"/>
  <c r="F46" i="34"/>
  <c r="F47" i="34"/>
  <c r="E64" i="15"/>
  <c r="H51" i="8"/>
  <c r="V51" i="8" s="1"/>
  <c r="F51" i="34" l="1"/>
  <c r="F67" i="34"/>
  <c r="T67" i="8"/>
  <c r="I51" i="15"/>
  <c r="W51" i="15" s="1"/>
  <c r="J48" i="7"/>
  <c r="I46" i="7"/>
  <c r="I45" i="7"/>
  <c r="I47" i="7"/>
  <c r="I49" i="7"/>
  <c r="F63" i="33"/>
  <c r="F65" i="33"/>
  <c r="F62" i="33"/>
  <c r="F61" i="33"/>
  <c r="S51" i="34"/>
  <c r="E67" i="33"/>
  <c r="I51" i="8"/>
  <c r="W51" i="8" s="1"/>
  <c r="E67" i="15"/>
  <c r="S67" i="15" s="1"/>
  <c r="I48" i="7"/>
  <c r="J49" i="15"/>
  <c r="F67" i="33" l="1"/>
  <c r="T67" i="33" s="1"/>
  <c r="J48" i="15"/>
  <c r="S67" i="33"/>
  <c r="J46" i="7"/>
  <c r="J45" i="7"/>
  <c r="J47" i="7"/>
  <c r="J49" i="7"/>
  <c r="I51" i="7"/>
  <c r="W51" i="7" s="1"/>
  <c r="J48" i="8"/>
  <c r="T67" i="34"/>
  <c r="J47" i="15"/>
  <c r="J46" i="15"/>
  <c r="J45" i="15"/>
  <c r="F64" i="15"/>
  <c r="F62" i="15"/>
  <c r="F61" i="15"/>
  <c r="F65" i="15"/>
  <c r="F63" i="15"/>
  <c r="K48" i="15"/>
  <c r="T51" i="34"/>
  <c r="K48" i="7" l="1"/>
  <c r="K45" i="7"/>
  <c r="K46" i="7"/>
  <c r="K47" i="7"/>
  <c r="K49" i="7"/>
  <c r="L49" i="15"/>
  <c r="J51" i="7"/>
  <c r="X51" i="7" s="1"/>
  <c r="F67" i="15"/>
  <c r="J45" i="8"/>
  <c r="J47" i="8"/>
  <c r="J46" i="8"/>
  <c r="J49" i="8"/>
  <c r="J51" i="15"/>
  <c r="X51" i="15" s="1"/>
  <c r="K47" i="15"/>
  <c r="K46" i="15"/>
  <c r="K45" i="15"/>
  <c r="K49" i="15"/>
  <c r="L48" i="15" l="1"/>
  <c r="K51" i="15"/>
  <c r="Y51" i="15" s="1"/>
  <c r="J51" i="8"/>
  <c r="X51" i="8" s="1"/>
  <c r="L46" i="15"/>
  <c r="L45" i="15"/>
  <c r="L47" i="15"/>
  <c r="T67" i="15"/>
  <c r="K51" i="7"/>
  <c r="Y51" i="7" s="1"/>
  <c r="K48" i="8"/>
  <c r="K45" i="8"/>
  <c r="K46" i="8"/>
  <c r="K47" i="8"/>
  <c r="K49" i="8"/>
  <c r="L48" i="7"/>
  <c r="L46" i="7"/>
  <c r="L47" i="7"/>
  <c r="L45" i="7"/>
  <c r="L49" i="7"/>
  <c r="K51" i="8" l="1"/>
  <c r="Y51" i="8" s="1"/>
  <c r="L51" i="15"/>
  <c r="Z51" i="15" s="1"/>
  <c r="L48" i="8"/>
  <c r="L46" i="8"/>
  <c r="L47" i="8"/>
  <c r="L45" i="8"/>
  <c r="L49" i="8"/>
  <c r="M48" i="7"/>
  <c r="M47" i="7"/>
  <c r="M46" i="7"/>
  <c r="M45" i="7"/>
  <c r="M49" i="7"/>
  <c r="M46" i="15"/>
  <c r="M45" i="15"/>
  <c r="M47" i="15"/>
  <c r="M49" i="15"/>
  <c r="L51" i="7"/>
  <c r="Z51" i="7" s="1"/>
  <c r="M48" i="8"/>
  <c r="M45" i="8"/>
  <c r="M46" i="8"/>
  <c r="M47" i="8"/>
  <c r="M49" i="8"/>
  <c r="M48" i="15"/>
  <c r="M51" i="8" l="1"/>
  <c r="M51" i="15"/>
  <c r="AA51" i="15" s="1"/>
  <c r="L51" i="8"/>
  <c r="Z51" i="8" s="1"/>
  <c r="N48" i="15"/>
  <c r="N46" i="7"/>
  <c r="N45" i="7"/>
  <c r="N47" i="7"/>
  <c r="N49" i="7"/>
  <c r="M51" i="7"/>
  <c r="AA51" i="7" s="1"/>
  <c r="N48" i="8"/>
  <c r="N45" i="8"/>
  <c r="N47" i="8"/>
  <c r="N46" i="8"/>
  <c r="N48" i="7"/>
  <c r="N49" i="8"/>
  <c r="O46" i="8" l="1"/>
  <c r="O45" i="8"/>
  <c r="O47" i="8"/>
  <c r="O49" i="8"/>
  <c r="N51" i="8"/>
  <c r="AB51" i="8" s="1"/>
  <c r="O48" i="7"/>
  <c r="AA51" i="8"/>
  <c r="O48" i="8"/>
  <c r="O48" i="15"/>
  <c r="O47" i="15"/>
  <c r="O46" i="15"/>
  <c r="O45" i="15"/>
  <c r="O49" i="15"/>
  <c r="N51" i="7"/>
  <c r="AB51" i="7" s="1"/>
  <c r="N46" i="15"/>
  <c r="N45" i="15"/>
  <c r="N47" i="15"/>
  <c r="N49" i="15"/>
  <c r="O51" i="15" l="1"/>
  <c r="N51" i="15"/>
  <c r="AB51" i="15" s="1"/>
  <c r="O47" i="7"/>
  <c r="O45" i="7"/>
  <c r="O46" i="7"/>
  <c r="O49" i="7"/>
  <c r="O51" i="8"/>
  <c r="O51" i="7" l="1"/>
  <c r="AC51" i="15"/>
  <c r="AD51" i="15"/>
  <c r="AD51" i="8"/>
  <c r="AC51" i="8"/>
  <c r="AD51" i="7" l="1"/>
  <c r="AC51" i="7"/>
  <c r="G62" i="34" l="1"/>
  <c r="G65" i="34"/>
  <c r="G63" i="34"/>
  <c r="G64" i="34"/>
  <c r="G61" i="34"/>
  <c r="G62" i="7"/>
  <c r="G65" i="7"/>
  <c r="G63" i="7"/>
  <c r="G64" i="7"/>
  <c r="G61" i="7"/>
  <c r="G67" i="34" l="1"/>
  <c r="G48" i="33"/>
  <c r="G46" i="33"/>
  <c r="G45" i="33"/>
  <c r="G49" i="33"/>
  <c r="G47" i="33"/>
  <c r="G64" i="33"/>
  <c r="G65" i="33"/>
  <c r="G61" i="33"/>
  <c r="G63" i="33"/>
  <c r="G62" i="33"/>
  <c r="G48" i="34"/>
  <c r="G46" i="34"/>
  <c r="G49" i="34"/>
  <c r="G45" i="34"/>
  <c r="G47" i="34"/>
  <c r="G67" i="7"/>
  <c r="U67" i="7" s="1"/>
  <c r="U67" i="34" l="1"/>
  <c r="H65" i="33"/>
  <c r="G51" i="33"/>
  <c r="H65" i="7"/>
  <c r="H48" i="33"/>
  <c r="H47" i="33"/>
  <c r="H45" i="33"/>
  <c r="H46" i="33"/>
  <c r="H49" i="33"/>
  <c r="G51" i="34"/>
  <c r="I48" i="33"/>
  <c r="G67" i="33"/>
  <c r="G64" i="8"/>
  <c r="G62" i="8"/>
  <c r="G63" i="8"/>
  <c r="G61" i="8"/>
  <c r="G65" i="8"/>
  <c r="G67" i="8" l="1"/>
  <c r="U67" i="33"/>
  <c r="U51" i="34"/>
  <c r="I47" i="33"/>
  <c r="I46" i="33"/>
  <c r="I45" i="33"/>
  <c r="I49" i="33"/>
  <c r="I46" i="34"/>
  <c r="I45" i="34"/>
  <c r="I47" i="34"/>
  <c r="H64" i="8"/>
  <c r="I48" i="34"/>
  <c r="H64" i="7"/>
  <c r="H63" i="7"/>
  <c r="H62" i="7"/>
  <c r="H61" i="7"/>
  <c r="H64" i="33"/>
  <c r="H61" i="33"/>
  <c r="H62" i="33"/>
  <c r="H63" i="33"/>
  <c r="H48" i="34"/>
  <c r="H46" i="34"/>
  <c r="H47" i="34"/>
  <c r="H45" i="34"/>
  <c r="H49" i="34"/>
  <c r="H51" i="33"/>
  <c r="I49" i="34"/>
  <c r="H64" i="34"/>
  <c r="H61" i="34"/>
  <c r="H63" i="34"/>
  <c r="H62" i="34"/>
  <c r="U51" i="33"/>
  <c r="H65" i="34"/>
  <c r="I51" i="33" l="1"/>
  <c r="W51" i="33" s="1"/>
  <c r="I51" i="34"/>
  <c r="I64" i="33"/>
  <c r="I61" i="33"/>
  <c r="I63" i="33"/>
  <c r="I62" i="33"/>
  <c r="J48" i="33"/>
  <c r="J46" i="33"/>
  <c r="J47" i="33"/>
  <c r="J45" i="33"/>
  <c r="J49" i="33"/>
  <c r="J49" i="34"/>
  <c r="H67" i="34"/>
  <c r="I64" i="34"/>
  <c r="I61" i="34"/>
  <c r="I63" i="34"/>
  <c r="I62" i="34"/>
  <c r="H67" i="7"/>
  <c r="J64" i="33"/>
  <c r="I65" i="33"/>
  <c r="G65" i="15"/>
  <c r="G62" i="15"/>
  <c r="G61" i="15"/>
  <c r="G63" i="15"/>
  <c r="J65" i="34"/>
  <c r="V51" i="33"/>
  <c r="H65" i="8"/>
  <c r="H63" i="8"/>
  <c r="H62" i="8"/>
  <c r="H61" i="8"/>
  <c r="G64" i="15"/>
  <c r="U67" i="8"/>
  <c r="I65" i="34"/>
  <c r="H51" i="34"/>
  <c r="H67" i="33"/>
  <c r="W51" i="34" l="1"/>
  <c r="G67" i="15"/>
  <c r="I62" i="8"/>
  <c r="I63" i="8"/>
  <c r="I61" i="8"/>
  <c r="V51" i="34"/>
  <c r="K65" i="34"/>
  <c r="V67" i="34"/>
  <c r="I64" i="8"/>
  <c r="H67" i="8"/>
  <c r="J62" i="33"/>
  <c r="J61" i="33"/>
  <c r="J63" i="33"/>
  <c r="V67" i="7"/>
  <c r="I67" i="33"/>
  <c r="W67" i="33" s="1"/>
  <c r="K65" i="33"/>
  <c r="J65" i="33"/>
  <c r="J51" i="33"/>
  <c r="X51" i="33" s="1"/>
  <c r="U67" i="15"/>
  <c r="J45" i="34"/>
  <c r="J47" i="34"/>
  <c r="J46" i="34"/>
  <c r="H64" i="15"/>
  <c r="V67" i="33"/>
  <c r="J65" i="8"/>
  <c r="J64" i="34"/>
  <c r="J61" i="34"/>
  <c r="J63" i="34"/>
  <c r="J62" i="34"/>
  <c r="J48" i="34"/>
  <c r="I67" i="34"/>
  <c r="W67" i="34" s="1"/>
  <c r="I65" i="8"/>
  <c r="V67" i="8" l="1"/>
  <c r="L64" i="33"/>
  <c r="J51" i="34"/>
  <c r="X51" i="34" s="1"/>
  <c r="H65" i="15"/>
  <c r="L64" i="34"/>
  <c r="I67" i="8"/>
  <c r="W67" i="8" s="1"/>
  <c r="J64" i="8"/>
  <c r="J63" i="8"/>
  <c r="J61" i="8"/>
  <c r="J62" i="8"/>
  <c r="K45" i="33"/>
  <c r="K47" i="33"/>
  <c r="K46" i="33"/>
  <c r="K49" i="33"/>
  <c r="K48" i="33"/>
  <c r="H62" i="15"/>
  <c r="H63" i="15"/>
  <c r="H61" i="15"/>
  <c r="K62" i="33"/>
  <c r="K63" i="33"/>
  <c r="K61" i="33"/>
  <c r="I64" i="15"/>
  <c r="K64" i="34"/>
  <c r="K61" i="34"/>
  <c r="K63" i="34"/>
  <c r="K62" i="34"/>
  <c r="J67" i="33"/>
  <c r="X67" i="33" s="1"/>
  <c r="K64" i="33"/>
  <c r="J67" i="34"/>
  <c r="X67" i="34" s="1"/>
  <c r="I65" i="15" l="1"/>
  <c r="J67" i="8"/>
  <c r="X67" i="8" s="1"/>
  <c r="K67" i="34"/>
  <c r="Y67" i="34" s="1"/>
  <c r="K67" i="33"/>
  <c r="H67" i="15"/>
  <c r="L65" i="34"/>
  <c r="L62" i="34"/>
  <c r="L63" i="34"/>
  <c r="L61" i="34"/>
  <c r="K51" i="33"/>
  <c r="Y51" i="33" s="1"/>
  <c r="L48" i="33"/>
  <c r="L48" i="34"/>
  <c r="L47" i="34"/>
  <c r="L45" i="34"/>
  <c r="L46" i="34"/>
  <c r="L49" i="34"/>
  <c r="L64" i="8"/>
  <c r="I62" i="15"/>
  <c r="I63" i="15"/>
  <c r="I61" i="15"/>
  <c r="J65" i="15"/>
  <c r="K48" i="34"/>
  <c r="K46" i="34"/>
  <c r="K45" i="34"/>
  <c r="K47" i="34"/>
  <c r="K49" i="34"/>
  <c r="K65" i="8"/>
  <c r="K61" i="8"/>
  <c r="K63" i="8"/>
  <c r="K62" i="8"/>
  <c r="K64" i="8"/>
  <c r="L65" i="33"/>
  <c r="L61" i="33"/>
  <c r="L62" i="33"/>
  <c r="L63" i="33"/>
  <c r="K67" i="8" l="1"/>
  <c r="K51" i="34"/>
  <c r="Y51" i="34" s="1"/>
  <c r="N65" i="33"/>
  <c r="M64" i="34"/>
  <c r="M61" i="34"/>
  <c r="M62" i="34"/>
  <c r="M63" i="34"/>
  <c r="M62" i="33"/>
  <c r="M63" i="33"/>
  <c r="M61" i="33"/>
  <c r="L51" i="34"/>
  <c r="Y67" i="33"/>
  <c r="L65" i="8"/>
  <c r="L63" i="8"/>
  <c r="L61" i="8"/>
  <c r="L62" i="8"/>
  <c r="M65" i="34"/>
  <c r="Y67" i="8"/>
  <c r="M65" i="8"/>
  <c r="M48" i="33"/>
  <c r="M45" i="33"/>
  <c r="M46" i="33"/>
  <c r="M47" i="33"/>
  <c r="M49" i="33"/>
  <c r="K64" i="15"/>
  <c r="N48" i="33"/>
  <c r="L67" i="34"/>
  <c r="M64" i="33"/>
  <c r="I67" i="15"/>
  <c r="W67" i="15" s="1"/>
  <c r="L67" i="33"/>
  <c r="J64" i="15"/>
  <c r="J63" i="15"/>
  <c r="J62" i="15"/>
  <c r="J61" i="15"/>
  <c r="K65" i="15"/>
  <c r="V67" i="15"/>
  <c r="L46" i="33"/>
  <c r="L45" i="33"/>
  <c r="L47" i="33"/>
  <c r="L49" i="33"/>
  <c r="M65" i="33"/>
  <c r="Z51" i="34" l="1"/>
  <c r="L67" i="8"/>
  <c r="Z67" i="8" s="1"/>
  <c r="N47" i="33"/>
  <c r="N45" i="33"/>
  <c r="N46" i="33"/>
  <c r="N49" i="33"/>
  <c r="M62" i="8"/>
  <c r="M63" i="8"/>
  <c r="M61" i="8"/>
  <c r="L64" i="15"/>
  <c r="N64" i="33"/>
  <c r="N62" i="33"/>
  <c r="N63" i="33"/>
  <c r="N61" i="33"/>
  <c r="L51" i="33"/>
  <c r="Z51" i="33" s="1"/>
  <c r="N64" i="34"/>
  <c r="N63" i="34"/>
  <c r="N61" i="34"/>
  <c r="N62" i="34"/>
  <c r="M48" i="34"/>
  <c r="M47" i="34"/>
  <c r="M46" i="34"/>
  <c r="M45" i="34"/>
  <c r="M49" i="34"/>
  <c r="M51" i="33"/>
  <c r="Z67" i="33"/>
  <c r="K63" i="15"/>
  <c r="K62" i="15"/>
  <c r="K61" i="15"/>
  <c r="N65" i="34"/>
  <c r="Z67" i="34"/>
  <c r="O65" i="34"/>
  <c r="M67" i="34"/>
  <c r="J67" i="15"/>
  <c r="X67" i="15" s="1"/>
  <c r="M64" i="8"/>
  <c r="M67" i="33"/>
  <c r="K67" i="15" l="1"/>
  <c r="N67" i="33"/>
  <c r="AB67" i="33" s="1"/>
  <c r="M65" i="15"/>
  <c r="AA67" i="34"/>
  <c r="O48" i="33"/>
  <c r="O47" i="33"/>
  <c r="O45" i="33"/>
  <c r="O46" i="33"/>
  <c r="O65" i="33"/>
  <c r="O62" i="33"/>
  <c r="O63" i="33"/>
  <c r="O61" i="33"/>
  <c r="L65" i="15"/>
  <c r="L62" i="15"/>
  <c r="L63" i="15"/>
  <c r="L61" i="15"/>
  <c r="Y67" i="15"/>
  <c r="N65" i="8"/>
  <c r="N62" i="8"/>
  <c r="N61" i="8"/>
  <c r="N63" i="8"/>
  <c r="N51" i="33"/>
  <c r="AB51" i="33" s="1"/>
  <c r="M51" i="34"/>
  <c r="AA51" i="34" s="1"/>
  <c r="O64" i="33"/>
  <c r="O61" i="34"/>
  <c r="O62" i="34"/>
  <c r="O63" i="34"/>
  <c r="N45" i="34"/>
  <c r="N47" i="34"/>
  <c r="N46" i="34"/>
  <c r="N49" i="34"/>
  <c r="O65" i="8"/>
  <c r="O48" i="34"/>
  <c r="O46" i="34"/>
  <c r="O45" i="34"/>
  <c r="O47" i="34"/>
  <c r="O49" i="34"/>
  <c r="AA51" i="33"/>
  <c r="M67" i="8"/>
  <c r="O64" i="34"/>
  <c r="AA67" i="33"/>
  <c r="N64" i="8"/>
  <c r="N67" i="34"/>
  <c r="N48" i="34"/>
  <c r="O49" i="33"/>
  <c r="M64" i="15" l="1"/>
  <c r="O67" i="34"/>
  <c r="N51" i="34"/>
  <c r="AB51" i="34" s="1"/>
  <c r="O64" i="8"/>
  <c r="O61" i="8"/>
  <c r="O63" i="8"/>
  <c r="O62" i="8"/>
  <c r="AA67" i="8"/>
  <c r="AB67" i="34"/>
  <c r="O51" i="34"/>
  <c r="O51" i="33"/>
  <c r="N64" i="15"/>
  <c r="L67" i="15"/>
  <c r="O67" i="33"/>
  <c r="I65" i="19"/>
  <c r="N67" i="8"/>
  <c r="M63" i="15"/>
  <c r="M62" i="15"/>
  <c r="M61" i="15"/>
  <c r="AC67" i="34" l="1"/>
  <c r="AD67" i="34"/>
  <c r="M67" i="15"/>
  <c r="AA67" i="15" s="1"/>
  <c r="AD51" i="33"/>
  <c r="AC51" i="33"/>
  <c r="J65" i="7"/>
  <c r="I64" i="19"/>
  <c r="I63" i="19"/>
  <c r="I62" i="19"/>
  <c r="I61" i="19"/>
  <c r="J64" i="19"/>
  <c r="I65" i="7"/>
  <c r="I63" i="7"/>
  <c r="I62" i="7"/>
  <c r="I61" i="7"/>
  <c r="O67" i="8"/>
  <c r="Z67" i="15"/>
  <c r="AC51" i="34"/>
  <c r="AD51" i="34"/>
  <c r="I64" i="7"/>
  <c r="AB67" i="8"/>
  <c r="AD67" i="33"/>
  <c r="AC67" i="33"/>
  <c r="N65" i="15"/>
  <c r="N61" i="15"/>
  <c r="N62" i="15"/>
  <c r="N63" i="15"/>
  <c r="J64" i="7" l="1"/>
  <c r="J65" i="19"/>
  <c r="I67" i="19"/>
  <c r="I67" i="7"/>
  <c r="O65" i="15"/>
  <c r="O61" i="15"/>
  <c r="O62" i="15"/>
  <c r="O63" i="15"/>
  <c r="K65" i="19"/>
  <c r="N67" i="15"/>
  <c r="K64" i="7"/>
  <c r="O64" i="15"/>
  <c r="J61" i="7"/>
  <c r="J63" i="7"/>
  <c r="J62" i="7"/>
  <c r="AD67" i="8"/>
  <c r="AC67" i="8"/>
  <c r="J62" i="19"/>
  <c r="J61" i="19"/>
  <c r="J63" i="19"/>
  <c r="J67" i="7" l="1"/>
  <c r="L64" i="19"/>
  <c r="O67" i="15"/>
  <c r="L64" i="7"/>
  <c r="AB67" i="15"/>
  <c r="K61" i="19"/>
  <c r="K63" i="19"/>
  <c r="K62" i="19"/>
  <c r="W67" i="7"/>
  <c r="J67" i="19"/>
  <c r="W67" i="19"/>
  <c r="K65" i="7"/>
  <c r="K62" i="7"/>
  <c r="K61" i="7"/>
  <c r="K63" i="7"/>
  <c r="K64" i="19"/>
  <c r="K67" i="7" l="1"/>
  <c r="L65" i="19"/>
  <c r="L63" i="19"/>
  <c r="L62" i="19"/>
  <c r="L61" i="19"/>
  <c r="X67" i="7"/>
  <c r="L61" i="7"/>
  <c r="L62" i="7"/>
  <c r="L63" i="7"/>
  <c r="M64" i="19"/>
  <c r="X67" i="19"/>
  <c r="L65" i="7"/>
  <c r="AD67" i="15"/>
  <c r="AC67" i="15"/>
  <c r="K67" i="19"/>
  <c r="N65" i="7" l="1"/>
  <c r="L67" i="7"/>
  <c r="M65" i="19"/>
  <c r="M63" i="19"/>
  <c r="M62" i="19"/>
  <c r="M61" i="19"/>
  <c r="Y67" i="7"/>
  <c r="Y67" i="19"/>
  <c r="M64" i="7"/>
  <c r="M61" i="7"/>
  <c r="M62" i="7"/>
  <c r="M63" i="7"/>
  <c r="M65" i="7"/>
  <c r="L67" i="19"/>
  <c r="M67" i="19" l="1"/>
  <c r="N65" i="19"/>
  <c r="N62" i="19"/>
  <c r="N63" i="19"/>
  <c r="N61" i="19"/>
  <c r="M67" i="7"/>
  <c r="Z67" i="7"/>
  <c r="Z67" i="19"/>
  <c r="O65" i="19"/>
  <c r="N64" i="7"/>
  <c r="N61" i="7"/>
  <c r="N62" i="7"/>
  <c r="N63" i="7"/>
  <c r="AA67" i="19"/>
  <c r="O65" i="7"/>
  <c r="N64" i="19"/>
  <c r="O63" i="19" l="1"/>
  <c r="O61" i="19"/>
  <c r="O62" i="19"/>
  <c r="N67" i="19"/>
  <c r="AA67" i="7"/>
  <c r="O64" i="19"/>
  <c r="O64" i="7"/>
  <c r="O62" i="7"/>
  <c r="O63" i="7"/>
  <c r="O61" i="7"/>
  <c r="N67" i="7"/>
  <c r="O67" i="7" l="1"/>
  <c r="AB67" i="7"/>
  <c r="AB67" i="19"/>
  <c r="AC67" i="7"/>
  <c r="AD67" i="7"/>
  <c r="O67" i="19"/>
  <c r="AD67" i="19" l="1"/>
  <c r="AC67" i="19"/>
  <c r="B8" i="2" l="1"/>
  <c r="B10" i="2"/>
  <c r="B14" i="2"/>
  <c r="B13" i="2"/>
  <c r="B11" i="2"/>
  <c r="B12" i="2"/>
  <c r="B9" i="2"/>
  <c r="Q24" i="2" l="1"/>
  <c r="C13" i="2"/>
  <c r="Q13" i="2" s="1"/>
  <c r="R23" i="2"/>
  <c r="D12" i="2"/>
  <c r="S22" i="2"/>
  <c r="E11" i="2"/>
  <c r="S23" i="2"/>
  <c r="E12" i="2"/>
  <c r="C12" i="2"/>
  <c r="Q12" i="2" s="1"/>
  <c r="Q23" i="2"/>
  <c r="C8" i="2"/>
  <c r="Q8" i="2" s="1"/>
  <c r="Q19" i="2"/>
  <c r="E8" i="2"/>
  <c r="S19" i="2"/>
  <c r="Q25" i="2"/>
  <c r="C14" i="2"/>
  <c r="Q14" i="2" s="1"/>
  <c r="D10" i="2"/>
  <c r="R21" i="2"/>
  <c r="C10" i="2"/>
  <c r="Q10" i="2" s="1"/>
  <c r="Q21" i="2"/>
  <c r="Q20" i="2"/>
  <c r="C9" i="2"/>
  <c r="Q9" i="2" s="1"/>
  <c r="R20" i="2"/>
  <c r="D9" i="2"/>
  <c r="E14" i="2"/>
  <c r="S25" i="2"/>
  <c r="E10" i="2"/>
  <c r="S21" i="2"/>
  <c r="R19" i="2"/>
  <c r="D8" i="2"/>
  <c r="S24" i="2"/>
  <c r="E13" i="2"/>
  <c r="S20" i="2"/>
  <c r="E9" i="2"/>
  <c r="D11" i="2"/>
  <c r="R22" i="2"/>
  <c r="C11" i="2"/>
  <c r="Q11" i="2" s="1"/>
  <c r="Q22" i="2"/>
  <c r="R25" i="2"/>
  <c r="D14" i="2"/>
  <c r="R24" i="2"/>
  <c r="D13" i="2"/>
  <c r="R14" i="2" l="1"/>
  <c r="R13" i="2"/>
  <c r="S13" i="2"/>
  <c r="R12" i="2"/>
  <c r="S10" i="2"/>
  <c r="R9" i="2"/>
  <c r="S12" i="2"/>
  <c r="R11" i="2"/>
  <c r="R8" i="2"/>
  <c r="S11" i="2"/>
  <c r="S8" i="2"/>
  <c r="S9" i="2"/>
  <c r="S14" i="2"/>
  <c r="R10" i="2"/>
  <c r="T25" i="2" l="1"/>
  <c r="F14" i="2"/>
  <c r="T14" i="2" s="1"/>
  <c r="T22" i="2" l="1"/>
  <c r="F11" i="2"/>
  <c r="T11" i="2" s="1"/>
  <c r="F9" i="2"/>
  <c r="T9" i="2" s="1"/>
  <c r="T20" i="2"/>
  <c r="T23" i="2"/>
  <c r="F12" i="2"/>
  <c r="T12" i="2" s="1"/>
  <c r="T21" i="2"/>
  <c r="F10" i="2"/>
  <c r="T10" i="2" s="1"/>
  <c r="T24" i="2"/>
  <c r="F13" i="2"/>
  <c r="T13" i="2" s="1"/>
  <c r="T19" i="2"/>
  <c r="F8" i="2"/>
  <c r="T8" i="2" s="1"/>
  <c r="U25" i="2" l="1"/>
  <c r="G14" i="2"/>
  <c r="U14" i="2" s="1"/>
  <c r="U22" i="2"/>
  <c r="G11" i="2"/>
  <c r="U11" i="2" s="1"/>
  <c r="U19" i="2"/>
  <c r="G8" i="2"/>
  <c r="U8" i="2" s="1"/>
  <c r="U24" i="2"/>
  <c r="G13" i="2"/>
  <c r="U13" i="2" s="1"/>
  <c r="U23" i="2"/>
  <c r="G12" i="2"/>
  <c r="U12" i="2" s="1"/>
  <c r="U21" i="2"/>
  <c r="G10" i="2"/>
  <c r="U10" i="2" s="1"/>
  <c r="U20" i="2"/>
  <c r="G9" i="2"/>
  <c r="U9" i="2" s="1"/>
  <c r="H8" i="2" l="1"/>
  <c r="V8" i="2" s="1"/>
  <c r="V19" i="2"/>
  <c r="H11" i="2"/>
  <c r="V11" i="2" s="1"/>
  <c r="V22" i="2"/>
  <c r="V21" i="2"/>
  <c r="H10" i="2"/>
  <c r="V10" i="2" s="1"/>
  <c r="V25" i="2"/>
  <c r="H14" i="2"/>
  <c r="V14" i="2" s="1"/>
  <c r="H13" i="2"/>
  <c r="V13" i="2" s="1"/>
  <c r="V24" i="2"/>
  <c r="H9" i="2"/>
  <c r="V9" i="2" s="1"/>
  <c r="V20" i="2"/>
  <c r="H12" i="2"/>
  <c r="V12" i="2" s="1"/>
  <c r="V23" i="2"/>
  <c r="I10" i="2" l="1"/>
  <c r="W10" i="2" s="1"/>
  <c r="W21" i="2"/>
  <c r="I8" i="2"/>
  <c r="W8" i="2" s="1"/>
  <c r="W19" i="2"/>
  <c r="W24" i="2"/>
  <c r="I13" i="2"/>
  <c r="W13" i="2" s="1"/>
  <c r="W25" i="2"/>
  <c r="I14" i="2"/>
  <c r="W14" i="2" s="1"/>
  <c r="I12" i="2"/>
  <c r="W12" i="2" s="1"/>
  <c r="W23" i="2"/>
  <c r="I11" i="2"/>
  <c r="W11" i="2" s="1"/>
  <c r="W22" i="2"/>
  <c r="W20" i="2"/>
  <c r="I9" i="2"/>
  <c r="W9" i="2" s="1"/>
  <c r="X22" i="2" l="1"/>
  <c r="J11" i="2"/>
  <c r="X11" i="2" s="1"/>
  <c r="J8" i="2"/>
  <c r="X8" i="2" s="1"/>
  <c r="X19" i="2"/>
  <c r="X25" i="2"/>
  <c r="J14" i="2"/>
  <c r="X14" i="2" s="1"/>
  <c r="J9" i="2"/>
  <c r="X9" i="2" s="1"/>
  <c r="X20" i="2"/>
  <c r="J13" i="2"/>
  <c r="X13" i="2" s="1"/>
  <c r="X24" i="2"/>
  <c r="X23" i="2"/>
  <c r="J12" i="2"/>
  <c r="X12" i="2" s="1"/>
  <c r="X21" i="2"/>
  <c r="J10" i="2"/>
  <c r="X10" i="2" s="1"/>
  <c r="Y25" i="2" l="1"/>
  <c r="K14" i="2"/>
  <c r="Y14" i="2" s="1"/>
  <c r="Y20" i="2"/>
  <c r="K9" i="2"/>
  <c r="Y9" i="2" s="1"/>
  <c r="Y19" i="2"/>
  <c r="K8" i="2"/>
  <c r="Y8" i="2" s="1"/>
  <c r="K11" i="2"/>
  <c r="Y11" i="2" s="1"/>
  <c r="Y22" i="2"/>
  <c r="K12" i="2"/>
  <c r="Y12" i="2" s="1"/>
  <c r="Y23" i="2"/>
  <c r="Y24" i="2"/>
  <c r="K13" i="2"/>
  <c r="Y13" i="2" s="1"/>
  <c r="K10" i="2"/>
  <c r="Y10" i="2" s="1"/>
  <c r="Y21" i="2"/>
  <c r="Z20" i="2" l="1"/>
  <c r="L9" i="2"/>
  <c r="Z9" i="2" s="1"/>
  <c r="L8" i="2"/>
  <c r="Z8" i="2" s="1"/>
  <c r="Z19" i="2"/>
  <c r="L12" i="2"/>
  <c r="Z12" i="2" s="1"/>
  <c r="Z23" i="2"/>
  <c r="Z21" i="2"/>
  <c r="L10" i="2"/>
  <c r="Z10" i="2" s="1"/>
  <c r="L14" i="2"/>
  <c r="Z14" i="2" s="1"/>
  <c r="Z25" i="2"/>
  <c r="Z24" i="2"/>
  <c r="L13" i="2"/>
  <c r="Z13" i="2" s="1"/>
  <c r="Z22" i="2"/>
  <c r="L11" i="2"/>
  <c r="Z11" i="2" s="1"/>
  <c r="M14" i="2" l="1"/>
  <c r="AA14" i="2" s="1"/>
  <c r="AA25" i="2"/>
  <c r="M12" i="2"/>
  <c r="AA12" i="2" s="1"/>
  <c r="AA23" i="2"/>
  <c r="M10" i="2"/>
  <c r="AA10" i="2" s="1"/>
  <c r="AA21" i="2"/>
  <c r="AA22" i="2"/>
  <c r="M11" i="2"/>
  <c r="AA11" i="2" s="1"/>
  <c r="M8" i="2"/>
  <c r="AA8" i="2" s="1"/>
  <c r="AA19" i="2"/>
  <c r="AA20" i="2"/>
  <c r="M9" i="2"/>
  <c r="AA9" i="2" s="1"/>
  <c r="AA24" i="2"/>
  <c r="M13" i="2"/>
  <c r="AA13" i="2" s="1"/>
  <c r="AB24" i="2" l="1"/>
  <c r="N13" i="2"/>
  <c r="AB13" i="2" s="1"/>
  <c r="AB19" i="2"/>
  <c r="N8" i="2"/>
  <c r="AB8" i="2" s="1"/>
  <c r="AB21" i="2"/>
  <c r="N10" i="2"/>
  <c r="AB10" i="2" s="1"/>
  <c r="AB25" i="2"/>
  <c r="N14" i="2"/>
  <c r="AB14" i="2" s="1"/>
  <c r="AB23" i="2"/>
  <c r="N12" i="2"/>
  <c r="AB12" i="2" s="1"/>
  <c r="N11" i="2"/>
  <c r="AB11" i="2" s="1"/>
  <c r="AB22" i="2"/>
  <c r="N9" i="2"/>
  <c r="AB9" i="2" s="1"/>
  <c r="AB20" i="2"/>
  <c r="AD19" i="2" l="1"/>
  <c r="AC19" i="2"/>
  <c r="O8" i="2"/>
  <c r="AD22" i="2"/>
  <c r="O11" i="2"/>
  <c r="AC22" i="2"/>
  <c r="AC21" i="2"/>
  <c r="AD21" i="2"/>
  <c r="O10" i="2"/>
  <c r="O14" i="2"/>
  <c r="AC25" i="2"/>
  <c r="AD25" i="2"/>
  <c r="AC23" i="2"/>
  <c r="O12" i="2"/>
  <c r="AD23" i="2"/>
  <c r="AD20" i="2"/>
  <c r="AC20" i="2"/>
  <c r="O9" i="2"/>
  <c r="AD24" i="2"/>
  <c r="AC24" i="2"/>
  <c r="O13" i="2"/>
  <c r="AC12" i="2" l="1"/>
  <c r="AD12" i="2"/>
  <c r="AC13" i="2"/>
  <c r="AD13" i="2"/>
  <c r="AD11" i="2"/>
  <c r="AC11" i="2"/>
  <c r="AD9" i="2"/>
  <c r="AC9" i="2"/>
  <c r="AC14" i="2"/>
  <c r="AD14" i="2"/>
  <c r="AC8" i="2"/>
  <c r="AD8" i="2"/>
  <c r="AC10" i="2"/>
  <c r="AD10" i="2"/>
  <c r="Q5" i="17" l="1"/>
  <c r="Q5" i="16" l="1"/>
  <c r="R5" i="33" l="1"/>
  <c r="Q5" i="15"/>
  <c r="Q5" i="33"/>
  <c r="Q5" i="8"/>
  <c r="R5" i="34"/>
  <c r="Q5" i="34"/>
  <c r="Q5" i="18"/>
  <c r="Q5" i="7" l="1"/>
  <c r="R5" i="17" l="1"/>
  <c r="R5" i="15"/>
  <c r="R5" i="16"/>
  <c r="R5" i="8" l="1"/>
  <c r="R5" i="7"/>
  <c r="R5" i="18"/>
  <c r="S5" i="18" l="1"/>
  <c r="S5" i="17" l="1"/>
  <c r="S5" i="16"/>
  <c r="S5" i="7" l="1"/>
  <c r="S5" i="15"/>
  <c r="S5" i="33"/>
  <c r="S5" i="8"/>
  <c r="T5" i="16"/>
  <c r="S5" i="34"/>
  <c r="T5" i="8" l="1"/>
  <c r="T5" i="7"/>
  <c r="T5" i="17"/>
  <c r="T5" i="18"/>
  <c r="T5" i="34"/>
  <c r="T5" i="33"/>
  <c r="T5" i="15"/>
  <c r="U5" i="16" l="1"/>
  <c r="U5" i="34"/>
  <c r="U5" i="33"/>
  <c r="U5" i="17"/>
  <c r="V5" i="34" l="1"/>
  <c r="U5" i="8"/>
  <c r="U5" i="7"/>
  <c r="V5" i="16"/>
  <c r="U5" i="18"/>
  <c r="V5" i="17"/>
  <c r="V5" i="33"/>
  <c r="V5" i="7" l="1"/>
  <c r="V5" i="18"/>
  <c r="V5" i="8"/>
  <c r="R5" i="19" l="1"/>
  <c r="Q5" i="19"/>
  <c r="S5" i="19" l="1"/>
  <c r="T5" i="19" l="1"/>
  <c r="U5" i="19" l="1"/>
  <c r="V5" i="19" l="1"/>
  <c r="U5" i="15" l="1"/>
  <c r="V5" i="15" l="1"/>
  <c r="W5" i="16" l="1"/>
  <c r="W5" i="15"/>
  <c r="W5" i="33"/>
  <c r="W5" i="34"/>
  <c r="W5" i="19"/>
  <c r="W5" i="17"/>
  <c r="X5" i="17" l="1"/>
  <c r="X5" i="16"/>
  <c r="W5" i="7"/>
  <c r="X5" i="33"/>
  <c r="X5" i="15"/>
  <c r="W5" i="18"/>
  <c r="X5" i="34"/>
  <c r="X5" i="19"/>
  <c r="W5" i="8"/>
  <c r="X5" i="7" l="1"/>
  <c r="X5" i="8"/>
  <c r="Y5" i="15"/>
  <c r="Y5" i="17"/>
  <c r="Y5" i="34"/>
  <c r="X5" i="18"/>
  <c r="Y5" i="19"/>
  <c r="Y5" i="33"/>
  <c r="Y5" i="16"/>
  <c r="Z5" i="17" l="1"/>
  <c r="Z5" i="16"/>
  <c r="Z5" i="19"/>
  <c r="Y5" i="7"/>
  <c r="Y5" i="18"/>
  <c r="Z5" i="33"/>
  <c r="Y5" i="8"/>
  <c r="Z5" i="15"/>
  <c r="Z5" i="34"/>
  <c r="AA5" i="33" l="1"/>
  <c r="AA5" i="19"/>
  <c r="AA5" i="34"/>
  <c r="AA5" i="17"/>
  <c r="Z5" i="8"/>
  <c r="Z5" i="18"/>
  <c r="AA5" i="16"/>
  <c r="Z5" i="7"/>
  <c r="AA5" i="15"/>
  <c r="AA5" i="18" l="1"/>
  <c r="AA5" i="8"/>
  <c r="AB5" i="16"/>
  <c r="AB5" i="33"/>
  <c r="AB5" i="17"/>
  <c r="AB5" i="19"/>
  <c r="AB5" i="34"/>
  <c r="AB5" i="15"/>
  <c r="AA5" i="7"/>
  <c r="AB5" i="18" l="1"/>
  <c r="AD5" i="34"/>
  <c r="AC5" i="34"/>
  <c r="AD5" i="16"/>
  <c r="AC5" i="16"/>
  <c r="AC5" i="17"/>
  <c r="AD5" i="17"/>
  <c r="AC5" i="19"/>
  <c r="AD5" i="19"/>
  <c r="AB5" i="8"/>
  <c r="AB5" i="7"/>
  <c r="AC5" i="33"/>
  <c r="AD5" i="33"/>
  <c r="AC5" i="15"/>
  <c r="AD5" i="15"/>
  <c r="AC5" i="18" l="1"/>
  <c r="AD5" i="18"/>
  <c r="AD5" i="8"/>
  <c r="AC5" i="8"/>
  <c r="AC5" i="7"/>
  <c r="AD5" i="7"/>
  <c r="S7" i="18" l="1"/>
  <c r="R7" i="18"/>
  <c r="R7" i="8"/>
  <c r="Q7" i="16"/>
  <c r="Q7" i="18"/>
  <c r="Q7" i="8"/>
  <c r="R7" i="16"/>
  <c r="S7" i="8"/>
  <c r="S7" i="16" l="1"/>
  <c r="Q7" i="7"/>
  <c r="T7" i="18"/>
  <c r="T7" i="8"/>
  <c r="Q6" i="16"/>
  <c r="Q6" i="18"/>
  <c r="R7" i="7"/>
  <c r="R6" i="16"/>
  <c r="R6" i="18"/>
  <c r="S7" i="7" l="1"/>
  <c r="U7" i="18"/>
  <c r="U7" i="8"/>
  <c r="T7" i="16"/>
  <c r="S6" i="16"/>
  <c r="Q6" i="7" l="1"/>
  <c r="R6" i="7"/>
  <c r="T7" i="7"/>
  <c r="U7" i="16"/>
  <c r="T6" i="16"/>
  <c r="S6" i="7"/>
  <c r="T6" i="18"/>
  <c r="S6" i="18"/>
  <c r="T6" i="7" l="1"/>
  <c r="U7" i="7"/>
  <c r="U6" i="16"/>
  <c r="U6" i="18"/>
  <c r="U6" i="7" l="1"/>
  <c r="V6" i="16"/>
  <c r="V6" i="7" l="1"/>
  <c r="V6" i="18"/>
  <c r="W6" i="16"/>
  <c r="W6" i="18"/>
  <c r="W6" i="7" l="1"/>
  <c r="X6" i="16"/>
  <c r="X6" i="18"/>
  <c r="X6" i="7" l="1"/>
  <c r="Y6" i="16"/>
  <c r="Y6" i="18"/>
  <c r="Y6" i="7" l="1"/>
  <c r="Z6" i="16"/>
  <c r="Z6" i="18"/>
  <c r="Z6" i="7" l="1"/>
  <c r="AA6" i="16"/>
  <c r="AA6" i="18"/>
  <c r="AA6" i="7" l="1"/>
  <c r="AB6" i="16"/>
  <c r="AB6" i="18"/>
  <c r="AB6" i="7" l="1"/>
  <c r="AD6" i="16"/>
  <c r="AC6" i="16"/>
  <c r="AC6" i="18" l="1"/>
  <c r="AD6" i="18"/>
  <c r="AD6" i="7"/>
  <c r="AC6" i="7"/>
  <c r="V7" i="8" l="1"/>
  <c r="V7" i="16" l="1"/>
  <c r="V7" i="7" l="1"/>
  <c r="W7" i="8"/>
  <c r="V7" i="18"/>
  <c r="X7" i="8" l="1"/>
  <c r="W7" i="18"/>
  <c r="W7" i="16"/>
  <c r="Y7" i="8" l="1"/>
  <c r="W7" i="7"/>
  <c r="X7" i="18"/>
  <c r="X7" i="16"/>
  <c r="X7" i="7" l="1"/>
  <c r="Z7" i="8"/>
  <c r="Y7" i="7"/>
  <c r="Y7" i="16"/>
  <c r="Y7" i="18"/>
  <c r="AA7" i="8" l="1"/>
  <c r="Z7" i="18"/>
  <c r="Z7" i="7"/>
  <c r="Z7" i="16"/>
  <c r="AB7" i="8" l="1"/>
  <c r="AA7" i="16"/>
  <c r="AA7" i="18"/>
  <c r="AB7" i="7" l="1"/>
  <c r="AA7" i="7"/>
  <c r="AB7" i="16"/>
  <c r="AD7" i="16"/>
  <c r="AC7" i="16"/>
  <c r="AB7" i="18"/>
  <c r="AD7" i="8"/>
  <c r="AC7" i="8"/>
  <c r="AC7" i="18" l="1"/>
  <c r="AD7" i="18"/>
  <c r="AD7" i="7"/>
  <c r="AC7" i="7"/>
  <c r="Q7" i="19" l="1"/>
  <c r="Q7" i="17"/>
  <c r="R7" i="17"/>
  <c r="R7" i="19"/>
  <c r="S7" i="17" l="1"/>
  <c r="S7" i="19"/>
  <c r="R6" i="19"/>
  <c r="Q6" i="17"/>
  <c r="R6" i="17"/>
  <c r="Q6" i="19"/>
  <c r="T7" i="19" l="1"/>
  <c r="T7" i="17"/>
  <c r="S6" i="17"/>
  <c r="S6" i="19"/>
  <c r="U7" i="19" l="1"/>
  <c r="U7" i="17"/>
  <c r="T6" i="17"/>
  <c r="T6" i="19"/>
  <c r="U6" i="17" l="1"/>
  <c r="U6" i="19"/>
  <c r="V6" i="17" l="1"/>
  <c r="V6" i="19"/>
  <c r="W6" i="17" l="1"/>
  <c r="W6" i="19"/>
  <c r="X6" i="17" l="1"/>
  <c r="X6" i="19"/>
  <c r="Y6" i="17" l="1"/>
  <c r="Y6" i="19"/>
  <c r="Z6" i="17" l="1"/>
  <c r="Z6" i="19"/>
  <c r="AA6" i="19" l="1"/>
  <c r="AA6" i="17"/>
  <c r="AB6" i="17" l="1"/>
  <c r="AB6" i="19"/>
  <c r="AD6" i="17" l="1"/>
  <c r="AC6" i="17"/>
  <c r="AC6" i="19"/>
  <c r="AD6" i="19"/>
  <c r="V7" i="19" l="1"/>
  <c r="V7" i="17" l="1"/>
  <c r="W7" i="19" l="1"/>
  <c r="W7" i="17"/>
  <c r="X7" i="17" l="1"/>
  <c r="X7" i="19"/>
  <c r="Y7" i="17" l="1"/>
  <c r="Y7" i="19"/>
  <c r="Z7" i="19" l="1"/>
  <c r="Z7" i="17"/>
  <c r="AA7" i="19" l="1"/>
  <c r="AA7" i="17"/>
  <c r="AB7" i="19" l="1"/>
  <c r="AB7" i="17"/>
  <c r="AC7" i="19" l="1"/>
  <c r="AD7" i="19"/>
  <c r="AC7" i="17"/>
  <c r="AD7" i="17"/>
  <c r="H9" i="16" l="1"/>
  <c r="H9" i="17"/>
  <c r="H8" i="29"/>
  <c r="H10" i="29"/>
  <c r="H9" i="19" l="1"/>
  <c r="H9" i="18"/>
  <c r="H11" i="29"/>
  <c r="H14" i="29"/>
  <c r="H12" i="16" l="1"/>
  <c r="H12" i="17"/>
  <c r="B4" i="32"/>
  <c r="H14" i="16"/>
  <c r="H14" i="17"/>
  <c r="H20" i="29"/>
  <c r="H26" i="29"/>
  <c r="H32" i="29"/>
  <c r="H23" i="29"/>
  <c r="H34" i="29"/>
  <c r="H22" i="29"/>
  <c r="H12" i="19" l="1"/>
  <c r="H12" i="18"/>
  <c r="H14" i="19"/>
  <c r="H14" i="18"/>
  <c r="B14" i="29"/>
  <c r="H38" i="29"/>
  <c r="H35" i="29"/>
  <c r="B10" i="29"/>
  <c r="B11" i="29"/>
  <c r="B8" i="29"/>
  <c r="B9" i="16" l="1"/>
  <c r="B9" i="17"/>
  <c r="B9" i="19"/>
  <c r="B9" i="18"/>
  <c r="R8" i="16"/>
  <c r="D9" i="16"/>
  <c r="Q8" i="19"/>
  <c r="C9" i="19"/>
  <c r="T8" i="19"/>
  <c r="F9" i="19"/>
  <c r="S8" i="17"/>
  <c r="E9" i="17"/>
  <c r="R8" i="19"/>
  <c r="D9" i="19"/>
  <c r="S8" i="16"/>
  <c r="E9" i="16"/>
  <c r="T8" i="16"/>
  <c r="F9" i="16"/>
  <c r="Q8" i="17"/>
  <c r="C9" i="17"/>
  <c r="R8" i="17"/>
  <c r="D9" i="17"/>
  <c r="Q8" i="16"/>
  <c r="C9" i="16"/>
  <c r="T8" i="17"/>
  <c r="F9" i="17"/>
  <c r="S8" i="19"/>
  <c r="E9" i="19"/>
  <c r="C11" i="29"/>
  <c r="E11" i="29"/>
  <c r="F11" i="29"/>
  <c r="C8" i="29"/>
  <c r="F10" i="29"/>
  <c r="C10" i="29"/>
  <c r="D10" i="29"/>
  <c r="D8" i="29"/>
  <c r="F14" i="29"/>
  <c r="E10" i="29"/>
  <c r="E8" i="29"/>
  <c r="D11" i="29"/>
  <c r="F8" i="29"/>
  <c r="F9" i="18" l="1"/>
  <c r="R11" i="29"/>
  <c r="S8" i="29"/>
  <c r="S11" i="29"/>
  <c r="Q10" i="29"/>
  <c r="R8" i="29"/>
  <c r="Q8" i="29"/>
  <c r="T11" i="29"/>
  <c r="R10" i="29"/>
  <c r="Q11" i="29"/>
  <c r="S10" i="29"/>
  <c r="T10" i="29"/>
  <c r="T8" i="29"/>
  <c r="R9" i="19"/>
  <c r="S9" i="16"/>
  <c r="U8" i="16"/>
  <c r="G9" i="16"/>
  <c r="V8" i="16"/>
  <c r="S9" i="19"/>
  <c r="Q9" i="17"/>
  <c r="R9" i="16"/>
  <c r="U8" i="17"/>
  <c r="G9" i="17"/>
  <c r="V8" i="17"/>
  <c r="Q9" i="16"/>
  <c r="T9" i="19"/>
  <c r="T8" i="18"/>
  <c r="S8" i="18"/>
  <c r="E9" i="18"/>
  <c r="R8" i="18"/>
  <c r="D9" i="18"/>
  <c r="R9" i="17"/>
  <c r="Q9" i="19"/>
  <c r="Q8" i="18"/>
  <c r="C9" i="18"/>
  <c r="U8" i="19"/>
  <c r="G9" i="19"/>
  <c r="V8" i="19"/>
  <c r="S9" i="17"/>
  <c r="T9" i="17"/>
  <c r="T9" i="16"/>
  <c r="G8" i="29"/>
  <c r="C14" i="29"/>
  <c r="D14" i="29"/>
  <c r="E14" i="29"/>
  <c r="G10" i="29"/>
  <c r="G11" i="29"/>
  <c r="R14" i="29" l="1"/>
  <c r="U10" i="29"/>
  <c r="V10" i="29"/>
  <c r="U11" i="29"/>
  <c r="V11" i="29"/>
  <c r="S14" i="29"/>
  <c r="T14" i="29"/>
  <c r="Q14" i="29"/>
  <c r="U8" i="29"/>
  <c r="V8" i="29"/>
  <c r="R9" i="18"/>
  <c r="U9" i="17"/>
  <c r="V9" i="17"/>
  <c r="U9" i="19"/>
  <c r="V9" i="19"/>
  <c r="S9" i="18"/>
  <c r="T9" i="18"/>
  <c r="Q9" i="18"/>
  <c r="U8" i="18"/>
  <c r="G9" i="18"/>
  <c r="V8" i="18"/>
  <c r="U9" i="16"/>
  <c r="V9" i="16"/>
  <c r="G14" i="29"/>
  <c r="U14" i="29" l="1"/>
  <c r="V14" i="29"/>
  <c r="V9" i="18"/>
  <c r="U9" i="18"/>
  <c r="E20" i="29"/>
  <c r="B23" i="29"/>
  <c r="F22" i="29"/>
  <c r="F23" i="29"/>
  <c r="E22" i="29"/>
  <c r="F20" i="29"/>
  <c r="B22" i="29"/>
  <c r="C22" i="29"/>
  <c r="B20" i="29"/>
  <c r="D20" i="29"/>
  <c r="D23" i="29"/>
  <c r="C23" i="29"/>
  <c r="E23" i="29"/>
  <c r="C20" i="29"/>
  <c r="B26" i="29"/>
  <c r="D22" i="29"/>
  <c r="B12" i="17" l="1"/>
  <c r="F12" i="16"/>
  <c r="B12" i="18"/>
  <c r="B12" i="19"/>
  <c r="D12" i="17"/>
  <c r="F12" i="17"/>
  <c r="B12" i="16"/>
  <c r="E12" i="17"/>
  <c r="D12" i="19"/>
  <c r="C12" i="17"/>
  <c r="E12" i="16"/>
  <c r="D12" i="16"/>
  <c r="F12" i="19"/>
  <c r="E12" i="19"/>
  <c r="C12" i="19"/>
  <c r="C12" i="16"/>
  <c r="Q22" i="29"/>
  <c r="S22" i="29"/>
  <c r="Q20" i="29"/>
  <c r="T22" i="29"/>
  <c r="R23" i="29"/>
  <c r="S20" i="29"/>
  <c r="R20" i="29"/>
  <c r="T23" i="29"/>
  <c r="S23" i="29"/>
  <c r="Q23" i="29"/>
  <c r="T20" i="29"/>
  <c r="R22" i="29"/>
  <c r="Q12" i="17"/>
  <c r="C14" i="17"/>
  <c r="B14" i="16"/>
  <c r="E14" i="17"/>
  <c r="S12" i="17"/>
  <c r="C14" i="16"/>
  <c r="Q12" i="16"/>
  <c r="F14" i="17"/>
  <c r="T12" i="17"/>
  <c r="R12" i="19"/>
  <c r="D14" i="19"/>
  <c r="B14" i="17"/>
  <c r="S12" i="16"/>
  <c r="E14" i="16"/>
  <c r="R12" i="16"/>
  <c r="D14" i="16"/>
  <c r="T12" i="19"/>
  <c r="F14" i="19"/>
  <c r="E14" i="19"/>
  <c r="S12" i="19"/>
  <c r="Q12" i="19"/>
  <c r="C14" i="19"/>
  <c r="F14" i="16"/>
  <c r="T12" i="16"/>
  <c r="B14" i="18"/>
  <c r="B14" i="19"/>
  <c r="D14" i="17"/>
  <c r="R12" i="17"/>
  <c r="D26" i="29"/>
  <c r="D34" i="29"/>
  <c r="F34" i="29"/>
  <c r="E26" i="29"/>
  <c r="B32" i="29"/>
  <c r="E34" i="29"/>
  <c r="G20" i="29"/>
  <c r="C26" i="29"/>
  <c r="D32" i="29"/>
  <c r="C34" i="29"/>
  <c r="F26" i="29"/>
  <c r="C32" i="29"/>
  <c r="E35" i="29"/>
  <c r="F32" i="29"/>
  <c r="D35" i="29"/>
  <c r="G22" i="29"/>
  <c r="E32" i="29"/>
  <c r="C35" i="29"/>
  <c r="F35" i="29"/>
  <c r="B38" i="29"/>
  <c r="B34" i="29"/>
  <c r="B35" i="29"/>
  <c r="G23" i="29"/>
  <c r="F12" i="18" l="1"/>
  <c r="C12" i="18"/>
  <c r="E12" i="18"/>
  <c r="G12" i="16"/>
  <c r="G12" i="19"/>
  <c r="G12" i="17"/>
  <c r="D12" i="18"/>
  <c r="S34" i="29"/>
  <c r="R35" i="29"/>
  <c r="U20" i="29"/>
  <c r="V20" i="29"/>
  <c r="S35" i="29"/>
  <c r="T26" i="29"/>
  <c r="S26" i="29"/>
  <c r="R34" i="29"/>
  <c r="R32" i="29"/>
  <c r="T34" i="29"/>
  <c r="U22" i="29"/>
  <c r="V22" i="29"/>
  <c r="T32" i="29"/>
  <c r="Q26" i="29"/>
  <c r="Q35" i="29"/>
  <c r="S32" i="29"/>
  <c r="Q32" i="29"/>
  <c r="U23" i="29"/>
  <c r="V23" i="29"/>
  <c r="T35" i="29"/>
  <c r="Q34" i="29"/>
  <c r="R26" i="29"/>
  <c r="S14" i="17"/>
  <c r="E16" i="17"/>
  <c r="E16" i="19"/>
  <c r="R14" i="19"/>
  <c r="D16" i="19"/>
  <c r="U12" i="16"/>
  <c r="G14" i="16"/>
  <c r="V12" i="16"/>
  <c r="S14" i="19"/>
  <c r="F14" i="18"/>
  <c r="T12" i="18"/>
  <c r="E14" i="18"/>
  <c r="S12" i="18"/>
  <c r="R14" i="17"/>
  <c r="D16" i="17"/>
  <c r="D16" i="16"/>
  <c r="R14" i="16"/>
  <c r="T14" i="17"/>
  <c r="F16" i="17"/>
  <c r="U12" i="17"/>
  <c r="G14" i="17"/>
  <c r="V12" i="17"/>
  <c r="F16" i="16"/>
  <c r="C14" i="18"/>
  <c r="Q12" i="18"/>
  <c r="Q14" i="19"/>
  <c r="C16" i="19"/>
  <c r="T14" i="16"/>
  <c r="E16" i="16"/>
  <c r="S14" i="16"/>
  <c r="C16" i="16"/>
  <c r="Q14" i="16"/>
  <c r="U12" i="19"/>
  <c r="G14" i="19"/>
  <c r="V12" i="19"/>
  <c r="T14" i="19"/>
  <c r="F16" i="19"/>
  <c r="C16" i="17"/>
  <c r="Q14" i="17"/>
  <c r="R12" i="18"/>
  <c r="D14" i="18"/>
  <c r="G35" i="29"/>
  <c r="E38" i="29"/>
  <c r="G34" i="29"/>
  <c r="G26" i="29"/>
  <c r="C38" i="29"/>
  <c r="D38" i="29"/>
  <c r="F38" i="29"/>
  <c r="G32" i="29"/>
  <c r="G12" i="18" l="1"/>
  <c r="U26" i="29"/>
  <c r="V26" i="29"/>
  <c r="U35" i="29"/>
  <c r="V35" i="29"/>
  <c r="S38" i="29"/>
  <c r="R38" i="29"/>
  <c r="U34" i="29"/>
  <c r="V34" i="29"/>
  <c r="U32" i="29"/>
  <c r="V32" i="29"/>
  <c r="Q38" i="29"/>
  <c r="T38" i="29"/>
  <c r="B23" i="18"/>
  <c r="B73" i="18" s="1"/>
  <c r="B19" i="18"/>
  <c r="C23" i="17"/>
  <c r="C73" i="17" s="1"/>
  <c r="C19" i="17"/>
  <c r="B19" i="19"/>
  <c r="B23" i="19"/>
  <c r="B73" i="19" s="1"/>
  <c r="F23" i="19"/>
  <c r="T16" i="19"/>
  <c r="F19" i="19"/>
  <c r="B19" i="17"/>
  <c r="B23" i="17"/>
  <c r="B73" i="17" s="1"/>
  <c r="B19" i="16"/>
  <c r="B23" i="16"/>
  <c r="B73" i="16" s="1"/>
  <c r="U12" i="18"/>
  <c r="G14" i="18"/>
  <c r="V12" i="18"/>
  <c r="E19" i="16"/>
  <c r="E23" i="16"/>
  <c r="S16" i="16"/>
  <c r="D19" i="17"/>
  <c r="R19" i="17" s="1"/>
  <c r="D23" i="17"/>
  <c r="R16" i="17"/>
  <c r="C19" i="19"/>
  <c r="C23" i="19"/>
  <c r="C73" i="19" s="1"/>
  <c r="Q73" i="19" s="1"/>
  <c r="G16" i="19"/>
  <c r="U14" i="19"/>
  <c r="H16" i="19"/>
  <c r="V14" i="19"/>
  <c r="F23" i="17"/>
  <c r="F19" i="17"/>
  <c r="T16" i="17"/>
  <c r="F16" i="18"/>
  <c r="S14" i="18"/>
  <c r="E16" i="18"/>
  <c r="D19" i="19"/>
  <c r="R19" i="19" s="1"/>
  <c r="R16" i="19"/>
  <c r="D23" i="19"/>
  <c r="D16" i="18"/>
  <c r="R14" i="18"/>
  <c r="G16" i="17"/>
  <c r="U14" i="17"/>
  <c r="V14" i="17"/>
  <c r="H16" i="17"/>
  <c r="E23" i="19"/>
  <c r="E73" i="19" s="1"/>
  <c r="E19" i="19"/>
  <c r="S16" i="19"/>
  <c r="G16" i="16"/>
  <c r="U14" i="16"/>
  <c r="V14" i="16"/>
  <c r="H16" i="16"/>
  <c r="Q14" i="18"/>
  <c r="C16" i="18"/>
  <c r="T14" i="18"/>
  <c r="C23" i="16"/>
  <c r="C73" i="16" s="1"/>
  <c r="Q73" i="16" s="1"/>
  <c r="C19" i="16"/>
  <c r="F23" i="16"/>
  <c r="T16" i="16"/>
  <c r="F19" i="16"/>
  <c r="D23" i="16"/>
  <c r="D19" i="16"/>
  <c r="R19" i="16" s="1"/>
  <c r="R16" i="16"/>
  <c r="E23" i="17"/>
  <c r="S16" i="17"/>
  <c r="E19" i="17"/>
  <c r="G38" i="29"/>
  <c r="Q73" i="17" l="1"/>
  <c r="T19" i="16"/>
  <c r="S19" i="19"/>
  <c r="U38" i="29"/>
  <c r="V38" i="29"/>
  <c r="B72" i="16"/>
  <c r="D72" i="16"/>
  <c r="C72" i="16"/>
  <c r="E72" i="16"/>
  <c r="F72" i="16"/>
  <c r="V16" i="17"/>
  <c r="H19" i="17"/>
  <c r="H23" i="17"/>
  <c r="B74" i="17"/>
  <c r="C74" i="17"/>
  <c r="Q74" i="17" s="1"/>
  <c r="F72" i="17"/>
  <c r="C72" i="17"/>
  <c r="D72" i="17"/>
  <c r="E72" i="17"/>
  <c r="B72" i="17"/>
  <c r="B72" i="18"/>
  <c r="H23" i="16"/>
  <c r="H19" i="16"/>
  <c r="V16" i="16"/>
  <c r="E19" i="18"/>
  <c r="E23" i="18"/>
  <c r="S16" i="18"/>
  <c r="T19" i="19"/>
  <c r="C19" i="18"/>
  <c r="E72" i="18" s="1"/>
  <c r="C23" i="18"/>
  <c r="C73" i="18" s="1"/>
  <c r="Q73" i="18" s="1"/>
  <c r="S19" i="17"/>
  <c r="F73" i="16"/>
  <c r="T73" i="16" s="1"/>
  <c r="T23" i="16"/>
  <c r="E73" i="16"/>
  <c r="S23" i="16"/>
  <c r="U16" i="19"/>
  <c r="G23" i="19"/>
  <c r="G19" i="19"/>
  <c r="U19" i="19" s="1"/>
  <c r="S19" i="16"/>
  <c r="R23" i="16"/>
  <c r="D73" i="16"/>
  <c r="R73" i="16" s="1"/>
  <c r="V16" i="19"/>
  <c r="H19" i="19"/>
  <c r="H72" i="19" s="1"/>
  <c r="H23" i="19"/>
  <c r="B74" i="18"/>
  <c r="C74" i="18"/>
  <c r="Q74" i="18" s="1"/>
  <c r="U16" i="17"/>
  <c r="G19" i="17"/>
  <c r="U19" i="17" s="1"/>
  <c r="G23" i="17"/>
  <c r="F19" i="18"/>
  <c r="T19" i="18" s="1"/>
  <c r="F23" i="18"/>
  <c r="T16" i="18"/>
  <c r="U16" i="16"/>
  <c r="G19" i="16"/>
  <c r="U19" i="16" s="1"/>
  <c r="G23" i="16"/>
  <c r="U14" i="18"/>
  <c r="G16" i="18"/>
  <c r="H16" i="18"/>
  <c r="V14" i="18"/>
  <c r="T23" i="19"/>
  <c r="F73" i="19"/>
  <c r="T73" i="19" s="1"/>
  <c r="S23" i="17"/>
  <c r="E73" i="17"/>
  <c r="D23" i="18"/>
  <c r="R16" i="18"/>
  <c r="D19" i="18"/>
  <c r="T19" i="17"/>
  <c r="B74" i="19"/>
  <c r="E74" i="19"/>
  <c r="C74" i="19"/>
  <c r="S23" i="19"/>
  <c r="R23" i="19"/>
  <c r="D73" i="19"/>
  <c r="R73" i="19" s="1"/>
  <c r="T23" i="17"/>
  <c r="F73" i="17"/>
  <c r="D73" i="17"/>
  <c r="R73" i="17" s="1"/>
  <c r="R23" i="17"/>
  <c r="C74" i="16"/>
  <c r="Q74" i="16" s="1"/>
  <c r="B74" i="16"/>
  <c r="D74" i="16"/>
  <c r="F72" i="19"/>
  <c r="B72" i="19"/>
  <c r="C72" i="19"/>
  <c r="D72" i="19"/>
  <c r="E72" i="19"/>
  <c r="F74" i="17" l="1"/>
  <c r="B75" i="17"/>
  <c r="B75" i="18"/>
  <c r="H72" i="17"/>
  <c r="E74" i="16"/>
  <c r="S74" i="16" s="1"/>
  <c r="R19" i="18"/>
  <c r="S72" i="17"/>
  <c r="Q6" i="8"/>
  <c r="F74" i="16"/>
  <c r="G72" i="16"/>
  <c r="V19" i="16"/>
  <c r="E74" i="17"/>
  <c r="T74" i="17" s="1"/>
  <c r="R74" i="16"/>
  <c r="C75" i="17"/>
  <c r="Q72" i="17"/>
  <c r="U72" i="16"/>
  <c r="H72" i="16"/>
  <c r="T23" i="18"/>
  <c r="F73" i="18"/>
  <c r="B75" i="19"/>
  <c r="H23" i="18"/>
  <c r="V16" i="18"/>
  <c r="H19" i="18"/>
  <c r="H73" i="16"/>
  <c r="V23" i="16"/>
  <c r="R72" i="16"/>
  <c r="D75" i="16"/>
  <c r="Q72" i="19"/>
  <c r="C75" i="19"/>
  <c r="U16" i="18"/>
  <c r="G19" i="18"/>
  <c r="G23" i="18"/>
  <c r="G73" i="17"/>
  <c r="G74" i="17" s="1"/>
  <c r="U74" i="17" s="1"/>
  <c r="U23" i="17"/>
  <c r="U23" i="19"/>
  <c r="G73" i="19"/>
  <c r="U73" i="19" s="1"/>
  <c r="D72" i="18"/>
  <c r="F72" i="18"/>
  <c r="T72" i="17"/>
  <c r="F75" i="17"/>
  <c r="T72" i="16"/>
  <c r="S72" i="19"/>
  <c r="E75" i="19"/>
  <c r="F74" i="19"/>
  <c r="T74" i="19" s="1"/>
  <c r="R23" i="18"/>
  <c r="D73" i="18"/>
  <c r="H73" i="19"/>
  <c r="V23" i="19"/>
  <c r="V23" i="17"/>
  <c r="H73" i="17"/>
  <c r="T72" i="19"/>
  <c r="F75" i="19"/>
  <c r="R72" i="19"/>
  <c r="V19" i="19"/>
  <c r="C72" i="18"/>
  <c r="G72" i="17"/>
  <c r="V19" i="17"/>
  <c r="S72" i="16"/>
  <c r="E75" i="16"/>
  <c r="B75" i="16"/>
  <c r="S74" i="19"/>
  <c r="R6" i="8"/>
  <c r="D74" i="19"/>
  <c r="R74" i="19" s="1"/>
  <c r="S73" i="17"/>
  <c r="G73" i="16"/>
  <c r="H74" i="16" s="1"/>
  <c r="U23" i="16"/>
  <c r="G72" i="19"/>
  <c r="V72" i="19" s="1"/>
  <c r="T73" i="17"/>
  <c r="Q74" i="19"/>
  <c r="S73" i="16"/>
  <c r="S23" i="18"/>
  <c r="E73" i="18"/>
  <c r="S73" i="18" s="1"/>
  <c r="H74" i="17"/>
  <c r="E74" i="18"/>
  <c r="S19" i="18"/>
  <c r="R72" i="17"/>
  <c r="D74" i="17"/>
  <c r="R74" i="17" s="1"/>
  <c r="S73" i="19"/>
  <c r="Q72" i="16"/>
  <c r="C75" i="16"/>
  <c r="B46" i="29"/>
  <c r="F46" i="29"/>
  <c r="C47" i="29"/>
  <c r="E47" i="29"/>
  <c r="C44" i="29"/>
  <c r="C46" i="29"/>
  <c r="D44" i="29"/>
  <c r="B50" i="29"/>
  <c r="F47" i="29"/>
  <c r="B44" i="29"/>
  <c r="B47" i="29"/>
  <c r="E44" i="29"/>
  <c r="R8" i="34" l="1"/>
  <c r="Q8" i="34"/>
  <c r="Q7" i="34"/>
  <c r="G74" i="19"/>
  <c r="V74" i="17"/>
  <c r="V73" i="16"/>
  <c r="T74" i="16"/>
  <c r="V73" i="19"/>
  <c r="V19" i="18"/>
  <c r="F75" i="16"/>
  <c r="Q47" i="29"/>
  <c r="R44" i="29"/>
  <c r="Q46" i="29"/>
  <c r="T47" i="29"/>
  <c r="Q44" i="29"/>
  <c r="S44" i="29"/>
  <c r="Q75" i="19"/>
  <c r="E75" i="17"/>
  <c r="T75" i="17" s="1"/>
  <c r="S74" i="17"/>
  <c r="B9" i="34"/>
  <c r="U72" i="19"/>
  <c r="G75" i="19"/>
  <c r="U73" i="17"/>
  <c r="R75" i="16"/>
  <c r="T73" i="18"/>
  <c r="Q75" i="17"/>
  <c r="U72" i="17"/>
  <c r="G75" i="17"/>
  <c r="U23" i="18"/>
  <c r="G73" i="18"/>
  <c r="U73" i="18" s="1"/>
  <c r="H75" i="17"/>
  <c r="E75" i="18"/>
  <c r="Q6" i="34"/>
  <c r="C9" i="34"/>
  <c r="T72" i="18"/>
  <c r="G72" i="18"/>
  <c r="U19" i="18"/>
  <c r="H72" i="18"/>
  <c r="V23" i="18"/>
  <c r="H73" i="18"/>
  <c r="V73" i="18" s="1"/>
  <c r="V72" i="17"/>
  <c r="G74" i="18"/>
  <c r="D75" i="17"/>
  <c r="G74" i="16"/>
  <c r="U74" i="16" s="1"/>
  <c r="U73" i="16"/>
  <c r="C75" i="18"/>
  <c r="Q72" i="18"/>
  <c r="V73" i="17"/>
  <c r="R72" i="18"/>
  <c r="U74" i="19"/>
  <c r="T75" i="19"/>
  <c r="H74" i="19"/>
  <c r="H75" i="19" s="1"/>
  <c r="Q75" i="16"/>
  <c r="R6" i="34"/>
  <c r="D9" i="34"/>
  <c r="R7" i="34"/>
  <c r="V72" i="16"/>
  <c r="H75" i="16"/>
  <c r="S75" i="16"/>
  <c r="D75" i="19"/>
  <c r="R73" i="18"/>
  <c r="H74" i="18"/>
  <c r="F74" i="18"/>
  <c r="T74" i="18" s="1"/>
  <c r="D74" i="18"/>
  <c r="R74" i="18" s="1"/>
  <c r="T75" i="16"/>
  <c r="S72" i="18"/>
  <c r="G47" i="29"/>
  <c r="H44" i="29"/>
  <c r="C50" i="29"/>
  <c r="B6" i="29"/>
  <c r="D12" i="29"/>
  <c r="B12" i="29"/>
  <c r="B7" i="29"/>
  <c r="G46" i="29"/>
  <c r="D47" i="29"/>
  <c r="F44" i="29"/>
  <c r="H46" i="29"/>
  <c r="D46" i="29"/>
  <c r="E46" i="29"/>
  <c r="E50" i="29"/>
  <c r="H47" i="29"/>
  <c r="C12" i="29"/>
  <c r="B9" i="8" l="1"/>
  <c r="Q8" i="33"/>
  <c r="B9" i="7"/>
  <c r="V74" i="19"/>
  <c r="T44" i="29"/>
  <c r="V74" i="16"/>
  <c r="V74" i="18"/>
  <c r="Q7" i="33"/>
  <c r="G75" i="16"/>
  <c r="R46" i="29"/>
  <c r="R12" i="29"/>
  <c r="Q50" i="29"/>
  <c r="V46" i="29"/>
  <c r="S46" i="29"/>
  <c r="T46" i="29"/>
  <c r="R47" i="29"/>
  <c r="S47" i="29"/>
  <c r="Q12" i="29"/>
  <c r="U46" i="29"/>
  <c r="V47" i="29"/>
  <c r="U47" i="29"/>
  <c r="R75" i="17"/>
  <c r="S74" i="18"/>
  <c r="R9" i="34"/>
  <c r="D9" i="7"/>
  <c r="R8" i="7"/>
  <c r="B9" i="33"/>
  <c r="Q75" i="18"/>
  <c r="U74" i="18"/>
  <c r="U72" i="18"/>
  <c r="G75" i="18"/>
  <c r="F75" i="18"/>
  <c r="V75" i="17"/>
  <c r="Q6" i="33"/>
  <c r="C9" i="33"/>
  <c r="C9" i="8"/>
  <c r="Q8" i="8"/>
  <c r="S75" i="17"/>
  <c r="R75" i="19"/>
  <c r="D9" i="8"/>
  <c r="R8" i="8"/>
  <c r="R8" i="33"/>
  <c r="C9" i="7"/>
  <c r="Q8" i="7"/>
  <c r="R6" i="33"/>
  <c r="D9" i="33"/>
  <c r="U75" i="16"/>
  <c r="S75" i="19"/>
  <c r="R7" i="33"/>
  <c r="V75" i="16"/>
  <c r="D75" i="18"/>
  <c r="Q9" i="34"/>
  <c r="U75" i="17"/>
  <c r="V75" i="19"/>
  <c r="V72" i="18"/>
  <c r="H75" i="18"/>
  <c r="U75" i="19"/>
  <c r="C7" i="29"/>
  <c r="D6" i="29"/>
  <c r="G50" i="29"/>
  <c r="B13" i="29"/>
  <c r="D13" i="29"/>
  <c r="H50" i="29"/>
  <c r="D50" i="29"/>
  <c r="F50" i="29"/>
  <c r="D7" i="29"/>
  <c r="G44" i="29"/>
  <c r="C6" i="29"/>
  <c r="C13" i="29"/>
  <c r="R7" i="15" l="1"/>
  <c r="V44" i="29"/>
  <c r="U44" i="29"/>
  <c r="Q8" i="15"/>
  <c r="R50" i="29"/>
  <c r="S50" i="29"/>
  <c r="Q7" i="29"/>
  <c r="Q6" i="29"/>
  <c r="Q13" i="29"/>
  <c r="V50" i="29"/>
  <c r="R7" i="29"/>
  <c r="T50" i="29"/>
  <c r="R6" i="29"/>
  <c r="R13" i="29"/>
  <c r="U50" i="29"/>
  <c r="R75" i="18"/>
  <c r="Q9" i="8"/>
  <c r="Q9" i="7"/>
  <c r="Q9" i="33"/>
  <c r="V75" i="18"/>
  <c r="R9" i="8"/>
  <c r="T75" i="18"/>
  <c r="R6" i="15"/>
  <c r="D9" i="15"/>
  <c r="S75" i="18"/>
  <c r="R9" i="7"/>
  <c r="Q6" i="15"/>
  <c r="C9" i="15"/>
  <c r="R9" i="33"/>
  <c r="U75" i="18"/>
  <c r="R8" i="15"/>
  <c r="B9" i="15"/>
  <c r="Q7" i="15"/>
  <c r="D9" i="29"/>
  <c r="C9" i="29"/>
  <c r="B9" i="29"/>
  <c r="Q9" i="29" l="1"/>
  <c r="R9" i="29"/>
  <c r="Q9" i="15"/>
  <c r="R9" i="15"/>
  <c r="C24" i="29"/>
  <c r="D24" i="29"/>
  <c r="B24" i="29"/>
  <c r="C12" i="34" l="1"/>
  <c r="D12" i="34"/>
  <c r="B12" i="34"/>
  <c r="R24" i="29"/>
  <c r="Q24" i="29"/>
  <c r="R12" i="34"/>
  <c r="D14" i="34"/>
  <c r="B14" i="34"/>
  <c r="C14" i="34"/>
  <c r="Q12" i="34"/>
  <c r="B36" i="29"/>
  <c r="B18" i="29"/>
  <c r="B25" i="29"/>
  <c r="D19" i="29"/>
  <c r="C19" i="29"/>
  <c r="D18" i="29"/>
  <c r="B19" i="29"/>
  <c r="C25" i="29"/>
  <c r="C36" i="29"/>
  <c r="D36" i="29"/>
  <c r="D25" i="29"/>
  <c r="C18" i="29"/>
  <c r="C12" i="8" l="1"/>
  <c r="D12" i="8"/>
  <c r="B12" i="7"/>
  <c r="D12" i="33"/>
  <c r="C12" i="7"/>
  <c r="C12" i="33"/>
  <c r="B12" i="8"/>
  <c r="D12" i="7"/>
  <c r="B12" i="33"/>
  <c r="Q36" i="29"/>
  <c r="R19" i="29"/>
  <c r="Q25" i="29"/>
  <c r="R25" i="29"/>
  <c r="Q19" i="29"/>
  <c r="R36" i="29"/>
  <c r="Q18" i="29"/>
  <c r="R18" i="29"/>
  <c r="Q14" i="34"/>
  <c r="D14" i="8"/>
  <c r="R12" i="8"/>
  <c r="C14" i="33"/>
  <c r="Q12" i="33"/>
  <c r="B14" i="7"/>
  <c r="R12" i="33"/>
  <c r="D14" i="33"/>
  <c r="Q12" i="8"/>
  <c r="C14" i="8"/>
  <c r="D16" i="34"/>
  <c r="R14" i="34"/>
  <c r="C16" i="34"/>
  <c r="B14" i="33"/>
  <c r="B14" i="8"/>
  <c r="C14" i="7"/>
  <c r="Q12" i="7"/>
  <c r="R12" i="7"/>
  <c r="D14" i="7"/>
  <c r="B31" i="29"/>
  <c r="D37" i="29"/>
  <c r="C21" i="29"/>
  <c r="B30" i="29"/>
  <c r="B37" i="29"/>
  <c r="D30" i="29"/>
  <c r="D31" i="29"/>
  <c r="C31" i="29"/>
  <c r="C30" i="29"/>
  <c r="D21" i="29"/>
  <c r="C37" i="29"/>
  <c r="B21" i="29"/>
  <c r="B12" i="15" l="1"/>
  <c r="C12" i="15"/>
  <c r="D12" i="15"/>
  <c r="R21" i="29"/>
  <c r="Q31" i="29"/>
  <c r="Q30" i="29"/>
  <c r="R37" i="29"/>
  <c r="R31" i="29"/>
  <c r="Q21" i="29"/>
  <c r="R30" i="29"/>
  <c r="Q37" i="29"/>
  <c r="R12" i="15"/>
  <c r="D14" i="15"/>
  <c r="R16" i="34"/>
  <c r="D23" i="34"/>
  <c r="D19" i="34"/>
  <c r="C16" i="8"/>
  <c r="Q14" i="8"/>
  <c r="Q14" i="7"/>
  <c r="C16" i="7"/>
  <c r="D16" i="33"/>
  <c r="R14" i="33"/>
  <c r="C19" i="34"/>
  <c r="C23" i="34"/>
  <c r="C73" i="34" s="1"/>
  <c r="Q73" i="34" s="1"/>
  <c r="D16" i="8"/>
  <c r="R14" i="8"/>
  <c r="B14" i="15"/>
  <c r="B19" i="34"/>
  <c r="B23" i="34"/>
  <c r="B73" i="34" s="1"/>
  <c r="C14" i="15"/>
  <c r="Q12" i="15"/>
  <c r="D16" i="7"/>
  <c r="R14" i="7"/>
  <c r="Q14" i="33"/>
  <c r="C16" i="33"/>
  <c r="B33" i="29"/>
  <c r="C33" i="29"/>
  <c r="D33" i="29"/>
  <c r="Q33" i="29" l="1"/>
  <c r="R33" i="29"/>
  <c r="D19" i="7"/>
  <c r="D23" i="7"/>
  <c r="R16" i="7"/>
  <c r="R16" i="8"/>
  <c r="D19" i="8"/>
  <c r="R19" i="8" s="1"/>
  <c r="D23" i="8"/>
  <c r="Q14" i="15"/>
  <c r="C16" i="15"/>
  <c r="C23" i="8"/>
  <c r="C73" i="8" s="1"/>
  <c r="C19" i="8"/>
  <c r="R23" i="34"/>
  <c r="D73" i="34"/>
  <c r="R73" i="34" s="1"/>
  <c r="B19" i="7"/>
  <c r="B23" i="7"/>
  <c r="B73" i="7" s="1"/>
  <c r="B74" i="7" s="1"/>
  <c r="R19" i="34"/>
  <c r="C74" i="34"/>
  <c r="B74" i="34"/>
  <c r="C19" i="33"/>
  <c r="C23" i="33"/>
  <c r="C73" i="33" s="1"/>
  <c r="B72" i="34"/>
  <c r="D72" i="34"/>
  <c r="C72" i="34"/>
  <c r="D16" i="15"/>
  <c r="R14" i="15"/>
  <c r="D23" i="33"/>
  <c r="D19" i="33"/>
  <c r="R16" i="33"/>
  <c r="B23" i="8"/>
  <c r="B73" i="8" s="1"/>
  <c r="B19" i="8"/>
  <c r="B23" i="33"/>
  <c r="B73" i="33" s="1"/>
  <c r="B19" i="33"/>
  <c r="C19" i="7"/>
  <c r="C23" i="7"/>
  <c r="C73" i="7" s="1"/>
  <c r="T6" i="8" l="1"/>
  <c r="B75" i="34"/>
  <c r="R19" i="7"/>
  <c r="B72" i="33"/>
  <c r="C72" i="33"/>
  <c r="D72" i="33"/>
  <c r="R23" i="8"/>
  <c r="D73" i="8"/>
  <c r="R73" i="8" s="1"/>
  <c r="B72" i="8"/>
  <c r="D72" i="8"/>
  <c r="C72" i="8"/>
  <c r="R23" i="7"/>
  <c r="D73" i="7"/>
  <c r="R73" i="7" s="1"/>
  <c r="B74" i="33"/>
  <c r="C74" i="33"/>
  <c r="Q74" i="33" s="1"/>
  <c r="R16" i="15"/>
  <c r="D19" i="15"/>
  <c r="D23" i="15"/>
  <c r="B72" i="7"/>
  <c r="B75" i="7" s="1"/>
  <c r="C72" i="7"/>
  <c r="D72" i="7"/>
  <c r="B74" i="8"/>
  <c r="C74" i="8"/>
  <c r="S6" i="8"/>
  <c r="C75" i="34"/>
  <c r="Q72" i="34"/>
  <c r="D74" i="34"/>
  <c r="R74" i="34" s="1"/>
  <c r="C74" i="7"/>
  <c r="Q74" i="7" s="1"/>
  <c r="Q73" i="7"/>
  <c r="B19" i="15"/>
  <c r="B23" i="15"/>
  <c r="B73" i="15" s="1"/>
  <c r="R19" i="33"/>
  <c r="Q73" i="8"/>
  <c r="R23" i="33"/>
  <c r="D73" i="33"/>
  <c r="R73" i="33" s="1"/>
  <c r="R72" i="34"/>
  <c r="Q74" i="34"/>
  <c r="C19" i="15"/>
  <c r="C72" i="15" s="1"/>
  <c r="C23" i="15"/>
  <c r="C73" i="15" s="1"/>
  <c r="Q73" i="15" s="1"/>
  <c r="Q73" i="33"/>
  <c r="B48" i="29"/>
  <c r="B42" i="29"/>
  <c r="C48" i="29"/>
  <c r="S7" i="34" l="1"/>
  <c r="S8" i="34"/>
  <c r="D74" i="8"/>
  <c r="R74" i="8" s="1"/>
  <c r="T8" i="34"/>
  <c r="T7" i="34"/>
  <c r="D75" i="34"/>
  <c r="D74" i="7"/>
  <c r="R74" i="7" s="1"/>
  <c r="B75" i="33"/>
  <c r="Q48" i="29"/>
  <c r="R72" i="7"/>
  <c r="R19" i="15"/>
  <c r="R72" i="8"/>
  <c r="D75" i="8"/>
  <c r="Q72" i="7"/>
  <c r="C75" i="7"/>
  <c r="B75" i="8"/>
  <c r="R75" i="34"/>
  <c r="D74" i="33"/>
  <c r="R74" i="33" s="1"/>
  <c r="R72" i="33"/>
  <c r="T6" i="34"/>
  <c r="F9" i="34"/>
  <c r="B74" i="15"/>
  <c r="C74" i="15"/>
  <c r="B72" i="15"/>
  <c r="D72" i="15"/>
  <c r="S6" i="34"/>
  <c r="E9" i="34"/>
  <c r="Q75" i="34"/>
  <c r="Q74" i="8"/>
  <c r="R23" i="15"/>
  <c r="D73" i="15"/>
  <c r="R73" i="15" s="1"/>
  <c r="Q72" i="8"/>
  <c r="C75" i="8"/>
  <c r="C75" i="33"/>
  <c r="Q72" i="33"/>
  <c r="D48" i="29"/>
  <c r="D43" i="29"/>
  <c r="C43" i="29"/>
  <c r="B49" i="29"/>
  <c r="E12" i="29"/>
  <c r="C42" i="29"/>
  <c r="F12" i="29"/>
  <c r="B43" i="29"/>
  <c r="C49" i="29"/>
  <c r="S8" i="33" l="1"/>
  <c r="S7" i="33"/>
  <c r="R48" i="29"/>
  <c r="T7" i="33"/>
  <c r="D74" i="15"/>
  <c r="R74" i="15" s="1"/>
  <c r="T8" i="33"/>
  <c r="D75" i="7"/>
  <c r="Q49" i="29"/>
  <c r="R43" i="29"/>
  <c r="Q43" i="29"/>
  <c r="S12" i="29"/>
  <c r="T12" i="29"/>
  <c r="Q42" i="29"/>
  <c r="B75" i="15"/>
  <c r="Q75" i="33"/>
  <c r="R75" i="8"/>
  <c r="T6" i="33"/>
  <c r="F9" i="33"/>
  <c r="Q75" i="8"/>
  <c r="Q74" i="15"/>
  <c r="F9" i="8"/>
  <c r="T8" i="8"/>
  <c r="S8" i="7"/>
  <c r="E9" i="7"/>
  <c r="S9" i="34"/>
  <c r="T9" i="34"/>
  <c r="C75" i="15"/>
  <c r="F9" i="7"/>
  <c r="T8" i="7"/>
  <c r="Q72" i="15"/>
  <c r="D75" i="33"/>
  <c r="S8" i="8"/>
  <c r="E9" i="8"/>
  <c r="S6" i="33"/>
  <c r="E9" i="33"/>
  <c r="R72" i="15"/>
  <c r="Q75" i="7"/>
  <c r="F13" i="29"/>
  <c r="D49" i="29"/>
  <c r="F7" i="29"/>
  <c r="E13" i="29"/>
  <c r="B45" i="29"/>
  <c r="E6" i="29"/>
  <c r="F6" i="29"/>
  <c r="E7" i="29"/>
  <c r="C45" i="29"/>
  <c r="D42" i="29"/>
  <c r="S7" i="15" l="1"/>
  <c r="S8" i="15"/>
  <c r="D75" i="15"/>
  <c r="R42" i="29"/>
  <c r="R75" i="7"/>
  <c r="R49" i="29"/>
  <c r="T13" i="29"/>
  <c r="T6" i="29"/>
  <c r="S13" i="29"/>
  <c r="S6" i="29"/>
  <c r="S7" i="29"/>
  <c r="T7" i="29"/>
  <c r="Q45" i="29"/>
  <c r="R75" i="33"/>
  <c r="T9" i="33"/>
  <c r="S6" i="15"/>
  <c r="E9" i="15"/>
  <c r="H9" i="34"/>
  <c r="S9" i="33"/>
  <c r="T9" i="7"/>
  <c r="S9" i="7"/>
  <c r="S9" i="8"/>
  <c r="T9" i="8"/>
  <c r="R75" i="15"/>
  <c r="Q75" i="15"/>
  <c r="D45" i="29"/>
  <c r="E9" i="29"/>
  <c r="H12" i="29"/>
  <c r="T8" i="15" l="1"/>
  <c r="T7" i="15"/>
  <c r="R45" i="29"/>
  <c r="S9" i="29"/>
  <c r="H9" i="33"/>
  <c r="H9" i="8"/>
  <c r="S9" i="15"/>
  <c r="T6" i="15"/>
  <c r="F9" i="15"/>
  <c r="W6" i="8"/>
  <c r="H9" i="7"/>
  <c r="B39" i="28"/>
  <c r="H7" i="29"/>
  <c r="F9" i="29"/>
  <c r="H6" i="29"/>
  <c r="H13" i="29"/>
  <c r="F24" i="29"/>
  <c r="E24" i="29"/>
  <c r="E12" i="34" l="1"/>
  <c r="W7" i="34"/>
  <c r="F12" i="34"/>
  <c r="S24" i="29"/>
  <c r="T24" i="29"/>
  <c r="T9" i="29"/>
  <c r="W6" i="34"/>
  <c r="S12" i="34"/>
  <c r="E14" i="34"/>
  <c r="T12" i="34"/>
  <c r="F14" i="34"/>
  <c r="T9" i="15"/>
  <c r="F19" i="29"/>
  <c r="E19" i="29"/>
  <c r="F25" i="29"/>
  <c r="E25" i="29"/>
  <c r="E18" i="29"/>
  <c r="F18" i="29"/>
  <c r="F36" i="29"/>
  <c r="E36" i="29"/>
  <c r="E12" i="8" l="1"/>
  <c r="F12" i="7"/>
  <c r="E12" i="33"/>
  <c r="W7" i="33"/>
  <c r="X7" i="34"/>
  <c r="F12" i="8"/>
  <c r="E12" i="7"/>
  <c r="F12" i="33"/>
  <c r="H9" i="15"/>
  <c r="T18" i="29"/>
  <c r="T36" i="29"/>
  <c r="T19" i="29"/>
  <c r="S18" i="29"/>
  <c r="T25" i="29"/>
  <c r="S36" i="29"/>
  <c r="S19" i="29"/>
  <c r="S25" i="29"/>
  <c r="W6" i="33"/>
  <c r="T12" i="7"/>
  <c r="F14" i="7"/>
  <c r="T14" i="34"/>
  <c r="F16" i="34"/>
  <c r="F14" i="8"/>
  <c r="T12" i="8"/>
  <c r="E14" i="7"/>
  <c r="S12" i="7"/>
  <c r="T12" i="33"/>
  <c r="F14" i="33"/>
  <c r="S14" i="34"/>
  <c r="E16" i="34"/>
  <c r="X6" i="34"/>
  <c r="X6" i="8"/>
  <c r="S12" i="8"/>
  <c r="E14" i="8"/>
  <c r="S12" i="33"/>
  <c r="E14" i="33"/>
  <c r="E37" i="29"/>
  <c r="E30" i="29"/>
  <c r="E31" i="29"/>
  <c r="F30" i="29"/>
  <c r="H9" i="29"/>
  <c r="H24" i="29"/>
  <c r="F37" i="29"/>
  <c r="F31" i="29"/>
  <c r="E21" i="29"/>
  <c r="X7" i="33" l="1"/>
  <c r="W7" i="15"/>
  <c r="H12" i="34"/>
  <c r="Y7" i="34"/>
  <c r="E12" i="15"/>
  <c r="S21" i="29"/>
  <c r="T31" i="29"/>
  <c r="S31" i="29"/>
  <c r="T37" i="29"/>
  <c r="T30" i="29"/>
  <c r="S30" i="29"/>
  <c r="S37" i="29"/>
  <c r="J9" i="19"/>
  <c r="E14" i="15"/>
  <c r="S12" i="15"/>
  <c r="F16" i="8"/>
  <c r="T14" i="8"/>
  <c r="E16" i="8"/>
  <c r="S14" i="8"/>
  <c r="T16" i="34"/>
  <c r="F19" i="34"/>
  <c r="F23" i="34"/>
  <c r="F16" i="33"/>
  <c r="T14" i="33"/>
  <c r="F16" i="7"/>
  <c r="T14" i="7"/>
  <c r="H14" i="34"/>
  <c r="J9" i="17"/>
  <c r="W6" i="15"/>
  <c r="J9" i="34"/>
  <c r="S14" i="7"/>
  <c r="E16" i="7"/>
  <c r="X6" i="33"/>
  <c r="J9" i="33"/>
  <c r="J9" i="16"/>
  <c r="Y6" i="34"/>
  <c r="Y6" i="8"/>
  <c r="E16" i="33"/>
  <c r="S14" i="33"/>
  <c r="E19" i="34"/>
  <c r="S16" i="34"/>
  <c r="E23" i="34"/>
  <c r="H18" i="29"/>
  <c r="E33" i="29"/>
  <c r="J8" i="29"/>
  <c r="J10" i="29"/>
  <c r="F21" i="29"/>
  <c r="H19" i="29"/>
  <c r="J12" i="29"/>
  <c r="H25" i="29"/>
  <c r="J11" i="29"/>
  <c r="H36" i="29"/>
  <c r="J13" i="29"/>
  <c r="Y8" i="33" l="1"/>
  <c r="H12" i="7"/>
  <c r="H12" i="33"/>
  <c r="B30" i="25"/>
  <c r="Y7" i="33"/>
  <c r="Y8" i="34"/>
  <c r="F12" i="15"/>
  <c r="B30" i="31"/>
  <c r="Z7" i="34"/>
  <c r="X7" i="15"/>
  <c r="H12" i="8"/>
  <c r="K9" i="34"/>
  <c r="H14" i="7"/>
  <c r="S33" i="29"/>
  <c r="T21" i="29"/>
  <c r="Y9" i="34"/>
  <c r="Y6" i="33"/>
  <c r="K9" i="33"/>
  <c r="J9" i="18"/>
  <c r="B31" i="31"/>
  <c r="B34" i="31" s="1"/>
  <c r="J9" i="7"/>
  <c r="J9" i="8"/>
  <c r="B4" i="25"/>
  <c r="S19" i="34"/>
  <c r="E72" i="34"/>
  <c r="F72" i="34"/>
  <c r="T72" i="34" s="1"/>
  <c r="F19" i="8"/>
  <c r="F23" i="8"/>
  <c r="F73" i="8" s="1"/>
  <c r="T16" i="33"/>
  <c r="F23" i="33"/>
  <c r="F19" i="33"/>
  <c r="Z6" i="8"/>
  <c r="F23" i="7"/>
  <c r="F73" i="7" s="1"/>
  <c r="F19" i="7"/>
  <c r="T16" i="7"/>
  <c r="Z6" i="34"/>
  <c r="Y8" i="16"/>
  <c r="K9" i="16"/>
  <c r="H14" i="33"/>
  <c r="Y8" i="15"/>
  <c r="X6" i="15"/>
  <c r="J9" i="15"/>
  <c r="T23" i="34"/>
  <c r="F73" i="34"/>
  <c r="E16" i="15"/>
  <c r="S14" i="15"/>
  <c r="Y8" i="17"/>
  <c r="K9" i="17"/>
  <c r="Y8" i="19"/>
  <c r="K9" i="19"/>
  <c r="T19" i="34"/>
  <c r="B4" i="31"/>
  <c r="H14" i="8"/>
  <c r="S23" i="34"/>
  <c r="E73" i="34"/>
  <c r="T16" i="8"/>
  <c r="S16" i="8"/>
  <c r="E23" i="8"/>
  <c r="E19" i="8"/>
  <c r="B31" i="25"/>
  <c r="B34" i="25" s="1"/>
  <c r="E23" i="33"/>
  <c r="E19" i="33"/>
  <c r="S16" i="33"/>
  <c r="F14" i="15"/>
  <c r="T12" i="15"/>
  <c r="S16" i="7"/>
  <c r="E23" i="7"/>
  <c r="E19" i="7"/>
  <c r="J7" i="29"/>
  <c r="F33" i="29"/>
  <c r="H30" i="29"/>
  <c r="K13" i="29"/>
  <c r="K8" i="29"/>
  <c r="K10" i="29"/>
  <c r="D39" i="28"/>
  <c r="K12" i="29"/>
  <c r="J14" i="29"/>
  <c r="H37" i="29"/>
  <c r="J9" i="29"/>
  <c r="H31" i="29"/>
  <c r="J6" i="29"/>
  <c r="K11" i="29"/>
  <c r="AA7" i="34" l="1"/>
  <c r="Z7" i="33"/>
  <c r="Y7" i="15"/>
  <c r="Z8" i="15"/>
  <c r="Z8" i="34"/>
  <c r="Z8" i="33"/>
  <c r="Y12" i="29"/>
  <c r="T19" i="33"/>
  <c r="L9" i="34"/>
  <c r="Y10" i="29"/>
  <c r="Y13" i="29"/>
  <c r="Y11" i="29"/>
  <c r="Y8" i="29"/>
  <c r="T33" i="29"/>
  <c r="S19" i="7"/>
  <c r="E72" i="7"/>
  <c r="F72" i="7"/>
  <c r="Y9" i="17"/>
  <c r="T23" i="33"/>
  <c r="F73" i="33"/>
  <c r="Y6" i="15"/>
  <c r="K9" i="15"/>
  <c r="S23" i="7"/>
  <c r="E73" i="7"/>
  <c r="T19" i="8"/>
  <c r="S19" i="8"/>
  <c r="F72" i="8"/>
  <c r="E72" i="8"/>
  <c r="T19" i="7"/>
  <c r="Y8" i="7"/>
  <c r="K9" i="7"/>
  <c r="T23" i="8"/>
  <c r="S23" i="8"/>
  <c r="E73" i="8"/>
  <c r="T73" i="7"/>
  <c r="Y9" i="33"/>
  <c r="S73" i="34"/>
  <c r="F74" i="34"/>
  <c r="E74" i="34"/>
  <c r="S74" i="34" s="1"/>
  <c r="Y9" i="19"/>
  <c r="Z9" i="34"/>
  <c r="Z8" i="17"/>
  <c r="L9" i="17"/>
  <c r="Z8" i="19"/>
  <c r="L9" i="19"/>
  <c r="E23" i="15"/>
  <c r="E19" i="15"/>
  <c r="S16" i="15"/>
  <c r="Y9" i="16"/>
  <c r="S72" i="34"/>
  <c r="E75" i="34"/>
  <c r="Z6" i="33"/>
  <c r="L9" i="33"/>
  <c r="Z8" i="16"/>
  <c r="L9" i="16"/>
  <c r="S23" i="33"/>
  <c r="E73" i="33"/>
  <c r="Y8" i="8"/>
  <c r="K9" i="8"/>
  <c r="Y8" i="18"/>
  <c r="K9" i="18"/>
  <c r="T14" i="15"/>
  <c r="F16" i="15"/>
  <c r="AA6" i="8"/>
  <c r="T73" i="34"/>
  <c r="AA6" i="34"/>
  <c r="S19" i="33"/>
  <c r="F72" i="33"/>
  <c r="E72" i="33"/>
  <c r="H21" i="29"/>
  <c r="K7" i="29"/>
  <c r="L12" i="29"/>
  <c r="K14" i="29"/>
  <c r="K6" i="29"/>
  <c r="K9" i="29"/>
  <c r="L8" i="29"/>
  <c r="L13" i="29"/>
  <c r="L10" i="29"/>
  <c r="L11" i="29"/>
  <c r="E39" i="28"/>
  <c r="E48" i="29"/>
  <c r="AA8" i="33" l="1"/>
  <c r="H12" i="15"/>
  <c r="Z7" i="15"/>
  <c r="AA7" i="33"/>
  <c r="AB7" i="34"/>
  <c r="AA8" i="34"/>
  <c r="Z12" i="29"/>
  <c r="T72" i="8"/>
  <c r="Y7" i="29"/>
  <c r="S48" i="29"/>
  <c r="Z10" i="29"/>
  <c r="Y9" i="29"/>
  <c r="Z8" i="29"/>
  <c r="Y14" i="29"/>
  <c r="Z13" i="29"/>
  <c r="Z11" i="29"/>
  <c r="Y6" i="29"/>
  <c r="S73" i="7"/>
  <c r="F74" i="7"/>
  <c r="E74" i="7"/>
  <c r="S74" i="7" s="1"/>
  <c r="Y9" i="8"/>
  <c r="S75" i="34"/>
  <c r="AA6" i="33"/>
  <c r="M9" i="33"/>
  <c r="Z8" i="7"/>
  <c r="L9" i="7"/>
  <c r="Z9" i="17"/>
  <c r="Z8" i="8"/>
  <c r="L9" i="8"/>
  <c r="S73" i="33"/>
  <c r="F74" i="33"/>
  <c r="E74" i="33"/>
  <c r="S74" i="33" s="1"/>
  <c r="Y9" i="15"/>
  <c r="S72" i="7"/>
  <c r="AB6" i="8"/>
  <c r="T72" i="33"/>
  <c r="F75" i="33"/>
  <c r="AD6" i="8"/>
  <c r="AC6" i="8"/>
  <c r="S72" i="33"/>
  <c r="E75" i="33"/>
  <c r="F23" i="15"/>
  <c r="T16" i="15"/>
  <c r="F19" i="15"/>
  <c r="T19" i="15" s="1"/>
  <c r="Z9" i="16"/>
  <c r="S19" i="15"/>
  <c r="E72" i="15"/>
  <c r="F72" i="15"/>
  <c r="T73" i="8"/>
  <c r="S73" i="8"/>
  <c r="F74" i="8"/>
  <c r="E74" i="8"/>
  <c r="S74" i="8" s="1"/>
  <c r="T73" i="33"/>
  <c r="Z6" i="15"/>
  <c r="L9" i="15"/>
  <c r="AA8" i="18"/>
  <c r="M9" i="18"/>
  <c r="AA8" i="16"/>
  <c r="M9" i="16"/>
  <c r="H14" i="15"/>
  <c r="S23" i="15"/>
  <c r="E73" i="15"/>
  <c r="AB6" i="34"/>
  <c r="AA8" i="19"/>
  <c r="M9" i="19"/>
  <c r="Y9" i="18"/>
  <c r="Z9" i="33"/>
  <c r="Z9" i="19"/>
  <c r="S72" i="8"/>
  <c r="T72" i="7"/>
  <c r="Z8" i="18"/>
  <c r="L9" i="18"/>
  <c r="M9" i="34"/>
  <c r="AA8" i="17"/>
  <c r="M9" i="17"/>
  <c r="F75" i="34"/>
  <c r="T74" i="34"/>
  <c r="Y9" i="7"/>
  <c r="J24" i="29"/>
  <c r="J25" i="29"/>
  <c r="J22" i="29"/>
  <c r="L7" i="29"/>
  <c r="E40" i="28"/>
  <c r="H33" i="29"/>
  <c r="F49" i="29"/>
  <c r="F48" i="29"/>
  <c r="M13" i="29"/>
  <c r="J23" i="29"/>
  <c r="L9" i="29"/>
  <c r="L14" i="29"/>
  <c r="M14" i="29"/>
  <c r="E49" i="29"/>
  <c r="M10" i="29"/>
  <c r="M8" i="29"/>
  <c r="F39" i="28"/>
  <c r="M12" i="29"/>
  <c r="L6" i="29"/>
  <c r="M11" i="29"/>
  <c r="J20" i="29"/>
  <c r="AB7" i="33" l="1"/>
  <c r="J12" i="19"/>
  <c r="J12" i="33"/>
  <c r="J12" i="17"/>
  <c r="AB8" i="33"/>
  <c r="AA8" i="15"/>
  <c r="AA7" i="15"/>
  <c r="J12" i="34"/>
  <c r="AB8" i="34"/>
  <c r="J12" i="16"/>
  <c r="E75" i="7"/>
  <c r="J14" i="34"/>
  <c r="E75" i="8"/>
  <c r="T48" i="29"/>
  <c r="Z9" i="29"/>
  <c r="S49" i="29"/>
  <c r="Z7" i="29"/>
  <c r="AA10" i="29"/>
  <c r="Z6" i="29"/>
  <c r="Z14" i="29"/>
  <c r="AA11" i="29"/>
  <c r="AA8" i="29"/>
  <c r="T49" i="29"/>
  <c r="AA13" i="29"/>
  <c r="AA12" i="29"/>
  <c r="AA14" i="29"/>
  <c r="S73" i="15"/>
  <c r="E74" i="15"/>
  <c r="S74" i="15" s="1"/>
  <c r="Z9" i="15"/>
  <c r="T72" i="15"/>
  <c r="S75" i="33"/>
  <c r="Z9" i="8"/>
  <c r="T75" i="34"/>
  <c r="J14" i="19"/>
  <c r="AA9" i="17"/>
  <c r="S72" i="15"/>
  <c r="E75" i="15"/>
  <c r="S75" i="7"/>
  <c r="F75" i="7"/>
  <c r="T74" i="7"/>
  <c r="J14" i="33"/>
  <c r="J14" i="17"/>
  <c r="AB6" i="33"/>
  <c r="N9" i="33"/>
  <c r="Z9" i="7"/>
  <c r="S75" i="8"/>
  <c r="AD7" i="34"/>
  <c r="AC7" i="34"/>
  <c r="AA8" i="7"/>
  <c r="M9" i="7"/>
  <c r="AB8" i="15"/>
  <c r="Z9" i="18"/>
  <c r="AA9" i="19"/>
  <c r="AA9" i="16"/>
  <c r="AB8" i="19"/>
  <c r="N9" i="19"/>
  <c r="AB8" i="16"/>
  <c r="N9" i="16"/>
  <c r="T75" i="33"/>
  <c r="T74" i="33"/>
  <c r="AA9" i="33"/>
  <c r="AA6" i="15"/>
  <c r="M9" i="15"/>
  <c r="AD6" i="34"/>
  <c r="AC6" i="34"/>
  <c r="J14" i="16"/>
  <c r="AA9" i="34"/>
  <c r="F75" i="8"/>
  <c r="T74" i="8"/>
  <c r="AB8" i="17"/>
  <c r="N9" i="17"/>
  <c r="AA8" i="8"/>
  <c r="M9" i="8"/>
  <c r="N9" i="34"/>
  <c r="AA9" i="18"/>
  <c r="T23" i="15"/>
  <c r="F73" i="15"/>
  <c r="T73" i="15" s="1"/>
  <c r="K23" i="29"/>
  <c r="E42" i="29"/>
  <c r="E43" i="29"/>
  <c r="G39" i="28"/>
  <c r="J34" i="29"/>
  <c r="N11" i="29"/>
  <c r="K24" i="29"/>
  <c r="M9" i="29"/>
  <c r="M6" i="29"/>
  <c r="J37" i="29"/>
  <c r="F40" i="28"/>
  <c r="J35" i="29"/>
  <c r="K25" i="29"/>
  <c r="J21" i="29"/>
  <c r="J18" i="29"/>
  <c r="J36" i="29"/>
  <c r="M7" i="29"/>
  <c r="K20" i="29"/>
  <c r="N12" i="29"/>
  <c r="M24" i="29"/>
  <c r="J19" i="29"/>
  <c r="J32" i="29"/>
  <c r="J26" i="29"/>
  <c r="N10" i="29"/>
  <c r="F43" i="29"/>
  <c r="K22" i="29"/>
  <c r="N8" i="29"/>
  <c r="E45" i="29"/>
  <c r="N13" i="29"/>
  <c r="F42" i="29"/>
  <c r="AB7" i="15" l="1"/>
  <c r="K12" i="34"/>
  <c r="K12" i="17"/>
  <c r="K12" i="33"/>
  <c r="J12" i="18"/>
  <c r="K12" i="19"/>
  <c r="M12" i="34"/>
  <c r="K12" i="16"/>
  <c r="J12" i="7"/>
  <c r="J12" i="8"/>
  <c r="J12" i="15"/>
  <c r="S42" i="29"/>
  <c r="S43" i="29"/>
  <c r="S45" i="29"/>
  <c r="AB10" i="29"/>
  <c r="Y20" i="29"/>
  <c r="T43" i="29"/>
  <c r="Y23" i="29"/>
  <c r="AB11" i="29"/>
  <c r="AA6" i="29"/>
  <c r="AB13" i="29"/>
  <c r="T42" i="29"/>
  <c r="AA9" i="29"/>
  <c r="Y24" i="29"/>
  <c r="Y22" i="29"/>
  <c r="Y25" i="29"/>
  <c r="AB12" i="29"/>
  <c r="AA7" i="29"/>
  <c r="AB8" i="29"/>
  <c r="AC7" i="33"/>
  <c r="AD7" i="33"/>
  <c r="AD6" i="33"/>
  <c r="AC6" i="33"/>
  <c r="O9" i="33"/>
  <c r="J14" i="7"/>
  <c r="S75" i="15"/>
  <c r="AC8" i="18"/>
  <c r="AD8" i="18"/>
  <c r="O9" i="18"/>
  <c r="AD8" i="16"/>
  <c r="AC8" i="16"/>
  <c r="O9" i="16"/>
  <c r="AC8" i="17"/>
  <c r="AD8" i="17"/>
  <c r="O9" i="17"/>
  <c r="AB9" i="17"/>
  <c r="K14" i="16"/>
  <c r="Y12" i="16"/>
  <c r="T75" i="8"/>
  <c r="AD8" i="34"/>
  <c r="AC8" i="34"/>
  <c r="AD8" i="19"/>
  <c r="AC8" i="19"/>
  <c r="O9" i="19"/>
  <c r="K14" i="19"/>
  <c r="Y12" i="19"/>
  <c r="AB9" i="19"/>
  <c r="AA9" i="7"/>
  <c r="AB9" i="33"/>
  <c r="T75" i="7"/>
  <c r="AA9" i="15"/>
  <c r="J14" i="8"/>
  <c r="J14" i="15"/>
  <c r="AB8" i="8"/>
  <c r="N9" i="8"/>
  <c r="Y12" i="34"/>
  <c r="K14" i="34"/>
  <c r="Y12" i="17"/>
  <c r="K14" i="17"/>
  <c r="K14" i="33"/>
  <c r="Y12" i="33"/>
  <c r="AB9" i="34"/>
  <c r="AB6" i="15"/>
  <c r="N9" i="15"/>
  <c r="AB8" i="18"/>
  <c r="N9" i="18"/>
  <c r="AA9" i="8"/>
  <c r="F74" i="15"/>
  <c r="AB8" i="7"/>
  <c r="N9" i="7"/>
  <c r="AC8" i="15"/>
  <c r="AD8" i="15"/>
  <c r="AC8" i="33"/>
  <c r="AD8" i="33"/>
  <c r="J14" i="18"/>
  <c r="O9" i="34"/>
  <c r="AB9" i="16"/>
  <c r="O12" i="29"/>
  <c r="K32" i="29"/>
  <c r="O8" i="29"/>
  <c r="O11" i="29"/>
  <c r="J33" i="29"/>
  <c r="K26" i="29"/>
  <c r="J31" i="29"/>
  <c r="L24" i="29"/>
  <c r="K21" i="29"/>
  <c r="N6" i="29"/>
  <c r="K37" i="29"/>
  <c r="M25" i="29"/>
  <c r="G40" i="28"/>
  <c r="H39" i="28"/>
  <c r="L20" i="29"/>
  <c r="M26" i="29"/>
  <c r="N7" i="29"/>
  <c r="O14" i="29"/>
  <c r="L25" i="29"/>
  <c r="M22" i="29"/>
  <c r="K34" i="29"/>
  <c r="L22" i="29"/>
  <c r="J30" i="29"/>
  <c r="J38" i="29"/>
  <c r="M36" i="29"/>
  <c r="O10" i="29"/>
  <c r="N9" i="29"/>
  <c r="M23" i="29"/>
  <c r="K19" i="29"/>
  <c r="L23" i="29"/>
  <c r="K18" i="29"/>
  <c r="K36" i="29"/>
  <c r="K35" i="29"/>
  <c r="O13" i="29"/>
  <c r="N14" i="29"/>
  <c r="M12" i="33" l="1"/>
  <c r="L12" i="19"/>
  <c r="M12" i="17"/>
  <c r="M12" i="19"/>
  <c r="L12" i="33"/>
  <c r="M14" i="34"/>
  <c r="L12" i="34"/>
  <c r="K12" i="8"/>
  <c r="K12" i="18"/>
  <c r="L12" i="16"/>
  <c r="K12" i="15"/>
  <c r="K12" i="7"/>
  <c r="L12" i="17"/>
  <c r="M12" i="18"/>
  <c r="Z20" i="29"/>
  <c r="AD12" i="29"/>
  <c r="AC12" i="29"/>
  <c r="AC8" i="29"/>
  <c r="AD8" i="29"/>
  <c r="Z22" i="29"/>
  <c r="AD14" i="29"/>
  <c r="AC14" i="29"/>
  <c r="AB7" i="29"/>
  <c r="AA23" i="29"/>
  <c r="Y37" i="29"/>
  <c r="Y34" i="29"/>
  <c r="Z24" i="29"/>
  <c r="AA24" i="29"/>
  <c r="AB6" i="29"/>
  <c r="AB9" i="29"/>
  <c r="Y19" i="29"/>
  <c r="Y26" i="29"/>
  <c r="Y35" i="29"/>
  <c r="Y32" i="29"/>
  <c r="AC13" i="29"/>
  <c r="AD13" i="29"/>
  <c r="AA25" i="29"/>
  <c r="AC10" i="29"/>
  <c r="AD10" i="29"/>
  <c r="AD11" i="29"/>
  <c r="AC11" i="29"/>
  <c r="Z23" i="29"/>
  <c r="AA22" i="29"/>
  <c r="Z25" i="29"/>
  <c r="AB14" i="29"/>
  <c r="Y21" i="29"/>
  <c r="Y18" i="29"/>
  <c r="Y36" i="29"/>
  <c r="Z12" i="16"/>
  <c r="L14" i="16"/>
  <c r="AD9" i="34"/>
  <c r="AC9" i="34"/>
  <c r="AC9" i="16"/>
  <c r="AD9" i="16"/>
  <c r="AC8" i="8"/>
  <c r="AD8" i="8"/>
  <c r="O9" i="8"/>
  <c r="Z12" i="17"/>
  <c r="L14" i="17"/>
  <c r="AD9" i="18"/>
  <c r="AC9" i="18"/>
  <c r="AB9" i="8"/>
  <c r="AC6" i="15"/>
  <c r="AD6" i="15"/>
  <c r="O9" i="15"/>
  <c r="AA12" i="19"/>
  <c r="Y14" i="33"/>
  <c r="K16" i="33"/>
  <c r="AC7" i="15"/>
  <c r="AD7" i="15"/>
  <c r="K16" i="17"/>
  <c r="Y14" i="17"/>
  <c r="AA12" i="34"/>
  <c r="L14" i="34"/>
  <c r="AA14" i="34" s="1"/>
  <c r="Z12" i="34"/>
  <c r="M16" i="34"/>
  <c r="AB9" i="7"/>
  <c r="AB9" i="15"/>
  <c r="K14" i="8"/>
  <c r="Y12" i="8"/>
  <c r="K14" i="18"/>
  <c r="Y12" i="18"/>
  <c r="T74" i="15"/>
  <c r="F75" i="15"/>
  <c r="Y14" i="19"/>
  <c r="K16" i="19"/>
  <c r="K16" i="16"/>
  <c r="Y14" i="16"/>
  <c r="AD9" i="33"/>
  <c r="AC9" i="33"/>
  <c r="AD8" i="7"/>
  <c r="AC8" i="7"/>
  <c r="O9" i="7"/>
  <c r="AA12" i="33"/>
  <c r="AC9" i="17"/>
  <c r="AD9" i="17"/>
  <c r="AC9" i="19"/>
  <c r="AD9" i="19"/>
  <c r="Z12" i="19"/>
  <c r="L14" i="19"/>
  <c r="AA12" i="17"/>
  <c r="Z12" i="33"/>
  <c r="L14" i="33"/>
  <c r="AB9" i="18"/>
  <c r="Y12" i="15"/>
  <c r="K14" i="15"/>
  <c r="K14" i="7"/>
  <c r="Y12" i="7"/>
  <c r="Y14" i="34"/>
  <c r="K16" i="34"/>
  <c r="I39" i="28"/>
  <c r="L35" i="29"/>
  <c r="L32" i="29"/>
  <c r="L36" i="29"/>
  <c r="M35" i="29"/>
  <c r="N25" i="29"/>
  <c r="L18" i="29"/>
  <c r="K30" i="29"/>
  <c r="M20" i="29"/>
  <c r="N22" i="29"/>
  <c r="N23" i="29"/>
  <c r="O9" i="29"/>
  <c r="K38" i="29"/>
  <c r="N24" i="29"/>
  <c r="L26" i="29"/>
  <c r="L34" i="29"/>
  <c r="F45" i="29"/>
  <c r="L37" i="29"/>
  <c r="M37" i="29"/>
  <c r="K33" i="29"/>
  <c r="L19" i="29"/>
  <c r="H40" i="28"/>
  <c r="K31" i="29"/>
  <c r="M34" i="29"/>
  <c r="O6" i="29"/>
  <c r="M38" i="29"/>
  <c r="L21" i="29"/>
  <c r="O7" i="29"/>
  <c r="L12" i="8" l="1"/>
  <c r="L12" i="18"/>
  <c r="AA12" i="18" s="1"/>
  <c r="N12" i="34"/>
  <c r="L12" i="7"/>
  <c r="M12" i="16"/>
  <c r="M14" i="19"/>
  <c r="L12" i="15"/>
  <c r="M14" i="17"/>
  <c r="N12" i="33"/>
  <c r="M14" i="33"/>
  <c r="M14" i="18"/>
  <c r="N12" i="19"/>
  <c r="N12" i="17"/>
  <c r="AA34" i="29"/>
  <c r="AA37" i="29"/>
  <c r="Z37" i="29"/>
  <c r="AA20" i="29"/>
  <c r="Y38" i="29"/>
  <c r="Z36" i="29"/>
  <c r="AA36" i="29"/>
  <c r="Z34" i="29"/>
  <c r="Z26" i="29"/>
  <c r="AA26" i="29"/>
  <c r="AD9" i="29"/>
  <c r="AC9" i="29"/>
  <c r="AB23" i="29"/>
  <c r="AB25" i="29"/>
  <c r="Z19" i="29"/>
  <c r="AB24" i="29"/>
  <c r="AC6" i="29"/>
  <c r="AD6" i="29"/>
  <c r="Z35" i="29"/>
  <c r="Y30" i="29"/>
  <c r="Y31" i="29"/>
  <c r="Z18" i="29"/>
  <c r="AA35" i="29"/>
  <c r="Y33" i="29"/>
  <c r="T45" i="29"/>
  <c r="Z32" i="29"/>
  <c r="AB22" i="29"/>
  <c r="AC7" i="29"/>
  <c r="AD7" i="29"/>
  <c r="Z21" i="29"/>
  <c r="AA14" i="17"/>
  <c r="M16" i="17"/>
  <c r="M16" i="33"/>
  <c r="AA14" i="33"/>
  <c r="M19" i="34"/>
  <c r="M23" i="34"/>
  <c r="K19" i="33"/>
  <c r="K23" i="33"/>
  <c r="L16" i="33"/>
  <c r="Z14" i="33"/>
  <c r="M14" i="16"/>
  <c r="AA12" i="16"/>
  <c r="K23" i="16"/>
  <c r="K19" i="16"/>
  <c r="K16" i="18"/>
  <c r="Y14" i="18"/>
  <c r="L16" i="34"/>
  <c r="AA16" i="34" s="1"/>
  <c r="Z14" i="34"/>
  <c r="L16" i="17"/>
  <c r="Z14" i="17"/>
  <c r="Z12" i="18"/>
  <c r="L14" i="18"/>
  <c r="M16" i="18" s="1"/>
  <c r="K23" i="19"/>
  <c r="K19" i="19"/>
  <c r="AD9" i="15"/>
  <c r="AC9" i="15"/>
  <c r="AB12" i="19"/>
  <c r="AB12" i="33"/>
  <c r="K19" i="34"/>
  <c r="K23" i="34"/>
  <c r="Z12" i="8"/>
  <c r="L14" i="8"/>
  <c r="AB12" i="34"/>
  <c r="AC9" i="7"/>
  <c r="AD9" i="7"/>
  <c r="L16" i="19"/>
  <c r="Z14" i="19"/>
  <c r="K16" i="7"/>
  <c r="Y14" i="7"/>
  <c r="K16" i="8"/>
  <c r="Y14" i="8"/>
  <c r="Z12" i="7"/>
  <c r="L14" i="7"/>
  <c r="AA14" i="19"/>
  <c r="M16" i="19"/>
  <c r="K16" i="15"/>
  <c r="Y14" i="15"/>
  <c r="T75" i="15"/>
  <c r="K23" i="17"/>
  <c r="K19" i="17"/>
  <c r="Z14" i="16"/>
  <c r="L16" i="16"/>
  <c r="AB12" i="17"/>
  <c r="AD9" i="8"/>
  <c r="AC9" i="8"/>
  <c r="L14" i="15"/>
  <c r="Z12" i="15"/>
  <c r="O24" i="29"/>
  <c r="M32" i="29"/>
  <c r="L31" i="29"/>
  <c r="M18" i="29"/>
  <c r="N21" i="29"/>
  <c r="O22" i="29"/>
  <c r="N20" i="29"/>
  <c r="N34" i="29"/>
  <c r="M19" i="29"/>
  <c r="O23" i="29"/>
  <c r="L33" i="29"/>
  <c r="N37" i="29"/>
  <c r="I40" i="28"/>
  <c r="N26" i="29"/>
  <c r="L38" i="29"/>
  <c r="N36" i="29"/>
  <c r="M21" i="29"/>
  <c r="O25" i="29"/>
  <c r="L30" i="29"/>
  <c r="O26" i="29"/>
  <c r="N35" i="29"/>
  <c r="N12" i="16" l="1"/>
  <c r="N14" i="34"/>
  <c r="O12" i="19"/>
  <c r="M12" i="15"/>
  <c r="N14" i="19"/>
  <c r="O12" i="18"/>
  <c r="O12" i="34"/>
  <c r="M12" i="8"/>
  <c r="O12" i="17"/>
  <c r="N14" i="17"/>
  <c r="O12" i="33"/>
  <c r="N12" i="15"/>
  <c r="N12" i="18"/>
  <c r="N14" i="33"/>
  <c r="M12" i="7"/>
  <c r="AB26" i="29"/>
  <c r="Z31" i="29"/>
  <c r="AB37" i="29"/>
  <c r="AB20" i="29"/>
  <c r="Z33" i="29"/>
  <c r="AC25" i="29"/>
  <c r="AD25" i="29"/>
  <c r="AA32" i="29"/>
  <c r="AC26" i="29"/>
  <c r="AD26" i="29"/>
  <c r="AC24" i="29"/>
  <c r="AD24" i="29"/>
  <c r="AA19" i="29"/>
  <c r="AC22" i="29"/>
  <c r="AD22" i="29"/>
  <c r="AB34" i="29"/>
  <c r="Z38" i="29"/>
  <c r="AA38" i="29"/>
  <c r="AB36" i="29"/>
  <c r="AC23" i="29"/>
  <c r="AD23" i="29"/>
  <c r="AA21" i="29"/>
  <c r="AB35" i="29"/>
  <c r="AA18" i="29"/>
  <c r="AB21" i="29"/>
  <c r="Z30" i="29"/>
  <c r="M23" i="18"/>
  <c r="M19" i="18"/>
  <c r="AB12" i="18"/>
  <c r="L16" i="8"/>
  <c r="Z14" i="8"/>
  <c r="M73" i="34"/>
  <c r="N16" i="33"/>
  <c r="AB14" i="33"/>
  <c r="L23" i="17"/>
  <c r="L19" i="17"/>
  <c r="Z19" i="17" s="1"/>
  <c r="Z16" i="17"/>
  <c r="K73" i="34"/>
  <c r="Z16" i="34"/>
  <c r="L19" i="34"/>
  <c r="Z19" i="34" s="1"/>
  <c r="L23" i="34"/>
  <c r="AB12" i="16"/>
  <c r="N14" i="16"/>
  <c r="L16" i="15"/>
  <c r="Z14" i="15"/>
  <c r="AA14" i="18"/>
  <c r="AC12" i="33"/>
  <c r="AD12" i="33"/>
  <c r="K73" i="16"/>
  <c r="M16" i="16"/>
  <c r="AA14" i="16"/>
  <c r="AD12" i="18"/>
  <c r="AC12" i="18"/>
  <c r="AC12" i="34"/>
  <c r="AD12" i="34"/>
  <c r="L23" i="16"/>
  <c r="Z16" i="16"/>
  <c r="L19" i="16"/>
  <c r="Z19" i="16" s="1"/>
  <c r="M23" i="19"/>
  <c r="M19" i="19"/>
  <c r="AA16" i="19"/>
  <c r="AA12" i="8"/>
  <c r="M14" i="8"/>
  <c r="AC12" i="17"/>
  <c r="AD12" i="17"/>
  <c r="AB14" i="17"/>
  <c r="N16" i="17"/>
  <c r="Z16" i="19"/>
  <c r="L23" i="19"/>
  <c r="L19" i="19"/>
  <c r="Z19" i="19" s="1"/>
  <c r="Z16" i="33"/>
  <c r="L19" i="33"/>
  <c r="Z19" i="33" s="1"/>
  <c r="L23" i="33"/>
  <c r="M23" i="33"/>
  <c r="AA16" i="33"/>
  <c r="M19" i="33"/>
  <c r="L16" i="18"/>
  <c r="Z14" i="18"/>
  <c r="K73" i="33"/>
  <c r="K73" i="17"/>
  <c r="AB14" i="34"/>
  <c r="N16" i="34"/>
  <c r="K19" i="8"/>
  <c r="K23" i="8"/>
  <c r="AD12" i="19"/>
  <c r="AC12" i="19"/>
  <c r="M14" i="15"/>
  <c r="AA12" i="15"/>
  <c r="AB14" i="19"/>
  <c r="N16" i="19"/>
  <c r="K23" i="15"/>
  <c r="K19" i="15"/>
  <c r="K23" i="7"/>
  <c r="K19" i="7"/>
  <c r="AA12" i="7"/>
  <c r="M14" i="7"/>
  <c r="AB12" i="15"/>
  <c r="L16" i="7"/>
  <c r="Z14" i="7"/>
  <c r="K73" i="19"/>
  <c r="K19" i="18"/>
  <c r="K23" i="18"/>
  <c r="M23" i="17"/>
  <c r="M19" i="17"/>
  <c r="AA16" i="17"/>
  <c r="O38" i="29"/>
  <c r="N32" i="29"/>
  <c r="N18" i="29"/>
  <c r="O21" i="29"/>
  <c r="M31" i="29"/>
  <c r="M33" i="29"/>
  <c r="N33" i="29"/>
  <c r="N19" i="29"/>
  <c r="N38" i="29"/>
  <c r="O35" i="29"/>
  <c r="O19" i="29"/>
  <c r="O34" i="29"/>
  <c r="O36" i="29"/>
  <c r="O20" i="29"/>
  <c r="O37" i="29"/>
  <c r="M30" i="29"/>
  <c r="O12" i="8" l="1"/>
  <c r="O14" i="19"/>
  <c r="O14" i="34"/>
  <c r="O14" i="17"/>
  <c r="O12" i="15"/>
  <c r="N12" i="8"/>
  <c r="N14" i="18"/>
  <c r="O14" i="18"/>
  <c r="O12" i="16"/>
  <c r="N14" i="15"/>
  <c r="N12" i="7"/>
  <c r="O14" i="33"/>
  <c r="AA19" i="33"/>
  <c r="AC36" i="29"/>
  <c r="AD36" i="29"/>
  <c r="AB33" i="29"/>
  <c r="AD37" i="29"/>
  <c r="AC37" i="29"/>
  <c r="AB32" i="29"/>
  <c r="AA31" i="29"/>
  <c r="AC21" i="29"/>
  <c r="AD21" i="29"/>
  <c r="AD20" i="29"/>
  <c r="AC20" i="29"/>
  <c r="AC34" i="29"/>
  <c r="AD34" i="29"/>
  <c r="AB38" i="29"/>
  <c r="AD19" i="29"/>
  <c r="AC19" i="29"/>
  <c r="AC35" i="29"/>
  <c r="AD35" i="29"/>
  <c r="AA33" i="29"/>
  <c r="AB19" i="29"/>
  <c r="AB18" i="29"/>
  <c r="AA30" i="29"/>
  <c r="AD38" i="29"/>
  <c r="AC38" i="29"/>
  <c r="O16" i="34"/>
  <c r="AC14" i="34"/>
  <c r="AD14" i="34"/>
  <c r="N16" i="15"/>
  <c r="AB14" i="15"/>
  <c r="AA19" i="17"/>
  <c r="AD14" i="33"/>
  <c r="AC14" i="33"/>
  <c r="O16" i="33"/>
  <c r="M73" i="17"/>
  <c r="AA23" i="17"/>
  <c r="K73" i="15"/>
  <c r="K73" i="8"/>
  <c r="AB14" i="16"/>
  <c r="N16" i="16"/>
  <c r="Z16" i="8"/>
  <c r="L23" i="8"/>
  <c r="L19" i="8"/>
  <c r="Z19" i="8" s="1"/>
  <c r="L73" i="16"/>
  <c r="Z73" i="16" s="1"/>
  <c r="Z23" i="16"/>
  <c r="K73" i="18"/>
  <c r="AB16" i="34"/>
  <c r="N23" i="34"/>
  <c r="N19" i="34"/>
  <c r="AB19" i="34" s="1"/>
  <c r="L23" i="18"/>
  <c r="L19" i="18"/>
  <c r="Z19" i="18" s="1"/>
  <c r="Z16" i="18"/>
  <c r="M16" i="8"/>
  <c r="AA14" i="8"/>
  <c r="L73" i="34"/>
  <c r="Z73" i="34" s="1"/>
  <c r="Z23" i="34"/>
  <c r="L73" i="17"/>
  <c r="Z73" i="17" s="1"/>
  <c r="Z23" i="17"/>
  <c r="AC12" i="15"/>
  <c r="AD12" i="15"/>
  <c r="O14" i="16"/>
  <c r="AD12" i="16"/>
  <c r="F13" i="32" s="1"/>
  <c r="AC12" i="16"/>
  <c r="AA19" i="18"/>
  <c r="AC14" i="17"/>
  <c r="O16" i="17"/>
  <c r="AD14" i="17"/>
  <c r="N19" i="33"/>
  <c r="AB19" i="33" s="1"/>
  <c r="N23" i="33"/>
  <c r="AB16" i="33"/>
  <c r="AA16" i="18"/>
  <c r="N16" i="18"/>
  <c r="AB14" i="18"/>
  <c r="K73" i="7"/>
  <c r="AA23" i="33"/>
  <c r="M73" i="33"/>
  <c r="AA73" i="33" s="1"/>
  <c r="AA19" i="19"/>
  <c r="AA23" i="34"/>
  <c r="AA23" i="18"/>
  <c r="M73" i="18"/>
  <c r="AD12" i="8"/>
  <c r="F13" i="31" s="1"/>
  <c r="AC12" i="8"/>
  <c r="N23" i="19"/>
  <c r="AB16" i="19"/>
  <c r="N19" i="19"/>
  <c r="AB19" i="19" s="1"/>
  <c r="AC14" i="19"/>
  <c r="O16" i="19"/>
  <c r="AD14" i="19"/>
  <c r="AA14" i="15"/>
  <c r="M16" i="15"/>
  <c r="Z23" i="19"/>
  <c r="L73" i="19"/>
  <c r="Z73" i="19" s="1"/>
  <c r="AB12" i="8"/>
  <c r="N14" i="8"/>
  <c r="N14" i="7"/>
  <c r="AB12" i="7"/>
  <c r="L73" i="33"/>
  <c r="Z73" i="33" s="1"/>
  <c r="Z23" i="33"/>
  <c r="N23" i="17"/>
  <c r="N19" i="17"/>
  <c r="AB19" i="17" s="1"/>
  <c r="AB16" i="17"/>
  <c r="AA23" i="19"/>
  <c r="M73" i="19"/>
  <c r="AA14" i="7"/>
  <c r="M16" i="7"/>
  <c r="AD14" i="18"/>
  <c r="AC14" i="18"/>
  <c r="O16" i="18"/>
  <c r="L19" i="7"/>
  <c r="Z19" i="7" s="1"/>
  <c r="Z16" i="7"/>
  <c r="L23" i="7"/>
  <c r="M19" i="16"/>
  <c r="AA19" i="16" s="1"/>
  <c r="M23" i="16"/>
  <c r="AA16" i="16"/>
  <c r="L19" i="15"/>
  <c r="Z19" i="15" s="1"/>
  <c r="L23" i="15"/>
  <c r="Z16" i="15"/>
  <c r="AA19" i="34"/>
  <c r="O18" i="29"/>
  <c r="O32" i="29"/>
  <c r="N31" i="29"/>
  <c r="N30" i="29"/>
  <c r="O33" i="29"/>
  <c r="O31" i="29"/>
  <c r="O12" i="7" l="1"/>
  <c r="O14" i="8"/>
  <c r="O14" i="15"/>
  <c r="AB30" i="29"/>
  <c r="AC33" i="29"/>
  <c r="AD33" i="29"/>
  <c r="AB31" i="29"/>
  <c r="AC31" i="29"/>
  <c r="AD31" i="29"/>
  <c r="AC32" i="29"/>
  <c r="AD32" i="29"/>
  <c r="AC18" i="29"/>
  <c r="AD18" i="29"/>
  <c r="O19" i="18"/>
  <c r="O23" i="18"/>
  <c r="AD16" i="18"/>
  <c r="AC16" i="18"/>
  <c r="N16" i="7"/>
  <c r="AB14" i="7"/>
  <c r="AC16" i="19"/>
  <c r="AD16" i="19"/>
  <c r="O19" i="19"/>
  <c r="O23" i="19"/>
  <c r="Z23" i="18"/>
  <c r="L73" i="18"/>
  <c r="Z73" i="18" s="1"/>
  <c r="N19" i="18"/>
  <c r="AB19" i="18" s="1"/>
  <c r="AB16" i="18"/>
  <c r="N23" i="18"/>
  <c r="AB23" i="34"/>
  <c r="N73" i="34"/>
  <c r="AB73" i="34" s="1"/>
  <c r="AC14" i="15"/>
  <c r="O16" i="15"/>
  <c r="AD14" i="15"/>
  <c r="AB23" i="33"/>
  <c r="N73" i="33"/>
  <c r="AB73" i="33" s="1"/>
  <c r="N16" i="8"/>
  <c r="AB14" i="8"/>
  <c r="O16" i="8"/>
  <c r="AD14" i="8"/>
  <c r="AC14" i="8"/>
  <c r="M23" i="7"/>
  <c r="M19" i="7"/>
  <c r="AA19" i="7" s="1"/>
  <c r="AA16" i="7"/>
  <c r="N73" i="17"/>
  <c r="AB73" i="17" s="1"/>
  <c r="AB23" i="17"/>
  <c r="N23" i="15"/>
  <c r="N19" i="15"/>
  <c r="AB16" i="15"/>
  <c r="G13" i="32"/>
  <c r="B31" i="32" s="1"/>
  <c r="D22" i="32"/>
  <c r="E22" i="32"/>
  <c r="B30" i="32"/>
  <c r="C30" i="32" s="1"/>
  <c r="D30" i="32" s="1"/>
  <c r="E30" i="32" s="1"/>
  <c r="F30" i="32" s="1"/>
  <c r="G30" i="32" s="1"/>
  <c r="H30" i="32" s="1"/>
  <c r="I30" i="32" s="1"/>
  <c r="J30" i="32" s="1"/>
  <c r="K30" i="32" s="1"/>
  <c r="L30" i="32" s="1"/>
  <c r="M30" i="32" s="1"/>
  <c r="N30" i="32" s="1"/>
  <c r="O30" i="32" s="1"/>
  <c r="N19" i="16"/>
  <c r="AB19" i="16" s="1"/>
  <c r="AB16" i="16"/>
  <c r="N23" i="16"/>
  <c r="AD14" i="16"/>
  <c r="O16" i="16"/>
  <c r="AC14" i="16"/>
  <c r="AA16" i="8"/>
  <c r="M23" i="8"/>
  <c r="M19" i="8"/>
  <c r="AA19" i="8" s="1"/>
  <c r="O19" i="33"/>
  <c r="AC16" i="33"/>
  <c r="O23" i="33"/>
  <c r="AC16" i="17"/>
  <c r="O23" i="17"/>
  <c r="AD16" i="17"/>
  <c r="O19" i="17"/>
  <c r="O14" i="7"/>
  <c r="AC12" i="7"/>
  <c r="AD12" i="7"/>
  <c r="F13" i="25" s="1"/>
  <c r="M73" i="16"/>
  <c r="AA73" i="16" s="1"/>
  <c r="AA23" i="16"/>
  <c r="L73" i="8"/>
  <c r="Z73" i="8" s="1"/>
  <c r="Z23" i="8"/>
  <c r="Z23" i="7"/>
  <c r="L73" i="7"/>
  <c r="Z73" i="7" s="1"/>
  <c r="AA73" i="34"/>
  <c r="M19" i="15"/>
  <c r="AA19" i="15" s="1"/>
  <c r="M23" i="15"/>
  <c r="AA16" i="15"/>
  <c r="AB23" i="19"/>
  <c r="N73" i="19"/>
  <c r="AB73" i="19" s="1"/>
  <c r="AA73" i="17"/>
  <c r="Z23" i="15"/>
  <c r="L73" i="15"/>
  <c r="Z73" i="15" s="1"/>
  <c r="AA73" i="19"/>
  <c r="G13" i="31"/>
  <c r="C31" i="31" s="1"/>
  <c r="D22" i="31"/>
  <c r="E22" i="31"/>
  <c r="B22" i="31" s="1"/>
  <c r="C22" i="31" s="1"/>
  <c r="F22" i="31" s="1"/>
  <c r="C30" i="31"/>
  <c r="D30" i="31" s="1"/>
  <c r="E30" i="31" s="1"/>
  <c r="F30" i="31" s="1"/>
  <c r="G30" i="31" s="1"/>
  <c r="H30" i="31" s="1"/>
  <c r="I30" i="31" s="1"/>
  <c r="J30" i="31" s="1"/>
  <c r="K30" i="31" s="1"/>
  <c r="L30" i="31" s="1"/>
  <c r="O23" i="34"/>
  <c r="O19" i="34"/>
  <c r="AC16" i="34"/>
  <c r="O30" i="29"/>
  <c r="AB19" i="15" l="1"/>
  <c r="AD30" i="29"/>
  <c r="AC30" i="29"/>
  <c r="AC23" i="18"/>
  <c r="O73" i="18"/>
  <c r="AD23" i="18"/>
  <c r="AC19" i="19"/>
  <c r="AD19" i="19"/>
  <c r="AC19" i="18"/>
  <c r="AD19" i="18"/>
  <c r="AC19" i="34"/>
  <c r="AC23" i="34"/>
  <c r="O73" i="34"/>
  <c r="AC23" i="33"/>
  <c r="O73" i="33"/>
  <c r="O19" i="16"/>
  <c r="AD16" i="16"/>
  <c r="O23" i="16"/>
  <c r="AC16" i="16"/>
  <c r="AA23" i="7"/>
  <c r="M73" i="7"/>
  <c r="AA73" i="7" s="1"/>
  <c r="N19" i="7"/>
  <c r="AB19" i="7" s="1"/>
  <c r="AB16" i="7"/>
  <c r="N23" i="7"/>
  <c r="O19" i="15"/>
  <c r="AC16" i="15"/>
  <c r="O23" i="15"/>
  <c r="AC19" i="33"/>
  <c r="AB23" i="15"/>
  <c r="N73" i="15"/>
  <c r="C34" i="31"/>
  <c r="D31" i="31"/>
  <c r="AA23" i="15"/>
  <c r="M73" i="15"/>
  <c r="AA73" i="15" s="1"/>
  <c r="AC23" i="17"/>
  <c r="AD23" i="17"/>
  <c r="O73" i="17"/>
  <c r="M73" i="8"/>
  <c r="AA73" i="8" s="1"/>
  <c r="AA23" i="8"/>
  <c r="AB16" i="8"/>
  <c r="N23" i="8"/>
  <c r="N19" i="8"/>
  <c r="AB19" i="8" s="1"/>
  <c r="N73" i="18"/>
  <c r="AB73" i="18" s="1"/>
  <c r="AB23" i="18"/>
  <c r="D22" i="25"/>
  <c r="E22" i="25"/>
  <c r="B22" i="25" s="1"/>
  <c r="C22" i="25" s="1"/>
  <c r="F22" i="25" s="1"/>
  <c r="H13" i="25" s="1"/>
  <c r="G13" i="25" s="1"/>
  <c r="C31" i="25" s="1"/>
  <c r="C30" i="25"/>
  <c r="D30" i="25" s="1"/>
  <c r="E30" i="25" s="1"/>
  <c r="F30" i="25" s="1"/>
  <c r="G30" i="25" s="1"/>
  <c r="H30" i="25" s="1"/>
  <c r="I30" i="25" s="1"/>
  <c r="J30" i="25" s="1"/>
  <c r="K30" i="25" s="1"/>
  <c r="L30" i="25" s="1"/>
  <c r="M30" i="25" s="1"/>
  <c r="N30" i="25" s="1"/>
  <c r="O30" i="25" s="1"/>
  <c r="B34" i="32"/>
  <c r="C31" i="32"/>
  <c r="AC14" i="7"/>
  <c r="O16" i="7"/>
  <c r="AD14" i="7"/>
  <c r="AB23" i="16"/>
  <c r="N73" i="16"/>
  <c r="AB73" i="16" s="1"/>
  <c r="AA73" i="18"/>
  <c r="AD19" i="17"/>
  <c r="AC19" i="17"/>
  <c r="AC16" i="8"/>
  <c r="O23" i="8"/>
  <c r="O19" i="8"/>
  <c r="O73" i="19"/>
  <c r="AC23" i="19"/>
  <c r="AD23" i="19"/>
  <c r="B22" i="32"/>
  <c r="C22" i="32" s="1"/>
  <c r="F22" i="32" s="1"/>
  <c r="AC23" i="8" l="1"/>
  <c r="O73" i="8"/>
  <c r="E31" i="31"/>
  <c r="D34" i="31"/>
  <c r="AC73" i="18"/>
  <c r="AD73" i="18"/>
  <c r="AC19" i="8"/>
  <c r="AC73" i="33"/>
  <c r="O23" i="7"/>
  <c r="O19" i="7"/>
  <c r="AC16" i="7"/>
  <c r="V6" i="8"/>
  <c r="U6" i="8"/>
  <c r="AC73" i="34"/>
  <c r="AC23" i="16"/>
  <c r="AD23" i="16"/>
  <c r="O73" i="16"/>
  <c r="D31" i="25"/>
  <c r="C34" i="25"/>
  <c r="AB73" i="15"/>
  <c r="AB23" i="7"/>
  <c r="N73" i="7"/>
  <c r="AB73" i="7" s="1"/>
  <c r="AC19" i="16"/>
  <c r="AD19" i="16"/>
  <c r="C34" i="32"/>
  <c r="D31" i="32"/>
  <c r="AB23" i="8"/>
  <c r="N73" i="8"/>
  <c r="AB73" i="8" s="1"/>
  <c r="AC23" i="15"/>
  <c r="O73" i="15"/>
  <c r="AC19" i="15"/>
  <c r="AC73" i="19"/>
  <c r="AD73" i="19"/>
  <c r="AD73" i="17"/>
  <c r="AC73" i="17"/>
  <c r="U8" i="34" l="1"/>
  <c r="V8" i="34"/>
  <c r="D34" i="25"/>
  <c r="E31" i="25"/>
  <c r="U6" i="33"/>
  <c r="G9" i="33"/>
  <c r="V6" i="33"/>
  <c r="AC19" i="7"/>
  <c r="AC23" i="7"/>
  <c r="O73" i="7"/>
  <c r="AC73" i="15"/>
  <c r="AC73" i="8"/>
  <c r="V7" i="33"/>
  <c r="U7" i="33"/>
  <c r="D34" i="32"/>
  <c r="E31" i="32"/>
  <c r="U8" i="33"/>
  <c r="V8" i="33"/>
  <c r="AD73" i="16"/>
  <c r="AC73" i="16"/>
  <c r="F31" i="31"/>
  <c r="E34" i="31"/>
  <c r="V7" i="34"/>
  <c r="U7" i="34"/>
  <c r="U6" i="34"/>
  <c r="G9" i="34"/>
  <c r="V6" i="34"/>
  <c r="G13" i="29"/>
  <c r="G12" i="29"/>
  <c r="U12" i="29" l="1"/>
  <c r="V12" i="29"/>
  <c r="U13" i="29"/>
  <c r="V13" i="29"/>
  <c r="G9" i="8"/>
  <c r="U8" i="8"/>
  <c r="V8" i="8"/>
  <c r="U9" i="34"/>
  <c r="V9" i="34"/>
  <c r="U9" i="33"/>
  <c r="V9" i="33"/>
  <c r="AC73" i="7"/>
  <c r="F31" i="32"/>
  <c r="E34" i="32"/>
  <c r="E34" i="25"/>
  <c r="F31" i="25"/>
  <c r="U8" i="7"/>
  <c r="G9" i="7"/>
  <c r="V8" i="7"/>
  <c r="G31" i="31"/>
  <c r="F34" i="31"/>
  <c r="G6" i="29"/>
  <c r="G7" i="29"/>
  <c r="U7" i="29" l="1"/>
  <c r="V7" i="29"/>
  <c r="U6" i="29"/>
  <c r="V6" i="29"/>
  <c r="G31" i="32"/>
  <c r="F34" i="32"/>
  <c r="H31" i="31"/>
  <c r="G34" i="31"/>
  <c r="U9" i="8"/>
  <c r="V9" i="8"/>
  <c r="U9" i="7"/>
  <c r="V9" i="7"/>
  <c r="G31" i="25"/>
  <c r="F34" i="25"/>
  <c r="B40" i="28"/>
  <c r="U8" i="15" l="1"/>
  <c r="V8" i="15"/>
  <c r="V6" i="15"/>
  <c r="U6" i="15"/>
  <c r="G9" i="15"/>
  <c r="H34" i="31"/>
  <c r="I31" i="31"/>
  <c r="H31" i="25"/>
  <c r="G34" i="25"/>
  <c r="H31" i="32"/>
  <c r="G34" i="32"/>
  <c r="V7" i="15"/>
  <c r="U7" i="15"/>
  <c r="G24" i="29"/>
  <c r="G25" i="29"/>
  <c r="G9" i="29"/>
  <c r="G12" i="33" l="1"/>
  <c r="G12" i="34"/>
  <c r="U9" i="29"/>
  <c r="V9" i="29"/>
  <c r="U25" i="29"/>
  <c r="V25" i="29"/>
  <c r="U24" i="29"/>
  <c r="V24" i="29"/>
  <c r="I34" i="31"/>
  <c r="J31" i="31"/>
  <c r="U9" i="15"/>
  <c r="V9" i="15"/>
  <c r="G14" i="33"/>
  <c r="U12" i="33"/>
  <c r="V12" i="33"/>
  <c r="I31" i="32"/>
  <c r="H34" i="32"/>
  <c r="H34" i="25"/>
  <c r="I31" i="25"/>
  <c r="U12" i="34"/>
  <c r="G14" i="34"/>
  <c r="V12" i="34"/>
  <c r="G18" i="29"/>
  <c r="G36" i="29"/>
  <c r="G19" i="29"/>
  <c r="G37" i="29"/>
  <c r="G12" i="8" l="1"/>
  <c r="G12" i="7"/>
  <c r="U36" i="29"/>
  <c r="V36" i="29"/>
  <c r="U37" i="29"/>
  <c r="V37" i="29"/>
  <c r="U18" i="29"/>
  <c r="V18" i="29"/>
  <c r="U19" i="29"/>
  <c r="V19" i="29"/>
  <c r="J34" i="31"/>
  <c r="K31" i="31"/>
  <c r="I34" i="32"/>
  <c r="J31" i="32"/>
  <c r="G16" i="34"/>
  <c r="U14" i="34"/>
  <c r="H16" i="34"/>
  <c r="V14" i="34"/>
  <c r="U14" i="33"/>
  <c r="G16" i="33"/>
  <c r="V14" i="33"/>
  <c r="H16" i="33"/>
  <c r="G14" i="7"/>
  <c r="U12" i="7"/>
  <c r="V12" i="7"/>
  <c r="U12" i="8"/>
  <c r="G14" i="8"/>
  <c r="V12" i="8"/>
  <c r="J31" i="25"/>
  <c r="I34" i="25"/>
  <c r="G31" i="29"/>
  <c r="G30" i="29"/>
  <c r="U30" i="29" l="1"/>
  <c r="V30" i="29"/>
  <c r="U31" i="29"/>
  <c r="V31" i="29"/>
  <c r="V16" i="34"/>
  <c r="H19" i="34"/>
  <c r="H23" i="34"/>
  <c r="AD16" i="34"/>
  <c r="G16" i="7"/>
  <c r="U14" i="7"/>
  <c r="H16" i="7"/>
  <c r="V14" i="7"/>
  <c r="H19" i="33"/>
  <c r="V16" i="33"/>
  <c r="H23" i="33"/>
  <c r="AD16" i="33"/>
  <c r="G23" i="34"/>
  <c r="G19" i="34"/>
  <c r="U16" i="34"/>
  <c r="K31" i="32"/>
  <c r="J34" i="32"/>
  <c r="K31" i="25"/>
  <c r="J34" i="25"/>
  <c r="G19" i="33"/>
  <c r="U16" i="33"/>
  <c r="G23" i="33"/>
  <c r="L31" i="31"/>
  <c r="L34" i="31" s="1"/>
  <c r="A35" i="31" s="1"/>
  <c r="K34" i="31"/>
  <c r="V14" i="8"/>
  <c r="G16" i="8"/>
  <c r="U14" i="8"/>
  <c r="H16" i="8"/>
  <c r="G21" i="29"/>
  <c r="G12" i="15" l="1"/>
  <c r="U21" i="29"/>
  <c r="V21" i="29"/>
  <c r="V19" i="34"/>
  <c r="AD19" i="34"/>
  <c r="H19" i="8"/>
  <c r="H23" i="8"/>
  <c r="AD16" i="8"/>
  <c r="U19" i="33"/>
  <c r="G72" i="33"/>
  <c r="H72" i="33"/>
  <c r="V23" i="33"/>
  <c r="H73" i="33"/>
  <c r="AD23" i="33"/>
  <c r="V23" i="34"/>
  <c r="H73" i="34"/>
  <c r="AD23" i="34"/>
  <c r="V16" i="8"/>
  <c r="U16" i="8"/>
  <c r="G19" i="8"/>
  <c r="G23" i="8"/>
  <c r="K34" i="25"/>
  <c r="L31" i="25"/>
  <c r="V19" i="33"/>
  <c r="AD19" i="33"/>
  <c r="L31" i="32"/>
  <c r="K34" i="32"/>
  <c r="V16" i="7"/>
  <c r="H23" i="7"/>
  <c r="H19" i="7"/>
  <c r="AD16" i="7"/>
  <c r="G14" i="15"/>
  <c r="U12" i="15"/>
  <c r="V12" i="15"/>
  <c r="U23" i="33"/>
  <c r="G73" i="33"/>
  <c r="U19" i="34"/>
  <c r="G72" i="34"/>
  <c r="H72" i="34"/>
  <c r="U23" i="34"/>
  <c r="G73" i="34"/>
  <c r="G19" i="7"/>
  <c r="G23" i="7"/>
  <c r="U16" i="7"/>
  <c r="G33" i="29"/>
  <c r="U33" i="29" l="1"/>
  <c r="V33" i="29"/>
  <c r="U23" i="7"/>
  <c r="G73" i="7"/>
  <c r="L34" i="32"/>
  <c r="A35" i="32" s="1"/>
  <c r="M31" i="32"/>
  <c r="U19" i="7"/>
  <c r="G72" i="7"/>
  <c r="H72" i="7"/>
  <c r="U73" i="34"/>
  <c r="G74" i="34"/>
  <c r="U74" i="34" s="1"/>
  <c r="H74" i="34"/>
  <c r="V74" i="34" s="1"/>
  <c r="U14" i="15"/>
  <c r="G16" i="15"/>
  <c r="V14" i="15"/>
  <c r="H16" i="15"/>
  <c r="V73" i="34"/>
  <c r="AD73" i="34"/>
  <c r="V23" i="8"/>
  <c r="H73" i="8"/>
  <c r="AD23" i="8"/>
  <c r="V72" i="33"/>
  <c r="H75" i="33"/>
  <c r="V19" i="8"/>
  <c r="AD19" i="8"/>
  <c r="V19" i="7"/>
  <c r="AD19" i="7"/>
  <c r="U72" i="33"/>
  <c r="U23" i="8"/>
  <c r="G73" i="8"/>
  <c r="V73" i="33"/>
  <c r="AD73" i="33"/>
  <c r="U73" i="33"/>
  <c r="G74" i="33"/>
  <c r="U74" i="33" s="1"/>
  <c r="H74" i="33"/>
  <c r="U19" i="8"/>
  <c r="H72" i="8"/>
  <c r="G72" i="8"/>
  <c r="M31" i="25"/>
  <c r="L34" i="25"/>
  <c r="A35" i="25" s="1"/>
  <c r="V72" i="34"/>
  <c r="H73" i="7"/>
  <c r="V23" i="7"/>
  <c r="AD23" i="7"/>
  <c r="U72" i="34"/>
  <c r="G75" i="34"/>
  <c r="H49" i="29"/>
  <c r="G48" i="29"/>
  <c r="V72" i="8" l="1"/>
  <c r="H75" i="34"/>
  <c r="V72" i="7"/>
  <c r="U48" i="29"/>
  <c r="V75" i="34"/>
  <c r="V73" i="7"/>
  <c r="AD73" i="7"/>
  <c r="H23" i="15"/>
  <c r="H19" i="15"/>
  <c r="V16" i="15"/>
  <c r="AD16" i="15"/>
  <c r="N31" i="32"/>
  <c r="M34" i="32"/>
  <c r="U72" i="7"/>
  <c r="G75" i="7"/>
  <c r="U75" i="34"/>
  <c r="G19" i="15"/>
  <c r="G23" i="15"/>
  <c r="U16" i="15"/>
  <c r="U73" i="7"/>
  <c r="H74" i="7"/>
  <c r="G74" i="7"/>
  <c r="U74" i="7" s="1"/>
  <c r="U73" i="8"/>
  <c r="G74" i="8"/>
  <c r="U74" i="8" s="1"/>
  <c r="H74" i="8"/>
  <c r="G75" i="33"/>
  <c r="U72" i="8"/>
  <c r="V73" i="8"/>
  <c r="AD73" i="8"/>
  <c r="M34" i="25"/>
  <c r="N31" i="25"/>
  <c r="V74" i="33"/>
  <c r="H48" i="29"/>
  <c r="G42" i="29"/>
  <c r="G49" i="29"/>
  <c r="V48" i="29" l="1"/>
  <c r="U49" i="29"/>
  <c r="V49" i="29"/>
  <c r="U42" i="29"/>
  <c r="U75" i="33"/>
  <c r="V19" i="15"/>
  <c r="AD19" i="15"/>
  <c r="H73" i="15"/>
  <c r="V23" i="15"/>
  <c r="AD23" i="15"/>
  <c r="W8" i="33"/>
  <c r="I9" i="33"/>
  <c r="X8" i="33"/>
  <c r="H75" i="8"/>
  <c r="V74" i="8"/>
  <c r="U19" i="15"/>
  <c r="H72" i="15"/>
  <c r="G72" i="15"/>
  <c r="V75" i="33"/>
  <c r="H75" i="7"/>
  <c r="V74" i="7"/>
  <c r="U75" i="7"/>
  <c r="W8" i="15"/>
  <c r="I9" i="15"/>
  <c r="X8" i="15"/>
  <c r="N34" i="25"/>
  <c r="O31" i="25"/>
  <c r="O34" i="25" s="1"/>
  <c r="W8" i="19"/>
  <c r="I9" i="19"/>
  <c r="X8" i="19"/>
  <c r="W8" i="17"/>
  <c r="I9" i="17"/>
  <c r="X8" i="17"/>
  <c r="W8" i="18"/>
  <c r="I9" i="18"/>
  <c r="X8" i="18"/>
  <c r="O31" i="32"/>
  <c r="O34" i="32" s="1"/>
  <c r="N34" i="32"/>
  <c r="W8" i="16"/>
  <c r="I9" i="16"/>
  <c r="X8" i="16"/>
  <c r="G75" i="8"/>
  <c r="W8" i="34"/>
  <c r="I9" i="34"/>
  <c r="X8" i="34"/>
  <c r="G73" i="15"/>
  <c r="U23" i="15"/>
  <c r="I10" i="29"/>
  <c r="I12" i="29"/>
  <c r="H43" i="29"/>
  <c r="I9" i="29"/>
  <c r="I14" i="29"/>
  <c r="I8" i="29"/>
  <c r="I11" i="29"/>
  <c r="I13" i="29"/>
  <c r="G43" i="29"/>
  <c r="H42" i="29"/>
  <c r="W8" i="29" l="1"/>
  <c r="X8" i="29"/>
  <c r="U43" i="29"/>
  <c r="W10" i="29"/>
  <c r="X10" i="29"/>
  <c r="W9" i="29"/>
  <c r="X9" i="29"/>
  <c r="V43" i="29"/>
  <c r="W13" i="29"/>
  <c r="X13" i="29"/>
  <c r="V42" i="29"/>
  <c r="W11" i="29"/>
  <c r="X11" i="29"/>
  <c r="W12" i="29"/>
  <c r="X12" i="29"/>
  <c r="W14" i="29"/>
  <c r="X14" i="29"/>
  <c r="V72" i="15"/>
  <c r="W9" i="16"/>
  <c r="X9" i="16"/>
  <c r="V75" i="8"/>
  <c r="U75" i="8"/>
  <c r="V73" i="15"/>
  <c r="AD73" i="15"/>
  <c r="W9" i="17"/>
  <c r="X9" i="17"/>
  <c r="W9" i="15"/>
  <c r="X9" i="15"/>
  <c r="W9" i="33"/>
  <c r="X9" i="33"/>
  <c r="U73" i="15"/>
  <c r="H74" i="15"/>
  <c r="H75" i="15" s="1"/>
  <c r="G74" i="15"/>
  <c r="U74" i="15" s="1"/>
  <c r="V75" i="7"/>
  <c r="W8" i="8"/>
  <c r="I9" i="8"/>
  <c r="X8" i="8"/>
  <c r="W9" i="19"/>
  <c r="X9" i="19"/>
  <c r="W8" i="7"/>
  <c r="I9" i="7"/>
  <c r="X8" i="7"/>
  <c r="W9" i="34"/>
  <c r="X9" i="34"/>
  <c r="W9" i="18"/>
  <c r="X9" i="18"/>
  <c r="U72" i="15"/>
  <c r="G75" i="15"/>
  <c r="C39" i="28"/>
  <c r="H45" i="29"/>
  <c r="I7" i="29"/>
  <c r="I6" i="29"/>
  <c r="G45" i="29"/>
  <c r="V45" i="29" l="1"/>
  <c r="U45" i="29"/>
  <c r="W7" i="29"/>
  <c r="X7" i="29"/>
  <c r="W6" i="29"/>
  <c r="X6" i="29"/>
  <c r="V75" i="15"/>
  <c r="U75" i="15"/>
  <c r="W9" i="8"/>
  <c r="X9" i="8"/>
  <c r="W9" i="7"/>
  <c r="X9" i="7"/>
  <c r="V74" i="15"/>
  <c r="C40" i="28"/>
  <c r="D40" i="28"/>
  <c r="I12" i="18" l="1"/>
  <c r="I12" i="16"/>
  <c r="I12" i="34"/>
  <c r="I12" i="19"/>
  <c r="I12" i="33"/>
  <c r="I12" i="15"/>
  <c r="I12" i="17"/>
  <c r="I14" i="19"/>
  <c r="W12" i="19"/>
  <c r="X12" i="19"/>
  <c r="W12" i="33"/>
  <c r="I14" i="33"/>
  <c r="X12" i="33"/>
  <c r="I14" i="17"/>
  <c r="W12" i="17"/>
  <c r="X12" i="17"/>
  <c r="W12" i="15"/>
  <c r="I14" i="15"/>
  <c r="X12" i="15"/>
  <c r="I14" i="18"/>
  <c r="W12" i="18"/>
  <c r="X12" i="18"/>
  <c r="I14" i="16"/>
  <c r="W12" i="16"/>
  <c r="X12" i="16"/>
  <c r="I14" i="34"/>
  <c r="W12" i="34"/>
  <c r="X12" i="34"/>
  <c r="I20" i="29"/>
  <c r="I37" i="29"/>
  <c r="I21" i="29"/>
  <c r="I18" i="29"/>
  <c r="I19" i="29"/>
  <c r="I23" i="29"/>
  <c r="I36" i="29"/>
  <c r="I35" i="29"/>
  <c r="I22" i="29"/>
  <c r="I32" i="29"/>
  <c r="I33" i="29"/>
  <c r="I26" i="29"/>
  <c r="I34" i="29"/>
  <c r="I25" i="29"/>
  <c r="I38" i="29"/>
  <c r="I24" i="29"/>
  <c r="W25" i="29" l="1"/>
  <c r="X25" i="29"/>
  <c r="X23" i="29"/>
  <c r="W23" i="29"/>
  <c r="W22" i="29"/>
  <c r="X22" i="29"/>
  <c r="X21" i="29"/>
  <c r="W21" i="29"/>
  <c r="X26" i="29"/>
  <c r="W26" i="29"/>
  <c r="W20" i="29"/>
  <c r="X20" i="29"/>
  <c r="W24" i="29"/>
  <c r="X24" i="29"/>
  <c r="I12" i="7"/>
  <c r="I12" i="8"/>
  <c r="W19" i="29"/>
  <c r="X19" i="29"/>
  <c r="W35" i="29"/>
  <c r="X35" i="29"/>
  <c r="W34" i="29"/>
  <c r="X34" i="29"/>
  <c r="W32" i="29"/>
  <c r="X32" i="29"/>
  <c r="W38" i="29"/>
  <c r="X38" i="29"/>
  <c r="W37" i="29"/>
  <c r="X37" i="29"/>
  <c r="W18" i="29"/>
  <c r="X18" i="29"/>
  <c r="W36" i="29"/>
  <c r="X36" i="29"/>
  <c r="W33" i="29"/>
  <c r="X33" i="29"/>
  <c r="I14" i="8"/>
  <c r="W12" i="8"/>
  <c r="X12" i="8"/>
  <c r="I16" i="19"/>
  <c r="W14" i="19"/>
  <c r="X14" i="19"/>
  <c r="J16" i="19"/>
  <c r="W14" i="17"/>
  <c r="I16" i="17"/>
  <c r="J16" i="17"/>
  <c r="X14" i="17"/>
  <c r="J16" i="16"/>
  <c r="I16" i="16"/>
  <c r="W14" i="16"/>
  <c r="X14" i="16"/>
  <c r="I16" i="18"/>
  <c r="W14" i="18"/>
  <c r="X14" i="18"/>
  <c r="J16" i="18"/>
  <c r="I16" i="33"/>
  <c r="W14" i="33"/>
  <c r="J16" i="33"/>
  <c r="X14" i="33"/>
  <c r="I14" i="7"/>
  <c r="W12" i="7"/>
  <c r="X12" i="7"/>
  <c r="W14" i="34"/>
  <c r="I16" i="34"/>
  <c r="J16" i="34"/>
  <c r="X14" i="34"/>
  <c r="I16" i="15"/>
  <c r="W14" i="15"/>
  <c r="X14" i="15"/>
  <c r="J16" i="15"/>
  <c r="I30" i="29"/>
  <c r="I31" i="29"/>
  <c r="W31" i="29" l="1"/>
  <c r="X31" i="29"/>
  <c r="W30" i="29"/>
  <c r="X30" i="29"/>
  <c r="X16" i="33"/>
  <c r="J23" i="33"/>
  <c r="J19" i="33"/>
  <c r="Y16" i="33"/>
  <c r="I19" i="33"/>
  <c r="W16" i="33"/>
  <c r="I23" i="33"/>
  <c r="W16" i="19"/>
  <c r="I23" i="19"/>
  <c r="I19" i="19"/>
  <c r="I23" i="16"/>
  <c r="W16" i="16"/>
  <c r="I19" i="16"/>
  <c r="W16" i="17"/>
  <c r="I23" i="17"/>
  <c r="I19" i="17"/>
  <c r="I16" i="8"/>
  <c r="W14" i="8"/>
  <c r="J16" i="8"/>
  <c r="X14" i="8"/>
  <c r="X16" i="34"/>
  <c r="I23" i="34"/>
  <c r="W16" i="34"/>
  <c r="I19" i="34"/>
  <c r="J23" i="16"/>
  <c r="J19" i="16"/>
  <c r="X16" i="16"/>
  <c r="Y16" i="16"/>
  <c r="J19" i="18"/>
  <c r="X16" i="18"/>
  <c r="J23" i="18"/>
  <c r="Y16" i="18"/>
  <c r="J19" i="15"/>
  <c r="J23" i="15"/>
  <c r="X16" i="15"/>
  <c r="Y16" i="15"/>
  <c r="J23" i="17"/>
  <c r="X16" i="17"/>
  <c r="J19" i="17"/>
  <c r="Y16" i="17"/>
  <c r="I16" i="7"/>
  <c r="W14" i="7"/>
  <c r="X14" i="7"/>
  <c r="J16" i="7"/>
  <c r="W16" i="18"/>
  <c r="I23" i="18"/>
  <c r="I19" i="18"/>
  <c r="J23" i="34"/>
  <c r="J19" i="34"/>
  <c r="Y16" i="34"/>
  <c r="I19" i="15"/>
  <c r="W16" i="15"/>
  <c r="I23" i="15"/>
  <c r="J23" i="19"/>
  <c r="X16" i="19"/>
  <c r="J19" i="19"/>
  <c r="Y16" i="19"/>
  <c r="X16" i="7" l="1"/>
  <c r="J19" i="7"/>
  <c r="J23" i="7"/>
  <c r="Y16" i="7"/>
  <c r="J73" i="15"/>
  <c r="X23" i="15"/>
  <c r="Y23" i="15"/>
  <c r="X19" i="16"/>
  <c r="Y19" i="16"/>
  <c r="W19" i="19"/>
  <c r="I72" i="19"/>
  <c r="M72" i="19"/>
  <c r="K72" i="19"/>
  <c r="N72" i="19"/>
  <c r="J72" i="19"/>
  <c r="L72" i="19"/>
  <c r="O72" i="19"/>
  <c r="X23" i="33"/>
  <c r="J73" i="33"/>
  <c r="Y23" i="33"/>
  <c r="W19" i="15"/>
  <c r="O72" i="15"/>
  <c r="J72" i="15"/>
  <c r="N72" i="15"/>
  <c r="M72" i="15"/>
  <c r="K72" i="15"/>
  <c r="L72" i="15"/>
  <c r="I72" i="15"/>
  <c r="X23" i="16"/>
  <c r="J73" i="16"/>
  <c r="Y23" i="16"/>
  <c r="W23" i="19"/>
  <c r="I73" i="19"/>
  <c r="X19" i="33"/>
  <c r="Y19" i="33"/>
  <c r="I23" i="8"/>
  <c r="W16" i="8"/>
  <c r="I19" i="8"/>
  <c r="X19" i="19"/>
  <c r="Y19" i="19"/>
  <c r="J73" i="34"/>
  <c r="X23" i="34"/>
  <c r="Y23" i="34"/>
  <c r="W19" i="34"/>
  <c r="J72" i="34"/>
  <c r="L72" i="34"/>
  <c r="M72" i="34"/>
  <c r="K72" i="34"/>
  <c r="I72" i="34"/>
  <c r="N72" i="34"/>
  <c r="O72" i="34"/>
  <c r="W19" i="17"/>
  <c r="L72" i="17"/>
  <c r="M72" i="17"/>
  <c r="N72" i="17"/>
  <c r="AB72" i="17" s="1"/>
  <c r="J72" i="17"/>
  <c r="O72" i="17"/>
  <c r="I72" i="17"/>
  <c r="K72" i="17"/>
  <c r="X19" i="17"/>
  <c r="Y19" i="17"/>
  <c r="J73" i="18"/>
  <c r="X23" i="18"/>
  <c r="Y23" i="18"/>
  <c r="I73" i="17"/>
  <c r="W23" i="17"/>
  <c r="X16" i="8"/>
  <c r="J23" i="8"/>
  <c r="J19" i="8"/>
  <c r="Y16" i="8"/>
  <c r="W23" i="16"/>
  <c r="I73" i="16"/>
  <c r="X19" i="34"/>
  <c r="Y19" i="34"/>
  <c r="I23" i="7"/>
  <c r="W16" i="7"/>
  <c r="I19" i="7"/>
  <c r="X19" i="15"/>
  <c r="Y19" i="15"/>
  <c r="I73" i="33"/>
  <c r="W23" i="33"/>
  <c r="X23" i="19"/>
  <c r="J73" i="19"/>
  <c r="Y23" i="19"/>
  <c r="I73" i="18"/>
  <c r="W23" i="18"/>
  <c r="W23" i="34"/>
  <c r="I73" i="34"/>
  <c r="W19" i="18"/>
  <c r="L72" i="18"/>
  <c r="K72" i="18"/>
  <c r="N72" i="18"/>
  <c r="O72" i="18"/>
  <c r="M72" i="18"/>
  <c r="I72" i="18"/>
  <c r="J72" i="18"/>
  <c r="W23" i="15"/>
  <c r="I73" i="15"/>
  <c r="J73" i="17"/>
  <c r="X23" i="17"/>
  <c r="Y23" i="17"/>
  <c r="X19" i="18"/>
  <c r="Y19" i="18"/>
  <c r="W19" i="16"/>
  <c r="O72" i="16"/>
  <c r="J72" i="16"/>
  <c r="N72" i="16"/>
  <c r="K72" i="16"/>
  <c r="I72" i="16"/>
  <c r="L72" i="16"/>
  <c r="M72" i="16"/>
  <c r="AA72" i="16" s="1"/>
  <c r="W19" i="33"/>
  <c r="N72" i="33"/>
  <c r="K72" i="33"/>
  <c r="J72" i="33"/>
  <c r="M72" i="33"/>
  <c r="L72" i="33"/>
  <c r="O72" i="33"/>
  <c r="I72" i="33"/>
  <c r="Y72" i="16" l="1"/>
  <c r="X72" i="33"/>
  <c r="Y72" i="18"/>
  <c r="X72" i="18"/>
  <c r="W73" i="34"/>
  <c r="L74" i="34"/>
  <c r="L75" i="34" s="1"/>
  <c r="M74" i="34"/>
  <c r="K74" i="34"/>
  <c r="I74" i="34"/>
  <c r="W74" i="34" s="1"/>
  <c r="N74" i="34"/>
  <c r="J74" i="34"/>
  <c r="O74" i="34"/>
  <c r="W73" i="33"/>
  <c r="K74" i="33"/>
  <c r="K75" i="33" s="1"/>
  <c r="N74" i="33"/>
  <c r="J74" i="33"/>
  <c r="I74" i="33"/>
  <c r="W74" i="33" s="1"/>
  <c r="L74" i="33"/>
  <c r="O74" i="33"/>
  <c r="M74" i="33"/>
  <c r="W73" i="16"/>
  <c r="O74" i="16"/>
  <c r="L74" i="16"/>
  <c r="L75" i="16" s="1"/>
  <c r="M74" i="16"/>
  <c r="N74" i="16"/>
  <c r="K74" i="16"/>
  <c r="J74" i="16"/>
  <c r="I74" i="16"/>
  <c r="W74" i="16" s="1"/>
  <c r="X72" i="17"/>
  <c r="Y72" i="34"/>
  <c r="K75" i="34"/>
  <c r="AB72" i="15"/>
  <c r="Z72" i="19"/>
  <c r="X72" i="15"/>
  <c r="X72" i="19"/>
  <c r="W72" i="18"/>
  <c r="M75" i="34"/>
  <c r="AC72" i="33"/>
  <c r="AD72" i="33"/>
  <c r="Z72" i="16"/>
  <c r="AA72" i="18"/>
  <c r="X73" i="18"/>
  <c r="Y73" i="18"/>
  <c r="AA72" i="17"/>
  <c r="AA72" i="34"/>
  <c r="Z72" i="34"/>
  <c r="W19" i="8"/>
  <c r="I72" i="8"/>
  <c r="N72" i="8"/>
  <c r="J72" i="8"/>
  <c r="K72" i="8"/>
  <c r="L72" i="8"/>
  <c r="M72" i="8"/>
  <c r="O72" i="8"/>
  <c r="X73" i="16"/>
  <c r="Y73" i="16"/>
  <c r="AC72" i="15"/>
  <c r="AD72" i="15"/>
  <c r="AB72" i="19"/>
  <c r="W72" i="33"/>
  <c r="I75" i="33"/>
  <c r="X72" i="34"/>
  <c r="J75" i="34"/>
  <c r="Y72" i="19"/>
  <c r="X73" i="15"/>
  <c r="Y73" i="15"/>
  <c r="J74" i="15"/>
  <c r="L74" i="15"/>
  <c r="M74" i="15"/>
  <c r="O74" i="15"/>
  <c r="O75" i="15" s="1"/>
  <c r="Z72" i="33"/>
  <c r="L75" i="33"/>
  <c r="W72" i="16"/>
  <c r="AD72" i="18"/>
  <c r="AC72" i="18"/>
  <c r="W73" i="18"/>
  <c r="K74" i="18"/>
  <c r="L74" i="18"/>
  <c r="J74" i="18"/>
  <c r="I74" i="18"/>
  <c r="W74" i="18" s="1"/>
  <c r="O74" i="18"/>
  <c r="N74" i="18"/>
  <c r="M74" i="18"/>
  <c r="W19" i="7"/>
  <c r="L72" i="7"/>
  <c r="K72" i="7"/>
  <c r="J72" i="7"/>
  <c r="I72" i="7"/>
  <c r="N72" i="7"/>
  <c r="M72" i="7"/>
  <c r="O72" i="7"/>
  <c r="X19" i="8"/>
  <c r="Y19" i="8"/>
  <c r="Z72" i="17"/>
  <c r="AA72" i="33"/>
  <c r="M75" i="33"/>
  <c r="AB72" i="18"/>
  <c r="N75" i="18"/>
  <c r="X23" i="8"/>
  <c r="J73" i="8"/>
  <c r="Y23" i="8"/>
  <c r="I73" i="8"/>
  <c r="W23" i="8"/>
  <c r="W72" i="15"/>
  <c r="AA72" i="19"/>
  <c r="W72" i="19"/>
  <c r="X23" i="7"/>
  <c r="J73" i="7"/>
  <c r="Y23" i="7"/>
  <c r="AB72" i="16"/>
  <c r="N75" i="16"/>
  <c r="X73" i="17"/>
  <c r="Y73" i="17"/>
  <c r="X73" i="19"/>
  <c r="Y73" i="19"/>
  <c r="W23" i="7"/>
  <c r="I73" i="7"/>
  <c r="Y72" i="17"/>
  <c r="AD72" i="34"/>
  <c r="AC72" i="34"/>
  <c r="O75" i="34"/>
  <c r="Y72" i="33"/>
  <c r="X72" i="16"/>
  <c r="W73" i="15"/>
  <c r="N74" i="15"/>
  <c r="AB74" i="15" s="1"/>
  <c r="K74" i="15"/>
  <c r="I74" i="15"/>
  <c r="W74" i="15" s="1"/>
  <c r="Z72" i="18"/>
  <c r="L75" i="18"/>
  <c r="W72" i="17"/>
  <c r="AB72" i="34"/>
  <c r="N75" i="34"/>
  <c r="Y72" i="15"/>
  <c r="X19" i="7"/>
  <c r="Y19" i="7"/>
  <c r="Z72" i="15"/>
  <c r="X73" i="33"/>
  <c r="Y73" i="33"/>
  <c r="AB72" i="33"/>
  <c r="N75" i="33"/>
  <c r="AD72" i="16"/>
  <c r="AC72" i="16"/>
  <c r="O75" i="16"/>
  <c r="W73" i="17"/>
  <c r="M74" i="17"/>
  <c r="M75" i="17" s="1"/>
  <c r="J74" i="17"/>
  <c r="L74" i="17"/>
  <c r="K74" i="17"/>
  <c r="O74" i="17"/>
  <c r="O75" i="17" s="1"/>
  <c r="N74" i="17"/>
  <c r="I74" i="17"/>
  <c r="W74" i="17" s="1"/>
  <c r="AC72" i="17"/>
  <c r="AD72" i="17"/>
  <c r="W72" i="34"/>
  <c r="I75" i="34"/>
  <c r="X73" i="34"/>
  <c r="Y73" i="34"/>
  <c r="W73" i="19"/>
  <c r="N74" i="19"/>
  <c r="N75" i="19" s="1"/>
  <c r="I74" i="19"/>
  <c r="W74" i="19" s="1"/>
  <c r="M74" i="19"/>
  <c r="M75" i="19" s="1"/>
  <c r="J74" i="19"/>
  <c r="K74" i="19"/>
  <c r="Y74" i="19" s="1"/>
  <c r="O74" i="19"/>
  <c r="L74" i="19"/>
  <c r="Z74" i="19" s="1"/>
  <c r="AA72" i="15"/>
  <c r="AD72" i="19"/>
  <c r="AC72" i="19"/>
  <c r="J48" i="29"/>
  <c r="M46" i="29"/>
  <c r="K48" i="29"/>
  <c r="N47" i="29"/>
  <c r="M49" i="29"/>
  <c r="N49" i="29"/>
  <c r="L48" i="29"/>
  <c r="M47" i="29"/>
  <c r="L50" i="29"/>
  <c r="O48" i="29"/>
  <c r="M48" i="29"/>
  <c r="O44" i="29"/>
  <c r="N44" i="29"/>
  <c r="L49" i="29"/>
  <c r="N48" i="29"/>
  <c r="O46" i="29"/>
  <c r="O45" i="29"/>
  <c r="I48" i="29"/>
  <c r="I49" i="29"/>
  <c r="N50" i="29"/>
  <c r="K49" i="29"/>
  <c r="L44" i="29"/>
  <c r="Y74" i="17" l="1"/>
  <c r="X74" i="19"/>
  <c r="I75" i="19"/>
  <c r="AA74" i="18"/>
  <c r="AB74" i="33"/>
  <c r="I75" i="16"/>
  <c r="X74" i="16"/>
  <c r="X74" i="34"/>
  <c r="Z74" i="33"/>
  <c r="AB74" i="34"/>
  <c r="Z72" i="7"/>
  <c r="AB74" i="16"/>
  <c r="AB47" i="29"/>
  <c r="AD45" i="29"/>
  <c r="AD46" i="29"/>
  <c r="AB49" i="29"/>
  <c r="AA48" i="29"/>
  <c r="W49" i="29"/>
  <c r="W48" i="29"/>
  <c r="Z48" i="29"/>
  <c r="Y48" i="29"/>
  <c r="AB48" i="29"/>
  <c r="AA49" i="29"/>
  <c r="Z49" i="29"/>
  <c r="AD44" i="29"/>
  <c r="AC44" i="29"/>
  <c r="AD48" i="29"/>
  <c r="AC48" i="29"/>
  <c r="X48" i="29"/>
  <c r="AB75" i="19"/>
  <c r="AD75" i="15"/>
  <c r="AC75" i="15"/>
  <c r="AD75" i="17"/>
  <c r="AB75" i="33"/>
  <c r="X73" i="8"/>
  <c r="Y73" i="8"/>
  <c r="AA74" i="15"/>
  <c r="W72" i="8"/>
  <c r="AA75" i="34"/>
  <c r="AD74" i="33"/>
  <c r="AC74" i="33"/>
  <c r="AD74" i="19"/>
  <c r="AC74" i="19"/>
  <c r="O75" i="19"/>
  <c r="Z74" i="15"/>
  <c r="W75" i="33"/>
  <c r="M75" i="18"/>
  <c r="I75" i="18"/>
  <c r="N75" i="15"/>
  <c r="K75" i="16"/>
  <c r="Z75" i="16" s="1"/>
  <c r="Y74" i="16"/>
  <c r="W75" i="34"/>
  <c r="K75" i="15"/>
  <c r="Y74" i="15"/>
  <c r="AA72" i="7"/>
  <c r="AB74" i="18"/>
  <c r="X74" i="15"/>
  <c r="AC72" i="8"/>
  <c r="AD72" i="8"/>
  <c r="Z75" i="34"/>
  <c r="L75" i="17"/>
  <c r="AA75" i="17" s="1"/>
  <c r="Z74" i="17"/>
  <c r="AA74" i="19"/>
  <c r="X74" i="17"/>
  <c r="K75" i="17"/>
  <c r="AB75" i="16"/>
  <c r="AA74" i="17"/>
  <c r="I75" i="17"/>
  <c r="J75" i="16"/>
  <c r="I75" i="15"/>
  <c r="AB72" i="7"/>
  <c r="O75" i="18"/>
  <c r="AC75" i="18" s="1"/>
  <c r="AD74" i="18"/>
  <c r="AC74" i="18"/>
  <c r="W75" i="16"/>
  <c r="AA72" i="8"/>
  <c r="J75" i="19"/>
  <c r="Y75" i="34"/>
  <c r="M75" i="16"/>
  <c r="AA74" i="16"/>
  <c r="J75" i="33"/>
  <c r="X74" i="33"/>
  <c r="Y74" i="34"/>
  <c r="AB75" i="34"/>
  <c r="AD72" i="7"/>
  <c r="AC72" i="7"/>
  <c r="M75" i="15"/>
  <c r="AB74" i="19"/>
  <c r="L75" i="15"/>
  <c r="W73" i="7"/>
  <c r="J74" i="7"/>
  <c r="J75" i="7" s="1"/>
  <c r="M74" i="7"/>
  <c r="AA74" i="7" s="1"/>
  <c r="O74" i="7"/>
  <c r="O75" i="7" s="1"/>
  <c r="I74" i="7"/>
  <c r="W74" i="7" s="1"/>
  <c r="K74" i="7"/>
  <c r="K75" i="7" s="1"/>
  <c r="L74" i="7"/>
  <c r="N74" i="7"/>
  <c r="AA75" i="33"/>
  <c r="W72" i="7"/>
  <c r="Z72" i="8"/>
  <c r="Z74" i="16"/>
  <c r="AA74" i="34"/>
  <c r="X73" i="7"/>
  <c r="Y73" i="7"/>
  <c r="X72" i="7"/>
  <c r="J75" i="18"/>
  <c r="X74" i="18"/>
  <c r="Z75" i="33"/>
  <c r="K75" i="19"/>
  <c r="Y72" i="8"/>
  <c r="K75" i="8"/>
  <c r="O75" i="33"/>
  <c r="J75" i="15"/>
  <c r="J75" i="17"/>
  <c r="AC74" i="16"/>
  <c r="AD74" i="16"/>
  <c r="Y74" i="33"/>
  <c r="Z74" i="34"/>
  <c r="N75" i="17"/>
  <c r="AC75" i="17" s="1"/>
  <c r="AB74" i="17"/>
  <c r="W73" i="8"/>
  <c r="O74" i="8"/>
  <c r="L74" i="8"/>
  <c r="M74" i="8"/>
  <c r="K74" i="8"/>
  <c r="N74" i="8"/>
  <c r="I74" i="8"/>
  <c r="W74" i="8" s="1"/>
  <c r="J74" i="8"/>
  <c r="Y72" i="7"/>
  <c r="Z74" i="18"/>
  <c r="X72" i="8"/>
  <c r="AC75" i="16"/>
  <c r="AD75" i="16"/>
  <c r="AD74" i="17"/>
  <c r="AC74" i="17"/>
  <c r="AC75" i="34"/>
  <c r="AD75" i="34"/>
  <c r="W75" i="19"/>
  <c r="K75" i="18"/>
  <c r="Z75" i="18" s="1"/>
  <c r="Y74" i="18"/>
  <c r="AD74" i="15"/>
  <c r="AC74" i="15"/>
  <c r="X75" i="34"/>
  <c r="AB72" i="8"/>
  <c r="L75" i="19"/>
  <c r="AA75" i="19" s="1"/>
  <c r="AA74" i="33"/>
  <c r="AC74" i="34"/>
  <c r="AD74" i="34"/>
  <c r="J44" i="29"/>
  <c r="C93" i="28"/>
  <c r="K47" i="29"/>
  <c r="J47" i="29"/>
  <c r="O49" i="29"/>
  <c r="K45" i="29"/>
  <c r="J50" i="29"/>
  <c r="K46" i="29"/>
  <c r="O50" i="29"/>
  <c r="L45" i="29"/>
  <c r="N46" i="29"/>
  <c r="M50" i="29"/>
  <c r="L47" i="29"/>
  <c r="I46" i="29"/>
  <c r="K43" i="29"/>
  <c r="I47" i="29"/>
  <c r="J42" i="29"/>
  <c r="J45" i="29"/>
  <c r="O42" i="29"/>
  <c r="I50" i="29"/>
  <c r="M44" i="29"/>
  <c r="K44" i="29"/>
  <c r="J49" i="29"/>
  <c r="M45" i="29"/>
  <c r="K42" i="29"/>
  <c r="L46" i="29"/>
  <c r="N45" i="29"/>
  <c r="H93" i="28"/>
  <c r="O47" i="29"/>
  <c r="I44" i="29"/>
  <c r="J46" i="29"/>
  <c r="D93" i="28"/>
  <c r="I45" i="29"/>
  <c r="K50" i="29"/>
  <c r="I75" i="8" l="1"/>
  <c r="W75" i="8" s="1"/>
  <c r="W44" i="29"/>
  <c r="W47" i="29"/>
  <c r="AB74" i="8"/>
  <c r="N75" i="8"/>
  <c r="Y42" i="29"/>
  <c r="X46" i="29"/>
  <c r="AA45" i="29"/>
  <c r="X49" i="29"/>
  <c r="Y49" i="29"/>
  <c r="W46" i="29"/>
  <c r="AA50" i="29"/>
  <c r="AB50" i="29"/>
  <c r="X45" i="29"/>
  <c r="AD42" i="29"/>
  <c r="Y45" i="29"/>
  <c r="AB46" i="29"/>
  <c r="AC46" i="29"/>
  <c r="Y46" i="29"/>
  <c r="AD47" i="29"/>
  <c r="AC47" i="29"/>
  <c r="X50" i="29"/>
  <c r="AD49" i="29"/>
  <c r="AC49" i="29"/>
  <c r="AA44" i="29"/>
  <c r="AB44" i="29"/>
  <c r="X47" i="29"/>
  <c r="Y44" i="29"/>
  <c r="Z44" i="29"/>
  <c r="Y50" i="29"/>
  <c r="Z50" i="29"/>
  <c r="Y47" i="29"/>
  <c r="Z45" i="29"/>
  <c r="W45" i="29"/>
  <c r="AB45" i="29"/>
  <c r="AC45" i="29"/>
  <c r="AD50" i="29"/>
  <c r="AC50" i="29"/>
  <c r="Z47" i="29"/>
  <c r="AA47" i="29"/>
  <c r="X44" i="29"/>
  <c r="Z46" i="29"/>
  <c r="AA46" i="29"/>
  <c r="W50" i="29"/>
  <c r="Y75" i="7"/>
  <c r="O75" i="8"/>
  <c r="AC74" i="8"/>
  <c r="AD74" i="8"/>
  <c r="X75" i="17"/>
  <c r="Y74" i="7"/>
  <c r="AA75" i="15"/>
  <c r="X75" i="33"/>
  <c r="W75" i="17"/>
  <c r="AA75" i="18"/>
  <c r="X75" i="15"/>
  <c r="AD75" i="7"/>
  <c r="Y75" i="15"/>
  <c r="AB75" i="17"/>
  <c r="I75" i="7"/>
  <c r="Z75" i="17"/>
  <c r="Y75" i="17"/>
  <c r="AD75" i="19"/>
  <c r="AC75" i="19"/>
  <c r="X75" i="18"/>
  <c r="J75" i="8"/>
  <c r="X74" i="8"/>
  <c r="AD75" i="33"/>
  <c r="AC75" i="33"/>
  <c r="X74" i="7"/>
  <c r="X75" i="19"/>
  <c r="M75" i="7"/>
  <c r="AC74" i="7"/>
  <c r="AD74" i="7"/>
  <c r="Y75" i="18"/>
  <c r="AA74" i="8"/>
  <c r="Y75" i="19"/>
  <c r="Y75" i="33"/>
  <c r="N75" i="7"/>
  <c r="AB74" i="7"/>
  <c r="Z75" i="15"/>
  <c r="AA75" i="16"/>
  <c r="W75" i="15"/>
  <c r="AB75" i="15"/>
  <c r="AD75" i="18"/>
  <c r="Y74" i="8"/>
  <c r="Z75" i="19"/>
  <c r="L75" i="8"/>
  <c r="Z74" i="8"/>
  <c r="L75" i="7"/>
  <c r="Z74" i="7"/>
  <c r="M75" i="8"/>
  <c r="Y75" i="16"/>
  <c r="X75" i="16"/>
  <c r="AB75" i="18"/>
  <c r="W75" i="18"/>
  <c r="I43" i="29"/>
  <c r="N43" i="29"/>
  <c r="L42" i="29"/>
  <c r="G93" i="28"/>
  <c r="J43" i="29"/>
  <c r="I42" i="29"/>
  <c r="B93" i="28"/>
  <c r="F93" i="28"/>
  <c r="M43" i="29"/>
  <c r="D94" i="28"/>
  <c r="N42" i="29"/>
  <c r="L43" i="29"/>
  <c r="O43" i="29"/>
  <c r="E93" i="28"/>
  <c r="M42" i="29"/>
  <c r="W43" i="29" l="1"/>
  <c r="AB75" i="8"/>
  <c r="W42" i="29"/>
  <c r="X42" i="29"/>
  <c r="AD43" i="29"/>
  <c r="AC43" i="29"/>
  <c r="X43" i="29"/>
  <c r="Y43" i="29"/>
  <c r="Z43" i="29"/>
  <c r="AA42" i="29"/>
  <c r="Z42" i="29"/>
  <c r="AB42" i="29"/>
  <c r="AC42" i="29"/>
  <c r="AA43" i="29"/>
  <c r="AB43" i="29"/>
  <c r="W75" i="7"/>
  <c r="AD75" i="8"/>
  <c r="X75" i="8"/>
  <c r="X75" i="7"/>
  <c r="Z75" i="8"/>
  <c r="AA75" i="7"/>
  <c r="AC75" i="8"/>
  <c r="Z75" i="7"/>
  <c r="AB75" i="7"/>
  <c r="Y75" i="8"/>
  <c r="AC75" i="7"/>
  <c r="AA75" i="8"/>
  <c r="G94" i="28"/>
  <c r="H94" i="28"/>
  <c r="B94" i="28"/>
  <c r="F94" i="28"/>
  <c r="C94" i="28"/>
  <c r="E94" i="2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Alan Mauldin</author>
  </authors>
  <commentList>
    <comment ref="C2" authorId="0" shapeId="0" xr:uid="{00000000-0006-0000-1000-000001000000}">
      <text>
        <r>
          <rPr>
            <sz val="9"/>
            <color rgb="FF000000"/>
            <rFont val="Geneva"/>
            <family val="2"/>
            <charset val="1"/>
          </rPr>
          <t>Modify the assumptions in the tan cells to determine whether leases or IRUs offer a better value.</t>
        </r>
      </text>
    </comment>
  </commentList>
</comments>
</file>

<file path=xl/sharedStrings.xml><?xml version="1.0" encoding="utf-8"?>
<sst xmlns="http://schemas.openxmlformats.org/spreadsheetml/2006/main" count="14041" uniqueCount="543">
  <si>
    <t>Notes: Indifference curve models changes in monthly lease:IRU price multiples and annual lease price erosion.  Changes to the baseline assumptions for installation price, IRU O&amp;M, and discount rate will not be reflected in the figure.</t>
  </si>
  <si>
    <t>Trans-Atlantic Deployments, Prices, and Revenues</t>
  </si>
  <si>
    <t>Asia</t>
  </si>
  <si>
    <t>Expected Rate of Lease Price Erosion</t>
  </si>
  <si>
    <t>Lease-IRU Calculator</t>
  </si>
  <si>
    <t>Nominal Sum</t>
  </si>
  <si>
    <t>Present Value</t>
  </si>
  <si>
    <t>Which product is a better value - leases or IRUs?</t>
  </si>
  <si>
    <t>INDIFFERENCE CURVE PLOTS</t>
  </si>
  <si>
    <t>Lease:IRU Multiple</t>
  </si>
  <si>
    <t>By Country</t>
  </si>
  <si>
    <t>Total Purchased Capacity</t>
  </si>
  <si>
    <t>Luxembourg</t>
  </si>
  <si>
    <t>Malaysia</t>
  </si>
  <si>
    <t>Forecasts</t>
  </si>
  <si>
    <t>Historical</t>
  </si>
  <si>
    <t>Change</t>
  </si>
  <si>
    <t>Notes:</t>
  </si>
  <si>
    <t>Africa</t>
  </si>
  <si>
    <t>Canada</t>
  </si>
  <si>
    <t>Chile</t>
  </si>
  <si>
    <t>China</t>
  </si>
  <si>
    <t>Colombia</t>
  </si>
  <si>
    <t>Croatia</t>
  </si>
  <si>
    <t>Czech Republic</t>
  </si>
  <si>
    <t>Denmark</t>
  </si>
  <si>
    <t>Ecuador</t>
  </si>
  <si>
    <t>Egypt</t>
  </si>
  <si>
    <t>Estonia</t>
  </si>
  <si>
    <t>Finland</t>
  </si>
  <si>
    <t>France</t>
  </si>
  <si>
    <t>Germany</t>
  </si>
  <si>
    <t>Greece</t>
  </si>
  <si>
    <t>South Africa</t>
  </si>
  <si>
    <t>Spain</t>
  </si>
  <si>
    <t>Sweden</t>
  </si>
  <si>
    <t>Russia</t>
  </si>
  <si>
    <t>Italy</t>
  </si>
  <si>
    <t>Japan</t>
  </si>
  <si>
    <t>Latvia</t>
  </si>
  <si>
    <t>Lithuania</t>
  </si>
  <si>
    <t>Europe</t>
  </si>
  <si>
    <t>Middle East</t>
  </si>
  <si>
    <t>Oceania</t>
  </si>
  <si>
    <t>U.S. &amp; Canada</t>
  </si>
  <si>
    <t>Capacity (Gbps)</t>
  </si>
  <si>
    <t>Hungary</t>
  </si>
  <si>
    <t>India</t>
  </si>
  <si>
    <t>Indonesia</t>
  </si>
  <si>
    <t>Ireland</t>
  </si>
  <si>
    <t>Israel</t>
  </si>
  <si>
    <t>Thailand</t>
  </si>
  <si>
    <t>Turkey</t>
  </si>
  <si>
    <t>Ukraine</t>
  </si>
  <si>
    <t>Los Angeles-Tokyo</t>
  </si>
  <si>
    <t>Peru</t>
  </si>
  <si>
    <t>Monthly Lease: IRU Multple</t>
  </si>
  <si>
    <t>IRU Prices</t>
  </si>
  <si>
    <t>Monthly Lease Prices</t>
  </si>
  <si>
    <t>Monthly Lease Price</t>
  </si>
  <si>
    <t>Installation Price (% of Annual Lease Price)</t>
  </si>
  <si>
    <t>Rate of Lease Price Erosion</t>
  </si>
  <si>
    <t>Monthly Lease:IRU Price Multiple</t>
  </si>
  <si>
    <t>IRU Price</t>
  </si>
  <si>
    <t>IRU O&amp;M</t>
  </si>
  <si>
    <t>Iran</t>
  </si>
  <si>
    <t>Ghana</t>
  </si>
  <si>
    <t>Nigeria</t>
  </si>
  <si>
    <t>Senegal</t>
  </si>
  <si>
    <t>Pakistan</t>
  </si>
  <si>
    <t>Kenya</t>
  </si>
  <si>
    <t>Tanzania</t>
  </si>
  <si>
    <t>Hong Kong-Tokyo</t>
  </si>
  <si>
    <t>Los Angeles-New York</t>
  </si>
  <si>
    <t>Frankfurt-London</t>
  </si>
  <si>
    <t>Johannesburg-London</t>
  </si>
  <si>
    <t>Chennai-Singapore</t>
  </si>
  <si>
    <t>Historicals</t>
  </si>
  <si>
    <t>Norway</t>
  </si>
  <si>
    <t>Panama</t>
  </si>
  <si>
    <t>Taiwan</t>
  </si>
  <si>
    <t>United Kingdom</t>
  </si>
  <si>
    <t>Discount Rate (for Net Present Value Calculation)</t>
  </si>
  <si>
    <t>Annual Lease</t>
  </si>
  <si>
    <t>IRU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</si>
  <si>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</si>
  <si>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</si>
  <si>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</si>
  <si>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</si>
  <si>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</si>
  <si>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</si>
  <si>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</si>
  <si>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</si>
  <si>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</si>
  <si>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</si>
  <si>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Philippines</t>
  </si>
  <si>
    <t>Poland</t>
  </si>
  <si>
    <t>Portugal</t>
  </si>
  <si>
    <t>Slovenia</t>
  </si>
  <si>
    <t>Switzerland</t>
  </si>
  <si>
    <t>United States</t>
  </si>
  <si>
    <t>Uruguay</t>
  </si>
  <si>
    <t>Venezuela</t>
  </si>
  <si>
    <t>Vietnam</t>
  </si>
  <si>
    <t>[VIEW]</t>
  </si>
  <si>
    <t>By Region</t>
  </si>
  <si>
    <t>Wholesale Bandwidth Prices</t>
  </si>
  <si>
    <t>Wholesale Prices</t>
  </si>
  <si>
    <t>Latin America</t>
  </si>
  <si>
    <t>Trans-Atlantic</t>
  </si>
  <si>
    <t>Trans-Pacific</t>
  </si>
  <si>
    <t>Intra-Asia</t>
  </si>
  <si>
    <t>Mexico</t>
  </si>
  <si>
    <t>Netherlands</t>
  </si>
  <si>
    <t>New Zealand</t>
  </si>
  <si>
    <t>Saudi Arabia</t>
  </si>
  <si>
    <t>Singapore</t>
  </si>
  <si>
    <t>Used:Purchased Ratio</t>
  </si>
  <si>
    <t>Country</t>
  </si>
  <si>
    <t>Argentina</t>
  </si>
  <si>
    <t>Australia</t>
  </si>
  <si>
    <t>London-New York</t>
  </si>
  <si>
    <t>Total Used Bandwidth (Gbps)</t>
  </si>
  <si>
    <t>Algeria</t>
  </si>
  <si>
    <t>Morocco</t>
  </si>
  <si>
    <t>Libya</t>
  </si>
  <si>
    <t>Tunisia</t>
  </si>
  <si>
    <t>Serbia</t>
  </si>
  <si>
    <t>Sri Lanka</t>
  </si>
  <si>
    <t>Bahrain</t>
  </si>
  <si>
    <t>Oman</t>
  </si>
  <si>
    <t>Qatar</t>
  </si>
  <si>
    <t>Kuwait</t>
  </si>
  <si>
    <t>Global Total</t>
  </si>
  <si>
    <t>Austria</t>
  </si>
  <si>
    <t>Belgium</t>
  </si>
  <si>
    <t>Bolivia</t>
  </si>
  <si>
    <t>Brazil</t>
  </si>
  <si>
    <t>Bulgaria</t>
  </si>
  <si>
    <t>Romania</t>
  </si>
  <si>
    <t>United Arab Emirates</t>
  </si>
  <si>
    <t>Cambodia</t>
  </si>
  <si>
    <t>Laos</t>
  </si>
  <si>
    <t>Myanmar</t>
  </si>
  <si>
    <t>Share of Sales as IRUs</t>
  </si>
  <si>
    <t>IRU Revenue</t>
  </si>
  <si>
    <t>Lease Revenue</t>
  </si>
  <si>
    <t>IRU O&amp;M Revenue</t>
  </si>
  <si>
    <t>Total Annual Revenue</t>
  </si>
  <si>
    <t>Prices (USD)</t>
  </si>
  <si>
    <t>Incremental IRU Purchases</t>
  </si>
  <si>
    <t>Share of Sales as Leases</t>
  </si>
  <si>
    <t>Incremental Lease Purchases</t>
  </si>
  <si>
    <t>Djibouti</t>
  </si>
  <si>
    <t>Zimbabwe</t>
  </si>
  <si>
    <t>Mozambique</t>
  </si>
  <si>
    <t>Uganda</t>
  </si>
  <si>
    <t>Côte d'Ivoire</t>
  </si>
  <si>
    <t>Angola</t>
  </si>
  <si>
    <t>Botswana</t>
  </si>
  <si>
    <t>Albania</t>
  </si>
  <si>
    <t>Armenia</t>
  </si>
  <si>
    <t>Azerbaijan</t>
  </si>
  <si>
    <t>Bahamas</t>
  </si>
  <si>
    <t>Bangladesh</t>
  </si>
  <si>
    <t>Barbados</t>
  </si>
  <si>
    <t>Belarus</t>
  </si>
  <si>
    <t>Belize</t>
  </si>
  <si>
    <t>Benin</t>
  </si>
  <si>
    <t>Bhutan</t>
  </si>
  <si>
    <t>Bosnia-Herzegovina</t>
  </si>
  <si>
    <t>Brunei</t>
  </si>
  <si>
    <t>Burkina Faso</t>
  </si>
  <si>
    <t>Burundi</t>
  </si>
  <si>
    <t>Cameroon</t>
  </si>
  <si>
    <t>Cape Verde</t>
  </si>
  <si>
    <t>Central African Republic</t>
  </si>
  <si>
    <t>Chad</t>
  </si>
  <si>
    <t>Comoros</t>
  </si>
  <si>
    <t>Congo, Dem. Rep.</t>
  </si>
  <si>
    <t>Congo, Rep.</t>
  </si>
  <si>
    <t>Costa Rica</t>
  </si>
  <si>
    <t>Cuba</t>
  </si>
  <si>
    <t>Cyprus</t>
  </si>
  <si>
    <t>Dominican Republic</t>
  </si>
  <si>
    <t>El Salvador</t>
  </si>
  <si>
    <t>Equatorial Guinea</t>
  </si>
  <si>
    <t>Eritrea</t>
  </si>
  <si>
    <t>Ethiopia</t>
  </si>
  <si>
    <t>Fiji</t>
  </si>
  <si>
    <t>Gabon</t>
  </si>
  <si>
    <t>Gambia</t>
  </si>
  <si>
    <t>Georgia</t>
  </si>
  <si>
    <t>Grenada</t>
  </si>
  <si>
    <t>Guatemala</t>
  </si>
  <si>
    <t>Guinea</t>
  </si>
  <si>
    <t>Guinea-Bissau</t>
  </si>
  <si>
    <t>Guyana</t>
  </si>
  <si>
    <t>Haiti</t>
  </si>
  <si>
    <t>Honduras</t>
  </si>
  <si>
    <t>Iceland</t>
  </si>
  <si>
    <t>Iraq</t>
  </si>
  <si>
    <t>Jamaica</t>
  </si>
  <si>
    <t>Jordan</t>
  </si>
  <si>
    <t>Kazakhstan</t>
  </si>
  <si>
    <t>Kyrgyzstan</t>
  </si>
  <si>
    <t>Lebanon</t>
  </si>
  <si>
    <t>Lesotho</t>
  </si>
  <si>
    <t>Liberia</t>
  </si>
  <si>
    <t>Madagascar</t>
  </si>
  <si>
    <t>Malawi</t>
  </si>
  <si>
    <t>Maldives</t>
  </si>
  <si>
    <t>Mali</t>
  </si>
  <si>
    <t>Malta</t>
  </si>
  <si>
    <t>Mauritania</t>
  </si>
  <si>
    <t>Mauritius</t>
  </si>
  <si>
    <t>Moldova</t>
  </si>
  <si>
    <t>Mongolia</t>
  </si>
  <si>
    <t>Montenegro</t>
  </si>
  <si>
    <t>Namibia</t>
  </si>
  <si>
    <t>Nepal</t>
  </si>
  <si>
    <t>Nicaragua</t>
  </si>
  <si>
    <t>Niger</t>
  </si>
  <si>
    <t>Palestinian Territory</t>
  </si>
  <si>
    <t>Papua New Guinea</t>
  </si>
  <si>
    <t>Paraguay</t>
  </si>
  <si>
    <t>Rwanda</t>
  </si>
  <si>
    <t>Samoa</t>
  </si>
  <si>
    <t>Seychelles</t>
  </si>
  <si>
    <t>Sierra Leone</t>
  </si>
  <si>
    <t>Sudan</t>
  </si>
  <si>
    <t>Suriname</t>
  </si>
  <si>
    <t>Syria</t>
  </si>
  <si>
    <t>Tajikistan</t>
  </si>
  <si>
    <t>Togo</t>
  </si>
  <si>
    <t>Trinidad and Tobago</t>
  </si>
  <si>
    <t>Turkmenistan</t>
  </si>
  <si>
    <t>Uzbekistan</t>
  </si>
  <si>
    <t>Yemen</t>
  </si>
  <si>
    <t>Zambia</t>
  </si>
  <si>
    <t>Total Used International Bandwidth (Gbps)</t>
  </si>
  <si>
    <t>Hong Kong</t>
  </si>
  <si>
    <t>Trans-Pacific Deployments, Prices, and Revenues</t>
  </si>
  <si>
    <t>Los Angeles-Tokyo 10 Gbps IRU Price</t>
  </si>
  <si>
    <t>London-New York 10 Gbps IRU Price</t>
  </si>
  <si>
    <t>U.S.-Latin America Deployments, Prices, and Revenues</t>
  </si>
  <si>
    <t>Intra-Asia Deployments, Prices, and Revenues</t>
  </si>
  <si>
    <t>Hong Kong-Tokyo 10 Gbps IRU Price</t>
  </si>
  <si>
    <t>Europe-Middle East &amp; Egypt Deployments, Prices, and Revenues</t>
  </si>
  <si>
    <t>Europe-Sub-Saharan Africa Deployments, Prices, and Revenues</t>
  </si>
  <si>
    <t>Johannesburg-London 10 Gbps IRU Price</t>
  </si>
  <si>
    <t>London-New York 10 Gbps Monthly Lease</t>
  </si>
  <si>
    <t>Johannesburg-London 10 Gbps Monthly Lease</t>
  </si>
  <si>
    <t>Hong Kong-Tokyo 10 Gbps Monthly Lease</t>
  </si>
  <si>
    <t>Europe-Middle East &amp; Egypt</t>
  </si>
  <si>
    <t>Europe-Sub-Saharan Africa</t>
  </si>
  <si>
    <t xml:space="preserve">  [HOME]</t>
  </si>
  <si>
    <t>Los Angeles-Toyko 10 Gbps Monthly Lease</t>
  </si>
  <si>
    <t>Scenario Modelling</t>
  </si>
  <si>
    <t xml:space="preserve">Baseline </t>
  </si>
  <si>
    <t>Revised Assumption</t>
  </si>
  <si>
    <t>% Change from Baseline</t>
  </si>
  <si>
    <t>Annual Lit Capacity Growth</t>
  </si>
  <si>
    <t>Number of New Cables</t>
  </si>
  <si>
    <t>Slider</t>
  </si>
  <si>
    <t>Range</t>
  </si>
  <si>
    <t>Range/100</t>
  </si>
  <si>
    <t>Min Value</t>
  </si>
  <si>
    <t>Max Value</t>
  </si>
  <si>
    <t>Use Default?</t>
  </si>
  <si>
    <t>Baseline Lit Capacity Requirements</t>
  </si>
  <si>
    <t>Modeled Lit Capacity Requirements</t>
  </si>
  <si>
    <t>Baseline Potential Capacity</t>
  </si>
  <si>
    <t>Modeled Potential Capacity</t>
  </si>
  <si>
    <t>Exhaustion Test</t>
  </si>
  <si>
    <t>• Number of New Cables: 0-10</t>
  </si>
  <si>
    <t>[1] Lit and Potential Capacity of existing trans-Atlantic cables refers to systems traversing the North Atlantic linking North America and Europe.</t>
  </si>
  <si>
    <t>Trans-Atlantic Submarine Cable Supply Exhaustion Model</t>
  </si>
  <si>
    <t>[4] Scenario modelling sliders are limited to the following ranges:</t>
  </si>
  <si>
    <t>Trans-Pacific Submarine Cable Supply Exhaustion Model</t>
  </si>
  <si>
    <t>Lit versus Potential Capacity</t>
  </si>
  <si>
    <t>[3] Intra-Asia refers only to capacity on networks that connect both Japan and Hong Kong.</t>
  </si>
  <si>
    <t>[3] U.S.-Latin America category excludes Mexico, because most traffic between Mexico and the U.S. traverses terrestrial networks.</t>
  </si>
  <si>
    <r>
      <rPr>
        <b/>
        <sz val="10"/>
        <color theme="1"/>
        <rFont val="Arial"/>
        <family val="2"/>
      </rPr>
      <t>Confidential</t>
    </r>
    <r>
      <rPr>
        <sz val="10"/>
        <rFont val="Arial"/>
        <family val="2"/>
      </rPr>
      <t xml:space="preserve"> — Not for distribution</t>
    </r>
  </si>
  <si>
    <t>Used International Bandwidth</t>
  </si>
  <si>
    <t>Annual Growth Rate</t>
  </si>
  <si>
    <t>Click in the Brown Cell to Select the Global Total or Region for the Chart Below</t>
  </si>
  <si>
    <t>Total Used International Bandwidth (Annual Change)</t>
  </si>
  <si>
    <t>Purchased Capacity (Tbps)</t>
  </si>
  <si>
    <t>Lit Capacity (Tbps)</t>
  </si>
  <si>
    <t>Number of Fiber Pairs on a New Cable</t>
  </si>
  <si>
    <t>1. Uncheck the "Use Baseline Assumption" box.</t>
  </si>
  <si>
    <t>2. Adjust the horizontal sliders to the desired levels.</t>
  </si>
  <si>
    <t>Supply Exhaustion Modelling Instructions</t>
  </si>
  <si>
    <t>[1] Lit and Potential Capacity of existing trans-Pacific cables refers to systems traversing the North Pacific linking Asia and North America. Cables connecting Australia and New Zealand to the United States are excluded.</t>
  </si>
  <si>
    <t>[3] Trans-Pacific refers to capacity between Asia and North America. Capacity between Oceania and North America is not included.</t>
  </si>
  <si>
    <t>[3] Europe-Middle East &amp; Egypt refers only to capacity between Europe to Middle Eastern countries and Egypt.  Turkey is excluded.</t>
  </si>
  <si>
    <t>Used International Bandwith</t>
  </si>
  <si>
    <t>Used International Bandwidth by Region</t>
  </si>
  <si>
    <t>Used International Bandwidth by Country</t>
  </si>
  <si>
    <t xml:space="preserve">10 Gbps </t>
  </si>
  <si>
    <t xml:space="preserve">100 Gbps </t>
  </si>
  <si>
    <t>Click in the Brown Cell to Select a Route for the Chart Below</t>
  </si>
  <si>
    <t>Used</t>
  </si>
  <si>
    <t>Purchased</t>
  </si>
  <si>
    <t>Click in the Brown Cell to Select Used or Purchased Bandwidth for the Chart Below</t>
  </si>
  <si>
    <t>Used Bandwidth - Global and Regional Totals</t>
  </si>
  <si>
    <t>Used and Purchased Bandwidth - Routes</t>
  </si>
  <si>
    <t>3. The chart will dynamically adjust and the new exhaustion date will appear in the chart title.</t>
  </si>
  <si>
    <t>Charts</t>
  </si>
  <si>
    <t>Median Wholesale Prices</t>
  </si>
  <si>
    <t>Median Price</t>
  </si>
  <si>
    <t>Annual Change</t>
  </si>
  <si>
    <t>Revenue</t>
  </si>
  <si>
    <t>US-Latin America</t>
  </si>
  <si>
    <t>LondonNewYork</t>
  </si>
  <si>
    <t>ChennaiSingapore</t>
  </si>
  <si>
    <t>FrankfurtLondon</t>
  </si>
  <si>
    <t>FujairahLondon</t>
  </si>
  <si>
    <t>HongKongTokyo</t>
  </si>
  <si>
    <t>JohannesburgLondon</t>
  </si>
  <si>
    <t>LondonMumbai</t>
  </si>
  <si>
    <t>LondonSingapore</t>
  </si>
  <si>
    <t>LosAngelesNewYork</t>
  </si>
  <si>
    <t>LosAngelesTokyo</t>
  </si>
  <si>
    <t>10 Gbps Lease</t>
  </si>
  <si>
    <t>10 Gbps IRU</t>
  </si>
  <si>
    <t>100 Gbps Lease</t>
  </si>
  <si>
    <t>100 Gbps IRU</t>
  </si>
  <si>
    <t>Click in the Brown Cell to Select the Product for the Chart Below</t>
  </si>
  <si>
    <t>Row</t>
  </si>
  <si>
    <t>Used Bandwidth (Gbps)</t>
  </si>
  <si>
    <t>Route Summary</t>
  </si>
  <si>
    <t>[3] Trans-Atlantic refers to capacity on cables in the north Atlantic between Europe and North America only.</t>
  </si>
  <si>
    <t>Regional Totals</t>
  </si>
  <si>
    <t>Submarine Cable Route Summary</t>
  </si>
  <si>
    <t>Major Submarine Cable Routes</t>
  </si>
  <si>
    <t>Africa - Africa</t>
  </si>
  <si>
    <t>Africa - Asia</t>
  </si>
  <si>
    <t>Africa - Europe</t>
  </si>
  <si>
    <t>Africa - Latin America</t>
  </si>
  <si>
    <t>Africa - Middle East</t>
  </si>
  <si>
    <t>Africa - Oceania</t>
  </si>
  <si>
    <t>Africa - U.S. &amp; Canada</t>
  </si>
  <si>
    <t>Asia - Asia</t>
  </si>
  <si>
    <t>Asia - Europe</t>
  </si>
  <si>
    <t>Asia - Latin America</t>
  </si>
  <si>
    <t>Asia - Middle East</t>
  </si>
  <si>
    <t>Asia - Oceania</t>
  </si>
  <si>
    <t>Asia - U.S. &amp; Canada</t>
  </si>
  <si>
    <t>Europe - Europe</t>
  </si>
  <si>
    <t>Europe - Latin America</t>
  </si>
  <si>
    <t>Europe - Middle East</t>
  </si>
  <si>
    <t>Europe - Oceania</t>
  </si>
  <si>
    <t>Europe - U.S. &amp; Canada</t>
  </si>
  <si>
    <t>Latin America - Latin America</t>
  </si>
  <si>
    <t>Latin America - Middle East</t>
  </si>
  <si>
    <t>Latin America - Oceania</t>
  </si>
  <si>
    <t>Latin America - U.S. &amp; Canada</t>
  </si>
  <si>
    <t>Middle East - Middle East</t>
  </si>
  <si>
    <t>Middle East - Oceania</t>
  </si>
  <si>
    <t>Middle East - U.S. &amp; Canada</t>
  </si>
  <si>
    <t>Oceania - Oceania</t>
  </si>
  <si>
    <t>Oceania - U.S. &amp; Canada</t>
  </si>
  <si>
    <t>U.S. &amp; Canada - U.S. &amp; Canada</t>
  </si>
  <si>
    <t>Region-to-Region Totals</t>
  </si>
  <si>
    <t>[2] Trans-Pacific totals only measure capacity on cables in the Northern Pacific and exclude capacity on cables connected to Australia, New Zealand, and Oceania.</t>
  </si>
  <si>
    <t>[3] Model assumes that most traffic between Mexico and the U.S. traverses terrestrial bandwidth; thus, U.S.-Latin America category excludes Mexico.</t>
  </si>
  <si>
    <t>[4] Intra-Asia totals only include capacity on cables that link at least Japan and Hong Kong. Capacity shown reflects the amount of capacity on segments connected to Japan.</t>
  </si>
  <si>
    <t>[5] Europe-Middle East &amp; Egypt totals do not include Turkey.</t>
  </si>
  <si>
    <t>Monthly Leases</t>
  </si>
  <si>
    <t>IRUs</t>
  </si>
  <si>
    <t>Product Mix</t>
  </si>
  <si>
    <t>Share of Sub-10G Sales</t>
  </si>
  <si>
    <t>Share of 10G Sales</t>
  </si>
  <si>
    <t>Share of 100G Sales</t>
  </si>
  <si>
    <t>London-New York 100 Gbps Monthly Lease</t>
  </si>
  <si>
    <t>London-New York 100 Gbps IRU Price</t>
  </si>
  <si>
    <t>Los Angeles-Toyko 100 Gbps Monthly Lease</t>
  </si>
  <si>
    <t>Los Angeles-Tokyo 100 Gbps IRU Price</t>
  </si>
  <si>
    <t>Hong Kong-Tokyo 100 Gbps Monthly Lease</t>
  </si>
  <si>
    <t>Hong Kong-Tokyo 100 Gbps IRU Price</t>
  </si>
  <si>
    <t>Johannesburg-London 100 Gbps Monthly Lease</t>
  </si>
  <si>
    <t>Johannesburg-London 100 Gbps IRU Price</t>
  </si>
  <si>
    <t>Lease Sales Mix (% of Products)</t>
  </si>
  <si>
    <t>IRU Sales Mix (% of Bandwidth)</t>
  </si>
  <si>
    <t>Lease Sales Mix (% of Bandwidth)</t>
  </si>
  <si>
    <t>IRU Sales Mix (% of Products)</t>
  </si>
  <si>
    <t>[1] Lit and Potential Capacity of existing U.S.-Latin America cables refers to systems linking the United States to Central America, the Caribbean and South America.</t>
  </si>
  <si>
    <t>U.S.-Latin America Submarine Cable Supply Exhaustion Model</t>
  </si>
  <si>
    <t>U.S.-Latin America</t>
  </si>
  <si>
    <t>[3] Revenue calculations assume all capacity sold as leases or IRUs. They are not adjusted to reflect potential fiber pair or spectrum sales, which would sharply dampen revenues.</t>
  </si>
  <si>
    <t>Addressable Capacity</t>
  </si>
  <si>
    <t>Addressable Share of Purchased Capacity</t>
  </si>
  <si>
    <t>Incremental Addressable Capacity</t>
  </si>
  <si>
    <t>Content Providers (Gbps)</t>
  </si>
  <si>
    <t>Internet Backbone Providers (Gbps)</t>
  </si>
  <si>
    <t>Research-Educational (Gbps)</t>
  </si>
  <si>
    <t>Enterprises and Others (Gbps)</t>
  </si>
  <si>
    <t>Research-Educational</t>
  </si>
  <si>
    <t>Internet Backbone Providers (Annual Change)</t>
  </si>
  <si>
    <t>Internet Backbone Providers</t>
  </si>
  <si>
    <t>Content Providers</t>
  </si>
  <si>
    <t>Enterprises and Others</t>
  </si>
  <si>
    <t>Used Capacity Subtotal</t>
  </si>
  <si>
    <t>Addressable Purchased Bandwidth (Gbps)</t>
  </si>
  <si>
    <t>n.a.</t>
  </si>
  <si>
    <t>Wholesale Revenues</t>
  </si>
  <si>
    <t>Addressable Wholesale Market Revenues (USD millions)</t>
  </si>
  <si>
    <t>Content Providers, Research-Educational, Enterprises and Others (Gbps)</t>
  </si>
  <si>
    <t>Content Providers, Research-Educational, Enterprises and Others (Annual Change)</t>
  </si>
  <si>
    <t>Total Purchased Bandwidth (Gbps)</t>
  </si>
  <si>
    <t xml:space="preserve">Route Summary </t>
  </si>
  <si>
    <t>Max. Capacity of Fiber Pairs on a New Cable (Tbps)</t>
  </si>
  <si>
    <t>Max. Capacity per Fiber Pair on Existing Cables (Pre-2015) (Tbps)</t>
  </si>
  <si>
    <t>Max. Capacity per Fiber Pair on Existing Cables (Post-2015) (Tbps)</t>
  </si>
  <si>
    <t>Potential Capacity (Tbps) - Pre-2015 Cables</t>
  </si>
  <si>
    <t>Number of Fiber Pairs on Pre-2015 Cables</t>
  </si>
  <si>
    <t>• Annual Lit Capacity Growth: 10%-100%</t>
  </si>
  <si>
    <t>Potential Capacity (Tbps) - Pre-2014 Cables</t>
  </si>
  <si>
    <t>Number of Fiber Pairs on Pre-2014 Cables</t>
  </si>
  <si>
    <t>Max. Capacity per Fiber Pair on Existing Cables (Pre-2014) (Tbps)</t>
  </si>
  <si>
    <t>Max. Capacity per Fiber Pair on Existing Cables (Post-2014) (Tbps)</t>
  </si>
  <si>
    <t>• Maximum Capacity per Fiber Pair on Existing Cables (Pre-2014): 0-10</t>
  </si>
  <si>
    <t>• Maximum Capacity per Fiber Pair on Existing Cables (Pre-2015): 0-10</t>
  </si>
  <si>
    <t>• Maximum Capacity per Fiber Pair on Existing Cables (Post-2015): 0-50</t>
  </si>
  <si>
    <t>Los Angeles-Sydney</t>
  </si>
  <si>
    <t>• Maximum Capacity per Fiber Pair on a New Cable: 20-50</t>
  </si>
  <si>
    <t>Afghanistan</t>
  </si>
  <si>
    <t>Somalia</t>
  </si>
  <si>
    <t>Potential Capacity (Tbps) - Post-2014 and Planned Cables</t>
  </si>
  <si>
    <t>Number of Fiber Pairs on Post-2014 and Planned Cables</t>
  </si>
  <si>
    <t>Number of Fiber Pairs on Post-2015 and Planned Cables</t>
  </si>
  <si>
    <t>Potential Capacity (Tbps) - Post-2015 and Planned Cables</t>
  </si>
  <si>
    <t>Year 11</t>
  </si>
  <si>
    <t>Year 12</t>
  </si>
  <si>
    <t>Year 13</t>
  </si>
  <si>
    <t>Year 14</t>
  </si>
  <si>
    <t>Year 15</t>
  </si>
  <si>
    <t>• Maximum Capacity per Fiber Pair on Existing Cables and Planned (Post-2015): 0-50</t>
  </si>
  <si>
    <t>• Number of Fiber Pairs on a New Cable: 2-32</t>
  </si>
  <si>
    <t>• Maximum Capacity per Fiber Pair on Existing Cables (Post-2014): 0-50</t>
  </si>
  <si>
    <t>North Macedonia</t>
  </si>
  <si>
    <t>Eswatini</t>
  </si>
  <si>
    <t>[6] Europe-East Asia and Europe-South Asia data only reflect capacity carried by submarine cables via the Mediterranean and Red seas.</t>
  </si>
  <si>
    <t>Europe-East Asia</t>
  </si>
  <si>
    <t>Europe-South Asia</t>
  </si>
  <si>
    <t>East Asia-South Asia</t>
  </si>
  <si>
    <t>East Asia-South Asia Deployments, Prices, and Revenues</t>
  </si>
  <si>
    <t>Europe-South Asia Deployments, Prices, and Revenues</t>
  </si>
  <si>
    <t>Europe-East Asia Deployments, Prices, and Revenues</t>
  </si>
  <si>
    <t>Marseille-Mumbai 100 Gbps IRU Price</t>
  </si>
  <si>
    <t>Marseille-Mumbai 10 Gbps IRU Price</t>
  </si>
  <si>
    <t>Marseille-Mumbai 100 Gbps Monthly Lease</t>
  </si>
  <si>
    <t>Marseille-Mumbai 10 Gbps Monthly Lease</t>
  </si>
  <si>
    <t>Marseille-Singapore 10 Gbps Monthly Lease</t>
  </si>
  <si>
    <t>Marseille-Singapore 100 Gbps Monthly Lease</t>
  </si>
  <si>
    <t>Marseille-Singapore 10 Gbps IRU Price</t>
  </si>
  <si>
    <t>Marseille-Singapore 100 Gbps IRU Price</t>
  </si>
  <si>
    <t>Chennai-Singapore 10 Gbps Monthly Lease</t>
  </si>
  <si>
    <t>Chennai-Singapore 100 Gbps Monthly Lease</t>
  </si>
  <si>
    <t>Chennai-Singapore 10 Gbps IRU Price</t>
  </si>
  <si>
    <t>Chennai-Singapore 100 Gbps IRU Price</t>
  </si>
  <si>
    <t>[3] East Asia-South Asia refers only to capacity trasmitted via submarine cables.</t>
  </si>
  <si>
    <t>[3] Europe-South Asia refers only to capacity via submarine cables.</t>
  </si>
  <si>
    <t>[3] Europe-East Asia refers only to capacity via submarine cables.</t>
  </si>
  <si>
    <t>Marseille-Mumbai</t>
  </si>
  <si>
    <t>Marseille-Singapore</t>
  </si>
  <si>
    <t>100 Gbps Lease Price Equivalent</t>
  </si>
  <si>
    <t>100 Gbps IRU Price Equivalent</t>
  </si>
  <si>
    <t>Share of Bulk 100G Sales</t>
  </si>
  <si>
    <t>[1] A weighted average price for 100 Gbps wavelengths is used to estimate revenues to account for lower-capacity products and bulk discounts.</t>
  </si>
  <si>
    <t>South Korea</t>
  </si>
  <si>
    <t>Slovakia</t>
  </si>
  <si>
    <t>400 Gbps</t>
  </si>
  <si>
    <t>Share of 400G Sales</t>
  </si>
  <si>
    <t>London-New York 400 Gbps Monthly Lease</t>
  </si>
  <si>
    <t>London-New York 400 Gbps IRU Price</t>
  </si>
  <si>
    <t>Los Angeles-Toyko 400 Gbps Monthly Lease</t>
  </si>
  <si>
    <t>Los Angeles-Tokyo 400 Gbps IRU Price</t>
  </si>
  <si>
    <t>Hong Kong-Tokyo 400 Gbps Monthly Lease</t>
  </si>
  <si>
    <t>Hong Kong-Tokyo 400 Gbps IRU Price</t>
  </si>
  <si>
    <t>Marseille-Fujairah 100 Gbps Monthly Lease</t>
  </si>
  <si>
    <t>Marseille-Fujairah 400 Gbps Monthly Lease</t>
  </si>
  <si>
    <t>Marseille-Fujairah 10 Gbps Monthly Lease</t>
  </si>
  <si>
    <t>Marseille-Fujairah 10 Gbps IRU Price</t>
  </si>
  <si>
    <t>Marseille-Fujairah 100 Gbps IRU Price</t>
  </si>
  <si>
    <t>Marseille-Fujairah 400 Gbps IRU Price</t>
  </si>
  <si>
    <t>Marseille-Singapore 400 Gbps Monthly Lease</t>
  </si>
  <si>
    <t>Marseille-Singapore 400 Gbps IRU Price</t>
  </si>
  <si>
    <t>Marseille-Mumbai 400 Gbps IRU Price</t>
  </si>
  <si>
    <t>Marseille-Mumbai 400 Gbps Monthly Lease</t>
  </si>
  <si>
    <t>Chennai-Singapore 400 Gbps Monthly Lease</t>
  </si>
  <si>
    <t>Chennai-Singapore 400 Gbps IRU Price</t>
  </si>
  <si>
    <t>Johannesburg-London 400 Gbps Monthly Lease</t>
  </si>
  <si>
    <t>Johannesburg-London 400 Gbps IRU Price</t>
  </si>
  <si>
    <t>Fujairah-Marseille</t>
  </si>
  <si>
    <t>[1] Trans-Atlantic refers to capacity on cables in the north Atlantic between Europe and North America only.</t>
  </si>
  <si>
    <t>CAGR 2022-29</t>
  </si>
  <si>
    <t>Pre-2016 Lease Renewal</t>
  </si>
  <si>
    <t>Used International Bandwidth by Country (Gbps)</t>
  </si>
  <si>
    <t>CAGR</t>
  </si>
  <si>
    <t>Country1</t>
  </si>
  <si>
    <t>Country2</t>
  </si>
  <si>
    <t>Subregion1</t>
  </si>
  <si>
    <t>Subregion2</t>
  </si>
  <si>
    <t>Region1</t>
  </si>
  <si>
    <t>Region2</t>
  </si>
  <si>
    <t>© Copyright 2023 TeleGeography. All Rights Reserved.</t>
  </si>
  <si>
    <t>Western Europe</t>
  </si>
  <si>
    <t>South Asia</t>
  </si>
  <si>
    <t>East Asia</t>
  </si>
  <si>
    <t>Central Asia &amp; Caucasus</t>
  </si>
  <si>
    <t>Eastern Europe</t>
  </si>
  <si>
    <t>Northern Africa</t>
  </si>
  <si>
    <t>Sub-Saharan Africa</t>
  </si>
  <si>
    <t>South America</t>
  </si>
  <si>
    <t>Central America</t>
  </si>
  <si>
    <t>Caribbean &amp; Atlantic</t>
  </si>
  <si>
    <t>By Country Route</t>
  </si>
  <si>
    <t>[5] Planned cables include Anjana. Capacity for Nuvem is not yet available.</t>
  </si>
  <si>
    <t>[4] The prices for a single city-to-city route are used to approximate route-wide revenues.</t>
  </si>
  <si>
    <t>http://www.telegeography.com</t>
  </si>
  <si>
    <t>© TeleGeography 2024</t>
  </si>
  <si>
    <t>CAGR 2023-30</t>
  </si>
  <si>
    <t>2023-30</t>
  </si>
  <si>
    <t>© Copyright 2024 TeleGeography. All Rights Reserved.</t>
  </si>
  <si>
    <t>[2] IRU O&amp;M revenues from IRUs sold prior to 2017 are not included.</t>
  </si>
  <si>
    <t>Baseline Assumptions, Year-end 2023</t>
  </si>
  <si>
    <t>[2] Lit and Potential Capacity in 2023 based on values reported by cable operators.</t>
  </si>
  <si>
    <t>[3] Baseline annual lit capacity growth based on 2023-2030 purchased capacity.  Lit capacity requirements assume operators maintain 10% of capacity as inventory above purchased amounts.</t>
  </si>
  <si>
    <t>[5] Planned cables include Firmina, Carnival Submarine Network-1, Gold Data-1/Liberty Networks-1, AMX-3/Tikal, and TAM-1.</t>
  </si>
  <si>
    <t>[5] Planned cables include Echo, Bifrost, JUNO, TPU, and Asia Connect Cable-1.</t>
  </si>
  <si>
    <t>Addressable Market Wholesale Revenues (USD millions)</t>
  </si>
  <si>
    <t>Miami-São Paulo 10 Gbps Monthly Lease</t>
  </si>
  <si>
    <t>Miami-São Paulo 100 Gbps Monthly Lease</t>
  </si>
  <si>
    <t>Miami-São Paulo 400 Gbps Monthly Lease</t>
  </si>
  <si>
    <t>Miami-São Paulo 10 Gbps IRU Price</t>
  </si>
  <si>
    <t>Miami-São Paulo 100 Gbps IRU Price</t>
  </si>
  <si>
    <t>Miami-São Paulo 400 Gbps IRU Price</t>
  </si>
  <si>
    <t>Miami-São Paulo</t>
  </si>
  <si>
    <t>LosAngelesSydney</t>
  </si>
  <si>
    <t>MiamiSaoPaulo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</si>
</sst>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5" formatCode="&quot;$&quot;#,##0_);\(&quot;$&quot;#,##0\)"/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_);\(#,##0.0\)"/>
    <numFmt numFmtId="165" formatCode="_(* #,##0_);_(* \(#,##0\);_(* &quot;-&quot;??_);_(@_)"/>
    <numFmt numFmtId="166" formatCode="&quot;$&quot;#,##0"/>
    <numFmt numFmtId="167" formatCode="0.0%"/>
    <numFmt numFmtId="168" formatCode="0.0"/>
    <numFmt numFmtId="169" formatCode="_(* #,##0.0000_);_(* \(#,##0.0000\);_(* &quot;-&quot;??_);_(@_)"/>
    <numFmt numFmtId="170" formatCode="0.000%"/>
  </numFmts>
  <fonts count="31" x14ac:knownFonts="1">
    <font>
      <sz val="10"/>
      <name val="Arial"/>
    </font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0"/>
      <name val="Verdana"/>
      <family val="2"/>
    </font>
    <font>
      <sz val="10"/>
      <color indexed="12"/>
      <name val="Arial"/>
      <family val="2"/>
    </font>
    <font>
      <b/>
      <sz val="10"/>
      <color indexed="10"/>
      <name val="Arial"/>
      <family val="2"/>
    </font>
    <font>
      <sz val="14"/>
      <name val="Arial"/>
      <family val="2"/>
    </font>
    <font>
      <sz val="10"/>
      <name val="Arial"/>
      <family val="2"/>
    </font>
    <font>
      <i/>
      <sz val="14"/>
      <name val="Arial"/>
      <family val="2"/>
    </font>
    <font>
      <sz val="12"/>
      <name val="Palatino"/>
      <family val="1"/>
    </font>
    <font>
      <u/>
      <sz val="10"/>
      <color theme="11"/>
      <name val="Arial"/>
      <family val="2"/>
    </font>
    <font>
      <b/>
      <sz val="10"/>
      <color rgb="FFFFFFFF"/>
      <name val="Arial"/>
      <family val="2"/>
    </font>
    <font>
      <sz val="9"/>
      <name val="Geneva"/>
      <family val="2"/>
    </font>
    <font>
      <sz val="10"/>
      <color indexed="8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b/>
      <sz val="10"/>
      <color theme="0"/>
      <name val="Arial"/>
      <family val="2"/>
    </font>
    <font>
      <sz val="10"/>
      <color theme="0"/>
      <name val="Arial"/>
      <family val="2"/>
    </font>
    <font>
      <sz val="12"/>
      <color theme="0"/>
      <name val="Arial"/>
      <family val="2"/>
    </font>
    <font>
      <sz val="10"/>
      <color rgb="FF000000"/>
      <name val="Geneva"/>
      <family val="2"/>
      <charset val="1"/>
    </font>
    <font>
      <sz val="9"/>
      <color rgb="FF000000"/>
      <name val="Geneva"/>
      <family val="2"/>
      <charset val="1"/>
    </font>
    <font>
      <b/>
      <sz val="14"/>
      <color theme="1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CCE0E2"/>
        <bgColor rgb="FF000000"/>
      </patternFill>
    </fill>
    <fill>
      <patternFill patternType="solid">
        <fgColor rgb="FF737373"/>
        <bgColor rgb="FF000000"/>
      </patternFill>
    </fill>
    <fill>
      <patternFill patternType="solid">
        <fgColor rgb="FFD1BA8E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795">
    <xf numFmtId="0" fontId="0" fillId="0" borderId="0"/>
    <xf numFmtId="0" fontId="18" fillId="0" borderId="0" applyNumberFormat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8" fillId="0" borderId="0" applyNumberFormat="0" applyFill="0" applyBorder="0" applyAlignment="0" applyProtection="0">
      <alignment vertical="top"/>
      <protection locked="0"/>
    </xf>
    <xf numFmtId="0" fontId="18" fillId="0" borderId="0" applyNumberFormat="0" applyAlignment="0" applyProtection="0"/>
    <xf numFmtId="0" fontId="12" fillId="0" borderId="0"/>
    <xf numFmtId="0" fontId="6" fillId="0" borderId="0"/>
    <xf numFmtId="9" fontId="6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6" fillId="0" borderId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1" fillId="0" borderId="0"/>
    <xf numFmtId="9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0" fontId="12" fillId="0" borderId="0"/>
    <xf numFmtId="0" fontId="18" fillId="0" borderId="0" applyNumberFormat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43" fontId="2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6" fillId="0" borderId="0"/>
    <xf numFmtId="44" fontId="6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9" fontId="6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2" fillId="0" borderId="0" applyNumberFormat="0" applyAlignment="0" applyProtection="0"/>
    <xf numFmtId="9" fontId="12" fillId="0" borderId="0" applyFont="0" applyFill="0" applyBorder="0" applyAlignment="0" applyProtection="0"/>
  </cellStyleXfs>
  <cellXfs count="199">
    <xf numFmtId="0" fontId="0" fillId="0" borderId="0" xfId="0"/>
    <xf numFmtId="0" fontId="3" fillId="0" borderId="0" xfId="0" applyFont="1"/>
    <xf numFmtId="0" fontId="9" fillId="0" borderId="0" xfId="0" applyFont="1"/>
    <xf numFmtId="0" fontId="9" fillId="0" borderId="0" xfId="0" applyFont="1" applyAlignment="1">
      <alignment horizontal="left"/>
    </xf>
    <xf numFmtId="5" fontId="6" fillId="0" borderId="0" xfId="3" applyNumberFormat="1" applyFont="1" applyAlignment="1"/>
    <xf numFmtId="0" fontId="0" fillId="0" borderId="0" xfId="0" applyAlignment="1">
      <alignment horizontal="right"/>
    </xf>
    <xf numFmtId="9" fontId="0" fillId="0" borderId="0" xfId="8" applyFont="1"/>
    <xf numFmtId="0" fontId="6" fillId="0" borderId="0" xfId="0" applyFont="1" applyAlignment="1">
      <alignment vertical="center"/>
    </xf>
    <xf numFmtId="37" fontId="6" fillId="0" borderId="0" xfId="2" applyNumberFormat="1" applyFont="1"/>
    <xf numFmtId="0" fontId="6" fillId="2" borderId="0" xfId="6" applyFont="1" applyFill="1"/>
    <xf numFmtId="0" fontId="10" fillId="2" borderId="0" xfId="0" applyFont="1" applyFill="1"/>
    <xf numFmtId="0" fontId="6" fillId="2" borderId="0" xfId="0" applyFont="1" applyFill="1"/>
    <xf numFmtId="0" fontId="0" fillId="2" borderId="0" xfId="0" applyFill="1"/>
    <xf numFmtId="0" fontId="11" fillId="2" borderId="0" xfId="0" applyFont="1" applyFill="1"/>
    <xf numFmtId="0" fontId="11" fillId="2" borderId="0" xfId="6" applyFont="1" applyFill="1"/>
    <xf numFmtId="0" fontId="13" fillId="2" borderId="0" xfId="6" applyFont="1" applyFill="1"/>
    <xf numFmtId="0" fontId="8" fillId="2" borderId="0" xfId="4" applyFill="1" applyAlignment="1" applyProtection="1"/>
    <xf numFmtId="0" fontId="9" fillId="2" borderId="0" xfId="0" applyFont="1" applyFill="1"/>
    <xf numFmtId="0" fontId="6" fillId="0" borderId="0" xfId="0" applyFont="1"/>
    <xf numFmtId="3" fontId="0" fillId="0" borderId="0" xfId="0" applyNumberFormat="1"/>
    <xf numFmtId="0" fontId="4" fillId="0" borderId="0" xfId="0" applyFont="1"/>
    <xf numFmtId="0" fontId="3" fillId="3" borderId="2" xfId="0" applyFont="1" applyFill="1" applyBorder="1"/>
    <xf numFmtId="0" fontId="3" fillId="4" borderId="2" xfId="0" applyFont="1" applyFill="1" applyBorder="1"/>
    <xf numFmtId="9" fontId="4" fillId="0" borderId="0" xfId="8" applyFont="1"/>
    <xf numFmtId="9" fontId="6" fillId="0" borderId="0" xfId="8" applyFont="1"/>
    <xf numFmtId="0" fontId="15" fillId="0" borderId="0" xfId="0" applyFont="1" applyAlignment="1">
      <alignment horizontal="left"/>
    </xf>
    <xf numFmtId="0" fontId="16" fillId="0" borderId="0" xfId="0" applyFont="1"/>
    <xf numFmtId="0" fontId="14" fillId="5" borderId="2" xfId="0" applyFont="1" applyFill="1" applyBorder="1"/>
    <xf numFmtId="0" fontId="3" fillId="0" borderId="0" xfId="0" applyFont="1" applyAlignment="1">
      <alignment horizontal="right"/>
    </xf>
    <xf numFmtId="9" fontId="6" fillId="0" borderId="0" xfId="8"/>
    <xf numFmtId="0" fontId="6" fillId="0" borderId="0" xfId="7"/>
    <xf numFmtId="0" fontId="3" fillId="0" borderId="0" xfId="7" applyFont="1"/>
    <xf numFmtId="9" fontId="6" fillId="0" borderId="0" xfId="7" applyNumberFormat="1"/>
    <xf numFmtId="165" fontId="6" fillId="0" borderId="0" xfId="7" applyNumberFormat="1"/>
    <xf numFmtId="0" fontId="6" fillId="0" borderId="2" xfId="7" applyBorder="1"/>
    <xf numFmtId="0" fontId="3" fillId="0" borderId="2" xfId="7" applyFont="1" applyBorder="1"/>
    <xf numFmtId="0" fontId="4" fillId="0" borderId="0" xfId="7" applyFont="1"/>
    <xf numFmtId="0" fontId="3" fillId="6" borderId="0" xfId="7" applyFont="1" applyFill="1"/>
    <xf numFmtId="0" fontId="6" fillId="6" borderId="0" xfId="7" applyFill="1"/>
    <xf numFmtId="165" fontId="6" fillId="0" borderId="0" xfId="2" applyNumberFormat="1"/>
    <xf numFmtId="0" fontId="5" fillId="0" borderId="0" xfId="7" applyFont="1"/>
    <xf numFmtId="166" fontId="6" fillId="0" borderId="0" xfId="3" applyNumberFormat="1"/>
    <xf numFmtId="166" fontId="4" fillId="0" borderId="0" xfId="3" applyNumberFormat="1" applyFont="1"/>
    <xf numFmtId="43" fontId="4" fillId="0" borderId="0" xfId="2" applyFont="1"/>
    <xf numFmtId="9" fontId="6" fillId="0" borderId="0" xfId="8" applyFont="1" applyAlignment="1"/>
    <xf numFmtId="0" fontId="6" fillId="0" borderId="0" xfId="64"/>
    <xf numFmtId="0" fontId="0" fillId="0" borderId="1" xfId="0" applyBorder="1"/>
    <xf numFmtId="167" fontId="6" fillId="0" borderId="0" xfId="8" applyNumberFormat="1" applyFont="1" applyFill="1" applyAlignment="1"/>
    <xf numFmtId="0" fontId="0" fillId="0" borderId="0" xfId="0" applyAlignment="1">
      <alignment vertical="center"/>
    </xf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3" fillId="3" borderId="2" xfId="0" applyFont="1" applyFill="1" applyBorder="1" applyAlignment="1">
      <alignment wrapText="1"/>
    </xf>
    <xf numFmtId="165" fontId="0" fillId="0" borderId="0" xfId="2" applyNumberFormat="1" applyFont="1" applyFill="1"/>
    <xf numFmtId="0" fontId="8" fillId="10" borderId="0" xfId="4" applyFill="1" applyAlignment="1" applyProtection="1"/>
    <xf numFmtId="0" fontId="6" fillId="0" borderId="0" xfId="307" applyFont="1"/>
    <xf numFmtId="0" fontId="6" fillId="0" borderId="0" xfId="307" applyFont="1" applyAlignment="1">
      <alignment wrapText="1"/>
    </xf>
    <xf numFmtId="0" fontId="3" fillId="0" borderId="0" xfId="307" applyFont="1" applyAlignment="1">
      <alignment wrapText="1"/>
    </xf>
    <xf numFmtId="1" fontId="6" fillId="0" borderId="0" xfId="307" applyNumberFormat="1" applyFont="1"/>
    <xf numFmtId="0" fontId="22" fillId="0" borderId="0" xfId="307" applyFont="1" applyAlignment="1">
      <alignment vertical="center"/>
    </xf>
    <xf numFmtId="9" fontId="6" fillId="0" borderId="3" xfId="308" applyFont="1" applyFill="1" applyBorder="1" applyAlignment="1"/>
    <xf numFmtId="9" fontId="6" fillId="0" borderId="3" xfId="308" applyFont="1" applyBorder="1" applyAlignment="1"/>
    <xf numFmtId="165" fontId="6" fillId="0" borderId="3" xfId="309" applyNumberFormat="1" applyFont="1" applyFill="1" applyBorder="1" applyAlignment="1"/>
    <xf numFmtId="165" fontId="6" fillId="0" borderId="3" xfId="307" applyNumberFormat="1" applyFont="1" applyBorder="1"/>
    <xf numFmtId="0" fontId="6" fillId="0" borderId="3" xfId="307" applyFont="1" applyBorder="1"/>
    <xf numFmtId="0" fontId="0" fillId="0" borderId="0" xfId="307" applyFont="1"/>
    <xf numFmtId="0" fontId="0" fillId="0" borderId="0" xfId="307" applyFont="1" applyAlignment="1">
      <alignment horizontal="left" indent="1"/>
    </xf>
    <xf numFmtId="1" fontId="6" fillId="0" borderId="0" xfId="307" applyNumberFormat="1" applyFont="1" applyAlignment="1">
      <alignment horizontal="right"/>
    </xf>
    <xf numFmtId="0" fontId="3" fillId="0" borderId="6" xfId="0" applyFont="1" applyBorder="1"/>
    <xf numFmtId="0" fontId="3" fillId="0" borderId="2" xfId="0" applyFont="1" applyBorder="1"/>
    <xf numFmtId="5" fontId="6" fillId="0" borderId="2" xfId="3" applyNumberFormat="1" applyFont="1" applyBorder="1" applyAlignment="1"/>
    <xf numFmtId="9" fontId="6" fillId="0" borderId="2" xfId="8" applyFont="1" applyBorder="1"/>
    <xf numFmtId="165" fontId="4" fillId="0" borderId="0" xfId="2" applyNumberFormat="1" applyFont="1" applyFill="1"/>
    <xf numFmtId="165" fontId="6" fillId="0" borderId="0" xfId="2" applyNumberFormat="1" applyFont="1"/>
    <xf numFmtId="3" fontId="4" fillId="0" borderId="0" xfId="0" applyNumberFormat="1" applyFont="1"/>
    <xf numFmtId="0" fontId="26" fillId="0" borderId="0" xfId="0" applyFont="1"/>
    <xf numFmtId="0" fontId="25" fillId="0" borderId="0" xfId="0" applyFont="1"/>
    <xf numFmtId="0" fontId="15" fillId="0" borderId="0" xfId="0" applyFont="1"/>
    <xf numFmtId="0" fontId="3" fillId="3" borderId="0" xfId="0" applyFont="1" applyFill="1" applyAlignment="1">
      <alignment wrapText="1"/>
    </xf>
    <xf numFmtId="0" fontId="3" fillId="9" borderId="0" xfId="0" applyFont="1" applyFill="1" applyAlignment="1">
      <alignment wrapText="1"/>
    </xf>
    <xf numFmtId="0" fontId="21" fillId="0" borderId="0" xfId="0" applyFont="1"/>
    <xf numFmtId="37" fontId="0" fillId="0" borderId="0" xfId="0" applyNumberFormat="1"/>
    <xf numFmtId="9" fontId="6" fillId="0" borderId="0" xfId="8" applyFont="1" applyBorder="1"/>
    <xf numFmtId="164" fontId="0" fillId="0" borderId="0" xfId="0" applyNumberFormat="1"/>
    <xf numFmtId="165" fontId="6" fillId="0" borderId="0" xfId="2" applyNumberFormat="1" applyFont="1" applyAlignment="1"/>
    <xf numFmtId="9" fontId="6" fillId="0" borderId="0" xfId="8" applyFont="1" applyFill="1" applyAlignment="1"/>
    <xf numFmtId="0" fontId="0" fillId="0" borderId="2" xfId="0" applyBorder="1"/>
    <xf numFmtId="5" fontId="0" fillId="0" borderId="0" xfId="0" applyNumberFormat="1"/>
    <xf numFmtId="9" fontId="6" fillId="0" borderId="3" xfId="308" applyFont="1" applyFill="1" applyBorder="1" applyAlignment="1" applyProtection="1">
      <protection hidden="1"/>
    </xf>
    <xf numFmtId="165" fontId="0" fillId="0" borderId="0" xfId="0" applyNumberFormat="1"/>
    <xf numFmtId="165" fontId="26" fillId="0" borderId="0" xfId="2" applyNumberFormat="1" applyFont="1" applyFill="1"/>
    <xf numFmtId="9" fontId="26" fillId="0" borderId="0" xfId="8" applyFont="1" applyFill="1"/>
    <xf numFmtId="5" fontId="26" fillId="0" borderId="0" xfId="0" applyNumberFormat="1" applyFont="1"/>
    <xf numFmtId="9" fontId="26" fillId="0" borderId="0" xfId="8" applyFont="1"/>
    <xf numFmtId="0" fontId="27" fillId="0" borderId="0" xfId="0" applyFont="1"/>
    <xf numFmtId="0" fontId="3" fillId="4" borderId="2" xfId="0" applyFont="1" applyFill="1" applyBorder="1" applyAlignment="1">
      <alignment wrapText="1"/>
    </xf>
    <xf numFmtId="0" fontId="0" fillId="0" borderId="0" xfId="307" applyFont="1" applyAlignment="1">
      <alignment wrapText="1"/>
    </xf>
    <xf numFmtId="0" fontId="15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4" fillId="0" borderId="1" xfId="0" applyFont="1" applyBorder="1"/>
    <xf numFmtId="9" fontId="0" fillId="0" borderId="0" xfId="8" applyFont="1" applyFill="1" applyAlignment="1"/>
    <xf numFmtId="10" fontId="0" fillId="0" borderId="0" xfId="8" applyNumberFormat="1" applyFont="1"/>
    <xf numFmtId="43" fontId="6" fillId="0" borderId="0" xfId="2" applyFont="1" applyAlignment="1"/>
    <xf numFmtId="5" fontId="6" fillId="0" borderId="0" xfId="614" applyNumberFormat="1" applyFont="1" applyAlignment="1"/>
    <xf numFmtId="0" fontId="15" fillId="0" borderId="0" xfId="613" applyFont="1" applyAlignment="1">
      <alignment horizontal="center"/>
    </xf>
    <xf numFmtId="0" fontId="26" fillId="0" borderId="0" xfId="307" applyFont="1"/>
    <xf numFmtId="165" fontId="0" fillId="0" borderId="0" xfId="2" applyNumberFormat="1" applyFont="1" applyAlignment="1"/>
    <xf numFmtId="7" fontId="0" fillId="0" borderId="0" xfId="0" applyNumberFormat="1"/>
    <xf numFmtId="43" fontId="0" fillId="0" borderId="0" xfId="0" applyNumberFormat="1"/>
    <xf numFmtId="43" fontId="0" fillId="0" borderId="0" xfId="2" applyFont="1" applyAlignment="1"/>
    <xf numFmtId="9" fontId="0" fillId="0" borderId="0" xfId="8" applyFont="1" applyFill="1" applyBorder="1" applyAlignment="1"/>
    <xf numFmtId="0" fontId="1" fillId="0" borderId="0" xfId="0" applyFont="1"/>
    <xf numFmtId="9" fontId="0" fillId="0" borderId="0" xfId="8" applyFont="1" applyAlignment="1">
      <alignment horizontal="right"/>
    </xf>
    <xf numFmtId="9" fontId="6" fillId="0" borderId="0" xfId="8" applyFont="1" applyAlignment="1">
      <alignment horizontal="right"/>
    </xf>
    <xf numFmtId="37" fontId="0" fillId="0" borderId="0" xfId="0" applyNumberFormat="1" applyAlignment="1">
      <alignment horizontal="right"/>
    </xf>
    <xf numFmtId="5" fontId="6" fillId="0" borderId="0" xfId="3" applyNumberFormat="1" applyFont="1" applyAlignment="1">
      <alignment horizontal="right"/>
    </xf>
    <xf numFmtId="0" fontId="0" fillId="0" borderId="0" xfId="0" applyAlignment="1">
      <alignment horizontal="left" indent="1"/>
    </xf>
    <xf numFmtId="0" fontId="0" fillId="0" borderId="1" xfId="0" applyBorder="1" applyAlignment="1">
      <alignment horizontal="left" indent="1"/>
    </xf>
    <xf numFmtId="1" fontId="3" fillId="0" borderId="0" xfId="307" applyNumberFormat="1" applyFont="1" applyAlignment="1">
      <alignment wrapText="1"/>
    </xf>
    <xf numFmtId="9" fontId="25" fillId="0" borderId="0" xfId="310" applyNumberFormat="1" applyFont="1" applyAlignment="1">
      <alignment vertical="center"/>
    </xf>
    <xf numFmtId="0" fontId="25" fillId="0" borderId="0" xfId="307" applyFont="1" applyAlignment="1">
      <alignment vertical="center"/>
    </xf>
    <xf numFmtId="0" fontId="26" fillId="0" borderId="0" xfId="310" applyFont="1" applyAlignment="1">
      <alignment vertical="center"/>
    </xf>
    <xf numFmtId="9" fontId="26" fillId="0" borderId="0" xfId="310" applyNumberFormat="1" applyFont="1" applyAlignment="1">
      <alignment vertical="center"/>
    </xf>
    <xf numFmtId="9" fontId="26" fillId="0" borderId="0" xfId="308" applyFont="1" applyFill="1" applyBorder="1" applyAlignment="1">
      <alignment vertical="center"/>
    </xf>
    <xf numFmtId="0" fontId="26" fillId="0" borderId="0" xfId="307" applyFont="1" applyAlignment="1">
      <alignment vertical="center"/>
    </xf>
    <xf numFmtId="1" fontId="26" fillId="0" borderId="0" xfId="310" applyNumberFormat="1" applyFont="1" applyAlignment="1">
      <alignment vertical="center"/>
    </xf>
    <xf numFmtId="43" fontId="26" fillId="0" borderId="0" xfId="2" applyFont="1" applyAlignment="1"/>
    <xf numFmtId="9" fontId="26" fillId="0" borderId="0" xfId="8" applyFont="1" applyAlignment="1"/>
    <xf numFmtId="0" fontId="25" fillId="0" borderId="0" xfId="307" applyFont="1"/>
    <xf numFmtId="165" fontId="26" fillId="0" borderId="0" xfId="309" applyNumberFormat="1" applyFont="1"/>
    <xf numFmtId="1" fontId="26" fillId="0" borderId="0" xfId="307" applyNumberFormat="1" applyFont="1"/>
    <xf numFmtId="168" fontId="26" fillId="0" borderId="0" xfId="307" applyNumberFormat="1" applyFont="1"/>
    <xf numFmtId="0" fontId="25" fillId="11" borderId="3" xfId="307" applyFont="1" applyFill="1" applyBorder="1"/>
    <xf numFmtId="0" fontId="26" fillId="0" borderId="0" xfId="307" applyFont="1" applyAlignment="1">
      <alignment horizontal="center" vertical="center"/>
    </xf>
    <xf numFmtId="9" fontId="26" fillId="0" borderId="0" xfId="308" applyFont="1" applyFill="1" applyAlignment="1"/>
    <xf numFmtId="0" fontId="6" fillId="0" borderId="0" xfId="613"/>
    <xf numFmtId="0" fontId="3" fillId="0" borderId="0" xfId="613" applyFont="1"/>
    <xf numFmtId="9" fontId="6" fillId="0" borderId="0" xfId="703" applyFont="1" applyAlignment="1"/>
    <xf numFmtId="9" fontId="6" fillId="0" borderId="0" xfId="703" applyFont="1"/>
    <xf numFmtId="10" fontId="6" fillId="0" borderId="0" xfId="0" applyNumberFormat="1" applyFont="1"/>
    <xf numFmtId="10" fontId="6" fillId="0" borderId="0" xfId="613" applyNumberFormat="1"/>
    <xf numFmtId="167" fontId="0" fillId="0" borderId="0" xfId="8" applyNumberFormat="1" applyFont="1"/>
    <xf numFmtId="0" fontId="0" fillId="12" borderId="3" xfId="0" applyFill="1" applyBorder="1" applyAlignment="1">
      <alignment horizontal="center" vertical="center" wrapText="1"/>
    </xf>
    <xf numFmtId="165" fontId="6" fillId="12" borderId="0" xfId="2" applyNumberFormat="1" applyFont="1" applyFill="1" applyBorder="1" applyAlignment="1"/>
    <xf numFmtId="0" fontId="3" fillId="12" borderId="0" xfId="307" applyFont="1" applyFill="1"/>
    <xf numFmtId="0" fontId="6" fillId="12" borderId="0" xfId="307" applyFont="1" applyFill="1"/>
    <xf numFmtId="0" fontId="0" fillId="12" borderId="0" xfId="307" applyFont="1" applyFill="1" applyAlignment="1">
      <alignment horizontal="left" wrapText="1"/>
    </xf>
    <xf numFmtId="0" fontId="6" fillId="12" borderId="3" xfId="7" applyFill="1" applyBorder="1" applyAlignment="1">
      <alignment horizontal="center"/>
    </xf>
    <xf numFmtId="166" fontId="6" fillId="12" borderId="3" xfId="3" applyNumberFormat="1" applyFill="1" applyBorder="1"/>
    <xf numFmtId="9" fontId="6" fillId="12" borderId="3" xfId="8" applyFill="1" applyBorder="1"/>
    <xf numFmtId="165" fontId="6" fillId="12" borderId="3" xfId="2" applyNumberFormat="1" applyFill="1" applyBorder="1"/>
    <xf numFmtId="0" fontId="9" fillId="0" borderId="0" xfId="307" applyFont="1"/>
    <xf numFmtId="0" fontId="6" fillId="0" borderId="1" xfId="0" applyFont="1" applyBorder="1" applyAlignment="1">
      <alignment horizontal="left" indent="1"/>
    </xf>
    <xf numFmtId="0" fontId="6" fillId="0" borderId="1" xfId="0" applyFont="1" applyBorder="1"/>
    <xf numFmtId="0" fontId="6" fillId="0" borderId="0" xfId="307" applyFont="1" applyAlignment="1">
      <alignment horizontal="left" indent="1"/>
    </xf>
    <xf numFmtId="0" fontId="6" fillId="12" borderId="3" xfId="0" applyFont="1" applyFill="1" applyBorder="1" applyAlignment="1">
      <alignment horizontal="center" vertical="center" wrapText="1"/>
    </xf>
    <xf numFmtId="0" fontId="17" fillId="0" borderId="0" xfId="0" applyFont="1"/>
    <xf numFmtId="0" fontId="15" fillId="0" borderId="0" xfId="613" applyFont="1" applyAlignment="1">
      <alignment horizontal="left"/>
    </xf>
    <xf numFmtId="5" fontId="6" fillId="0" borderId="0" xfId="613" applyNumberFormat="1"/>
    <xf numFmtId="0" fontId="4" fillId="0" borderId="0" xfId="613" applyFont="1"/>
    <xf numFmtId="0" fontId="1" fillId="0" borderId="0" xfId="307" applyFont="1"/>
    <xf numFmtId="10" fontId="0" fillId="0" borderId="0" xfId="8" applyNumberFormat="1" applyFont="1" applyFill="1" applyAlignment="1"/>
    <xf numFmtId="165" fontId="26" fillId="0" borderId="0" xfId="2" applyNumberFormat="1" applyFont="1"/>
    <xf numFmtId="43" fontId="3" fillId="0" borderId="2" xfId="0" applyNumberFormat="1" applyFont="1" applyBorder="1"/>
    <xf numFmtId="0" fontId="14" fillId="5" borderId="2" xfId="0" applyFont="1" applyFill="1" applyBorder="1" applyAlignment="1">
      <alignment wrapText="1"/>
    </xf>
    <xf numFmtId="165" fontId="6" fillId="0" borderId="0" xfId="2" applyNumberFormat="1" applyFont="1" applyAlignment="1">
      <alignment horizontal="right"/>
    </xf>
    <xf numFmtId="0" fontId="6" fillId="0" borderId="0" xfId="307" applyFont="1" applyAlignment="1">
      <alignment vertical="center"/>
    </xf>
    <xf numFmtId="0" fontId="6" fillId="0" borderId="0" xfId="307" applyFont="1" applyAlignment="1">
      <alignment horizontal="center" vertical="center"/>
    </xf>
    <xf numFmtId="9" fontId="6" fillId="0" borderId="0" xfId="308" applyFont="1" applyFill="1" applyAlignment="1"/>
    <xf numFmtId="169" fontId="0" fillId="0" borderId="0" xfId="2" applyNumberFormat="1" applyFont="1" applyFill="1" applyAlignment="1"/>
    <xf numFmtId="43" fontId="6" fillId="0" borderId="0" xfId="0" applyNumberFormat="1" applyFont="1"/>
    <xf numFmtId="43" fontId="0" fillId="0" borderId="0" xfId="2" applyFont="1" applyFill="1" applyAlignment="1"/>
    <xf numFmtId="3" fontId="1" fillId="0" borderId="0" xfId="0" applyNumberFormat="1" applyFont="1"/>
    <xf numFmtId="9" fontId="1" fillId="0" borderId="0" xfId="0" applyNumberFormat="1" applyFont="1" applyAlignment="1">
      <alignment horizontal="right"/>
    </xf>
    <xf numFmtId="0" fontId="23" fillId="0" borderId="0" xfId="0" applyFont="1" applyAlignment="1">
      <alignment horizontal="center"/>
    </xf>
    <xf numFmtId="0" fontId="23" fillId="0" borderId="0" xfId="307" applyFont="1"/>
    <xf numFmtId="165" fontId="1" fillId="0" borderId="0" xfId="309" applyNumberFormat="1" applyFont="1"/>
    <xf numFmtId="1" fontId="1" fillId="0" borderId="0" xfId="307" applyNumberFormat="1" applyFont="1"/>
    <xf numFmtId="168" fontId="1" fillId="0" borderId="0" xfId="307" applyNumberFormat="1" applyFont="1"/>
    <xf numFmtId="0" fontId="30" fillId="0" borderId="0" xfId="0" applyFont="1"/>
    <xf numFmtId="0" fontId="3" fillId="4" borderId="0" xfId="0" applyFont="1" applyFill="1" applyAlignment="1">
      <alignment horizontal="center" wrapText="1"/>
    </xf>
    <xf numFmtId="0" fontId="23" fillId="0" borderId="2" xfId="0" applyFont="1" applyBorder="1" applyAlignment="1">
      <alignment horizontal="left" wrapText="1"/>
    </xf>
    <xf numFmtId="170" fontId="0" fillId="0" borderId="0" xfId="8" applyNumberFormat="1" applyFont="1"/>
    <xf numFmtId="165" fontId="4" fillId="0" borderId="0" xfId="0" applyNumberFormat="1" applyFont="1"/>
    <xf numFmtId="165" fontId="4" fillId="0" borderId="0" xfId="8" applyNumberFormat="1" applyFont="1"/>
    <xf numFmtId="0" fontId="24" fillId="0" borderId="0" xfId="0" applyFont="1" applyAlignment="1" applyProtection="1">
      <alignment horizontal="left" vertical="top" wrapText="1"/>
      <protection hidden="1"/>
    </xf>
    <xf numFmtId="0" fontId="0" fillId="12" borderId="4" xfId="0" applyFill="1" applyBorder="1" applyAlignment="1" applyProtection="1">
      <alignment horizontal="left"/>
      <protection hidden="1"/>
    </xf>
    <xf numFmtId="0" fontId="0" fillId="12" borderId="7" xfId="0" applyFill="1" applyBorder="1" applyAlignment="1" applyProtection="1">
      <alignment horizontal="left"/>
      <protection hidden="1"/>
    </xf>
    <xf numFmtId="0" fontId="0" fillId="12" borderId="5" xfId="0" applyFill="1" applyBorder="1" applyAlignment="1" applyProtection="1">
      <alignment horizontal="left"/>
      <protection hidden="1"/>
    </xf>
    <xf numFmtId="0" fontId="15" fillId="0" borderId="0" xfId="0" applyFont="1" applyAlignment="1">
      <alignment horizontal="center"/>
    </xf>
    <xf numFmtId="0" fontId="20" fillId="8" borderId="0" xfId="0" applyFont="1" applyFill="1" applyAlignment="1">
      <alignment horizontal="center" wrapText="1"/>
    </xf>
    <xf numFmtId="0" fontId="3" fillId="7" borderId="0" xfId="0" applyFont="1" applyFill="1" applyAlignment="1">
      <alignment horizontal="center" wrapText="1"/>
    </xf>
    <xf numFmtId="0" fontId="3" fillId="3" borderId="0" xfId="0" applyFont="1" applyFill="1" applyAlignment="1">
      <alignment horizontal="center" wrapText="1"/>
    </xf>
    <xf numFmtId="0" fontId="14" fillId="5" borderId="0" xfId="0" applyFont="1" applyFill="1" applyAlignment="1">
      <alignment horizontal="center" wrapText="1"/>
    </xf>
    <xf numFmtId="0" fontId="17" fillId="0" borderId="0" xfId="0" applyFont="1" applyAlignment="1">
      <alignment horizontal="center"/>
    </xf>
    <xf numFmtId="0" fontId="22" fillId="4" borderId="4" xfId="307" applyFont="1" applyFill="1" applyBorder="1" applyAlignment="1">
      <alignment horizontal="center" vertical="center"/>
    </xf>
    <xf numFmtId="0" fontId="22" fillId="4" borderId="5" xfId="307" applyFont="1" applyFill="1" applyBorder="1" applyAlignment="1">
      <alignment horizontal="center" vertical="center"/>
    </xf>
    <xf numFmtId="0" fontId="22" fillId="4" borderId="4" xfId="307" applyFont="1" applyFill="1" applyBorder="1" applyAlignment="1">
      <alignment vertical="center"/>
    </xf>
    <xf numFmtId="0" fontId="22" fillId="4" borderId="5" xfId="307" applyFont="1" applyFill="1" applyBorder="1" applyAlignment="1">
      <alignment vertical="center"/>
    </xf>
    <xf numFmtId="0" fontId="0" fillId="12" borderId="0" xfId="307" applyFont="1" applyFill="1" applyAlignment="1">
      <alignment horizontal="left" wrapText="1"/>
    </xf>
  </cellXfs>
  <cellStyles count="795">
    <cellStyle name="_GBFS-Q12011-revised-v2.xls Chart 16" xfId="1" xr:uid="{00000000-0005-0000-0000-000000000000}"/>
    <cellStyle name="Comma" xfId="2" builtinId="3"/>
    <cellStyle name="Comma 2" xfId="309" xr:uid="{00000000-0005-0000-0000-000002000000}"/>
    <cellStyle name="Comma 3" xfId="465" xr:uid="{00000000-0005-0000-0000-000003000000}"/>
    <cellStyle name="Currency" xfId="3" builtinId="4"/>
    <cellStyle name="Currency 3" xfId="614" xr:uid="{00000000-0005-0000-0000-000005000000}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89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1" builtinId="9" hidden="1"/>
    <cellStyle name="Followed Hyperlink" xfId="252" builtinId="9" hidden="1"/>
    <cellStyle name="Followed Hyperlink" xfId="253" builtinId="9" hidden="1"/>
    <cellStyle name="Followed Hyperlink" xfId="254" builtinId="9" hidden="1"/>
    <cellStyle name="Followed Hyperlink" xfId="255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Followed Hyperlink" xfId="281" builtinId="9" hidden="1"/>
    <cellStyle name="Followed Hyperlink" xfId="282" builtinId="9" hidden="1"/>
    <cellStyle name="Followed Hyperlink" xfId="283" builtinId="9" hidden="1"/>
    <cellStyle name="Followed Hyperlink" xfId="284" builtinId="9" hidden="1"/>
    <cellStyle name="Followed Hyperlink" xfId="285" builtinId="9" hidden="1"/>
    <cellStyle name="Followed Hyperlink" xfId="286" builtinId="9" hidden="1"/>
    <cellStyle name="Followed Hyperlink" xfId="287" builtinId="9" hidden="1"/>
    <cellStyle name="Followed Hyperlink" xfId="288" builtinId="9" hidden="1"/>
    <cellStyle name="Followed Hyperlink" xfId="289" builtinId="9" hidden="1"/>
    <cellStyle name="Followed Hyperlink" xfId="290" builtinId="9" hidden="1"/>
    <cellStyle name="Followed Hyperlink" xfId="291" builtinId="9" hidden="1"/>
    <cellStyle name="Followed Hyperlink" xfId="292" builtinId="9" hidden="1"/>
    <cellStyle name="Followed Hyperlink" xfId="293" builtinId="9" hidden="1"/>
    <cellStyle name="Followed Hyperlink" xfId="294" builtinId="9" hidden="1"/>
    <cellStyle name="Followed Hyperlink" xfId="295" builtinId="9" hidden="1"/>
    <cellStyle name="Followed Hyperlink" xfId="296" builtinId="9" hidden="1"/>
    <cellStyle name="Followed Hyperlink" xfId="297" builtinId="9" hidden="1"/>
    <cellStyle name="Followed Hyperlink" xfId="298" builtinId="9" hidden="1"/>
    <cellStyle name="Followed Hyperlink" xfId="299" builtinId="9" hidden="1"/>
    <cellStyle name="Followed Hyperlink" xfId="300" builtinId="9" hidden="1"/>
    <cellStyle name="Followed Hyperlink" xfId="301" builtinId="9" hidden="1"/>
    <cellStyle name="Followed Hyperlink" xfId="302" builtinId="9" hidden="1"/>
    <cellStyle name="Followed Hyperlink" xfId="303" builtinId="9" hidden="1"/>
    <cellStyle name="Followed Hyperlink" xfId="304" builtinId="9" hidden="1"/>
    <cellStyle name="Followed Hyperlink" xfId="305" builtinId="9" hidden="1"/>
    <cellStyle name="Followed Hyperlink" xfId="306" builtinId="9" hidden="1"/>
    <cellStyle name="Followed Hyperlink" xfId="312" builtinId="9" hidden="1"/>
    <cellStyle name="Followed Hyperlink" xfId="313" builtinId="9" hidden="1"/>
    <cellStyle name="Followed Hyperlink" xfId="314" builtinId="9" hidden="1"/>
    <cellStyle name="Followed Hyperlink" xfId="315" builtinId="9" hidden="1"/>
    <cellStyle name="Followed Hyperlink" xfId="316" builtinId="9" hidden="1"/>
    <cellStyle name="Followed Hyperlink" xfId="317" builtinId="9" hidden="1"/>
    <cellStyle name="Followed Hyperlink" xfId="318" builtinId="9" hidden="1"/>
    <cellStyle name="Followed Hyperlink" xfId="319" builtinId="9" hidden="1"/>
    <cellStyle name="Followed Hyperlink" xfId="320" builtinId="9" hidden="1"/>
    <cellStyle name="Followed Hyperlink" xfId="321" builtinId="9" hidden="1"/>
    <cellStyle name="Followed Hyperlink" xfId="322" builtinId="9" hidden="1"/>
    <cellStyle name="Followed Hyperlink" xfId="323" builtinId="9" hidden="1"/>
    <cellStyle name="Followed Hyperlink" xfId="324" builtinId="9" hidden="1"/>
    <cellStyle name="Followed Hyperlink" xfId="325" builtinId="9" hidden="1"/>
    <cellStyle name="Followed Hyperlink" xfId="326" builtinId="9" hidden="1"/>
    <cellStyle name="Followed Hyperlink" xfId="327" builtinId="9" hidden="1"/>
    <cellStyle name="Followed Hyperlink" xfId="328" builtinId="9" hidden="1"/>
    <cellStyle name="Followed Hyperlink" xfId="329" builtinId="9" hidden="1"/>
    <cellStyle name="Followed Hyperlink" xfId="330" builtinId="9" hidden="1"/>
    <cellStyle name="Followed Hyperlink" xfId="331" builtinId="9" hidden="1"/>
    <cellStyle name="Followed Hyperlink" xfId="332" builtinId="9" hidden="1"/>
    <cellStyle name="Followed Hyperlink" xfId="333" builtinId="9" hidden="1"/>
    <cellStyle name="Followed Hyperlink" xfId="334" builtinId="9" hidden="1"/>
    <cellStyle name="Followed Hyperlink" xfId="335" builtinId="9" hidden="1"/>
    <cellStyle name="Followed Hyperlink" xfId="336" builtinId="9" hidden="1"/>
    <cellStyle name="Followed Hyperlink" xfId="337" builtinId="9" hidden="1"/>
    <cellStyle name="Followed Hyperlink" xfId="338" builtinId="9" hidden="1"/>
    <cellStyle name="Followed Hyperlink" xfId="339" builtinId="9" hidden="1"/>
    <cellStyle name="Followed Hyperlink" xfId="340" builtinId="9" hidden="1"/>
    <cellStyle name="Followed Hyperlink" xfId="341" builtinId="9" hidden="1"/>
    <cellStyle name="Followed Hyperlink" xfId="342" builtinId="9" hidden="1"/>
    <cellStyle name="Followed Hyperlink" xfId="343" builtinId="9" hidden="1"/>
    <cellStyle name="Followed Hyperlink" xfId="344" builtinId="9" hidden="1"/>
    <cellStyle name="Followed Hyperlink" xfId="345" builtinId="9" hidden="1"/>
    <cellStyle name="Followed Hyperlink" xfId="346" builtinId="9" hidden="1"/>
    <cellStyle name="Followed Hyperlink" xfId="347" builtinId="9" hidden="1"/>
    <cellStyle name="Followed Hyperlink" xfId="348" builtinId="9" hidden="1"/>
    <cellStyle name="Followed Hyperlink" xfId="349" builtinId="9" hidden="1"/>
    <cellStyle name="Followed Hyperlink" xfId="350" builtinId="9" hidden="1"/>
    <cellStyle name="Followed Hyperlink" xfId="351" builtinId="9" hidden="1"/>
    <cellStyle name="Followed Hyperlink" xfId="352" builtinId="9" hidden="1"/>
    <cellStyle name="Followed Hyperlink" xfId="353" builtinId="9" hidden="1"/>
    <cellStyle name="Followed Hyperlink" xfId="354" builtinId="9" hidden="1"/>
    <cellStyle name="Followed Hyperlink" xfId="355" builtinId="9" hidden="1"/>
    <cellStyle name="Followed Hyperlink" xfId="356" builtinId="9" hidden="1"/>
    <cellStyle name="Followed Hyperlink" xfId="357" builtinId="9" hidden="1"/>
    <cellStyle name="Followed Hyperlink" xfId="358" builtinId="9" hidden="1"/>
    <cellStyle name="Followed Hyperlink" xfId="359" builtinId="9" hidden="1"/>
    <cellStyle name="Followed Hyperlink" xfId="360" builtinId="9" hidden="1"/>
    <cellStyle name="Followed Hyperlink" xfId="361" builtinId="9" hidden="1"/>
    <cellStyle name="Followed Hyperlink" xfId="362" builtinId="9" hidden="1"/>
    <cellStyle name="Followed Hyperlink" xfId="363" builtinId="9" hidden="1"/>
    <cellStyle name="Followed Hyperlink" xfId="364" builtinId="9" hidden="1"/>
    <cellStyle name="Followed Hyperlink" xfId="365" builtinId="9" hidden="1"/>
    <cellStyle name="Followed Hyperlink" xfId="366" builtinId="9" hidden="1"/>
    <cellStyle name="Followed Hyperlink" xfId="367" builtinId="9" hidden="1"/>
    <cellStyle name="Followed Hyperlink" xfId="368" builtinId="9" hidden="1"/>
    <cellStyle name="Followed Hyperlink" xfId="369" builtinId="9" hidden="1"/>
    <cellStyle name="Followed Hyperlink" xfId="370" builtinId="9" hidden="1"/>
    <cellStyle name="Followed Hyperlink" xfId="371" builtinId="9" hidden="1"/>
    <cellStyle name="Followed Hyperlink" xfId="372" builtinId="9" hidden="1"/>
    <cellStyle name="Followed Hyperlink" xfId="373" builtinId="9" hidden="1"/>
    <cellStyle name="Followed Hyperlink" xfId="374" builtinId="9" hidden="1"/>
    <cellStyle name="Followed Hyperlink" xfId="375" builtinId="9" hidden="1"/>
    <cellStyle name="Followed Hyperlink" xfId="376" builtinId="9" hidden="1"/>
    <cellStyle name="Followed Hyperlink" xfId="377" builtinId="9" hidden="1"/>
    <cellStyle name="Followed Hyperlink" xfId="378" builtinId="9" hidden="1"/>
    <cellStyle name="Followed Hyperlink" xfId="379" builtinId="9" hidden="1"/>
    <cellStyle name="Followed Hyperlink" xfId="380" builtinId="9" hidden="1"/>
    <cellStyle name="Followed Hyperlink" xfId="381" builtinId="9" hidden="1"/>
    <cellStyle name="Followed Hyperlink" xfId="382" builtinId="9" hidden="1"/>
    <cellStyle name="Followed Hyperlink" xfId="383" builtinId="9" hidden="1"/>
    <cellStyle name="Followed Hyperlink" xfId="384" builtinId="9" hidden="1"/>
    <cellStyle name="Followed Hyperlink" xfId="385" builtinId="9" hidden="1"/>
    <cellStyle name="Followed Hyperlink" xfId="386" builtinId="9" hidden="1"/>
    <cellStyle name="Followed Hyperlink" xfId="387" builtinId="9" hidden="1"/>
    <cellStyle name="Followed Hyperlink" xfId="388" builtinId="9" hidden="1"/>
    <cellStyle name="Followed Hyperlink" xfId="389" builtinId="9" hidden="1"/>
    <cellStyle name="Followed Hyperlink" xfId="390" builtinId="9" hidden="1"/>
    <cellStyle name="Followed Hyperlink" xfId="391" builtinId="9" hidden="1"/>
    <cellStyle name="Followed Hyperlink" xfId="392" builtinId="9" hidden="1"/>
    <cellStyle name="Followed Hyperlink" xfId="393" builtinId="9" hidden="1"/>
    <cellStyle name="Followed Hyperlink" xfId="394" builtinId="9" hidden="1"/>
    <cellStyle name="Followed Hyperlink" xfId="395" builtinId="9" hidden="1"/>
    <cellStyle name="Followed Hyperlink" xfId="396" builtinId="9" hidden="1"/>
    <cellStyle name="Followed Hyperlink" xfId="397" builtinId="9" hidden="1"/>
    <cellStyle name="Followed Hyperlink" xfId="398" builtinId="9" hidden="1"/>
    <cellStyle name="Followed Hyperlink" xfId="399" builtinId="9" hidden="1"/>
    <cellStyle name="Followed Hyperlink" xfId="400" builtinId="9" hidden="1"/>
    <cellStyle name="Followed Hyperlink" xfId="401" builtinId="9" hidden="1"/>
    <cellStyle name="Followed Hyperlink" xfId="402" builtinId="9" hidden="1"/>
    <cellStyle name="Followed Hyperlink" xfId="403" builtinId="9" hidden="1"/>
    <cellStyle name="Followed Hyperlink" xfId="404" builtinId="9" hidden="1"/>
    <cellStyle name="Followed Hyperlink" xfId="405" builtinId="9" hidden="1"/>
    <cellStyle name="Followed Hyperlink" xfId="406" builtinId="9" hidden="1"/>
    <cellStyle name="Followed Hyperlink" xfId="407" builtinId="9" hidden="1"/>
    <cellStyle name="Followed Hyperlink" xfId="408" builtinId="9" hidden="1"/>
    <cellStyle name="Followed Hyperlink" xfId="409" builtinId="9" hidden="1"/>
    <cellStyle name="Followed Hyperlink" xfId="410" builtinId="9" hidden="1"/>
    <cellStyle name="Followed Hyperlink" xfId="411" builtinId="9" hidden="1"/>
    <cellStyle name="Followed Hyperlink" xfId="412" builtinId="9" hidden="1"/>
    <cellStyle name="Followed Hyperlink" xfId="413" builtinId="9" hidden="1"/>
    <cellStyle name="Followed Hyperlink" xfId="414" builtinId="9" hidden="1"/>
    <cellStyle name="Followed Hyperlink" xfId="415" builtinId="9" hidden="1"/>
    <cellStyle name="Followed Hyperlink" xfId="416" builtinId="9" hidden="1"/>
    <cellStyle name="Followed Hyperlink" xfId="417" builtinId="9" hidden="1"/>
    <cellStyle name="Followed Hyperlink" xfId="418" builtinId="9" hidden="1"/>
    <cellStyle name="Followed Hyperlink" xfId="419" builtinId="9" hidden="1"/>
    <cellStyle name="Followed Hyperlink" xfId="420" builtinId="9" hidden="1"/>
    <cellStyle name="Followed Hyperlink" xfId="421" builtinId="9" hidden="1"/>
    <cellStyle name="Followed Hyperlink" xfId="422" builtinId="9" hidden="1"/>
    <cellStyle name="Followed Hyperlink" xfId="423" builtinId="9" hidden="1"/>
    <cellStyle name="Followed Hyperlink" xfId="424" builtinId="9" hidden="1"/>
    <cellStyle name="Followed Hyperlink" xfId="425" builtinId="9" hidden="1"/>
    <cellStyle name="Followed Hyperlink" xfId="426" builtinId="9" hidden="1"/>
    <cellStyle name="Followed Hyperlink" xfId="427" builtinId="9" hidden="1"/>
    <cellStyle name="Followed Hyperlink" xfId="428" builtinId="9" hidden="1"/>
    <cellStyle name="Followed Hyperlink" xfId="429" builtinId="9" hidden="1"/>
    <cellStyle name="Followed Hyperlink" xfId="430" builtinId="9" hidden="1"/>
    <cellStyle name="Followed Hyperlink" xfId="431" builtinId="9" hidden="1"/>
    <cellStyle name="Followed Hyperlink" xfId="432" builtinId="9" hidden="1"/>
    <cellStyle name="Followed Hyperlink" xfId="433" builtinId="9" hidden="1"/>
    <cellStyle name="Followed Hyperlink" xfId="434" builtinId="9" hidden="1"/>
    <cellStyle name="Followed Hyperlink" xfId="435" builtinId="9" hidden="1"/>
    <cellStyle name="Followed Hyperlink" xfId="436" builtinId="9" hidden="1"/>
    <cellStyle name="Followed Hyperlink" xfId="437" builtinId="9" hidden="1"/>
    <cellStyle name="Followed Hyperlink" xfId="438" builtinId="9" hidden="1"/>
    <cellStyle name="Followed Hyperlink" xfId="439" builtinId="9" hidden="1"/>
    <cellStyle name="Followed Hyperlink" xfId="440" builtinId="9" hidden="1"/>
    <cellStyle name="Followed Hyperlink" xfId="441" builtinId="9" hidden="1"/>
    <cellStyle name="Followed Hyperlink" xfId="442" builtinId="9" hidden="1"/>
    <cellStyle name="Followed Hyperlink" xfId="443" builtinId="9" hidden="1"/>
    <cellStyle name="Followed Hyperlink" xfId="444" builtinId="9" hidden="1"/>
    <cellStyle name="Followed Hyperlink" xfId="445" builtinId="9" hidden="1"/>
    <cellStyle name="Followed Hyperlink" xfId="446" builtinId="9" hidden="1"/>
    <cellStyle name="Followed Hyperlink" xfId="447" builtinId="9" hidden="1"/>
    <cellStyle name="Followed Hyperlink" xfId="448" builtinId="9" hidden="1"/>
    <cellStyle name="Followed Hyperlink" xfId="449" builtinId="9" hidden="1"/>
    <cellStyle name="Followed Hyperlink" xfId="450" builtinId="9" hidden="1"/>
    <cellStyle name="Followed Hyperlink" xfId="451" builtinId="9" hidden="1"/>
    <cellStyle name="Followed Hyperlink" xfId="452" builtinId="9" hidden="1"/>
    <cellStyle name="Followed Hyperlink" xfId="453" builtinId="9" hidden="1"/>
    <cellStyle name="Followed Hyperlink" xfId="454" builtinId="9" hidden="1"/>
    <cellStyle name="Followed Hyperlink" xfId="455" builtinId="9" hidden="1"/>
    <cellStyle name="Followed Hyperlink" xfId="456" builtinId="9" hidden="1"/>
    <cellStyle name="Followed Hyperlink" xfId="457" builtinId="9" hidden="1"/>
    <cellStyle name="Followed Hyperlink" xfId="458" builtinId="9" hidden="1"/>
    <cellStyle name="Followed Hyperlink" xfId="459" builtinId="9" hidden="1"/>
    <cellStyle name="Followed Hyperlink" xfId="460" builtinId="9" hidden="1"/>
    <cellStyle name="Followed Hyperlink" xfId="461" builtinId="9" hidden="1"/>
    <cellStyle name="Followed Hyperlink" xfId="462" builtinId="9" hidden="1"/>
    <cellStyle name="Followed Hyperlink" xfId="463" builtinId="9" hidden="1"/>
    <cellStyle name="Followed Hyperlink" xfId="464" builtinId="9" hidden="1"/>
    <cellStyle name="Followed Hyperlink" xfId="466" builtinId="9" hidden="1"/>
    <cellStyle name="Followed Hyperlink" xfId="467" builtinId="9" hidden="1"/>
    <cellStyle name="Followed Hyperlink" xfId="468" builtinId="9" hidden="1"/>
    <cellStyle name="Followed Hyperlink" xfId="469" builtinId="9" hidden="1"/>
    <cellStyle name="Followed Hyperlink" xfId="470" builtinId="9" hidden="1"/>
    <cellStyle name="Followed Hyperlink" xfId="471" builtinId="9" hidden="1"/>
    <cellStyle name="Followed Hyperlink" xfId="472" builtinId="9" hidden="1"/>
    <cellStyle name="Followed Hyperlink" xfId="473" builtinId="9" hidden="1"/>
    <cellStyle name="Followed Hyperlink" xfId="474" builtinId="9" hidden="1"/>
    <cellStyle name="Followed Hyperlink" xfId="475" builtinId="9" hidden="1"/>
    <cellStyle name="Followed Hyperlink" xfId="476" builtinId="9" hidden="1"/>
    <cellStyle name="Followed Hyperlink" xfId="477" builtinId="9" hidden="1"/>
    <cellStyle name="Followed Hyperlink" xfId="478" builtinId="9" hidden="1"/>
    <cellStyle name="Followed Hyperlink" xfId="479" builtinId="9" hidden="1"/>
    <cellStyle name="Followed Hyperlink" xfId="480" builtinId="9" hidden="1"/>
    <cellStyle name="Followed Hyperlink" xfId="481" builtinId="9" hidden="1"/>
    <cellStyle name="Followed Hyperlink" xfId="482" builtinId="9" hidden="1"/>
    <cellStyle name="Followed Hyperlink" xfId="483" builtinId="9" hidden="1"/>
    <cellStyle name="Followed Hyperlink" xfId="484" builtinId="9" hidden="1"/>
    <cellStyle name="Followed Hyperlink" xfId="485" builtinId="9" hidden="1"/>
    <cellStyle name="Followed Hyperlink" xfId="486" builtinId="9" hidden="1"/>
    <cellStyle name="Followed Hyperlink" xfId="487" builtinId="9" hidden="1"/>
    <cellStyle name="Followed Hyperlink" xfId="488" builtinId="9" hidden="1"/>
    <cellStyle name="Followed Hyperlink" xfId="489" builtinId="9" hidden="1"/>
    <cellStyle name="Followed Hyperlink" xfId="490" builtinId="9" hidden="1"/>
    <cellStyle name="Followed Hyperlink" xfId="491" builtinId="9" hidden="1"/>
    <cellStyle name="Followed Hyperlink" xfId="492" builtinId="9" hidden="1"/>
    <cellStyle name="Followed Hyperlink" xfId="493" builtinId="9" hidden="1"/>
    <cellStyle name="Followed Hyperlink" xfId="494" builtinId="9" hidden="1"/>
    <cellStyle name="Followed Hyperlink" xfId="495" builtinId="9" hidden="1"/>
    <cellStyle name="Followed Hyperlink" xfId="496" builtinId="9" hidden="1"/>
    <cellStyle name="Followed Hyperlink" xfId="497" builtinId="9" hidden="1"/>
    <cellStyle name="Followed Hyperlink" xfId="498" builtinId="9" hidden="1"/>
    <cellStyle name="Followed Hyperlink" xfId="499" builtinId="9" hidden="1"/>
    <cellStyle name="Followed Hyperlink" xfId="500" builtinId="9" hidden="1"/>
    <cellStyle name="Followed Hyperlink" xfId="501" builtinId="9" hidden="1"/>
    <cellStyle name="Followed Hyperlink" xfId="502" builtinId="9" hidden="1"/>
    <cellStyle name="Followed Hyperlink" xfId="503" builtinId="9" hidden="1"/>
    <cellStyle name="Followed Hyperlink" xfId="504" builtinId="9" hidden="1"/>
    <cellStyle name="Followed Hyperlink" xfId="505" builtinId="9" hidden="1"/>
    <cellStyle name="Followed Hyperlink" xfId="506" builtinId="9" hidden="1"/>
    <cellStyle name="Followed Hyperlink" xfId="507" builtinId="9" hidden="1"/>
    <cellStyle name="Followed Hyperlink" xfId="508" builtinId="9" hidden="1"/>
    <cellStyle name="Followed Hyperlink" xfId="509" builtinId="9" hidden="1"/>
    <cellStyle name="Followed Hyperlink" xfId="510" builtinId="9" hidden="1"/>
    <cellStyle name="Followed Hyperlink" xfId="511" builtinId="9" hidden="1"/>
    <cellStyle name="Followed Hyperlink" xfId="512" builtinId="9" hidden="1"/>
    <cellStyle name="Followed Hyperlink" xfId="513" builtinId="9" hidden="1"/>
    <cellStyle name="Followed Hyperlink" xfId="514" builtinId="9" hidden="1"/>
    <cellStyle name="Followed Hyperlink" xfId="515" builtinId="9" hidden="1"/>
    <cellStyle name="Followed Hyperlink" xfId="516" builtinId="9" hidden="1"/>
    <cellStyle name="Followed Hyperlink" xfId="517" builtinId="9" hidden="1"/>
    <cellStyle name="Followed Hyperlink" xfId="518" builtinId="9" hidden="1"/>
    <cellStyle name="Followed Hyperlink" xfId="519" builtinId="9" hidden="1"/>
    <cellStyle name="Followed Hyperlink" xfId="520" builtinId="9" hidden="1"/>
    <cellStyle name="Followed Hyperlink" xfId="521" builtinId="9" hidden="1"/>
    <cellStyle name="Followed Hyperlink" xfId="522" builtinId="9" hidden="1"/>
    <cellStyle name="Followed Hyperlink" xfId="523" builtinId="9" hidden="1"/>
    <cellStyle name="Followed Hyperlink" xfId="524" builtinId="9" hidden="1"/>
    <cellStyle name="Followed Hyperlink" xfId="525" builtinId="9" hidden="1"/>
    <cellStyle name="Followed Hyperlink" xfId="526" builtinId="9" hidden="1"/>
    <cellStyle name="Followed Hyperlink" xfId="527" builtinId="9" hidden="1"/>
    <cellStyle name="Followed Hyperlink" xfId="528" builtinId="9" hidden="1"/>
    <cellStyle name="Followed Hyperlink" xfId="529" builtinId="9" hidden="1"/>
    <cellStyle name="Followed Hyperlink" xfId="530" builtinId="9" hidden="1"/>
    <cellStyle name="Followed Hyperlink" xfId="531" builtinId="9" hidden="1"/>
    <cellStyle name="Followed Hyperlink" xfId="532" builtinId="9" hidden="1"/>
    <cellStyle name="Followed Hyperlink" xfId="533" builtinId="9" hidden="1"/>
    <cellStyle name="Followed Hyperlink" xfId="534" builtinId="9" hidden="1"/>
    <cellStyle name="Followed Hyperlink" xfId="535" builtinId="9" hidden="1"/>
    <cellStyle name="Followed Hyperlink" xfId="536" builtinId="9" hidden="1"/>
    <cellStyle name="Followed Hyperlink" xfId="537" builtinId="9" hidden="1"/>
    <cellStyle name="Followed Hyperlink" xfId="538" builtinId="9" hidden="1"/>
    <cellStyle name="Followed Hyperlink" xfId="539" builtinId="9" hidden="1"/>
    <cellStyle name="Followed Hyperlink" xfId="540" builtinId="9" hidden="1"/>
    <cellStyle name="Followed Hyperlink" xfId="541" builtinId="9" hidden="1"/>
    <cellStyle name="Followed Hyperlink" xfId="542" builtinId="9" hidden="1"/>
    <cellStyle name="Followed Hyperlink" xfId="543" builtinId="9" hidden="1"/>
    <cellStyle name="Followed Hyperlink" xfId="544" builtinId="9" hidden="1"/>
    <cellStyle name="Followed Hyperlink" xfId="545" builtinId="9" hidden="1"/>
    <cellStyle name="Followed Hyperlink" xfId="546" builtinId="9" hidden="1"/>
    <cellStyle name="Followed Hyperlink" xfId="547" builtinId="9" hidden="1"/>
    <cellStyle name="Followed Hyperlink" xfId="548" builtinId="9" hidden="1"/>
    <cellStyle name="Followed Hyperlink" xfId="549" builtinId="9" hidden="1"/>
    <cellStyle name="Followed Hyperlink" xfId="550" builtinId="9" hidden="1"/>
    <cellStyle name="Followed Hyperlink" xfId="551" builtinId="9" hidden="1"/>
    <cellStyle name="Followed Hyperlink" xfId="552" builtinId="9" hidden="1"/>
    <cellStyle name="Followed Hyperlink" xfId="553" builtinId="9" hidden="1"/>
    <cellStyle name="Followed Hyperlink" xfId="554" builtinId="9" hidden="1"/>
    <cellStyle name="Followed Hyperlink" xfId="555" builtinId="9" hidden="1"/>
    <cellStyle name="Followed Hyperlink" xfId="556" builtinId="9" hidden="1"/>
    <cellStyle name="Followed Hyperlink" xfId="557" builtinId="9" hidden="1"/>
    <cellStyle name="Followed Hyperlink" xfId="558" builtinId="9" hidden="1"/>
    <cellStyle name="Followed Hyperlink" xfId="559" builtinId="9" hidden="1"/>
    <cellStyle name="Followed Hyperlink" xfId="560" builtinId="9" hidden="1"/>
    <cellStyle name="Followed Hyperlink" xfId="561" builtinId="9" hidden="1"/>
    <cellStyle name="Followed Hyperlink" xfId="562" builtinId="9" hidden="1"/>
    <cellStyle name="Followed Hyperlink" xfId="563" builtinId="9" hidden="1"/>
    <cellStyle name="Followed Hyperlink" xfId="564" builtinId="9" hidden="1"/>
    <cellStyle name="Followed Hyperlink" xfId="565" builtinId="9" hidden="1"/>
    <cellStyle name="Followed Hyperlink" xfId="566" builtinId="9" hidden="1"/>
    <cellStyle name="Followed Hyperlink" xfId="567" builtinId="9" hidden="1"/>
    <cellStyle name="Followed Hyperlink" xfId="568" builtinId="9" hidden="1"/>
    <cellStyle name="Followed Hyperlink" xfId="569" builtinId="9" hidden="1"/>
    <cellStyle name="Followed Hyperlink" xfId="570" builtinId="9" hidden="1"/>
    <cellStyle name="Followed Hyperlink" xfId="571" builtinId="9" hidden="1"/>
    <cellStyle name="Followed Hyperlink" xfId="572" builtinId="9" hidden="1"/>
    <cellStyle name="Followed Hyperlink" xfId="573" builtinId="9" hidden="1"/>
    <cellStyle name="Followed Hyperlink" xfId="574" builtinId="9" hidden="1"/>
    <cellStyle name="Followed Hyperlink" xfId="575" builtinId="9" hidden="1"/>
    <cellStyle name="Followed Hyperlink" xfId="576" builtinId="9" hidden="1"/>
    <cellStyle name="Followed Hyperlink" xfId="577" builtinId="9" hidden="1"/>
    <cellStyle name="Followed Hyperlink" xfId="578" builtinId="9" hidden="1"/>
    <cellStyle name="Followed Hyperlink" xfId="579" builtinId="9" hidden="1"/>
    <cellStyle name="Followed Hyperlink" xfId="580" builtinId="9" hidden="1"/>
    <cellStyle name="Followed Hyperlink" xfId="581" builtinId="9" hidden="1"/>
    <cellStyle name="Followed Hyperlink" xfId="582" builtinId="9" hidden="1"/>
    <cellStyle name="Followed Hyperlink" xfId="583" builtinId="9" hidden="1"/>
    <cellStyle name="Followed Hyperlink" xfId="584" builtinId="9" hidden="1"/>
    <cellStyle name="Followed Hyperlink" xfId="585" builtinId="9" hidden="1"/>
    <cellStyle name="Followed Hyperlink" xfId="586" builtinId="9" hidden="1"/>
    <cellStyle name="Followed Hyperlink" xfId="587" builtinId="9" hidden="1"/>
    <cellStyle name="Followed Hyperlink" xfId="588" builtinId="9" hidden="1"/>
    <cellStyle name="Followed Hyperlink" xfId="589" builtinId="9" hidden="1"/>
    <cellStyle name="Followed Hyperlink" xfId="590" builtinId="9" hidden="1"/>
    <cellStyle name="Followed Hyperlink" xfId="591" builtinId="9" hidden="1"/>
    <cellStyle name="Followed Hyperlink" xfId="592" builtinId="9" hidden="1"/>
    <cellStyle name="Followed Hyperlink" xfId="593" builtinId="9" hidden="1"/>
    <cellStyle name="Followed Hyperlink" xfId="594" builtinId="9" hidden="1"/>
    <cellStyle name="Followed Hyperlink" xfId="595" builtinId="9" hidden="1"/>
    <cellStyle name="Followed Hyperlink" xfId="596" builtinId="9" hidden="1"/>
    <cellStyle name="Followed Hyperlink" xfId="597" builtinId="9" hidden="1"/>
    <cellStyle name="Followed Hyperlink" xfId="598" builtinId="9" hidden="1"/>
    <cellStyle name="Followed Hyperlink" xfId="599" builtinId="9" hidden="1"/>
    <cellStyle name="Followed Hyperlink" xfId="600" builtinId="9" hidden="1"/>
    <cellStyle name="Followed Hyperlink" xfId="601" builtinId="9" hidden="1"/>
    <cellStyle name="Followed Hyperlink" xfId="602" builtinId="9" hidden="1"/>
    <cellStyle name="Followed Hyperlink" xfId="603" builtinId="9" hidden="1"/>
    <cellStyle name="Followed Hyperlink" xfId="604" builtinId="9" hidden="1"/>
    <cellStyle name="Followed Hyperlink" xfId="605" builtinId="9" hidden="1"/>
    <cellStyle name="Followed Hyperlink" xfId="606" builtinId="9" hidden="1"/>
    <cellStyle name="Followed Hyperlink" xfId="607" builtinId="9" hidden="1"/>
    <cellStyle name="Followed Hyperlink" xfId="608" builtinId="9" hidden="1"/>
    <cellStyle name="Followed Hyperlink" xfId="609" builtinId="9" hidden="1"/>
    <cellStyle name="Followed Hyperlink" xfId="610" builtinId="9" hidden="1"/>
    <cellStyle name="Followed Hyperlink" xfId="611" builtinId="9" hidden="1"/>
    <cellStyle name="Followed Hyperlink" xfId="612" builtinId="9" hidden="1"/>
    <cellStyle name="Followed Hyperlink" xfId="615" builtinId="9" hidden="1"/>
    <cellStyle name="Followed Hyperlink" xfId="616" builtinId="9" hidden="1"/>
    <cellStyle name="Followed Hyperlink" xfId="617" builtinId="9" hidden="1"/>
    <cellStyle name="Followed Hyperlink" xfId="618" builtinId="9" hidden="1"/>
    <cellStyle name="Followed Hyperlink" xfId="619" builtinId="9" hidden="1"/>
    <cellStyle name="Followed Hyperlink" xfId="620" builtinId="9" hidden="1"/>
    <cellStyle name="Followed Hyperlink" xfId="621" builtinId="9" hidden="1"/>
    <cellStyle name="Followed Hyperlink" xfId="622" builtinId="9" hidden="1"/>
    <cellStyle name="Followed Hyperlink" xfId="623" builtinId="9" hidden="1"/>
    <cellStyle name="Followed Hyperlink" xfId="624" builtinId="9" hidden="1"/>
    <cellStyle name="Followed Hyperlink" xfId="625" builtinId="9" hidden="1"/>
    <cellStyle name="Followed Hyperlink" xfId="626" builtinId="9" hidden="1"/>
    <cellStyle name="Followed Hyperlink" xfId="627" builtinId="9" hidden="1"/>
    <cellStyle name="Followed Hyperlink" xfId="628" builtinId="9" hidden="1"/>
    <cellStyle name="Followed Hyperlink" xfId="629" builtinId="9" hidden="1"/>
    <cellStyle name="Followed Hyperlink" xfId="630" builtinId="9" hidden="1"/>
    <cellStyle name="Followed Hyperlink" xfId="631" builtinId="9" hidden="1"/>
    <cellStyle name="Followed Hyperlink" xfId="632" builtinId="9" hidden="1"/>
    <cellStyle name="Followed Hyperlink" xfId="633" builtinId="9" hidden="1"/>
    <cellStyle name="Followed Hyperlink" xfId="634" builtinId="9" hidden="1"/>
    <cellStyle name="Followed Hyperlink" xfId="635" builtinId="9" hidden="1"/>
    <cellStyle name="Followed Hyperlink" xfId="636" builtinId="9" hidden="1"/>
    <cellStyle name="Followed Hyperlink" xfId="637" builtinId="9" hidden="1"/>
    <cellStyle name="Followed Hyperlink" xfId="638" builtinId="9" hidden="1"/>
    <cellStyle name="Followed Hyperlink" xfId="639" builtinId="9" hidden="1"/>
    <cellStyle name="Followed Hyperlink" xfId="640" builtinId="9" hidden="1"/>
    <cellStyle name="Followed Hyperlink" xfId="641" builtinId="9" hidden="1"/>
    <cellStyle name="Followed Hyperlink" xfId="642" builtinId="9" hidden="1"/>
    <cellStyle name="Followed Hyperlink" xfId="643" builtinId="9" hidden="1"/>
    <cellStyle name="Followed Hyperlink" xfId="644" builtinId="9" hidden="1"/>
    <cellStyle name="Followed Hyperlink" xfId="645" builtinId="9" hidden="1"/>
    <cellStyle name="Followed Hyperlink" xfId="646" builtinId="9" hidden="1"/>
    <cellStyle name="Followed Hyperlink" xfId="647" builtinId="9" hidden="1"/>
    <cellStyle name="Followed Hyperlink" xfId="648" builtinId="9" hidden="1"/>
    <cellStyle name="Followed Hyperlink" xfId="649" builtinId="9" hidden="1"/>
    <cellStyle name="Followed Hyperlink" xfId="650" builtinId="9" hidden="1"/>
    <cellStyle name="Followed Hyperlink" xfId="651" builtinId="9" hidden="1"/>
    <cellStyle name="Followed Hyperlink" xfId="652" builtinId="9" hidden="1"/>
    <cellStyle name="Followed Hyperlink" xfId="653" builtinId="9" hidden="1"/>
    <cellStyle name="Followed Hyperlink" xfId="654" builtinId="9" hidden="1"/>
    <cellStyle name="Followed Hyperlink" xfId="655" builtinId="9" hidden="1"/>
    <cellStyle name="Followed Hyperlink" xfId="656" builtinId="9" hidden="1"/>
    <cellStyle name="Followed Hyperlink" xfId="657" builtinId="9" hidden="1"/>
    <cellStyle name="Followed Hyperlink" xfId="658" builtinId="9" hidden="1"/>
    <cellStyle name="Followed Hyperlink" xfId="659" builtinId="9" hidden="1"/>
    <cellStyle name="Followed Hyperlink" xfId="660" builtinId="9" hidden="1"/>
    <cellStyle name="Followed Hyperlink" xfId="661" builtinId="9" hidden="1"/>
    <cellStyle name="Followed Hyperlink" xfId="662" builtinId="9" hidden="1"/>
    <cellStyle name="Followed Hyperlink" xfId="663" builtinId="9" hidden="1"/>
    <cellStyle name="Followed Hyperlink" xfId="664" builtinId="9" hidden="1"/>
    <cellStyle name="Followed Hyperlink" xfId="665" builtinId="9" hidden="1"/>
    <cellStyle name="Followed Hyperlink" xfId="666" builtinId="9" hidden="1"/>
    <cellStyle name="Followed Hyperlink" xfId="667" builtinId="9" hidden="1"/>
    <cellStyle name="Followed Hyperlink" xfId="668" builtinId="9" hidden="1"/>
    <cellStyle name="Followed Hyperlink" xfId="669" builtinId="9" hidden="1"/>
    <cellStyle name="Followed Hyperlink" xfId="670" builtinId="9" hidden="1"/>
    <cellStyle name="Followed Hyperlink" xfId="671" builtinId="9" hidden="1"/>
    <cellStyle name="Followed Hyperlink" xfId="672" builtinId="9" hidden="1"/>
    <cellStyle name="Followed Hyperlink" xfId="673" builtinId="9" hidden="1"/>
    <cellStyle name="Followed Hyperlink" xfId="674" builtinId="9" hidden="1"/>
    <cellStyle name="Followed Hyperlink" xfId="675" builtinId="9" hidden="1"/>
    <cellStyle name="Followed Hyperlink" xfId="676" builtinId="9" hidden="1"/>
    <cellStyle name="Followed Hyperlink" xfId="677" builtinId="9" hidden="1"/>
    <cellStyle name="Followed Hyperlink" xfId="678" builtinId="9" hidden="1"/>
    <cellStyle name="Followed Hyperlink" xfId="679" builtinId="9" hidden="1"/>
    <cellStyle name="Followed Hyperlink" xfId="680" builtinId="9" hidden="1"/>
    <cellStyle name="Followed Hyperlink" xfId="681" builtinId="9" hidden="1"/>
    <cellStyle name="Followed Hyperlink" xfId="682" builtinId="9" hidden="1"/>
    <cellStyle name="Followed Hyperlink" xfId="683" builtinId="9" hidden="1"/>
    <cellStyle name="Followed Hyperlink" xfId="684" builtinId="9" hidden="1"/>
    <cellStyle name="Followed Hyperlink" xfId="685" builtinId="9" hidden="1"/>
    <cellStyle name="Followed Hyperlink" xfId="686" builtinId="9" hidden="1"/>
    <cellStyle name="Followed Hyperlink" xfId="687" builtinId="9" hidden="1"/>
    <cellStyle name="Followed Hyperlink" xfId="688" builtinId="9" hidden="1"/>
    <cellStyle name="Followed Hyperlink" xfId="689" builtinId="9" hidden="1"/>
    <cellStyle name="Followed Hyperlink" xfId="690" builtinId="9" hidden="1"/>
    <cellStyle name="Followed Hyperlink" xfId="691" builtinId="9" hidden="1"/>
    <cellStyle name="Followed Hyperlink" xfId="692" builtinId="9" hidden="1"/>
    <cellStyle name="Followed Hyperlink" xfId="693" builtinId="9" hidden="1"/>
    <cellStyle name="Followed Hyperlink" xfId="694" builtinId="9" hidden="1"/>
    <cellStyle name="Followed Hyperlink" xfId="695" builtinId="9" hidden="1"/>
    <cellStyle name="Followed Hyperlink" xfId="696" builtinId="9" hidden="1"/>
    <cellStyle name="Followed Hyperlink" xfId="697" builtinId="9" hidden="1"/>
    <cellStyle name="Followed Hyperlink" xfId="698" builtinId="9" hidden="1"/>
    <cellStyle name="Followed Hyperlink" xfId="699" builtinId="9" hidden="1"/>
    <cellStyle name="Followed Hyperlink" xfId="700" builtinId="9" hidden="1"/>
    <cellStyle name="Followed Hyperlink" xfId="701" builtinId="9" hidden="1"/>
    <cellStyle name="Followed Hyperlink" xfId="702" builtinId="9" hidden="1"/>
    <cellStyle name="Followed Hyperlink" xfId="704" builtinId="9" hidden="1"/>
    <cellStyle name="Followed Hyperlink" xfId="705" builtinId="9" hidden="1"/>
    <cellStyle name="Followed Hyperlink" xfId="706" builtinId="9" hidden="1"/>
    <cellStyle name="Followed Hyperlink" xfId="707" builtinId="9" hidden="1"/>
    <cellStyle name="Followed Hyperlink" xfId="708" builtinId="9" hidden="1"/>
    <cellStyle name="Followed Hyperlink" xfId="709" builtinId="9" hidden="1"/>
    <cellStyle name="Followed Hyperlink" xfId="710" builtinId="9" hidden="1"/>
    <cellStyle name="Followed Hyperlink" xfId="711" builtinId="9" hidden="1"/>
    <cellStyle name="Followed Hyperlink" xfId="712" builtinId="9" hidden="1"/>
    <cellStyle name="Followed Hyperlink" xfId="713" builtinId="9" hidden="1"/>
    <cellStyle name="Followed Hyperlink" xfId="714" builtinId="9" hidden="1"/>
    <cellStyle name="Followed Hyperlink" xfId="715" builtinId="9" hidden="1"/>
    <cellStyle name="Followed Hyperlink" xfId="716" builtinId="9" hidden="1"/>
    <cellStyle name="Followed Hyperlink" xfId="717" builtinId="9" hidden="1"/>
    <cellStyle name="Followed Hyperlink" xfId="718" builtinId="9" hidden="1"/>
    <cellStyle name="Followed Hyperlink" xfId="719" builtinId="9" hidden="1"/>
    <cellStyle name="Followed Hyperlink" xfId="720" builtinId="9" hidden="1"/>
    <cellStyle name="Followed Hyperlink" xfId="721" builtinId="9" hidden="1"/>
    <cellStyle name="Followed Hyperlink" xfId="722" builtinId="9" hidden="1"/>
    <cellStyle name="Followed Hyperlink" xfId="723" builtinId="9" hidden="1"/>
    <cellStyle name="Followed Hyperlink" xfId="724" builtinId="9" hidden="1"/>
    <cellStyle name="Followed Hyperlink" xfId="725" builtinId="9" hidden="1"/>
    <cellStyle name="Followed Hyperlink" xfId="726" builtinId="9" hidden="1"/>
    <cellStyle name="Followed Hyperlink" xfId="727" builtinId="9" hidden="1"/>
    <cellStyle name="Followed Hyperlink" xfId="728" builtinId="9" hidden="1"/>
    <cellStyle name="Followed Hyperlink" xfId="729" builtinId="9" hidden="1"/>
    <cellStyle name="Followed Hyperlink" xfId="730" builtinId="9" hidden="1"/>
    <cellStyle name="Followed Hyperlink" xfId="731" builtinId="9" hidden="1"/>
    <cellStyle name="Followed Hyperlink" xfId="732" builtinId="9" hidden="1"/>
    <cellStyle name="Followed Hyperlink" xfId="733" builtinId="9" hidden="1"/>
    <cellStyle name="Followed Hyperlink" xfId="734" builtinId="9" hidden="1"/>
    <cellStyle name="Followed Hyperlink" xfId="735" builtinId="9" hidden="1"/>
    <cellStyle name="Followed Hyperlink" xfId="736" builtinId="9" hidden="1"/>
    <cellStyle name="Followed Hyperlink" xfId="737" builtinId="9" hidden="1"/>
    <cellStyle name="Followed Hyperlink" xfId="738" builtinId="9" hidden="1"/>
    <cellStyle name="Followed Hyperlink" xfId="739" builtinId="9" hidden="1"/>
    <cellStyle name="Followed Hyperlink" xfId="740" builtinId="9" hidden="1"/>
    <cellStyle name="Followed Hyperlink" xfId="741" builtinId="9" hidden="1"/>
    <cellStyle name="Followed Hyperlink" xfId="742" builtinId="9" hidden="1"/>
    <cellStyle name="Followed Hyperlink" xfId="743" builtinId="9" hidden="1"/>
    <cellStyle name="Followed Hyperlink" xfId="744" builtinId="9" hidden="1"/>
    <cellStyle name="Followed Hyperlink" xfId="745" builtinId="9" hidden="1"/>
    <cellStyle name="Followed Hyperlink" xfId="746" builtinId="9" hidden="1"/>
    <cellStyle name="Followed Hyperlink" xfId="747" builtinId="9" hidden="1"/>
    <cellStyle name="Followed Hyperlink" xfId="748" builtinId="9" hidden="1"/>
    <cellStyle name="Followed Hyperlink" xfId="749" builtinId="9" hidden="1"/>
    <cellStyle name="Followed Hyperlink" xfId="750" builtinId="9" hidden="1"/>
    <cellStyle name="Followed Hyperlink" xfId="751" builtinId="9" hidden="1"/>
    <cellStyle name="Followed Hyperlink" xfId="752" builtinId="9" hidden="1"/>
    <cellStyle name="Followed Hyperlink" xfId="753" builtinId="9" hidden="1"/>
    <cellStyle name="Followed Hyperlink" xfId="754" builtinId="9" hidden="1"/>
    <cellStyle name="Followed Hyperlink" xfId="755" builtinId="9" hidden="1"/>
    <cellStyle name="Followed Hyperlink" xfId="756" builtinId="9" hidden="1"/>
    <cellStyle name="Followed Hyperlink" xfId="757" builtinId="9" hidden="1"/>
    <cellStyle name="Followed Hyperlink" xfId="758" builtinId="9" hidden="1"/>
    <cellStyle name="Followed Hyperlink" xfId="759" builtinId="9" hidden="1"/>
    <cellStyle name="Followed Hyperlink" xfId="760" builtinId="9" hidden="1"/>
    <cellStyle name="Followed Hyperlink" xfId="761" builtinId="9" hidden="1"/>
    <cellStyle name="Followed Hyperlink" xfId="762" builtinId="9" hidden="1"/>
    <cellStyle name="Followed Hyperlink" xfId="763" builtinId="9" hidden="1"/>
    <cellStyle name="Followed Hyperlink" xfId="764" builtinId="9" hidden="1"/>
    <cellStyle name="Followed Hyperlink" xfId="765" builtinId="9" hidden="1"/>
    <cellStyle name="Followed Hyperlink" xfId="766" builtinId="9" hidden="1"/>
    <cellStyle name="Followed Hyperlink" xfId="767" builtinId="9" hidden="1"/>
    <cellStyle name="Followed Hyperlink" xfId="768" builtinId="9" hidden="1"/>
    <cellStyle name="Followed Hyperlink" xfId="769" builtinId="9" hidden="1"/>
    <cellStyle name="Followed Hyperlink" xfId="770" builtinId="9" hidden="1"/>
    <cellStyle name="Followed Hyperlink" xfId="771" builtinId="9" hidden="1"/>
    <cellStyle name="Followed Hyperlink" xfId="772" builtinId="9" hidden="1"/>
    <cellStyle name="Followed Hyperlink" xfId="773" builtinId="9" hidden="1"/>
    <cellStyle name="Followed Hyperlink" xfId="774" builtinId="9" hidden="1"/>
    <cellStyle name="Followed Hyperlink" xfId="775" builtinId="9" hidden="1"/>
    <cellStyle name="Followed Hyperlink" xfId="776" builtinId="9" hidden="1"/>
    <cellStyle name="Followed Hyperlink" xfId="777" builtinId="9" hidden="1"/>
    <cellStyle name="Followed Hyperlink" xfId="778" builtinId="9" hidden="1"/>
    <cellStyle name="Followed Hyperlink" xfId="779" builtinId="9" hidden="1"/>
    <cellStyle name="Followed Hyperlink" xfId="780" builtinId="9" hidden="1"/>
    <cellStyle name="Followed Hyperlink" xfId="781" builtinId="9" hidden="1"/>
    <cellStyle name="Followed Hyperlink" xfId="782" builtinId="9" hidden="1"/>
    <cellStyle name="Followed Hyperlink" xfId="783" builtinId="9" hidden="1"/>
    <cellStyle name="Followed Hyperlink" xfId="784" builtinId="9" hidden="1"/>
    <cellStyle name="Followed Hyperlink" xfId="785" builtinId="9" hidden="1"/>
    <cellStyle name="Followed Hyperlink" xfId="786" builtinId="9" hidden="1"/>
    <cellStyle name="Followed Hyperlink" xfId="787" builtinId="9" hidden="1"/>
    <cellStyle name="Followed Hyperlink" xfId="788" builtinId="9" hidden="1"/>
    <cellStyle name="Followed Hyperlink" xfId="789" builtinId="9" hidden="1"/>
    <cellStyle name="Followed Hyperlink" xfId="790" builtinId="9" hidden="1"/>
    <cellStyle name="Followed Hyperlink" xfId="791" builtinId="9" hidden="1"/>
    <cellStyle name="Followed Hyperlink" xfId="792" builtinId="9" hidden="1"/>
    <cellStyle name="Hyperlink" xfId="4" builtinId="8"/>
    <cellStyle name="Normal" xfId="0" builtinId="0"/>
    <cellStyle name="Normal 1" xfId="5" xr:uid="{00000000-0005-0000-0000-00000E030000}"/>
    <cellStyle name="Normal 2" xfId="307" xr:uid="{00000000-0005-0000-0000-00000F030000}"/>
    <cellStyle name="Normal 3" xfId="613" xr:uid="{00000000-0005-0000-0000-000010030000}"/>
    <cellStyle name="Normal 4" xfId="793" xr:uid="{BF39FB7A-C9EC-6B4C-8878-D6A3E79493CA}"/>
    <cellStyle name="Normal_GBFS-deliverable-LINKED.xls" xfId="64" xr:uid="{00000000-0005-0000-0000-000011030000}"/>
    <cellStyle name="Normal_IPT Q4 stats deliverable.xls" xfId="6" xr:uid="{00000000-0005-0000-0000-000012030000}"/>
    <cellStyle name="Normal_IRU-Lease Calculator.xls" xfId="7" xr:uid="{00000000-0005-0000-0000-000013030000}"/>
    <cellStyle name="Normal_trans-atl-SubOptic-ts2.xls" xfId="310" xr:uid="{00000000-0005-0000-0000-000014030000}"/>
    <cellStyle name="Percent" xfId="8" builtinId="5"/>
    <cellStyle name="Percent 2" xfId="308" xr:uid="{00000000-0005-0000-0000-000016030000}"/>
    <cellStyle name="Percent 3" xfId="703" xr:uid="{00000000-0005-0000-0000-000017030000}"/>
    <cellStyle name="Percent 4" xfId="794" xr:uid="{2FE6C8D3-F934-3844-ABD8-995314747AD3}"/>
    <cellStyle name="Style 1" xfId="311" xr:uid="{00000000-0005-0000-0000-000018030000}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FFFFFF"/>
      <rgbColor rgb="00738524"/>
      <rgbColor rgb="000000D4"/>
      <rgbColor rgb="0069553D"/>
      <rgbColor rgb="0012273D"/>
      <rgbColor rgb="00C29D07"/>
      <rgbColor rgb="00900000"/>
      <rgbColor rgb="00006411"/>
      <rgbColor rgb="00000090"/>
      <rgbColor rgb="0090713A"/>
      <rgbColor rgb="00FFFFFF"/>
      <rgbColor rgb="00008080"/>
      <rgbColor rgb="00FFFFFF"/>
      <rgbColor rgb="00B9D5DC"/>
      <rgbColor rgb="0012273D"/>
      <rgbColor rgb="00852B03"/>
      <rgbColor rgb="0069553D"/>
      <rgbColor rgb="00738524"/>
      <rgbColor rgb="00C29A07"/>
      <rgbColor rgb="00D1BA8E"/>
      <rgbColor rgb="00CCE0E2"/>
      <rgbColor rgb="00FFFFFF"/>
      <rgbColor rgb="00000000"/>
      <rgbColor rgb="00262626"/>
      <rgbColor rgb="004C4C4C"/>
      <rgbColor rgb="00737373"/>
      <rgbColor rgb="00999999"/>
      <rgbColor rgb="00C0C0C0"/>
      <rgbColor rgb="00E6E6E6"/>
      <rgbColor rgb="00FFFFFF"/>
      <rgbColor rgb="00D1BA8E"/>
      <rgbColor rgb="00999999"/>
      <rgbColor rgb="00737373"/>
      <rgbColor rgb="004C4C4C"/>
      <rgbColor rgb="00C0C0C0"/>
      <rgbColor rgb="00000000"/>
      <rgbColor rgb="00E6E6E6"/>
      <rgbColor rgb="00262626"/>
      <rgbColor rgb="00FFFFFF"/>
      <rgbColor rgb="00FFFFFF"/>
      <rgbColor rgb="00FFFFFF"/>
      <rgbColor rgb="00852B03"/>
      <rgbColor rgb="00FFFFFF"/>
      <rgbColor rgb="00FF6600"/>
      <rgbColor rgb="00763B22"/>
      <rgbColor rgb="00FFFFFF"/>
      <rgbColor rgb="00003366"/>
      <rgbColor rgb="00FFFFFF"/>
      <rgbColor rgb="00003300"/>
      <rgbColor rgb="00333300"/>
      <rgbColor rgb="00993300"/>
      <rgbColor rgb="00CCE0E2"/>
      <rgbColor rgb="000E2B38"/>
      <rgbColor rgb="00AFA28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6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8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2416245022604"/>
          <c:y val="0.17460348706411699"/>
          <c:w val="0.76567526139150599"/>
          <c:h val="0.662699037620297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Charts!$A$10</c:f>
              <c:strCache>
                <c:ptCount val="1"/>
                <c:pt idx="0">
                  <c:v>Used International Bandwidth</c:v>
                </c:pt>
              </c:strCache>
            </c:strRef>
          </c:tx>
          <c:spPr>
            <a:solidFill>
              <a:schemeClr val="accent1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1-59C8-B54C-98D9-651742E0E732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3-59C8-B54C-98D9-651742E0E732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5-59C8-B54C-98D9-651742E0E732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7-59C8-B54C-98D9-651742E0E732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9-59C8-B54C-98D9-651742E0E732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1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B-59C8-B54C-98D9-651742E0E732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D-59C8-B54C-98D9-651742E0E732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1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F-59C8-B54C-98D9-651742E0E732}"/>
              </c:ext>
            </c:extLst>
          </c:dPt>
          <c:cat>
            <c:numRef>
              <c:f>Charts!$B$9:$I$9</c:f>
              <c:numCache>
                <c:formatCode>General</c:formatCode>
                <c:ptCount val="8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</c:numCache>
            </c:numRef>
          </c:cat>
          <c:val>
            <c:numRef>
              <c:f>Charts!$B$10:$I$10</c:f>
              <c:numCache>
                <c:formatCode>_(* #,##0_);_(* \(#,##0\);_(* "-"??_);_(@_)</c:formatCode>
                <c:ptCount val="8"/>
                <c:pt idx="0">
                  <c:v>4981.2061972871725</c:v>
                </c:pt>
                <c:pt idx="1">
                  <c:v>6590.3447092185979</c:v>
                </c:pt>
                <c:pt idx="2">
                  <c:v>8717.3754351635434</c:v>
                </c:pt>
                <c:pt idx="3">
                  <c:v>11502.521898387689</c:v>
                </c:pt>
                <c:pt idx="4">
                  <c:v>15140.442753123163</c:v>
                </c:pt>
                <c:pt idx="5">
                  <c:v>19798.507295830932</c:v>
                </c:pt>
                <c:pt idx="6">
                  <c:v>25715.146614495126</c:v>
                </c:pt>
                <c:pt idx="7">
                  <c:v>33162.355577864793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9C8-B54C-98D9-651742E0E7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axId val="-2062592584"/>
        <c:axId val="-2063594408"/>
      </c:barChart>
      <c:lineChart>
        <c:grouping val="standard"/>
        <c:varyColors val="0"/>
        <c:ser>
          <c:idx val="1"/>
          <c:order val="1"/>
          <c:tx>
            <c:strRef>
              <c:f>Charts!$A$11</c:f>
              <c:strCache>
                <c:ptCount val="1"/>
                <c:pt idx="0">
                  <c:v>Annual Growth Rate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numRef>
              <c:f>Charts!$B$9:$I$9</c:f>
              <c:numCache>
                <c:formatCode>General</c:formatCode>
                <c:ptCount val="8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</c:numCache>
            </c:numRef>
          </c:cat>
          <c:val>
            <c:numRef>
              <c:f>Charts!$B$11:$I$11</c:f>
              <c:numCache>
                <c:formatCode>0%</c:formatCode>
                <c:ptCount val="8"/>
                <c:pt idx="0">
                  <c:v>0.2969171696259969</c:v>
                </c:pt>
                <c:pt idx="1">
                  <c:v>0.32304193968275863</c:v>
                </c:pt>
                <c:pt idx="2">
                  <c:v>0.32274954039500336</c:v>
                </c:pt>
                <c:pt idx="3">
                  <c:v>0.31949369210251244</c:v>
                </c:pt>
                <c:pt idx="4">
                  <c:v>0.31627158695045843</c:v>
                </c:pt>
                <c:pt idx="5">
                  <c:v>0.30765708894126664</c:v>
                </c:pt>
                <c:pt idx="6">
                  <c:v>0.29884269709111289</c:v>
                </c:pt>
                <c:pt idx="7">
                  <c:v>0.28960398612589766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59C8-B54C-98D9-651742E0E7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5016488"/>
        <c:axId val="-2125022264"/>
      </c:lineChart>
      <c:valAx>
        <c:axId val="-2063594408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baseline="0"/>
                  <a:t>Bandwidth (Tbps)</a:t>
                </a:r>
                <a:endParaRPr lang="en-US"/>
              </a:p>
            </c:rich>
          </c:tx>
          <c:overlay val="0"/>
        </c:title>
        <c:numFmt formatCode="#,##0" sourceLinked="0"/>
        <c:majorTickMark val="none"/>
        <c:minorTickMark val="none"/>
        <c:tickLblPos val="nextTo"/>
        <c:spPr>
          <a:ln>
            <a:noFill/>
          </a:ln>
        </c:spPr>
        <c:crossAx val="-2062592584"/>
        <c:crosses val="max"/>
        <c:crossBetween val="between"/>
      </c:valAx>
      <c:catAx>
        <c:axId val="-2062592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063594408"/>
        <c:crosses val="autoZero"/>
        <c:auto val="1"/>
        <c:lblAlgn val="ctr"/>
        <c:lblOffset val="100"/>
        <c:noMultiLvlLbl val="0"/>
      </c:catAx>
      <c:valAx>
        <c:axId val="-2125022264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Annual Change</a:t>
                </a:r>
              </a:p>
            </c:rich>
          </c:tx>
          <c:layout>
            <c:manualLayout>
              <c:xMode val="edge"/>
              <c:yMode val="edge"/>
              <c:x val="1.8918421396420498E-2"/>
              <c:y val="0.354795831747797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spPr>
          <a:ln>
            <a:noFill/>
          </a:ln>
        </c:spPr>
        <c:crossAx val="-2125016488"/>
        <c:crosses val="autoZero"/>
        <c:crossBetween val="between"/>
      </c:valAx>
      <c:catAx>
        <c:axId val="-21250164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125022264"/>
        <c:crosses val="autoZero"/>
        <c:auto val="1"/>
        <c:lblAlgn val="ctr"/>
        <c:lblOffset val="100"/>
        <c:noMultiLvlLbl val="0"/>
      </c:cat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Demand, Price and Revenue Change</a:t>
            </a:r>
          </a:p>
        </c:rich>
      </c:tx>
      <c:layout>
        <c:manualLayout>
          <c:xMode val="edge"/>
          <c:yMode val="edge"/>
          <c:x val="0.17798599936020301"/>
          <c:y val="2.830197370643459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266984144862899"/>
          <c:y val="0.229560453396636"/>
          <c:w val="0.62763483984913604"/>
          <c:h val="0.66666871397379202"/>
        </c:manualLayout>
      </c:layout>
      <c:bubbleChart>
        <c:varyColors val="0"/>
        <c:ser>
          <c:idx val="1"/>
          <c:order val="0"/>
          <c:spPr>
            <a:solidFill>
              <a:srgbClr val="852B03"/>
            </a:solidFill>
            <a:ln w="25400">
              <a:noFill/>
            </a:ln>
          </c:spPr>
          <c:invertIfNegative val="1"/>
          <c:dLbls>
            <c:dLbl>
              <c:idx val="0"/>
              <c:layout>
                <c:manualLayout>
                  <c:x val="-0.20427153695416"/>
                  <c:y val="-9.5360050482821798E-2"/>
                </c:manualLayout>
              </c:layout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A86-1E4F-9F28-3BAFB1D3E3CC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'Trans-Pacific'!#REF!</c:f>
            </c:numRef>
          </c:xVal>
          <c:yVal>
            <c:numRef>
              <c:f>'Trans-Pacific'!#REF!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bubbleSize>
            <c:numRef>
              <c:f>'Trans-Pacific'!#REF!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bubbleSize>
          <c:bubble3D val="0"/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w="25400">
                    <a:noFill/>
                  </a:ln>
                </c14:spPr>
              </c14:invertSolidFillFmt>
            </c:ex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'Trans-Pacific'!#REF!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CA86-1E4F-9F28-3BAFB1D3E3CC}"/>
            </c:ext>
          </c:extLst>
        </c:ser>
        <c:ser>
          <c:idx val="0"/>
          <c:order val="1"/>
          <c:spPr>
            <a:solidFill>
              <a:srgbClr val="12273D"/>
            </a:solidFill>
            <a:ln w="25400">
              <a:noFill/>
            </a:ln>
          </c:spPr>
          <c:invertIfNegative val="1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'Trans-Pacific'!#REF!</c:f>
            </c:numRef>
          </c:xVal>
          <c:yVal>
            <c:numRef>
              <c:f>'Trans-Pacific'!#REF!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bubbleSize>
            <c:numRef>
              <c:f>'Trans-Pacific'!#REF!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bubbleSize>
          <c:bubble3D val="0"/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w="25400">
                    <a:noFill/>
                  </a:ln>
                </c14:spPr>
              </c14:invertSolidFillFmt>
            </c:ex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'Trans-Pacific'!#REF!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CA86-1E4F-9F28-3BAFB1D3E3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-2085935208"/>
        <c:axId val="-2085932440"/>
      </c:bubbleChart>
      <c:valAx>
        <c:axId val="-2085935208"/>
        <c:scaling>
          <c:orientation val="minMax"/>
          <c:min val="0"/>
        </c:scaling>
        <c:delete val="0"/>
        <c:axPos val="t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Demand, 2012-19 CAGR</a:t>
                </a:r>
              </a:p>
            </c:rich>
          </c:tx>
          <c:layout>
            <c:manualLayout>
              <c:xMode val="edge"/>
              <c:yMode val="edge"/>
              <c:x val="0.36065584080883201"/>
              <c:y val="0.11006323108057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85932440"/>
        <c:crosses val="max"/>
        <c:crossBetween val="midCat"/>
      </c:valAx>
      <c:valAx>
        <c:axId val="-2085932440"/>
        <c:scaling>
          <c:orientation val="minMax"/>
          <c:min val="-0.6"/>
        </c:scaling>
        <c:delete val="0"/>
        <c:axPos val="l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Weighted Average 10 Gbps Wavelenght Lease Price, 2012-19 CAGR</a:t>
                </a:r>
              </a:p>
            </c:rich>
          </c:tx>
          <c:layout>
            <c:manualLayout>
              <c:xMode val="edge"/>
              <c:yMode val="edge"/>
              <c:x val="3.7470736707411099E-2"/>
              <c:y val="0.27673040957402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85935208"/>
        <c:crossesAt val="-0.3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36533968289725799"/>
          <c:y val="0.62893274903188001"/>
          <c:w val="0.12880565743172601"/>
          <c:h val="8.490592111930370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Demand, Price and Revenue Change</a:t>
            </a:r>
          </a:p>
        </c:rich>
      </c:tx>
      <c:layout>
        <c:manualLayout>
          <c:xMode val="edge"/>
          <c:yMode val="edge"/>
          <c:x val="0.17798599936020301"/>
          <c:y val="2.830197370643459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266984144862899"/>
          <c:y val="0.229560453396636"/>
          <c:w val="0.62763483984913604"/>
          <c:h val="0.66666871397379202"/>
        </c:manualLayout>
      </c:layout>
      <c:bubbleChart>
        <c:varyColors val="0"/>
        <c:ser>
          <c:idx val="1"/>
          <c:order val="0"/>
          <c:spPr>
            <a:solidFill>
              <a:srgbClr val="852B03"/>
            </a:solidFill>
            <a:ln w="25400">
              <a:noFill/>
            </a:ln>
          </c:spPr>
          <c:invertIfNegative val="1"/>
          <c:dLbls>
            <c:dLbl>
              <c:idx val="0"/>
              <c:layout>
                <c:manualLayout>
                  <c:x val="-0.20427153695416"/>
                  <c:y val="-9.5360050482821798E-2"/>
                </c:manualLayout>
              </c:layout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140-A547-B562-39C967CA4491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'Trans-Pacific'!#REF!</c:f>
            </c:numRef>
          </c:xVal>
          <c:yVal>
            <c:numRef>
              <c:f>'Trans-Pacific'!#REF!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bubbleSize>
            <c:numRef>
              <c:f>'Trans-Pacific'!#REF!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bubbleSize>
          <c:bubble3D val="0"/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w="25400">
                    <a:noFill/>
                  </a:ln>
                </c14:spPr>
              </c14:invertSolidFillFmt>
            </c:ex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'Trans-Pacific'!#REF!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A140-A547-B562-39C967CA4491}"/>
            </c:ext>
          </c:extLst>
        </c:ser>
        <c:ser>
          <c:idx val="0"/>
          <c:order val="1"/>
          <c:spPr>
            <a:solidFill>
              <a:srgbClr val="12273D"/>
            </a:solidFill>
            <a:ln w="25400">
              <a:noFill/>
            </a:ln>
          </c:spPr>
          <c:invertIfNegative val="1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'Trans-Pacific'!#REF!</c:f>
            </c:numRef>
          </c:xVal>
          <c:yVal>
            <c:numRef>
              <c:f>'Trans-Pacific'!#REF!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bubbleSize>
            <c:numRef>
              <c:f>'Trans-Pacific'!#REF!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bubbleSize>
          <c:bubble3D val="0"/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w="25400">
                    <a:noFill/>
                  </a:ln>
                </c14:spPr>
              </c14:invertSolidFillFmt>
            </c:ex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'Trans-Pacific'!#REF!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A140-A547-B562-39C967CA44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-2080678552"/>
        <c:axId val="-2080672392"/>
      </c:bubbleChart>
      <c:valAx>
        <c:axId val="-2080678552"/>
        <c:scaling>
          <c:orientation val="minMax"/>
          <c:min val="0"/>
        </c:scaling>
        <c:delete val="0"/>
        <c:axPos val="t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Demand, 2012-19 CAGR</a:t>
                </a:r>
              </a:p>
            </c:rich>
          </c:tx>
          <c:layout>
            <c:manualLayout>
              <c:xMode val="edge"/>
              <c:yMode val="edge"/>
              <c:x val="0.36065584080883201"/>
              <c:y val="0.11006323108057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80672392"/>
        <c:crosses val="max"/>
        <c:crossBetween val="midCat"/>
      </c:valAx>
      <c:valAx>
        <c:axId val="-2080672392"/>
        <c:scaling>
          <c:orientation val="minMax"/>
          <c:min val="-0.6"/>
        </c:scaling>
        <c:delete val="0"/>
        <c:axPos val="l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Weighted Average 10 Gbps Wavelenght Lease Price, 2012-19 CAGR</a:t>
                </a:r>
              </a:p>
            </c:rich>
          </c:tx>
          <c:layout>
            <c:manualLayout>
              <c:xMode val="edge"/>
              <c:yMode val="edge"/>
              <c:x val="3.7470736707411099E-2"/>
              <c:y val="0.27673040957402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80678552"/>
        <c:crossesAt val="-0.3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36533968289725799"/>
          <c:y val="0.62893274903188001"/>
          <c:w val="0.12880565743172601"/>
          <c:h val="8.490592111930370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6.4266473269788599E-2"/>
          <c:y val="0.11063105150133699"/>
          <c:w val="0.76904459817016801"/>
          <c:h val="0.75823330696103197"/>
        </c:manualLayout>
      </c:layout>
      <c:areaChart>
        <c:grouping val="standard"/>
        <c:varyColors val="0"/>
        <c:ser>
          <c:idx val="0"/>
          <c:order val="0"/>
          <c:tx>
            <c:strRef>
              <c:f>'Trans-Atl Lit v Potential'!$A$30</c:f>
              <c:strCache>
                <c:ptCount val="1"/>
                <c:pt idx="0">
                  <c:v>Baseline Lit Capacity Requirements</c:v>
                </c:pt>
              </c:strCache>
            </c:strRef>
          </c:tx>
          <c:spPr>
            <a:solidFill>
              <a:schemeClr val="accent1">
                <a:alpha val="50000"/>
              </a:schemeClr>
            </a:solidFill>
            <a:ln>
              <a:noFill/>
            </a:ln>
          </c:spPr>
          <c:cat>
            <c:numRef>
              <c:f>'Trans-Atl Lit v Potential'!$B$29:$I$29</c:f>
              <c:numCache>
                <c:formatCode>General</c:formatCode>
                <c:ptCount val="8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</c:numCache>
            </c:numRef>
          </c:cat>
          <c:val>
            <c:numRef>
              <c:f>'Trans-Atl Lit v Potential'!$B$30:$I$30</c:f>
              <c:numCache>
                <c:formatCode>_(* #,##0_);_(* \(#,##0\);_(* "-"??_);_(@_)</c:formatCode>
                <c:ptCount val="8"/>
                <c:pt idx="0">
                  <c:v>811.40292642489737</c:v>
                </c:pt>
                <c:pt idx="1">
                  <c:v>1028.0585557443753</c:v>
                </c:pt>
                <c:pt idx="2">
                  <c:v>1302.5641880489777</c:v>
                </c:pt>
                <c:pt idx="3">
                  <c:v>1650.3665618143712</c:v>
                </c:pt>
                <c:pt idx="4">
                  <c:v>2091.0369050101463</c:v>
                </c:pt>
                <c:pt idx="5">
                  <c:v>2649.3722299532456</c:v>
                </c:pt>
                <c:pt idx="6">
                  <c:v>3356.7906888823532</c:v>
                </c:pt>
                <c:pt idx="7">
                  <c:v>4253.0995084696406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94-634A-8330-55F41CECE907}"/>
            </c:ext>
          </c:extLst>
        </c:ser>
        <c:ser>
          <c:idx val="1"/>
          <c:order val="1"/>
          <c:tx>
            <c:strRef>
              <c:f>'Trans-Atl Lit v Potential'!$A$31</c:f>
              <c:strCache>
                <c:ptCount val="1"/>
                <c:pt idx="0">
                  <c:v>Modeled Lit Capacity Requirements</c:v>
                </c:pt>
              </c:strCache>
            </c:strRef>
          </c:tx>
          <c:spPr>
            <a:solidFill>
              <a:schemeClr val="accent1">
                <a:alpha val="50000"/>
              </a:schemeClr>
            </a:solidFill>
            <a:ln>
              <a:noFill/>
            </a:ln>
          </c:spPr>
          <c:cat>
            <c:numRef>
              <c:f>'Trans-Atl Lit v Potential'!$B$29:$I$29</c:f>
              <c:numCache>
                <c:formatCode>General</c:formatCode>
                <c:ptCount val="8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</c:numCache>
            </c:numRef>
          </c:cat>
          <c:val>
            <c:numRef>
              <c:f>'Trans-Atl Lit v Potential'!$B$31:$I$31</c:f>
              <c:numCache>
                <c:formatCode>_(* #,##0_);_(* \(#,##0\);_(* "-"??_);_(@_)</c:formatCode>
                <c:ptCount val="8"/>
                <c:pt idx="0">
                  <c:v>811.40292642489737</c:v>
                </c:pt>
                <c:pt idx="1">
                  <c:v>1028.0585557443753</c:v>
                </c:pt>
                <c:pt idx="2">
                  <c:v>1302.5641880489777</c:v>
                </c:pt>
                <c:pt idx="3">
                  <c:v>1650.3665618143712</c:v>
                </c:pt>
                <c:pt idx="4">
                  <c:v>2091.0369050101463</c:v>
                </c:pt>
                <c:pt idx="5">
                  <c:v>2649.3722299532456</c:v>
                </c:pt>
                <c:pt idx="6">
                  <c:v>3356.7906888823532</c:v>
                </c:pt>
                <c:pt idx="7">
                  <c:v>4253.0995084696406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94-634A-8330-55F41CECE9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3860280"/>
        <c:axId val="2104151032"/>
      </c:areaChart>
      <c:lineChart>
        <c:grouping val="standard"/>
        <c:varyColors val="0"/>
        <c:ser>
          <c:idx val="2"/>
          <c:order val="2"/>
          <c:tx>
            <c:strRef>
              <c:f>'Trans-Atl Lit v Potential'!$A$32</c:f>
              <c:strCache>
                <c:ptCount val="1"/>
                <c:pt idx="0">
                  <c:v>Baseline Potential Capacity</c:v>
                </c:pt>
              </c:strCache>
            </c:strRef>
          </c:tx>
          <c:marker>
            <c:symbol val="none"/>
          </c:marker>
          <c:dLbls>
            <c:dLbl>
              <c:idx val="14"/>
              <c:tx>
                <c:rich>
                  <a:bodyPr/>
                  <a:lstStyle/>
                  <a:p>
                    <a:r>
                      <a:rPr lang="en-US"/>
                      <a:t>Baseline Potential Capacity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AB94-634A-8330-55F41CECE907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'Trans-Atl Lit v Potential'!$B$29:$I$29</c:f>
              <c:numCache>
                <c:formatCode>General</c:formatCode>
                <c:ptCount val="8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</c:numCache>
            </c:numRef>
          </c:cat>
          <c:val>
            <c:numRef>
              <c:f>'Trans-Atl Lit v Potential'!$B$32:$I$32</c:f>
              <c:numCache>
                <c:formatCode>0</c:formatCode>
                <c:ptCount val="8"/>
                <c:pt idx="0">
                  <c:v>2793.8</c:v>
                </c:pt>
                <c:pt idx="1">
                  <c:v>2793.8</c:v>
                </c:pt>
                <c:pt idx="2">
                  <c:v>2793.8</c:v>
                </c:pt>
                <c:pt idx="3">
                  <c:v>2793.8</c:v>
                </c:pt>
                <c:pt idx="4">
                  <c:v>2793.8</c:v>
                </c:pt>
                <c:pt idx="5">
                  <c:v>2793.8</c:v>
                </c:pt>
                <c:pt idx="6">
                  <c:v>2793.8</c:v>
                </c:pt>
                <c:pt idx="7">
                  <c:v>2793.8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B94-634A-8330-55F41CECE907}"/>
            </c:ext>
          </c:extLst>
        </c:ser>
        <c:ser>
          <c:idx val="3"/>
          <c:order val="3"/>
          <c:tx>
            <c:strRef>
              <c:f>'Trans-Atl Lit v Potential'!$A$33</c:f>
              <c:strCache>
                <c:ptCount val="1"/>
                <c:pt idx="0">
                  <c:v>Modeled Potential Capacity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dLbls>
            <c:dLbl>
              <c:idx val="14"/>
              <c:tx>
                <c:strRef>
                  <c:f>'Trans-Atl Lit v Potential'!$A$36</c:f>
                  <c:strCache>
                    <c:ptCount val="1"/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{479605A3-513A-8E4D-99D4-A816C35E8EBA}</c15:txfldGUID>
                      <c15:f>'Trans-Atl Lit v Potential'!$A$36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4-AB94-634A-8330-55F41CECE907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'Trans-Atl Lit v Potential'!$B$29:$I$29</c:f>
              <c:numCache>
                <c:formatCode>General</c:formatCode>
                <c:ptCount val="8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</c:numCache>
            </c:numRef>
          </c:cat>
          <c:val>
            <c:numRef>
              <c:f>'Trans-Atl Lit v Potential'!$B$33:$I$33</c:f>
              <c:numCache>
                <c:formatCode>_(* #,##0_);_(* \(#,##0\);_(* "-"??_);_(@_)</c:formatCode>
                <c:ptCount val="8"/>
                <c:pt idx="0">
                  <c:v>2793.8</c:v>
                </c:pt>
                <c:pt idx="1">
                  <c:v>2793.8</c:v>
                </c:pt>
                <c:pt idx="2">
                  <c:v>2793.8</c:v>
                </c:pt>
                <c:pt idx="3">
                  <c:v>2793.8</c:v>
                </c:pt>
                <c:pt idx="4">
                  <c:v>2793.8</c:v>
                </c:pt>
                <c:pt idx="5">
                  <c:v>2793.8</c:v>
                </c:pt>
                <c:pt idx="6">
                  <c:v>2793.8</c:v>
                </c:pt>
                <c:pt idx="7">
                  <c:v>2793.8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B94-634A-8330-55F41CECE9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3860280"/>
        <c:axId val="2104151032"/>
      </c:lineChart>
      <c:catAx>
        <c:axId val="2103860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104151032"/>
        <c:crosses val="autoZero"/>
        <c:auto val="1"/>
        <c:lblAlgn val="ctr"/>
        <c:lblOffset val="100"/>
        <c:noMultiLvlLbl val="0"/>
      </c:catAx>
      <c:valAx>
        <c:axId val="21041510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Capacity (Tbps)</a:t>
                </a:r>
              </a:p>
            </c:rich>
          </c:tx>
          <c:overlay val="0"/>
        </c:title>
        <c:numFmt formatCode="#,##0" sourceLinked="0"/>
        <c:majorTickMark val="none"/>
        <c:minorTickMark val="none"/>
        <c:tickLblPos val="nextTo"/>
        <c:spPr>
          <a:ln>
            <a:noFill/>
          </a:ln>
        </c:spPr>
        <c:crossAx val="2103860280"/>
        <c:crosses val="autoZero"/>
        <c:crossBetween val="between"/>
      </c:valAx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</c:legend>
    <c:plotVisOnly val="1"/>
    <c:dispBlanksAs val="zero"/>
    <c:showDLblsOverMax val="0"/>
  </c:chart>
  <c:spPr>
    <a:ln>
      <a:noFill/>
    </a:ln>
  </c:spPr>
  <c:txPr>
    <a:bodyPr/>
    <a:lstStyle/>
    <a:p>
      <a:pPr>
        <a:defRPr>
          <a:latin typeface="Helvetica"/>
          <a:cs typeface="Helvetica"/>
        </a:defRPr>
      </a:pPr>
      <a:endParaRPr lang="en-US"/>
    </a:p>
  </c:txPr>
  <c:printSettings>
    <c:headerFooter/>
    <c:pageMargins b="1" l="0.75" r="0.75" t="1" header="0.5" footer="0.5"/>
    <c:pageSetup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6.4266473269788599E-2"/>
          <c:y val="0.11063105150133699"/>
          <c:w val="0.76904459817016801"/>
          <c:h val="0.75823330696103197"/>
        </c:manualLayout>
      </c:layout>
      <c:areaChart>
        <c:grouping val="standard"/>
        <c:varyColors val="0"/>
        <c:ser>
          <c:idx val="0"/>
          <c:order val="0"/>
          <c:tx>
            <c:strRef>
              <c:f>'Trans-Pac Lit v Potential'!$A$30</c:f>
              <c:strCache>
                <c:ptCount val="1"/>
                <c:pt idx="0">
                  <c:v>Baseline Lit Capacity Requirements</c:v>
                </c:pt>
              </c:strCache>
            </c:strRef>
          </c:tx>
          <c:spPr>
            <a:solidFill>
              <a:schemeClr val="accent1">
                <a:alpha val="50000"/>
              </a:schemeClr>
            </a:solidFill>
            <a:ln>
              <a:noFill/>
            </a:ln>
          </c:spPr>
          <c:cat>
            <c:numRef>
              <c:f>'Trans-Pac Lit v Potential'!$B$29:$I$29</c:f>
              <c:numCache>
                <c:formatCode>General</c:formatCode>
                <c:ptCount val="8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</c:numCache>
            </c:numRef>
          </c:cat>
          <c:val>
            <c:numRef>
              <c:f>'Trans-Pac Lit v Potential'!$B$30:$I$30</c:f>
              <c:numCache>
                <c:formatCode>_(* #,##0_);_(* \(#,##0\);_(* "-"??_);_(@_)</c:formatCode>
                <c:ptCount val="8"/>
                <c:pt idx="0">
                  <c:v>357.68955109760975</c:v>
                </c:pt>
                <c:pt idx="1">
                  <c:v>464.41151385773867</c:v>
                </c:pt>
                <c:pt idx="2">
                  <c:v>602.9755511219289</c:v>
                </c:pt>
                <c:pt idx="3">
                  <c:v>782.88221631423164</c:v>
                </c:pt>
                <c:pt idx="4">
                  <c:v>1016.4666933521268</c:v>
                </c:pt>
                <c:pt idx="5">
                  <c:v>1319.7445505384951</c:v>
                </c:pt>
                <c:pt idx="6">
                  <c:v>1713.5098376240467</c:v>
                </c:pt>
                <c:pt idx="7">
                  <c:v>2224.7608163537134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DF-994C-A44C-A97021054CF4}"/>
            </c:ext>
          </c:extLst>
        </c:ser>
        <c:ser>
          <c:idx val="1"/>
          <c:order val="1"/>
          <c:tx>
            <c:strRef>
              <c:f>'Trans-Pac Lit v Potential'!$A$31</c:f>
              <c:strCache>
                <c:ptCount val="1"/>
                <c:pt idx="0">
                  <c:v>Modeled Lit Capacity Requirements</c:v>
                </c:pt>
              </c:strCache>
            </c:strRef>
          </c:tx>
          <c:spPr>
            <a:solidFill>
              <a:schemeClr val="accent1">
                <a:alpha val="50000"/>
              </a:schemeClr>
            </a:solidFill>
            <a:ln>
              <a:noFill/>
            </a:ln>
          </c:spPr>
          <c:cat>
            <c:numRef>
              <c:f>'Trans-Pac Lit v Potential'!$B$29:$I$29</c:f>
              <c:numCache>
                <c:formatCode>General</c:formatCode>
                <c:ptCount val="8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</c:numCache>
            </c:numRef>
          </c:cat>
          <c:val>
            <c:numRef>
              <c:f>'Trans-Pac Lit v Potential'!$B$31:$I$31</c:f>
              <c:numCache>
                <c:formatCode>_(* #,##0_);_(* \(#,##0\);_(* "-"??_);_(@_)</c:formatCode>
                <c:ptCount val="8"/>
                <c:pt idx="0">
                  <c:v>357.68955109760975</c:v>
                </c:pt>
                <c:pt idx="1">
                  <c:v>464.41151385773867</c:v>
                </c:pt>
                <c:pt idx="2">
                  <c:v>602.9755511219289</c:v>
                </c:pt>
                <c:pt idx="3">
                  <c:v>782.88221631423164</c:v>
                </c:pt>
                <c:pt idx="4">
                  <c:v>1016.4666933521268</c:v>
                </c:pt>
                <c:pt idx="5">
                  <c:v>1319.7445505384951</c:v>
                </c:pt>
                <c:pt idx="6">
                  <c:v>1713.5098376240467</c:v>
                </c:pt>
                <c:pt idx="7">
                  <c:v>2224.7608163537134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DF-994C-A44C-A97021054C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0899144"/>
        <c:axId val="-2080903144"/>
      </c:areaChart>
      <c:lineChart>
        <c:grouping val="standard"/>
        <c:varyColors val="0"/>
        <c:ser>
          <c:idx val="2"/>
          <c:order val="2"/>
          <c:tx>
            <c:strRef>
              <c:f>'Trans-Pac Lit v Potential'!$A$32</c:f>
              <c:strCache>
                <c:ptCount val="1"/>
                <c:pt idx="0">
                  <c:v>Baseline Potential Capacity</c:v>
                </c:pt>
              </c:strCache>
            </c:strRef>
          </c:tx>
          <c:marker>
            <c:symbol val="none"/>
          </c:marker>
          <c:dLbls>
            <c:dLbl>
              <c:idx val="14"/>
              <c:tx>
                <c:rich>
                  <a:bodyPr/>
                  <a:lstStyle/>
                  <a:p>
                    <a:r>
                      <a:rPr lang="en-US"/>
                      <a:t>Baseline Potential Capacity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53DF-994C-A44C-A97021054CF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'Trans-Pac Lit v Potential'!$B$29:$I$29</c:f>
              <c:numCache>
                <c:formatCode>General</c:formatCode>
                <c:ptCount val="8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</c:numCache>
            </c:numRef>
          </c:cat>
          <c:val>
            <c:numRef>
              <c:f>'Trans-Pac Lit v Potential'!$B$32:$I$32</c:f>
              <c:numCache>
                <c:formatCode>0</c:formatCode>
                <c:ptCount val="8"/>
                <c:pt idx="0">
                  <c:v>1647.1000000000001</c:v>
                </c:pt>
                <c:pt idx="1">
                  <c:v>1647.1000000000001</c:v>
                </c:pt>
                <c:pt idx="2">
                  <c:v>1647.1000000000001</c:v>
                </c:pt>
                <c:pt idx="3">
                  <c:v>1647.1000000000001</c:v>
                </c:pt>
                <c:pt idx="4">
                  <c:v>1647.1000000000001</c:v>
                </c:pt>
                <c:pt idx="5">
                  <c:v>1647.1000000000001</c:v>
                </c:pt>
                <c:pt idx="6">
                  <c:v>1647.1000000000001</c:v>
                </c:pt>
                <c:pt idx="7">
                  <c:v>1647.1000000000001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3DF-994C-A44C-A97021054CF4}"/>
            </c:ext>
          </c:extLst>
        </c:ser>
        <c:ser>
          <c:idx val="3"/>
          <c:order val="3"/>
          <c:tx>
            <c:strRef>
              <c:f>'Trans-Pac Lit v Potential'!$A$33</c:f>
              <c:strCache>
                <c:ptCount val="1"/>
                <c:pt idx="0">
                  <c:v>Modeled Potential Capacity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dLbls>
            <c:dLbl>
              <c:idx val="14"/>
              <c:tx>
                <c:strRef>
                  <c:f>'Trans-Pac Lit v Potential'!$A$36</c:f>
                  <c:strCache>
                    <c:ptCount val="1"/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{D99E9FA6-1AB9-5649-9EDF-985B53AABFEB}</c15:txfldGUID>
                      <c15:f>'Trans-Pac Lit v Potential'!$A$36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4-53DF-994C-A44C-A97021054CF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'Trans-Pac Lit v Potential'!$B$29:$I$29</c:f>
              <c:numCache>
                <c:formatCode>General</c:formatCode>
                <c:ptCount val="8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</c:numCache>
            </c:numRef>
          </c:cat>
          <c:val>
            <c:numRef>
              <c:f>'Trans-Pac Lit v Potential'!$B$33:$I$33</c:f>
              <c:numCache>
                <c:formatCode>0.0</c:formatCode>
                <c:ptCount val="8"/>
                <c:pt idx="0">
                  <c:v>1647.1000000000001</c:v>
                </c:pt>
                <c:pt idx="1">
                  <c:v>1647.1000000000001</c:v>
                </c:pt>
                <c:pt idx="2">
                  <c:v>1647.1000000000001</c:v>
                </c:pt>
                <c:pt idx="3">
                  <c:v>1647.1000000000001</c:v>
                </c:pt>
                <c:pt idx="4">
                  <c:v>1647.1000000000001</c:v>
                </c:pt>
                <c:pt idx="5">
                  <c:v>1647.1000000000001</c:v>
                </c:pt>
                <c:pt idx="6">
                  <c:v>1647.1000000000001</c:v>
                </c:pt>
                <c:pt idx="7">
                  <c:v>1647.1000000000001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3DF-994C-A44C-A97021054C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0899144"/>
        <c:axId val="-2080903144"/>
      </c:lineChart>
      <c:catAx>
        <c:axId val="-2080899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080903144"/>
        <c:crosses val="autoZero"/>
        <c:auto val="1"/>
        <c:lblAlgn val="ctr"/>
        <c:lblOffset val="100"/>
        <c:noMultiLvlLbl val="0"/>
      </c:catAx>
      <c:valAx>
        <c:axId val="-20809031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Capacity (Tbps)</a:t>
                </a:r>
              </a:p>
            </c:rich>
          </c:tx>
          <c:overlay val="0"/>
        </c:title>
        <c:numFmt formatCode="#,##0" sourceLinked="0"/>
        <c:majorTickMark val="none"/>
        <c:minorTickMark val="none"/>
        <c:tickLblPos val="nextTo"/>
        <c:spPr>
          <a:ln>
            <a:noFill/>
          </a:ln>
        </c:spPr>
        <c:crossAx val="-2080899144"/>
        <c:crosses val="autoZero"/>
        <c:crossBetween val="between"/>
      </c:valAx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</c:legend>
    <c:plotVisOnly val="1"/>
    <c:dispBlanksAs val="zero"/>
    <c:showDLblsOverMax val="0"/>
  </c:chart>
  <c:spPr>
    <a:ln>
      <a:noFill/>
    </a:ln>
  </c:spPr>
  <c:txPr>
    <a:bodyPr/>
    <a:lstStyle/>
    <a:p>
      <a:pPr>
        <a:defRPr>
          <a:solidFill>
            <a:schemeClr val="tx1"/>
          </a:solidFill>
          <a:latin typeface="Helvetica"/>
          <a:cs typeface="Helvetica"/>
        </a:defRPr>
      </a:pPr>
      <a:endParaRPr lang="en-US"/>
    </a:p>
  </c:txPr>
  <c:printSettings>
    <c:headerFooter/>
    <c:pageMargins b="1" l="0.75" r="0.75" t="1" header="0.5" footer="0.5"/>
    <c:pageSetup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6.4266473269788599E-2"/>
          <c:y val="0.11063105150133699"/>
          <c:w val="0.76904459817016801"/>
          <c:h val="0.75823330696103197"/>
        </c:manualLayout>
      </c:layout>
      <c:areaChart>
        <c:grouping val="standard"/>
        <c:varyColors val="0"/>
        <c:ser>
          <c:idx val="0"/>
          <c:order val="0"/>
          <c:tx>
            <c:strRef>
              <c:f>'US-LatAm Lit v Potential'!$A$30</c:f>
              <c:strCache>
                <c:ptCount val="1"/>
                <c:pt idx="0">
                  <c:v>Baseline Lit Capacity Requirements</c:v>
                </c:pt>
              </c:strCache>
            </c:strRef>
          </c:tx>
          <c:spPr>
            <a:solidFill>
              <a:schemeClr val="accent1">
                <a:alpha val="50000"/>
              </a:schemeClr>
            </a:solidFill>
            <a:ln>
              <a:noFill/>
            </a:ln>
          </c:spPr>
          <c:cat>
            <c:numRef>
              <c:f>'US-LatAm Lit v Potential'!$B$29:$I$29</c:f>
              <c:numCache>
                <c:formatCode>General</c:formatCode>
                <c:ptCount val="8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</c:numCache>
            </c:numRef>
          </c:cat>
          <c:val>
            <c:numRef>
              <c:f>'US-LatAm Lit v Potential'!$B$30:$I$30</c:f>
              <c:numCache>
                <c:formatCode>_(* #,##0_);_(* \(#,##0\);_(* "-"??_);_(@_)</c:formatCode>
                <c:ptCount val="8"/>
                <c:pt idx="0">
                  <c:v>268.57709837788042</c:v>
                </c:pt>
                <c:pt idx="1">
                  <c:v>350.09285756059552</c:v>
                </c:pt>
                <c:pt idx="2">
                  <c:v>456.34944176252105</c:v>
                </c:pt>
                <c:pt idx="3">
                  <c:v>594.85593178923682</c:v>
                </c:pt>
                <c:pt idx="4">
                  <c:v>775.40048743826981</c:v>
                </c:pt>
                <c:pt idx="5">
                  <c:v>1010.7420701194817</c:v>
                </c:pt>
                <c:pt idx="6">
                  <c:v>1317.5121100123702</c:v>
                </c:pt>
                <c:pt idx="7">
                  <c:v>1717.3898379673176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BF-DA42-8F32-48745A835B9A}"/>
            </c:ext>
          </c:extLst>
        </c:ser>
        <c:ser>
          <c:idx val="1"/>
          <c:order val="1"/>
          <c:tx>
            <c:strRef>
              <c:f>'US-LatAm Lit v Potential'!$A$31</c:f>
              <c:strCache>
                <c:ptCount val="1"/>
                <c:pt idx="0">
                  <c:v>Modeled Lit Capacity Requirements</c:v>
                </c:pt>
              </c:strCache>
            </c:strRef>
          </c:tx>
          <c:spPr>
            <a:solidFill>
              <a:schemeClr val="accent1">
                <a:alpha val="50000"/>
              </a:schemeClr>
            </a:solidFill>
            <a:ln>
              <a:noFill/>
            </a:ln>
          </c:spPr>
          <c:cat>
            <c:numRef>
              <c:f>'US-LatAm Lit v Potential'!$B$29:$I$29</c:f>
              <c:numCache>
                <c:formatCode>General</c:formatCode>
                <c:ptCount val="8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</c:numCache>
            </c:numRef>
          </c:cat>
          <c:val>
            <c:numRef>
              <c:f>'US-LatAm Lit v Potential'!$B$31:$I$31</c:f>
              <c:numCache>
                <c:formatCode>_(* #,##0_);_(* \(#,##0\);_(* "-"??_);_(@_)</c:formatCode>
                <c:ptCount val="8"/>
                <c:pt idx="0">
                  <c:v>268.57709837788042</c:v>
                </c:pt>
                <c:pt idx="1">
                  <c:v>350.09285756059552</c:v>
                </c:pt>
                <c:pt idx="2">
                  <c:v>456.34944176252105</c:v>
                </c:pt>
                <c:pt idx="3">
                  <c:v>594.85593178923682</c:v>
                </c:pt>
                <c:pt idx="4">
                  <c:v>775.40048743826981</c:v>
                </c:pt>
                <c:pt idx="5">
                  <c:v>1010.7420701194817</c:v>
                </c:pt>
                <c:pt idx="6">
                  <c:v>1317.5121100123702</c:v>
                </c:pt>
                <c:pt idx="7">
                  <c:v>1717.3898379673176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BF-DA42-8F32-48745A835B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6110152"/>
        <c:axId val="-2086115528"/>
      </c:areaChart>
      <c:lineChart>
        <c:grouping val="standard"/>
        <c:varyColors val="0"/>
        <c:ser>
          <c:idx val="2"/>
          <c:order val="2"/>
          <c:tx>
            <c:strRef>
              <c:f>'US-LatAm Lit v Potential'!$A$32</c:f>
              <c:strCache>
                <c:ptCount val="1"/>
                <c:pt idx="0">
                  <c:v>Baseline Potential Capacity</c:v>
                </c:pt>
              </c:strCache>
            </c:strRef>
          </c:tx>
          <c:marker>
            <c:symbol val="none"/>
          </c:marker>
          <c:dLbls>
            <c:dLbl>
              <c:idx val="14"/>
              <c:tx>
                <c:rich>
                  <a:bodyPr/>
                  <a:lstStyle/>
                  <a:p>
                    <a:r>
                      <a:rPr lang="en-US"/>
                      <a:t>Baseline Potential Capacity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13BF-DA42-8F32-48745A835B9A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'US-LatAm Lit v Potential'!$B$29:$I$29</c:f>
              <c:numCache>
                <c:formatCode>General</c:formatCode>
                <c:ptCount val="8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</c:numCache>
            </c:numRef>
          </c:cat>
          <c:val>
            <c:numRef>
              <c:f>'US-LatAm Lit v Potential'!$B$32:$I$32</c:f>
              <c:numCache>
                <c:formatCode>0</c:formatCode>
                <c:ptCount val="8"/>
                <c:pt idx="0">
                  <c:v>1847.75</c:v>
                </c:pt>
                <c:pt idx="1">
                  <c:v>1847.75</c:v>
                </c:pt>
                <c:pt idx="2">
                  <c:v>1847.75</c:v>
                </c:pt>
                <c:pt idx="3">
                  <c:v>1847.75</c:v>
                </c:pt>
                <c:pt idx="4">
                  <c:v>1847.75</c:v>
                </c:pt>
                <c:pt idx="5">
                  <c:v>1847.75</c:v>
                </c:pt>
                <c:pt idx="6">
                  <c:v>1847.75</c:v>
                </c:pt>
                <c:pt idx="7">
                  <c:v>1847.75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3BF-DA42-8F32-48745A835B9A}"/>
            </c:ext>
          </c:extLst>
        </c:ser>
        <c:ser>
          <c:idx val="3"/>
          <c:order val="3"/>
          <c:tx>
            <c:strRef>
              <c:f>'US-LatAm Lit v Potential'!$A$33</c:f>
              <c:strCache>
                <c:ptCount val="1"/>
                <c:pt idx="0">
                  <c:v>Modeled Potential Capacity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dLbls>
            <c:dLbl>
              <c:idx val="14"/>
              <c:tx>
                <c:strRef>
                  <c:f>'US-LatAm Lit v Potential'!$A$36</c:f>
                  <c:strCache>
                    <c:ptCount val="1"/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{893AED3F-E998-8041-9ACA-8BB1CDA6F300}</c15:txfldGUID>
                      <c15:f>'US-LatAm Lit v Potential'!$A$36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4-13BF-DA42-8F32-48745A835B9A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'US-LatAm Lit v Potential'!$B$29:$I$29</c:f>
              <c:numCache>
                <c:formatCode>General</c:formatCode>
                <c:ptCount val="8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</c:numCache>
            </c:numRef>
          </c:cat>
          <c:val>
            <c:numRef>
              <c:f>'US-LatAm Lit v Potential'!$B$33:$I$33</c:f>
              <c:numCache>
                <c:formatCode>0.0</c:formatCode>
                <c:ptCount val="8"/>
                <c:pt idx="0">
                  <c:v>1847.75</c:v>
                </c:pt>
                <c:pt idx="1">
                  <c:v>1847.75</c:v>
                </c:pt>
                <c:pt idx="2">
                  <c:v>1847.75</c:v>
                </c:pt>
                <c:pt idx="3">
                  <c:v>1847.75</c:v>
                </c:pt>
                <c:pt idx="4">
                  <c:v>1847.75</c:v>
                </c:pt>
                <c:pt idx="5">
                  <c:v>1847.75</c:v>
                </c:pt>
                <c:pt idx="6">
                  <c:v>1847.75</c:v>
                </c:pt>
                <c:pt idx="7">
                  <c:v>1847.75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3BF-DA42-8F32-48745A835B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6110152"/>
        <c:axId val="-2086115528"/>
      </c:lineChart>
      <c:catAx>
        <c:axId val="-2086110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086115528"/>
        <c:crosses val="autoZero"/>
        <c:auto val="1"/>
        <c:lblAlgn val="ctr"/>
        <c:lblOffset val="100"/>
        <c:noMultiLvlLbl val="0"/>
      </c:catAx>
      <c:valAx>
        <c:axId val="-20861155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Capacity (Tbps)</a:t>
                </a:r>
              </a:p>
            </c:rich>
          </c:tx>
          <c:overlay val="0"/>
        </c:title>
        <c:numFmt formatCode="#,##0" sourceLinked="0"/>
        <c:majorTickMark val="none"/>
        <c:minorTickMark val="none"/>
        <c:tickLblPos val="nextTo"/>
        <c:spPr>
          <a:ln>
            <a:noFill/>
          </a:ln>
        </c:spPr>
        <c:crossAx val="-2086110152"/>
        <c:crosses val="autoZero"/>
        <c:crossBetween val="between"/>
      </c:valAx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</c:legend>
    <c:plotVisOnly val="1"/>
    <c:dispBlanksAs val="zero"/>
    <c:showDLblsOverMax val="0"/>
  </c:chart>
  <c:spPr>
    <a:ln>
      <a:noFill/>
    </a:ln>
  </c:spPr>
  <c:txPr>
    <a:bodyPr/>
    <a:lstStyle/>
    <a:p>
      <a:pPr>
        <a:defRPr>
          <a:latin typeface="Helvetica"/>
          <a:cs typeface="Helvetica"/>
        </a:defRPr>
      </a:pPr>
      <a:endParaRPr lang="en-US"/>
    </a:p>
  </c:txPr>
  <c:printSettings>
    <c:headerFooter/>
    <c:pageMargins b="1" l="0.75" r="0.75" t="1" header="0.5" footer="0.5"/>
    <c:pageSetup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745043316797101"/>
          <c:y val="0.162055648730177"/>
          <c:w val="0.82470259900782406"/>
          <c:h val="0.719368977290053"/>
        </c:manualLayout>
      </c:layout>
      <c:scatterChart>
        <c:scatterStyle val="lineMarker"/>
        <c:varyColors val="0"/>
        <c:ser>
          <c:idx val="0"/>
          <c:order val="0"/>
          <c:tx>
            <c:strRef>
              <c:f>'Lease-IRU Calculator'!$C$38</c:f>
              <c:strCache>
                <c:ptCount val="1"/>
                <c:pt idx="0">
                  <c:v>Rate of Lease Price Erosion</c:v>
                </c:pt>
              </c:strCache>
            </c:strRef>
          </c:tx>
          <c:spPr>
            <a:ln w="38100">
              <a:solidFill>
                <a:schemeClr val="accent1"/>
              </a:solidFill>
              <a:prstDash val="solid"/>
            </a:ln>
          </c:spPr>
          <c:marker>
            <c:symbol val="none"/>
          </c:marker>
          <c:xVal>
            <c:numRef>
              <c:f>'Lease-IRU Calculator'!$B$39:$B$48</c:f>
              <c:numCache>
                <c:formatCode>_(* #,##0_);_(* \(#,##0\);_(* "-"??_);_(@_)</c:formatCode>
                <c:ptCount val="10"/>
                <c:pt idx="0">
                  <c:v>57.808699937026716</c:v>
                </c:pt>
                <c:pt idx="1">
                  <c:v>48.790929742217919</c:v>
                </c:pt>
                <c:pt idx="2">
                  <c:v>41.672012866668219</c:v>
                </c:pt>
                <c:pt idx="3">
                  <c:v>36.023388455693144</c:v>
                </c:pt>
                <c:pt idx="4">
                  <c:v>31.511291640562618</c:v>
                </c:pt>
                <c:pt idx="5">
                  <c:v>27.877352721852247</c:v>
                </c:pt>
                <c:pt idx="6">
                  <c:v>24.922673870610947</c:v>
                </c:pt>
                <c:pt idx="7">
                  <c:v>22.494874964972599</c:v>
                </c:pt>
                <c:pt idx="8">
                  <c:v>20.477653918962698</c:v>
                </c:pt>
                <c:pt idx="9">
                  <c:v>18.782457518786806</c:v>
                </c:pt>
              </c:numCache>
            </c:numRef>
          </c:xVal>
          <c:yVal>
            <c:numRef>
              <c:f>'Lease-IRU Calculator'!$C$39:$C$48</c:f>
              <c:numCache>
                <c:formatCode>0%</c:formatCode>
                <c:ptCount val="10"/>
                <c:pt idx="0">
                  <c:v>-0.05</c:v>
                </c:pt>
                <c:pt idx="1">
                  <c:v>-0.1</c:v>
                </c:pt>
                <c:pt idx="2">
                  <c:v>-0.15</c:v>
                </c:pt>
                <c:pt idx="3">
                  <c:v>-0.2</c:v>
                </c:pt>
                <c:pt idx="4">
                  <c:v>-0.25</c:v>
                </c:pt>
                <c:pt idx="5">
                  <c:v>-0.3</c:v>
                </c:pt>
                <c:pt idx="6">
                  <c:v>-0.35</c:v>
                </c:pt>
                <c:pt idx="7">
                  <c:v>-0.4</c:v>
                </c:pt>
                <c:pt idx="8">
                  <c:v>-0.45</c:v>
                </c:pt>
                <c:pt idx="9">
                  <c:v>-0.5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36-1041-8008-ECA4658DBB2D}"/>
            </c:ext>
          </c:extLst>
        </c:ser>
        <c:ser>
          <c:idx val="1"/>
          <c:order val="1"/>
          <c:tx>
            <c:v>Monthly Lease:IRU Multiple</c:v>
          </c:tx>
          <c:spPr>
            <a:ln w="28575">
              <a:noFill/>
            </a:ln>
          </c:spPr>
          <c:marker>
            <c:symbol val="circle"/>
            <c:size val="10"/>
            <c:spPr>
              <a:solidFill>
                <a:srgbClr val="FFFFFF"/>
              </a:solidFill>
              <a:ln>
                <a:solidFill>
                  <a:srgbClr val="852B03"/>
                </a:solidFill>
                <a:prstDash val="solid"/>
              </a:ln>
            </c:spPr>
          </c:marker>
          <c:xVal>
            <c:numRef>
              <c:f>'Lease-IRU Calculator'!$C$5</c:f>
              <c:numCache>
                <c:formatCode>_(* #,##0_);_(* \(#,##0\);_(* "-"??_);_(@_)</c:formatCode>
                <c:ptCount val="1"/>
                <c:pt idx="0">
                  <c:v>36</c:v>
                </c:pt>
              </c:numCache>
            </c:numRef>
          </c:xVal>
          <c:yVal>
            <c:numRef>
              <c:f>'Lease-IRU Calculator'!$C$4</c:f>
              <c:numCache>
                <c:formatCode>0%</c:formatCode>
                <c:ptCount val="1"/>
                <c:pt idx="0">
                  <c:v>-0.2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36-1041-8008-ECA4658DBB2D}"/>
            </c:ext>
          </c:extLst>
        </c:ser>
        <c:ser>
          <c:idx val="2"/>
          <c:order val="2"/>
          <c:tx>
            <c:v>Modelled Scenario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noFill/>
              </a:ln>
            </c:spPr>
          </c:marker>
          <c:xVal>
            <c:numRef>
              <c:f>'Lease-IRU Calculator'!$C$5</c:f>
              <c:numCache>
                <c:formatCode>_(* #,##0_);_(* \(#,##0\);_(* "-"??_);_(@_)</c:formatCode>
                <c:ptCount val="1"/>
                <c:pt idx="0">
                  <c:v>36</c:v>
                </c:pt>
              </c:numCache>
            </c:numRef>
          </c:xVal>
          <c:yVal>
            <c:numRef>
              <c:f>'Lease-IRU Calculator'!$C$4</c:f>
              <c:numCache>
                <c:formatCode>0%</c:formatCode>
                <c:ptCount val="1"/>
                <c:pt idx="0">
                  <c:v>-0.2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F36-1041-8008-ECA4658DBB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99518376"/>
        <c:axId val="-1999507496"/>
      </c:scatterChart>
      <c:valAx>
        <c:axId val="-1999518376"/>
        <c:scaling>
          <c:orientation val="minMax"/>
          <c:max val="60"/>
        </c:scaling>
        <c:delete val="0"/>
        <c:axPos val="b"/>
        <c:majorGridlines>
          <c:spPr>
            <a:ln w="3175">
              <a:solidFill>
                <a:srgbClr val="E6E6E6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Monthly Lease:IRU Price Multiple</a:t>
                </a:r>
              </a:p>
            </c:rich>
          </c:tx>
          <c:layout>
            <c:manualLayout>
              <c:xMode val="edge"/>
              <c:yMode val="edge"/>
              <c:x val="0.39442298213417698"/>
              <c:y val="1.9762883991485E-2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none"/>
        <c:minorTickMark val="none"/>
        <c:tickLblPos val="high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9507496"/>
        <c:crosses val="autoZero"/>
        <c:crossBetween val="midCat"/>
      </c:valAx>
      <c:valAx>
        <c:axId val="-1999507496"/>
        <c:scaling>
          <c:orientation val="minMax"/>
          <c:min val="-0.5"/>
        </c:scaling>
        <c:delete val="0"/>
        <c:axPos val="l"/>
        <c:majorGridlines>
          <c:spPr>
            <a:ln w="3175">
              <a:solidFill>
                <a:srgbClr val="E6E6E6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Rate of Lease Price Erosion</a:t>
                </a:r>
              </a:p>
            </c:rich>
          </c:tx>
          <c:layout>
            <c:manualLayout>
              <c:xMode val="edge"/>
              <c:yMode val="edge"/>
              <c:x val="2.5896458422951001E-2"/>
              <c:y val="0.1976288399148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1999518376"/>
        <c:crossesAt val="0"/>
        <c:crossBetween val="midCat"/>
        <c:majorUnit val="0.1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2416245022604"/>
          <c:y val="0.17460348706411699"/>
          <c:w val="0.78206870401445705"/>
          <c:h val="0.662699037620297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Charts!$A$39</c:f>
              <c:strCache>
                <c:ptCount val="1"/>
                <c:pt idx="0">
                  <c:v>Used Bandwidth</c:v>
                </c:pt>
              </c:strCache>
            </c:strRef>
          </c:tx>
          <c:spPr>
            <a:solidFill>
              <a:schemeClr val="accent1"/>
            </a:solidFill>
            <a:ln w="12700">
              <a:solidFill>
                <a:schemeClr val="accent1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 w="25400">
                <a:solidFill>
                  <a:schemeClr val="accent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EA4E-9443-B52A-5306D50D961A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 w="25400">
                <a:solidFill>
                  <a:schemeClr val="accent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EA4E-9443-B52A-5306D50D961A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 w="25400">
                <a:solidFill>
                  <a:schemeClr val="accent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EA4E-9443-B52A-5306D50D961A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/>
              </a:solidFill>
              <a:ln w="25400">
                <a:solidFill>
                  <a:schemeClr val="accent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EA4E-9443-B52A-5306D50D961A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/>
              </a:solidFill>
              <a:ln w="25400">
                <a:solidFill>
                  <a:schemeClr val="accent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EA4E-9443-B52A-5306D50D961A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1"/>
              </a:solidFill>
              <a:ln w="25400">
                <a:solidFill>
                  <a:schemeClr val="accent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B-EA4E-9443-B52A-5306D50D961A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/>
              </a:solidFill>
              <a:ln w="25400">
                <a:solidFill>
                  <a:schemeClr val="accent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D-EA4E-9443-B52A-5306D50D961A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1"/>
              </a:solidFill>
              <a:ln w="25400">
                <a:solidFill>
                  <a:schemeClr val="accent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F-EA4E-9443-B52A-5306D50D961A}"/>
              </c:ext>
            </c:extLst>
          </c:dPt>
          <c:cat>
            <c:numRef>
              <c:f>Charts!$B$38:$I$38</c:f>
              <c:numCache>
                <c:formatCode>General</c:formatCode>
                <c:ptCount val="8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</c:numCache>
            </c:numRef>
          </c:cat>
          <c:val>
            <c:numRef>
              <c:f>Charts!$B$39:$I$39</c:f>
              <c:numCache>
                <c:formatCode>_(* #,##0_);_(* \(#,##0\);_(* "-"??_);_(@_)</c:formatCode>
                <c:ptCount val="8"/>
                <c:pt idx="0">
                  <c:v>706.30587214031345</c:v>
                </c:pt>
                <c:pt idx="1">
                  <c:v>900.22275926227439</c:v>
                </c:pt>
                <c:pt idx="2">
                  <c:v>1144.119011881568</c:v>
                </c:pt>
                <c:pt idx="3">
                  <c:v>1452.0357833456076</c:v>
                </c:pt>
                <c:pt idx="4">
                  <c:v>1840.043195067758</c:v>
                </c:pt>
                <c:pt idx="5">
                  <c:v>2327.9672358894759</c:v>
                </c:pt>
                <c:pt idx="6">
                  <c:v>2940.0960790602494</c:v>
                </c:pt>
                <c:pt idx="7">
                  <c:v>3705.2379188262075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EA4E-9443-B52A-5306D50D96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axId val="-2002801880"/>
        <c:axId val="-2002807336"/>
      </c:barChart>
      <c:lineChart>
        <c:grouping val="standard"/>
        <c:varyColors val="0"/>
        <c:ser>
          <c:idx val="1"/>
          <c:order val="1"/>
          <c:tx>
            <c:strRef>
              <c:f>Charts!$A$40</c:f>
              <c:strCache>
                <c:ptCount val="1"/>
                <c:pt idx="0">
                  <c:v>Annual Growth Rate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numRef>
              <c:f>Charts!$B$38:$I$38</c:f>
              <c:numCache>
                <c:formatCode>General</c:formatCode>
                <c:ptCount val="8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</c:numCache>
            </c:numRef>
          </c:cat>
          <c:val>
            <c:numRef>
              <c:f>Charts!$B$40:$I$40</c:f>
              <c:numCache>
                <c:formatCode>0%</c:formatCode>
                <c:ptCount val="8"/>
                <c:pt idx="0">
                  <c:v>0.26858338375341284</c:v>
                </c:pt>
                <c:pt idx="1">
                  <c:v>0.2745508635434899</c:v>
                </c:pt>
                <c:pt idx="2">
                  <c:v>0.27092877858271969</c:v>
                </c:pt>
                <c:pt idx="3">
                  <c:v>0.26913001905077438</c:v>
                </c:pt>
                <c:pt idx="4">
                  <c:v>0.26721615002362409</c:v>
                </c:pt>
                <c:pt idx="5">
                  <c:v>0.26516988412532916</c:v>
                </c:pt>
                <c:pt idx="6">
                  <c:v>0.26294564362152206</c:v>
                </c:pt>
                <c:pt idx="7">
                  <c:v>0.26024382169528359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EA4E-9443-B52A-5306D50D96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3527896"/>
        <c:axId val="-2002798856"/>
      </c:lineChart>
      <c:valAx>
        <c:axId val="-2002807336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Bandwidth (Tbps)</a:t>
                </a:r>
              </a:p>
            </c:rich>
          </c:tx>
          <c:overlay val="0"/>
        </c:title>
        <c:numFmt formatCode="#,##0" sourceLinked="0"/>
        <c:majorTickMark val="none"/>
        <c:minorTickMark val="none"/>
        <c:tickLblPos val="nextTo"/>
        <c:spPr>
          <a:ln>
            <a:noFill/>
          </a:ln>
        </c:spPr>
        <c:crossAx val="-2002801880"/>
        <c:crosses val="max"/>
        <c:crossBetween val="between"/>
      </c:valAx>
      <c:catAx>
        <c:axId val="-2002801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002807336"/>
        <c:crosses val="autoZero"/>
        <c:auto val="1"/>
        <c:lblAlgn val="ctr"/>
        <c:lblOffset val="100"/>
        <c:noMultiLvlLbl val="0"/>
      </c:catAx>
      <c:valAx>
        <c:axId val="-2002798856"/>
        <c:scaling>
          <c:orientation val="minMax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Annual Change</a:t>
                </a:r>
              </a:p>
            </c:rich>
          </c:tx>
          <c:layout>
            <c:manualLayout>
              <c:xMode val="edge"/>
              <c:yMode val="edge"/>
              <c:x val="1.8918421396420498E-2"/>
              <c:y val="0.354795831747797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spPr>
          <a:ln>
            <a:noFill/>
          </a:ln>
        </c:spPr>
        <c:crossAx val="-2003527896"/>
        <c:crosses val="autoZero"/>
        <c:crossBetween val="between"/>
      </c:valAx>
      <c:catAx>
        <c:axId val="-20035278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002798856"/>
        <c:crosses val="autoZero"/>
        <c:auto val="1"/>
        <c:lblAlgn val="ctr"/>
        <c:lblOffset val="100"/>
        <c:noMultiLvlLbl val="0"/>
      </c:cat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Helvetica"/>
          <a:ea typeface="Arial"/>
          <a:cs typeface="Helvetica"/>
        </a:defRPr>
      </a:pPr>
      <a:endParaRPr lang="en-US"/>
    </a:p>
  </c:txPr>
  <c:printSettings>
    <c:headerFooter/>
    <c:pageMargins b="1" l="0.75" r="0.75" t="1" header="0.5" footer="0.5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2416245022604"/>
          <c:y val="0.17460348706411699"/>
          <c:w val="0.71676510517321201"/>
          <c:h val="0.662699037620297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Charts!$A$66</c:f>
              <c:strCache>
                <c:ptCount val="1"/>
                <c:pt idx="0">
                  <c:v>Median Price</c:v>
                </c:pt>
              </c:strCache>
            </c:strRef>
          </c:tx>
          <c:spPr>
            <a:solidFill>
              <a:schemeClr val="accent1"/>
            </a:solidFill>
            <a:ln w="12700">
              <a:solidFill>
                <a:schemeClr val="accent1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 w="25400">
                <a:solidFill>
                  <a:schemeClr val="accent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A1C2-2341-ADBE-B30D6A76D9B3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 w="25400">
                <a:solidFill>
                  <a:schemeClr val="accent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3-A1C2-2341-ADBE-B30D6A76D9B3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 w="25400">
                <a:solidFill>
                  <a:schemeClr val="accent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5-A1C2-2341-ADBE-B30D6A76D9B3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/>
              </a:solidFill>
              <a:ln w="25400">
                <a:solidFill>
                  <a:schemeClr val="accent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7-A1C2-2341-ADBE-B30D6A76D9B3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/>
              </a:solidFill>
              <a:ln w="25400">
                <a:solidFill>
                  <a:schemeClr val="accent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9-A1C2-2341-ADBE-B30D6A76D9B3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1"/>
              </a:solidFill>
              <a:ln w="25400">
                <a:solidFill>
                  <a:schemeClr val="accent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B-A1C2-2341-ADBE-B30D6A76D9B3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/>
              </a:solidFill>
              <a:ln w="25400">
                <a:solidFill>
                  <a:schemeClr val="accent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D-A1C2-2341-ADBE-B30D6A76D9B3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1"/>
              </a:solidFill>
              <a:ln w="25400">
                <a:solidFill>
                  <a:schemeClr val="accent1"/>
                </a:solidFill>
              </a:ln>
            </c:spPr>
            <c:extLst>
              <c:ext xmlns:c16="http://schemas.microsoft.com/office/drawing/2014/chart" uri="{C3380CC4-5D6E-409C-BE32-E72D297353CC}">
                <c16:uniqueId val="{0000000F-A1C2-2341-ADBE-B30D6A76D9B3}"/>
              </c:ext>
            </c:extLst>
          </c:dPt>
          <c:cat>
            <c:numRef>
              <c:f>Charts!$B$65:$I$65</c:f>
              <c:numCache>
                <c:formatCode>General</c:formatCode>
                <c:ptCount val="8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2028</c:v>
                </c:pt>
                <c:pt idx="7">
                  <c:v>2030</c:v>
                </c:pt>
              </c:numCache>
            </c:numRef>
          </c:cat>
          <c:val>
            <c:numRef>
              <c:f>Charts!$B$66:$I$66</c:f>
              <c:numCache>
                <c:formatCode>"$"#,##0_);\("$"#,##0\)</c:formatCode>
                <c:ptCount val="8"/>
                <c:pt idx="0">
                  <c:v>58462.820240000001</c:v>
                </c:pt>
                <c:pt idx="1">
                  <c:v>47539.137473239629</c:v>
                </c:pt>
                <c:pt idx="2">
                  <c:v>37356.869590248825</c:v>
                </c:pt>
                <c:pt idx="3">
                  <c:v>29809.677538349057</c:v>
                </c:pt>
                <c:pt idx="4">
                  <c:v>24154.967241863127</c:v>
                </c:pt>
                <c:pt idx="5">
                  <c:v>19632.591703053604</c:v>
                </c:pt>
                <c:pt idx="6">
                  <c:v>16204.023407754117</c:v>
                </c:pt>
                <c:pt idx="7">
                  <c:v>13410.213277355051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A1C2-2341-ADBE-B30D6A76D9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axId val="-2080539496"/>
        <c:axId val="-2080726904"/>
      </c:barChart>
      <c:lineChart>
        <c:grouping val="standard"/>
        <c:varyColors val="0"/>
        <c:ser>
          <c:idx val="1"/>
          <c:order val="1"/>
          <c:tx>
            <c:strRef>
              <c:f>Charts!$A$67</c:f>
              <c:strCache>
                <c:ptCount val="1"/>
                <c:pt idx="0">
                  <c:v>Annual Change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numRef>
              <c:f>Charts!$B$65:$I$65</c:f>
              <c:numCache>
                <c:formatCode>General</c:formatCode>
                <c:ptCount val="8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2028</c:v>
                </c:pt>
                <c:pt idx="7">
                  <c:v>2030</c:v>
                </c:pt>
              </c:numCache>
            </c:numRef>
          </c:cat>
          <c:val>
            <c:numRef>
              <c:f>Charts!$B$67:$I$67</c:f>
              <c:numCache>
                <c:formatCode>0%</c:formatCode>
                <c:ptCount val="8"/>
                <c:pt idx="0">
                  <c:v>-0.18684837169874402</c:v>
                </c:pt>
                <c:pt idx="1">
                  <c:v>-0.21418705563857843</c:v>
                </c:pt>
                <c:pt idx="2">
                  <c:v>-0.20202956336228439</c:v>
                </c:pt>
                <c:pt idx="3">
                  <c:v>-0.18969377609708638</c:v>
                </c:pt>
                <c:pt idx="4">
                  <c:v>-0.18722341841854229</c:v>
                </c:pt>
                <c:pt idx="5">
                  <c:v>-0.17463656083502288</c:v>
                </c:pt>
                <c:pt idx="6">
                  <c:v>-0.17241459482600741</c:v>
                </c:pt>
                <c:pt idx="7">
                  <c:v>-0.18969065748920566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A1C2-2341-ADBE-B30D6A76D9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0723608"/>
        <c:axId val="-2080627944"/>
      </c:lineChart>
      <c:valAx>
        <c:axId val="-2080726904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 (USD)</a:t>
                </a:r>
              </a:p>
            </c:rich>
          </c:tx>
          <c:overlay val="0"/>
        </c:title>
        <c:numFmt formatCode="&quot;$&quot;#,##0_);\(&quot;$&quot;#,##0\)" sourceLinked="1"/>
        <c:majorTickMark val="none"/>
        <c:minorTickMark val="none"/>
        <c:tickLblPos val="nextTo"/>
        <c:spPr>
          <a:ln>
            <a:noFill/>
          </a:ln>
        </c:spPr>
        <c:crossAx val="-2080539496"/>
        <c:crosses val="max"/>
        <c:crossBetween val="between"/>
      </c:valAx>
      <c:catAx>
        <c:axId val="-2080539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080726904"/>
        <c:crosses val="autoZero"/>
        <c:auto val="1"/>
        <c:lblAlgn val="ctr"/>
        <c:lblOffset val="100"/>
        <c:noMultiLvlLbl val="0"/>
      </c:catAx>
      <c:valAx>
        <c:axId val="-20806279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Annual Change</a:t>
                </a:r>
              </a:p>
            </c:rich>
          </c:tx>
          <c:layout>
            <c:manualLayout>
              <c:xMode val="edge"/>
              <c:yMode val="edge"/>
              <c:x val="1.8918421396420498E-2"/>
              <c:y val="0.354795831747797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spPr>
          <a:ln>
            <a:noFill/>
          </a:ln>
        </c:spPr>
        <c:crossAx val="-2080723608"/>
        <c:crosses val="autoZero"/>
        <c:crossBetween val="between"/>
      </c:valAx>
      <c:catAx>
        <c:axId val="-20807236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080627944"/>
        <c:crosses val="autoZero"/>
        <c:auto val="1"/>
        <c:lblAlgn val="ctr"/>
        <c:lblOffset val="100"/>
        <c:noMultiLvlLbl val="0"/>
      </c:cat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Helvetica"/>
          <a:ea typeface="Arial"/>
          <a:cs typeface="Helvetica"/>
        </a:defRPr>
      </a:pPr>
      <a:endParaRPr lang="en-US"/>
    </a:p>
  </c:txPr>
  <c:printSettings>
    <c:headerFooter/>
    <c:pageMargins b="1" l="0.75" r="0.75" t="1" header="0.5" footer="0.5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2416245022604"/>
          <c:y val="0.17460348706411699"/>
          <c:w val="0.78206870401445705"/>
          <c:h val="0.662699037620297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Charts!$A$93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1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1-5772-B949-940A-9C7231B245C1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3-5772-B949-940A-9C7231B245C1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5-5772-B949-940A-9C7231B245C1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7-5772-B949-940A-9C7231B245C1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9-5772-B949-940A-9C7231B245C1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1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B-5772-B949-940A-9C7231B245C1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D-5772-B949-940A-9C7231B245C1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1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F-5772-B949-940A-9C7231B245C1}"/>
              </c:ext>
            </c:extLst>
          </c:dPt>
          <c:cat>
            <c:numRef>
              <c:f>Charts!$B$92:$H$92</c:f>
              <c:numCache>
                <c:formatCode>General</c:formatCode>
                <c:ptCount val="7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</c:numCache>
            </c:numRef>
          </c:cat>
          <c:val>
            <c:numRef>
              <c:f>Charts!$B$93:$H$93</c:f>
              <c:numCache>
                <c:formatCode>"$"#,##0_);\("$"#,##0\)</c:formatCode>
                <c:ptCount val="7"/>
                <c:pt idx="0">
                  <c:v>58.344985696955789</c:v>
                </c:pt>
                <c:pt idx="1">
                  <c:v>64.142805430237331</c:v>
                </c:pt>
                <c:pt idx="2">
                  <c:v>70.210196389837904</c:v>
                </c:pt>
                <c:pt idx="3">
                  <c:v>76.368912417519439</c:v>
                </c:pt>
                <c:pt idx="4">
                  <c:v>83.444431621127237</c:v>
                </c:pt>
                <c:pt idx="5">
                  <c:v>91.461456063240718</c:v>
                </c:pt>
                <c:pt idx="6">
                  <c:v>98.103638829376465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772-B949-940A-9C7231B245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axId val="-2062679720"/>
        <c:axId val="2104142504"/>
      </c:barChart>
      <c:lineChart>
        <c:grouping val="standard"/>
        <c:varyColors val="0"/>
        <c:ser>
          <c:idx val="1"/>
          <c:order val="1"/>
          <c:tx>
            <c:strRef>
              <c:f>Charts!$A$94</c:f>
              <c:strCache>
                <c:ptCount val="1"/>
                <c:pt idx="0">
                  <c:v>Annual Growth Rate</c:v>
                </c:pt>
              </c:strCache>
            </c:strRef>
          </c:tx>
          <c:marker>
            <c:symbol val="none"/>
          </c:marker>
          <c:cat>
            <c:numRef>
              <c:f>Charts!$B$92:$H$92</c:f>
              <c:numCache>
                <c:formatCode>General</c:formatCode>
                <c:ptCount val="7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</c:numCache>
            </c:numRef>
          </c:cat>
          <c:val>
            <c:numRef>
              <c:f>Charts!$B$94:$H$94</c:f>
              <c:numCache>
                <c:formatCode>0%</c:formatCode>
                <c:ptCount val="7"/>
                <c:pt idx="0">
                  <c:v>0.10213789388762251</c:v>
                </c:pt>
                <c:pt idx="1">
                  <c:v>9.9371345523940224E-2</c:v>
                </c:pt>
                <c:pt idx="2">
                  <c:v>9.4591917501948952E-2</c:v>
                </c:pt>
                <c:pt idx="3">
                  <c:v>8.7718256668670058E-2</c:v>
                </c:pt>
                <c:pt idx="4">
                  <c:v>9.2649207375443021E-2</c:v>
                </c:pt>
                <c:pt idx="5">
                  <c:v>9.6076206480908644E-2</c:v>
                </c:pt>
                <c:pt idx="6">
                  <c:v>7.2622753365560122E-2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5772-B949-940A-9C7231B245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5095032"/>
        <c:axId val="-2124478488"/>
      </c:lineChart>
      <c:valAx>
        <c:axId val="2104142504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USD</a:t>
                </a:r>
                <a:r>
                  <a:rPr lang="en-US" baseline="0"/>
                  <a:t> Millions</a:t>
                </a:r>
                <a:endParaRPr lang="en-US"/>
              </a:p>
            </c:rich>
          </c:tx>
          <c:overlay val="0"/>
        </c:title>
        <c:numFmt formatCode="&quot;$&quot;#,##0" sourceLinked="0"/>
        <c:majorTickMark val="none"/>
        <c:minorTickMark val="none"/>
        <c:tickLblPos val="nextTo"/>
        <c:spPr>
          <a:ln>
            <a:noFill/>
          </a:ln>
        </c:spPr>
        <c:crossAx val="-2062679720"/>
        <c:crosses val="max"/>
        <c:crossBetween val="between"/>
      </c:valAx>
      <c:catAx>
        <c:axId val="-2062679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104142504"/>
        <c:crosses val="autoZero"/>
        <c:auto val="1"/>
        <c:lblAlgn val="ctr"/>
        <c:lblOffset val="100"/>
        <c:noMultiLvlLbl val="0"/>
      </c:catAx>
      <c:valAx>
        <c:axId val="-21244784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Annual Change</a:t>
                </a:r>
              </a:p>
            </c:rich>
          </c:tx>
          <c:layout>
            <c:manualLayout>
              <c:xMode val="edge"/>
              <c:yMode val="edge"/>
              <c:x val="1.8918421396420498E-2"/>
              <c:y val="0.354795831747797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spPr>
          <a:ln>
            <a:noFill/>
          </a:ln>
        </c:spPr>
        <c:crossAx val="-2125095032"/>
        <c:crosses val="autoZero"/>
        <c:crossBetween val="between"/>
      </c:valAx>
      <c:catAx>
        <c:axId val="-2125095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124478488"/>
        <c:crosses val="autoZero"/>
        <c:auto val="1"/>
        <c:lblAlgn val="ctr"/>
        <c:lblOffset val="100"/>
        <c:noMultiLvlLbl val="0"/>
      </c:cat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Helvetica"/>
          <a:ea typeface="Arial"/>
          <a:cs typeface="Helvetica"/>
        </a:defRPr>
      </a:pPr>
      <a:endParaRPr lang="en-US"/>
    </a:p>
  </c:txPr>
  <c:printSettings>
    <c:headerFooter/>
    <c:pageMargins b="1" l="0.75" r="0.75" t="1" header="0.5" footer="0.5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Demand, Price and Revenue Change</a:t>
            </a:r>
          </a:p>
        </c:rich>
      </c:tx>
      <c:layout>
        <c:manualLayout>
          <c:xMode val="edge"/>
          <c:yMode val="edge"/>
          <c:x val="0.17798599936020301"/>
          <c:y val="2.830197370643459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266984144862899"/>
          <c:y val="0.229560453396636"/>
          <c:w val="0.62763483984913604"/>
          <c:h val="0.66666871397379202"/>
        </c:manualLayout>
      </c:layout>
      <c:bubbleChart>
        <c:varyColors val="0"/>
        <c:ser>
          <c:idx val="1"/>
          <c:order val="0"/>
          <c:spPr>
            <a:solidFill>
              <a:srgbClr val="852B03"/>
            </a:solidFill>
            <a:ln w="25400">
              <a:noFill/>
            </a:ln>
          </c:spPr>
          <c:invertIfNegative val="1"/>
          <c:dLbls>
            <c:dLbl>
              <c:idx val="0"/>
              <c:layout>
                <c:manualLayout>
                  <c:x val="-0.20427153695416"/>
                  <c:y val="-9.5360050482821798E-2"/>
                </c:manualLayout>
              </c:layout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B01-DE40-AE31-4F123F3220F2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'Trans-Pacific'!#REF!</c:f>
            </c:numRef>
          </c:xVal>
          <c:yVal>
            <c:numRef>
              <c:f>'Trans-Pacific'!#REF!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bubbleSize>
            <c:numRef>
              <c:f>'Trans-Pacific'!#REF!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bubbleSize>
          <c:bubble3D val="0"/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w="25400">
                    <a:noFill/>
                  </a:ln>
                </c14:spPr>
              </c14:invertSolidFillFmt>
            </c:ex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'Trans-Pacific'!#REF!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0B01-DE40-AE31-4F123F3220F2}"/>
            </c:ext>
          </c:extLst>
        </c:ser>
        <c:ser>
          <c:idx val="0"/>
          <c:order val="1"/>
          <c:spPr>
            <a:solidFill>
              <a:srgbClr val="12273D"/>
            </a:solidFill>
            <a:ln w="25400">
              <a:noFill/>
            </a:ln>
          </c:spPr>
          <c:invertIfNegative val="1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'Trans-Pacific'!#REF!</c:f>
            </c:numRef>
          </c:xVal>
          <c:yVal>
            <c:numRef>
              <c:f>'Trans-Pacific'!#REF!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bubbleSize>
            <c:numRef>
              <c:f>'Trans-Pacific'!#REF!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bubbleSize>
          <c:bubble3D val="0"/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w="25400">
                    <a:noFill/>
                  </a:ln>
                </c14:spPr>
              </c14:invertSolidFillFmt>
            </c:ex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'Trans-Pacific'!#REF!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0B01-DE40-AE31-4F123F3220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-2125369672"/>
        <c:axId val="-2124513960"/>
      </c:bubbleChart>
      <c:valAx>
        <c:axId val="-2125369672"/>
        <c:scaling>
          <c:orientation val="minMax"/>
          <c:min val="0"/>
        </c:scaling>
        <c:delete val="0"/>
        <c:axPos val="t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Demand, 2012-19 CAGR</a:t>
                </a:r>
              </a:p>
            </c:rich>
          </c:tx>
          <c:layout>
            <c:manualLayout>
              <c:xMode val="edge"/>
              <c:yMode val="edge"/>
              <c:x val="0.36065584080883201"/>
              <c:y val="0.11006323108057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24513960"/>
        <c:crosses val="max"/>
        <c:crossBetween val="midCat"/>
      </c:valAx>
      <c:valAx>
        <c:axId val="-2124513960"/>
        <c:scaling>
          <c:orientation val="minMax"/>
          <c:min val="-0.6"/>
        </c:scaling>
        <c:delete val="0"/>
        <c:axPos val="l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Weighted Average 10 Gbps Wavelenght Lease Price, 2012-19 CAGR</a:t>
                </a:r>
              </a:p>
            </c:rich>
          </c:tx>
          <c:layout>
            <c:manualLayout>
              <c:xMode val="edge"/>
              <c:yMode val="edge"/>
              <c:x val="3.7470736707411099E-2"/>
              <c:y val="0.27673040957402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25369672"/>
        <c:crossesAt val="-0.3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36533968289725799"/>
          <c:y val="0.62893274903188001"/>
          <c:w val="0.12880565743172601"/>
          <c:h val="8.490592111930370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Demand, Price and Revenue Change</a:t>
            </a:r>
          </a:p>
        </c:rich>
      </c:tx>
      <c:layout>
        <c:manualLayout>
          <c:xMode val="edge"/>
          <c:yMode val="edge"/>
          <c:x val="0.17798599936020301"/>
          <c:y val="2.830197370643459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266984144862899"/>
          <c:y val="0.229560453396636"/>
          <c:w val="0.62763483984913604"/>
          <c:h val="0.66666871397379202"/>
        </c:manualLayout>
      </c:layout>
      <c:bubbleChart>
        <c:varyColors val="0"/>
        <c:ser>
          <c:idx val="1"/>
          <c:order val="0"/>
          <c:spPr>
            <a:solidFill>
              <a:srgbClr val="852B03"/>
            </a:solidFill>
            <a:ln w="25400">
              <a:noFill/>
            </a:ln>
          </c:spPr>
          <c:invertIfNegative val="1"/>
          <c:dLbls>
            <c:dLbl>
              <c:idx val="0"/>
              <c:layout>
                <c:manualLayout>
                  <c:x val="-0.20427153695416"/>
                  <c:y val="-9.5360050482821798E-2"/>
                </c:manualLayout>
              </c:layout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96F-2748-98A8-6C6162A4AB3C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'Trans-Pacific'!#REF!</c:f>
            </c:numRef>
          </c:xVal>
          <c:yVal>
            <c:numRef>
              <c:f>'Trans-Pacific'!#REF!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bubbleSize>
            <c:numRef>
              <c:f>'Trans-Pacific'!#REF!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bubbleSize>
          <c:bubble3D val="0"/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w="25400">
                    <a:noFill/>
                  </a:ln>
                </c14:spPr>
              </c14:invertSolidFillFmt>
            </c:ex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'Trans-Pacific'!#REF!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F96F-2748-98A8-6C6162A4AB3C}"/>
            </c:ext>
          </c:extLst>
        </c:ser>
        <c:ser>
          <c:idx val="0"/>
          <c:order val="1"/>
          <c:spPr>
            <a:solidFill>
              <a:srgbClr val="12273D"/>
            </a:solidFill>
            <a:ln w="25400">
              <a:noFill/>
            </a:ln>
          </c:spPr>
          <c:invertIfNegative val="1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'Trans-Pacific'!#REF!</c:f>
            </c:numRef>
          </c:xVal>
          <c:yVal>
            <c:numRef>
              <c:f>'Trans-Pacific'!#REF!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bubbleSize>
            <c:numRef>
              <c:f>'Trans-Pacific'!#REF!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bubbleSize>
          <c:bubble3D val="0"/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w="25400">
                    <a:noFill/>
                  </a:ln>
                </c14:spPr>
              </c14:invertSolidFillFmt>
            </c:ex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'Trans-Pacific'!#REF!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F96F-2748-98A8-6C6162A4AB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-2003572904"/>
        <c:axId val="-2002850024"/>
      </c:bubbleChart>
      <c:valAx>
        <c:axId val="-2003572904"/>
        <c:scaling>
          <c:orientation val="minMax"/>
          <c:min val="0"/>
        </c:scaling>
        <c:delete val="0"/>
        <c:axPos val="t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Demand, 2012-19 CAGR</a:t>
                </a:r>
              </a:p>
            </c:rich>
          </c:tx>
          <c:layout>
            <c:manualLayout>
              <c:xMode val="edge"/>
              <c:yMode val="edge"/>
              <c:x val="0.36065584080883201"/>
              <c:y val="0.11006323108057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02850024"/>
        <c:crosses val="max"/>
        <c:crossBetween val="midCat"/>
      </c:valAx>
      <c:valAx>
        <c:axId val="-2002850024"/>
        <c:scaling>
          <c:orientation val="minMax"/>
          <c:min val="-0.6"/>
        </c:scaling>
        <c:delete val="0"/>
        <c:axPos val="l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Weighted Average 10 Gbps Wavelenght Lease Price, 2012-19 CAGR</a:t>
                </a:r>
              </a:p>
            </c:rich>
          </c:tx>
          <c:layout>
            <c:manualLayout>
              <c:xMode val="edge"/>
              <c:yMode val="edge"/>
              <c:x val="3.7470736707411099E-2"/>
              <c:y val="0.27673040957402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03572904"/>
        <c:crossesAt val="-0.3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36533968289725799"/>
          <c:y val="0.62893274903188001"/>
          <c:w val="0.12880565743172601"/>
          <c:h val="8.490592111930370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Demand, Price and Revenue Change</a:t>
            </a:r>
          </a:p>
        </c:rich>
      </c:tx>
      <c:layout>
        <c:manualLayout>
          <c:xMode val="edge"/>
          <c:yMode val="edge"/>
          <c:x val="0.17798599936020301"/>
          <c:y val="2.830197370643459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266984144862899"/>
          <c:y val="0.229560453396636"/>
          <c:w val="0.62763483984913604"/>
          <c:h val="0.66666871397379202"/>
        </c:manualLayout>
      </c:layout>
      <c:bubbleChart>
        <c:varyColors val="0"/>
        <c:ser>
          <c:idx val="1"/>
          <c:order val="0"/>
          <c:spPr>
            <a:solidFill>
              <a:srgbClr val="852B03"/>
            </a:solidFill>
            <a:ln w="25400">
              <a:noFill/>
            </a:ln>
          </c:spPr>
          <c:invertIfNegative val="1"/>
          <c:dLbls>
            <c:dLbl>
              <c:idx val="0"/>
              <c:layout>
                <c:manualLayout>
                  <c:x val="-0.20427153695416"/>
                  <c:y val="-9.5360050482821798E-2"/>
                </c:manualLayout>
              </c:layout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816-6042-B287-095FA9A1AE34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'Trans-Pacific'!#REF!</c:f>
            </c:numRef>
          </c:xVal>
          <c:yVal>
            <c:numRef>
              <c:f>'Trans-Pacific'!#REF!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bubbleSize>
            <c:numRef>
              <c:f>'Trans-Pacific'!#REF!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bubbleSize>
          <c:bubble3D val="0"/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w="25400">
                    <a:noFill/>
                  </a:ln>
                </c14:spPr>
              </c14:invertSolidFillFmt>
            </c:ex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'Trans-Pacific'!#REF!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9816-6042-B287-095FA9A1AE34}"/>
            </c:ext>
          </c:extLst>
        </c:ser>
        <c:ser>
          <c:idx val="0"/>
          <c:order val="1"/>
          <c:spPr>
            <a:solidFill>
              <a:srgbClr val="12273D"/>
            </a:solidFill>
            <a:ln w="25400">
              <a:noFill/>
            </a:ln>
          </c:spPr>
          <c:invertIfNegative val="1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'Trans-Pacific'!#REF!</c:f>
            </c:numRef>
          </c:xVal>
          <c:yVal>
            <c:numRef>
              <c:f>'Trans-Pacific'!#REF!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bubbleSize>
            <c:numRef>
              <c:f>'Trans-Pacific'!#REF!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bubbleSize>
          <c:bubble3D val="0"/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w="25400">
                    <a:noFill/>
                  </a:ln>
                </c14:spPr>
              </c14:invertSolidFillFmt>
            </c:ex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'Trans-Pacific'!#REF!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9816-6042-B287-095FA9A1AE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-2003584424"/>
        <c:axId val="-2003443480"/>
      </c:bubbleChart>
      <c:valAx>
        <c:axId val="-2003584424"/>
        <c:scaling>
          <c:orientation val="minMax"/>
          <c:min val="0"/>
        </c:scaling>
        <c:delete val="0"/>
        <c:axPos val="t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Demand, 2012-19 CAGR</a:t>
                </a:r>
              </a:p>
            </c:rich>
          </c:tx>
          <c:layout>
            <c:manualLayout>
              <c:xMode val="edge"/>
              <c:yMode val="edge"/>
              <c:x val="0.36065584080883201"/>
              <c:y val="0.11006323108057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03443480"/>
        <c:crosses val="max"/>
        <c:crossBetween val="midCat"/>
      </c:valAx>
      <c:valAx>
        <c:axId val="-2003443480"/>
        <c:scaling>
          <c:orientation val="minMax"/>
          <c:min val="-0.6"/>
        </c:scaling>
        <c:delete val="0"/>
        <c:axPos val="l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Weighted Average 10 Gbps Wavelenght Lease Price, 2012-19 CAGR</a:t>
                </a:r>
              </a:p>
            </c:rich>
          </c:tx>
          <c:layout>
            <c:manualLayout>
              <c:xMode val="edge"/>
              <c:yMode val="edge"/>
              <c:x val="3.7470736707411099E-2"/>
              <c:y val="0.27673040957402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03584424"/>
        <c:crossesAt val="-0.3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36533968289725799"/>
          <c:y val="0.62893274903188001"/>
          <c:w val="0.12880565743172601"/>
          <c:h val="8.490592111930370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Demand, Price and Revenue Change</a:t>
            </a:r>
          </a:p>
        </c:rich>
      </c:tx>
      <c:layout>
        <c:manualLayout>
          <c:xMode val="edge"/>
          <c:yMode val="edge"/>
          <c:x val="0.17798599936020301"/>
          <c:y val="2.830197370643459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266984144862899"/>
          <c:y val="0.229560453396636"/>
          <c:w val="0.62763483984913604"/>
          <c:h val="0.66666871397379202"/>
        </c:manualLayout>
      </c:layout>
      <c:bubbleChart>
        <c:varyColors val="0"/>
        <c:ser>
          <c:idx val="1"/>
          <c:order val="0"/>
          <c:spPr>
            <a:solidFill>
              <a:srgbClr val="852B03"/>
            </a:solidFill>
            <a:ln w="25400">
              <a:noFill/>
            </a:ln>
          </c:spPr>
          <c:invertIfNegative val="1"/>
          <c:dLbls>
            <c:dLbl>
              <c:idx val="0"/>
              <c:layout>
                <c:manualLayout>
                  <c:x val="-0.20427153695416"/>
                  <c:y val="-9.5360050482821798E-2"/>
                </c:manualLayout>
              </c:layout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ECD-C644-9E08-8EC33A0CED98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'Trans-Pacific'!#REF!</c:f>
            </c:numRef>
          </c:xVal>
          <c:yVal>
            <c:numRef>
              <c:f>'Trans-Pacific'!#REF!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bubbleSize>
            <c:numRef>
              <c:f>'Trans-Pacific'!#REF!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bubbleSize>
          <c:bubble3D val="0"/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w="25400">
                    <a:noFill/>
                  </a:ln>
                </c14:spPr>
              </c14:invertSolidFillFmt>
            </c:ex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'Trans-Pacific'!#REF!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8ECD-C644-9E08-8EC33A0CED98}"/>
            </c:ext>
          </c:extLst>
        </c:ser>
        <c:ser>
          <c:idx val="0"/>
          <c:order val="1"/>
          <c:spPr>
            <a:solidFill>
              <a:srgbClr val="12273D"/>
            </a:solidFill>
            <a:ln w="25400">
              <a:noFill/>
            </a:ln>
          </c:spPr>
          <c:invertIfNegative val="1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'Trans-Pacific'!#REF!</c:f>
            </c:numRef>
          </c:xVal>
          <c:yVal>
            <c:numRef>
              <c:f>'Trans-Pacific'!#REF!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bubbleSize>
            <c:numRef>
              <c:f>'Trans-Pacific'!#REF!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bubbleSize>
          <c:bubble3D val="0"/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w="25400">
                    <a:noFill/>
                  </a:ln>
                </c14:spPr>
              </c14:invertSolidFillFmt>
            </c:ex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'Trans-Pacific'!#REF!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8ECD-C644-9E08-8EC33A0CED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-2085935208"/>
        <c:axId val="-2085932440"/>
      </c:bubbleChart>
      <c:valAx>
        <c:axId val="-2085935208"/>
        <c:scaling>
          <c:orientation val="minMax"/>
          <c:min val="0"/>
        </c:scaling>
        <c:delete val="0"/>
        <c:axPos val="t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Demand, 2012-19 CAGR</a:t>
                </a:r>
              </a:p>
            </c:rich>
          </c:tx>
          <c:layout>
            <c:manualLayout>
              <c:xMode val="edge"/>
              <c:yMode val="edge"/>
              <c:x val="0.36065584080883201"/>
              <c:y val="0.11006323108057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85932440"/>
        <c:crosses val="max"/>
        <c:crossBetween val="midCat"/>
      </c:valAx>
      <c:valAx>
        <c:axId val="-2085932440"/>
        <c:scaling>
          <c:orientation val="minMax"/>
          <c:min val="-0.6"/>
        </c:scaling>
        <c:delete val="0"/>
        <c:axPos val="l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Weighted Average 10 Gbps Wavelenght Lease Price, 2012-19 CAGR</a:t>
                </a:r>
              </a:p>
            </c:rich>
          </c:tx>
          <c:layout>
            <c:manualLayout>
              <c:xMode val="edge"/>
              <c:yMode val="edge"/>
              <c:x val="3.7470736707411099E-2"/>
              <c:y val="0.27673040957402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85935208"/>
        <c:crossesAt val="-0.3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36533968289725799"/>
          <c:y val="0.62893274903188001"/>
          <c:w val="0.12880565743172601"/>
          <c:h val="8.490592111930370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Demand, Price and Revenue Change</a:t>
            </a:r>
          </a:p>
        </c:rich>
      </c:tx>
      <c:layout>
        <c:manualLayout>
          <c:xMode val="edge"/>
          <c:yMode val="edge"/>
          <c:x val="0.17798599936020301"/>
          <c:y val="2.830197370643459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266984144862899"/>
          <c:y val="0.229560453396636"/>
          <c:w val="0.62763483984913604"/>
          <c:h val="0.66666871397379202"/>
        </c:manualLayout>
      </c:layout>
      <c:bubbleChart>
        <c:varyColors val="0"/>
        <c:ser>
          <c:idx val="1"/>
          <c:order val="0"/>
          <c:spPr>
            <a:solidFill>
              <a:srgbClr val="852B03"/>
            </a:solidFill>
            <a:ln w="25400">
              <a:noFill/>
            </a:ln>
          </c:spPr>
          <c:invertIfNegative val="1"/>
          <c:dLbls>
            <c:dLbl>
              <c:idx val="0"/>
              <c:layout>
                <c:manualLayout>
                  <c:x val="-0.20427153695416"/>
                  <c:y val="-9.5360050482821798E-2"/>
                </c:manualLayout>
              </c:layout>
              <c:dLblPos val="r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B0C-6D4B-895B-D8CCD1807EA9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'Trans-Pacific'!#REF!</c:f>
            </c:numRef>
          </c:xVal>
          <c:yVal>
            <c:numRef>
              <c:f>'Trans-Pacific'!#REF!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bubbleSize>
            <c:numRef>
              <c:f>'Trans-Pacific'!#REF!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bubbleSize>
          <c:bubble3D val="0"/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w="25400">
                    <a:noFill/>
                  </a:ln>
                </c14:spPr>
              </c14:invertSolidFillFmt>
            </c:ex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'Trans-Pacific'!#REF!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FB0C-6D4B-895B-D8CCD1807EA9}"/>
            </c:ext>
          </c:extLst>
        </c:ser>
        <c:ser>
          <c:idx val="0"/>
          <c:order val="1"/>
          <c:spPr>
            <a:solidFill>
              <a:srgbClr val="12273D"/>
            </a:solidFill>
            <a:ln w="25400">
              <a:noFill/>
            </a:ln>
          </c:spPr>
          <c:invertIfNegative val="1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'Trans-Pacific'!#REF!</c:f>
            </c:numRef>
          </c:xVal>
          <c:yVal>
            <c:numRef>
              <c:f>'Trans-Pacific'!#REF!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bubbleSize>
            <c:numRef>
              <c:f>'Trans-Pacific'!#REF!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bubbleSize>
          <c:bubble3D val="0"/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w="25400">
                    <a:noFill/>
                  </a:ln>
                </c14:spPr>
              </c14:invertSolidFillFmt>
            </c:ex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'Trans-Pacific'!#REF!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FB0C-6D4B-895B-D8CCD1807E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-2085935208"/>
        <c:axId val="-2085932440"/>
      </c:bubbleChart>
      <c:valAx>
        <c:axId val="-2085935208"/>
        <c:scaling>
          <c:orientation val="minMax"/>
          <c:min val="0"/>
        </c:scaling>
        <c:delete val="0"/>
        <c:axPos val="t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Demand, 2012-19 CAGR</a:t>
                </a:r>
              </a:p>
            </c:rich>
          </c:tx>
          <c:layout>
            <c:manualLayout>
              <c:xMode val="edge"/>
              <c:yMode val="edge"/>
              <c:x val="0.36065584080883201"/>
              <c:y val="0.11006323108057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85932440"/>
        <c:crosses val="max"/>
        <c:crossBetween val="midCat"/>
      </c:valAx>
      <c:valAx>
        <c:axId val="-2085932440"/>
        <c:scaling>
          <c:orientation val="minMax"/>
          <c:min val="-0.6"/>
        </c:scaling>
        <c:delete val="0"/>
        <c:axPos val="l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Weighted Average 10 Gbps Wavelenght Lease Price, 2012-19 CAGR</a:t>
                </a:r>
              </a:p>
            </c:rich>
          </c:tx>
          <c:layout>
            <c:manualLayout>
              <c:xMode val="edge"/>
              <c:yMode val="edge"/>
              <c:x val="3.7470736707411099E-2"/>
              <c:y val="0.27673040957402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85935208"/>
        <c:crossesAt val="-0.3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36533968289725799"/>
          <c:y val="0.62893274903188001"/>
          <c:w val="0.12880565743172601"/>
          <c:h val="8.490592111930370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  <c:userShapes r:id="rId1"/>
</c:chartSpace>
</file>

<file path=xl/ctrlProps/ctrlProp1.xml><?xml version="1.0" encoding="utf-8"?>
<formControlPr xmlns="http://schemas.microsoft.com/office/spreadsheetml/2009/9/main" objectType="Scroll" dx="16" fmlaLink="$A$22" horiz="1" inc="5" max="100" page="10" val="5"/>
</file>

<file path=xl/ctrlProps/ctrlProp10.xml><?xml version="1.0" encoding="utf-8"?>
<formControlPr xmlns="http://schemas.microsoft.com/office/spreadsheetml/2009/9/main" objectType="CheckBox" checked="Checked" fmlaLink="$G$27" lockText="1" noThreeD="1"/>
</file>

<file path=xl/ctrlProps/ctrlProp11.xml><?xml version="1.0" encoding="utf-8"?>
<formControlPr xmlns="http://schemas.microsoft.com/office/spreadsheetml/2009/9/main" objectType="Scroll" dx="16" fmlaLink="$A$24" horiz="1" inc="10" max="100" page="10" val="9"/>
</file>

<file path=xl/ctrlProps/ctrlProp12.xml><?xml version="1.0" encoding="utf-8"?>
<formControlPr xmlns="http://schemas.microsoft.com/office/spreadsheetml/2009/9/main" objectType="CheckBox" checked="Checked" fmlaLink="$G$24" lockText="1" noThreeD="1"/>
</file>

<file path=xl/ctrlProps/ctrlProp13.xml><?xml version="1.0" encoding="utf-8"?>
<formControlPr xmlns="http://schemas.microsoft.com/office/spreadsheetml/2009/9/main" objectType="Scroll" dx="16" fmlaLink="$A$22" horiz="1" inc="5" max="100" page="10" val="22"/>
</file>

<file path=xl/ctrlProps/ctrlProp14.xml><?xml version="1.0" encoding="utf-8"?>
<formControlPr xmlns="http://schemas.microsoft.com/office/spreadsheetml/2009/9/main" objectType="Scroll" dx="16" fmlaLink="$A$23" horiz="1" inc="10" max="100" page="10" val="100"/>
</file>

<file path=xl/ctrlProps/ctrlProp15.xml><?xml version="1.0" encoding="utf-8"?>
<formControlPr xmlns="http://schemas.microsoft.com/office/spreadsheetml/2009/9/main" objectType="CheckBox" checked="Checked" fmlaLink="$G$22" lockText="1" noThreeD="1"/>
</file>

<file path=xl/ctrlProps/ctrlProp16.xml><?xml version="1.0" encoding="utf-8"?>
<formControlPr xmlns="http://schemas.microsoft.com/office/spreadsheetml/2009/9/main" objectType="Scroll" dx="16" fmlaLink="$A$25" horiz="1" max="10" page="10"/>
</file>

<file path=xl/ctrlProps/ctrlProp17.xml><?xml version="1.0" encoding="utf-8"?>
<formControlPr xmlns="http://schemas.microsoft.com/office/spreadsheetml/2009/9/main" objectType="CheckBox" checked="Checked" fmlaLink="$G$25" lockText="1" noThreeD="1"/>
</file>

<file path=xl/ctrlProps/ctrlProp18.xml><?xml version="1.0" encoding="utf-8"?>
<formControlPr xmlns="http://schemas.microsoft.com/office/spreadsheetml/2009/9/main" objectType="CheckBox" checked="Checked" fmlaLink="$G$23" lockText="1" noThreeD="1"/>
</file>

<file path=xl/ctrlProps/ctrlProp19.xml><?xml version="1.0" encoding="utf-8"?>
<formControlPr xmlns="http://schemas.microsoft.com/office/spreadsheetml/2009/9/main" objectType="Scroll" dx="16" fmlaLink="$A$26" horiz="1" inc="2" max="32" min="2" page="10" val="16"/>
</file>

<file path=xl/ctrlProps/ctrlProp2.xml><?xml version="1.0" encoding="utf-8"?>
<formControlPr xmlns="http://schemas.microsoft.com/office/spreadsheetml/2009/9/main" objectType="Scroll" dx="16" fmlaLink="$A$23" horiz="1" inc="10" max="100" page="10" val="98"/>
</file>

<file path=xl/ctrlProps/ctrlProp20.xml><?xml version="1.0" encoding="utf-8"?>
<formControlPr xmlns="http://schemas.microsoft.com/office/spreadsheetml/2009/9/main" objectType="CheckBox" checked="Checked" fmlaLink="$G$26" lockText="1" noThreeD="1"/>
</file>

<file path=xl/ctrlProps/ctrlProp21.xml><?xml version="1.0" encoding="utf-8"?>
<formControlPr xmlns="http://schemas.microsoft.com/office/spreadsheetml/2009/9/main" objectType="Scroll" dx="16" fmlaLink="$A$27" horiz="1" inc="20" max="100" page="10" val="0"/>
</file>

<file path=xl/ctrlProps/ctrlProp22.xml><?xml version="1.0" encoding="utf-8"?>
<formControlPr xmlns="http://schemas.microsoft.com/office/spreadsheetml/2009/9/main" objectType="CheckBox" checked="Checked" fmlaLink="$G$27" lockText="1" noThreeD="1"/>
</file>

<file path=xl/ctrlProps/ctrlProp23.xml><?xml version="1.0" encoding="utf-8"?>
<formControlPr xmlns="http://schemas.microsoft.com/office/spreadsheetml/2009/9/main" objectType="Scroll" dx="16" fmlaLink="$A$24" horiz="1" inc="10" max="100" page="10" val="28"/>
</file>

<file path=xl/ctrlProps/ctrlProp24.xml><?xml version="1.0" encoding="utf-8"?>
<formControlPr xmlns="http://schemas.microsoft.com/office/spreadsheetml/2009/9/main" objectType="CheckBox" checked="Checked" fmlaLink="$G$24" lockText="1" noThreeD="1"/>
</file>

<file path=xl/ctrlProps/ctrlProp25.xml><?xml version="1.0" encoding="utf-8"?>
<formControlPr xmlns="http://schemas.microsoft.com/office/spreadsheetml/2009/9/main" objectType="Scroll" dx="16" fmlaLink="$A$22" horiz="1" inc="5" max="100" page="10" val="61"/>
</file>

<file path=xl/ctrlProps/ctrlProp26.xml><?xml version="1.0" encoding="utf-8"?>
<formControlPr xmlns="http://schemas.microsoft.com/office/spreadsheetml/2009/9/main" objectType="Scroll" dx="16" fmlaLink="$A$23" horiz="1" inc="10" max="100" page="10" val="100"/>
</file>

<file path=xl/ctrlProps/ctrlProp27.xml><?xml version="1.0" encoding="utf-8"?>
<formControlPr xmlns="http://schemas.microsoft.com/office/spreadsheetml/2009/9/main" objectType="CheckBox" checked="Checked" fmlaLink="$G$22" lockText="1" noThreeD="1"/>
</file>

<file path=xl/ctrlProps/ctrlProp28.xml><?xml version="1.0" encoding="utf-8"?>
<formControlPr xmlns="http://schemas.microsoft.com/office/spreadsheetml/2009/9/main" objectType="Scroll" dx="16" fmlaLink="$A$25" horiz="1" max="10" page="10"/>
</file>

<file path=xl/ctrlProps/ctrlProp29.xml><?xml version="1.0" encoding="utf-8"?>
<formControlPr xmlns="http://schemas.microsoft.com/office/spreadsheetml/2009/9/main" objectType="CheckBox" checked="Checked" fmlaLink="$G$25" lockText="1" noThreeD="1"/>
</file>

<file path=xl/ctrlProps/ctrlProp3.xml><?xml version="1.0" encoding="utf-8"?>
<formControlPr xmlns="http://schemas.microsoft.com/office/spreadsheetml/2009/9/main" objectType="CheckBox" checked="Checked" fmlaLink="$G$22" lockText="1" noThreeD="1"/>
</file>

<file path=xl/ctrlProps/ctrlProp30.xml><?xml version="1.0" encoding="utf-8"?>
<formControlPr xmlns="http://schemas.microsoft.com/office/spreadsheetml/2009/9/main" objectType="CheckBox" checked="Checked" fmlaLink="$G$23" lockText="1" noThreeD="1"/>
</file>

<file path=xl/ctrlProps/ctrlProp31.xml><?xml version="1.0" encoding="utf-8"?>
<formControlPr xmlns="http://schemas.microsoft.com/office/spreadsheetml/2009/9/main" objectType="Scroll" dx="16" fmlaLink="$A$26" horiz="1" inc="2" max="32" min="2" page="10" val="4"/>
</file>

<file path=xl/ctrlProps/ctrlProp32.xml><?xml version="1.0" encoding="utf-8"?>
<formControlPr xmlns="http://schemas.microsoft.com/office/spreadsheetml/2009/9/main" objectType="CheckBox" checked="Checked" fmlaLink="$G$26" lockText="1" noThreeD="1"/>
</file>

<file path=xl/ctrlProps/ctrlProp33.xml><?xml version="1.0" encoding="utf-8"?>
<formControlPr xmlns="http://schemas.microsoft.com/office/spreadsheetml/2009/9/main" objectType="Scroll" dx="16" fmlaLink="$A$27" horiz="1" inc="20" max="100" page="10" val="0"/>
</file>

<file path=xl/ctrlProps/ctrlProp34.xml><?xml version="1.0" encoding="utf-8"?>
<formControlPr xmlns="http://schemas.microsoft.com/office/spreadsheetml/2009/9/main" objectType="CheckBox" checked="Checked" fmlaLink="$G$27" lockText="1" noThreeD="1"/>
</file>

<file path=xl/ctrlProps/ctrlProp35.xml><?xml version="1.0" encoding="utf-8"?>
<formControlPr xmlns="http://schemas.microsoft.com/office/spreadsheetml/2009/9/main" objectType="Scroll" dx="16" fmlaLink="$A$24" horiz="1" inc="10" max="100" page="10" val="52"/>
</file>

<file path=xl/ctrlProps/ctrlProp36.xml><?xml version="1.0" encoding="utf-8"?>
<formControlPr xmlns="http://schemas.microsoft.com/office/spreadsheetml/2009/9/main" objectType="CheckBox" checked="Checked" fmlaLink="$G$24" lockText="1" noThreeD="1"/>
</file>

<file path=xl/ctrlProps/ctrlProp4.xml><?xml version="1.0" encoding="utf-8"?>
<formControlPr xmlns="http://schemas.microsoft.com/office/spreadsheetml/2009/9/main" objectType="CheckBox" checked="Checked" fmlaLink="$G$23" lockText="1" noThreeD="1"/>
</file>

<file path=xl/ctrlProps/ctrlProp5.xml><?xml version="1.0" encoding="utf-8"?>
<formControlPr xmlns="http://schemas.microsoft.com/office/spreadsheetml/2009/9/main" objectType="Scroll" dx="16" fmlaLink="$A$25" horiz="1" max="10" page="10" val="2"/>
</file>

<file path=xl/ctrlProps/ctrlProp6.xml><?xml version="1.0" encoding="utf-8"?>
<formControlPr xmlns="http://schemas.microsoft.com/office/spreadsheetml/2009/9/main" objectType="CheckBox" checked="Checked" fmlaLink="$G$25" lockText="1" noThreeD="1"/>
</file>

<file path=xl/ctrlProps/ctrlProp7.xml><?xml version="1.0" encoding="utf-8"?>
<formControlPr xmlns="http://schemas.microsoft.com/office/spreadsheetml/2009/9/main" objectType="Scroll" dx="16" fmlaLink="$A$26" horiz="1" inc="2" max="32" min="2" page="10" val="24"/>
</file>

<file path=xl/ctrlProps/ctrlProp8.xml><?xml version="1.0" encoding="utf-8"?>
<formControlPr xmlns="http://schemas.microsoft.com/office/spreadsheetml/2009/9/main" objectType="CheckBox" checked="Checked" fmlaLink="$G$26" lockText="1" noThreeD="1"/>
</file>

<file path=xl/ctrlProps/ctrlProp9.xml><?xml version="1.0" encoding="utf-8"?>
<formControlPr xmlns="http://schemas.microsoft.com/office/spreadsheetml/2009/9/main" objectType="Scroll" dx="16" fmlaLink="$A$27" horiz="1" inc="10" max="100" page="10" val="1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139700</xdr:colOff>
      <xdr:row>0</xdr:row>
      <xdr:rowOff>114300</xdr:rowOff>
    </xdr:from>
    <xdr:to>
      <xdr:col>8</xdr:col>
      <xdr:colOff>609600</xdr:colOff>
      <xdr:row>5</xdr:row>
      <xdr:rowOff>101600</xdr:rowOff>
    </xdr:to>
    <xdr:sp macro="" textlink="">
      <xdr:nvSpPr>
        <xdr:cNvPr id="74756" name="Rectangle 4">
          <a:extLst>
            <a:ext uri="{FF2B5EF4-FFF2-40B4-BE49-F238E27FC236}">
              <a16:creationId xmlns:a16="http://schemas.microsoft.com/office/drawing/2014/main" id="{00000000-0008-0000-0000-000004240100}"/>
            </a:ext>
          </a:extLst>
        </xdr:cNvPr>
        <xdr:cNvSpPr>
          <a:spLocks noChangeArrowheads="1"/>
        </xdr:cNvSpPr>
      </xdr:nvSpPr>
      <xdr:spPr bwMode="auto">
        <a:xfrm>
          <a:off x="139700" y="114300"/>
          <a:ext cx="6350000" cy="749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0" bIns="27432" anchor="ctr" upright="1"/>
        <a:lstStyle/>
        <a:p>
          <a:pPr algn="l" rtl="0">
            <a:lnSpc>
              <a:spcPts val="2300"/>
            </a:lnSpc>
            <a:defRPr sz="1000"/>
          </a:pPr>
          <a:r>
            <a:rPr lang="en-US" sz="20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rPr>
            <a:t>Transport Network Forecast Service</a:t>
          </a:r>
        </a:p>
        <a:p>
          <a:pPr algn="l" rtl="0">
            <a:lnSpc>
              <a:spcPts val="2300"/>
            </a:lnSpc>
            <a:defRPr sz="1000"/>
          </a:pPr>
          <a:r>
            <a:rPr lang="en-US" sz="20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rPr>
            <a:t>Q2 2024</a:t>
          </a:r>
          <a:endParaRPr lang="en-US" sz="2000" b="0" i="0" u="none" strike="noStrike" baseline="0">
            <a:solidFill>
              <a:srgbClr val="000000"/>
            </a:solidFill>
            <a:latin typeface="Arial"/>
            <a:ea typeface="Arial"/>
            <a:cs typeface="Arial"/>
          </a:endParaRPr>
        </a:p>
        <a:p>
          <a:pPr algn="l" rtl="0">
            <a:lnSpc>
              <a:spcPts val="2200"/>
            </a:lnSpc>
            <a:defRPr sz="1000"/>
          </a:pPr>
          <a:endParaRPr lang="en-US" sz="2000" b="0" i="0" u="none" strike="noStrike" baseline="0">
            <a:solidFill>
              <a:srgbClr val="000000"/>
            </a:solidFill>
            <a:latin typeface="Arial"/>
            <a:ea typeface="Arial"/>
            <a:cs typeface="Arial"/>
          </a:endParaRPr>
        </a:p>
      </xdr:txBody>
    </xdr:sp>
    <xdr:clientData/>
  </xdr:twoCellAnchor>
  <xdr:twoCellAnchor editAs="oneCell">
    <xdr:from>
      <xdr:col>6</xdr:col>
      <xdr:colOff>482600</xdr:colOff>
      <xdr:row>1</xdr:row>
      <xdr:rowOff>101600</xdr:rowOff>
    </xdr:from>
    <xdr:to>
      <xdr:col>13</xdr:col>
      <xdr:colOff>488416</xdr:colOff>
      <xdr:row>5</xdr:row>
      <xdr:rowOff>88900</xdr:rowOff>
    </xdr:to>
    <xdr:pic>
      <xdr:nvPicPr>
        <xdr:cNvPr id="2" name="Google Shape;12;p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 rotWithShape="1">
        <a:blip xmlns:r="http://schemas.openxmlformats.org/officeDocument/2006/relationships" r:embed="rId1">
          <a:alphaModFix/>
        </a:blip>
        <a:srcRect t="3393" b="3383"/>
        <a:stretch/>
      </xdr:blipFill>
      <xdr:spPr>
        <a:xfrm>
          <a:off x="4711700" y="266700"/>
          <a:ext cx="5784316" cy="6477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0.23063</cdr:x>
      <cdr:y>0.79711</cdr:y>
    </cdr:from>
    <cdr:to>
      <cdr:x>0.84518</cdr:x>
      <cdr:y>0.86291</cdr:y>
    </cdr:to>
    <cdr:sp macro="" textlink="">
      <cdr:nvSpPr>
        <cdr:cNvPr id="12185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253617" y="3229321"/>
          <a:ext cx="3340418" cy="26660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=""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rPr>
            <a:t>Size of bubbles baesd on CAGR of revenues 2012-19</a:t>
          </a:r>
        </a:p>
      </cdr:txBody>
    </cdr:sp>
  </cdr:relSizeAnchor>
  <cdr:relSizeAnchor xmlns:cdr="http://schemas.openxmlformats.org/drawingml/2006/chartDrawing">
    <cdr:from>
      <cdr:x>0.51644</cdr:x>
      <cdr:y>0.92482</cdr:y>
    </cdr:from>
    <cdr:to>
      <cdr:x>0.8832</cdr:x>
      <cdr:y>0.97503</cdr:y>
    </cdr:to>
    <cdr:sp macro="" textlink="">
      <cdr:nvSpPr>
        <cdr:cNvPr id="121858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807145" y="3746732"/>
          <a:ext cx="1993582" cy="20340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=""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9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rPr>
            <a:t>Source: TeleGeography Research</a:t>
          </a: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114300</xdr:colOff>
      <xdr:row>0</xdr:row>
      <xdr:rowOff>0</xdr:rowOff>
    </xdr:from>
    <xdr:to>
      <xdr:col>29</xdr:col>
      <xdr:colOff>457200</xdr:colOff>
      <xdr:row>0</xdr:row>
      <xdr:rowOff>12700</xdr:rowOff>
    </xdr:to>
    <xdr:graphicFrame macro="">
      <xdr:nvGraphicFramePr>
        <xdr:cNvPr id="2" name="Chart 6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0.23063</cdr:x>
      <cdr:y>0.79711</cdr:y>
    </cdr:from>
    <cdr:to>
      <cdr:x>0.84518</cdr:x>
      <cdr:y>0.86291</cdr:y>
    </cdr:to>
    <cdr:sp macro="" textlink="">
      <cdr:nvSpPr>
        <cdr:cNvPr id="12185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253617" y="3229321"/>
          <a:ext cx="3340418" cy="26660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=""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rPr>
            <a:t>Size of bubbles baesd on CAGR of revenues 2012-19</a:t>
          </a:r>
        </a:p>
      </cdr:txBody>
    </cdr:sp>
  </cdr:relSizeAnchor>
  <cdr:relSizeAnchor xmlns:cdr="http://schemas.openxmlformats.org/drawingml/2006/chartDrawing">
    <cdr:from>
      <cdr:x>0.51644</cdr:x>
      <cdr:y>0.92482</cdr:y>
    </cdr:from>
    <cdr:to>
      <cdr:x>0.8832</cdr:x>
      <cdr:y>0.97503</cdr:y>
    </cdr:to>
    <cdr:sp macro="" textlink="">
      <cdr:nvSpPr>
        <cdr:cNvPr id="121858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807145" y="3746732"/>
          <a:ext cx="1993582" cy="20340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=""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9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rPr>
            <a:t>Source: TeleGeography Research</a:t>
          </a:r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114300</xdr:colOff>
      <xdr:row>0</xdr:row>
      <xdr:rowOff>0</xdr:rowOff>
    </xdr:from>
    <xdr:to>
      <xdr:col>29</xdr:col>
      <xdr:colOff>457200</xdr:colOff>
      <xdr:row>0</xdr:row>
      <xdr:rowOff>12700</xdr:rowOff>
    </xdr:to>
    <xdr:graphicFrame macro="">
      <xdr:nvGraphicFramePr>
        <xdr:cNvPr id="2" name="Chart 6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0.23063</cdr:x>
      <cdr:y>0.79711</cdr:y>
    </cdr:from>
    <cdr:to>
      <cdr:x>0.84518</cdr:x>
      <cdr:y>0.86291</cdr:y>
    </cdr:to>
    <cdr:sp macro="" textlink="">
      <cdr:nvSpPr>
        <cdr:cNvPr id="12185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253617" y="3229321"/>
          <a:ext cx="3340418" cy="26660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=""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rPr>
            <a:t>Size of bubbles baesd on CAGR of revenues 2012-19</a:t>
          </a:r>
        </a:p>
      </cdr:txBody>
    </cdr:sp>
  </cdr:relSizeAnchor>
  <cdr:relSizeAnchor xmlns:cdr="http://schemas.openxmlformats.org/drawingml/2006/chartDrawing">
    <cdr:from>
      <cdr:x>0.51644</cdr:x>
      <cdr:y>0.92482</cdr:y>
    </cdr:from>
    <cdr:to>
      <cdr:x>0.8832</cdr:x>
      <cdr:y>0.97503</cdr:y>
    </cdr:to>
    <cdr:sp macro="" textlink="">
      <cdr:nvSpPr>
        <cdr:cNvPr id="121858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807145" y="3746732"/>
          <a:ext cx="1993582" cy="20340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=""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9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rPr>
            <a:t>Source: TeleGeography Research</a:t>
          </a:r>
        </a:p>
      </cdr:txBody>
    </cdr:sp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114300</xdr:colOff>
      <xdr:row>0</xdr:row>
      <xdr:rowOff>0</xdr:rowOff>
    </xdr:from>
    <xdr:to>
      <xdr:col>29</xdr:col>
      <xdr:colOff>457200</xdr:colOff>
      <xdr:row>0</xdr:row>
      <xdr:rowOff>12700</xdr:rowOff>
    </xdr:to>
    <xdr:graphicFrame macro="">
      <xdr:nvGraphicFramePr>
        <xdr:cNvPr id="2" name="Chart 6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0.23063</cdr:x>
      <cdr:y>0.79711</cdr:y>
    </cdr:from>
    <cdr:to>
      <cdr:x>0.84518</cdr:x>
      <cdr:y>0.86291</cdr:y>
    </cdr:to>
    <cdr:sp macro="" textlink="">
      <cdr:nvSpPr>
        <cdr:cNvPr id="12185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253617" y="3229321"/>
          <a:ext cx="3340418" cy="26660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=""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rPr>
            <a:t>Size of bubbles baesd on CAGR of revenues 2012-19</a:t>
          </a:r>
        </a:p>
      </cdr:txBody>
    </cdr:sp>
  </cdr:relSizeAnchor>
  <cdr:relSizeAnchor xmlns:cdr="http://schemas.openxmlformats.org/drawingml/2006/chartDrawing">
    <cdr:from>
      <cdr:x>0.51644</cdr:x>
      <cdr:y>0.92482</cdr:y>
    </cdr:from>
    <cdr:to>
      <cdr:x>0.8832</cdr:x>
      <cdr:y>0.97503</cdr:y>
    </cdr:to>
    <cdr:sp macro="" textlink="">
      <cdr:nvSpPr>
        <cdr:cNvPr id="121858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807145" y="3746732"/>
          <a:ext cx="1993582" cy="20340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=""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9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rPr>
            <a:t>Source: TeleGeography Research</a:t>
          </a:r>
        </a:p>
      </cdr:txBody>
    </cdr:sp>
  </cdr:relSizeAnchor>
</c:userShapes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114300</xdr:colOff>
      <xdr:row>0</xdr:row>
      <xdr:rowOff>0</xdr:rowOff>
    </xdr:from>
    <xdr:to>
      <xdr:col>29</xdr:col>
      <xdr:colOff>457200</xdr:colOff>
      <xdr:row>0</xdr:row>
      <xdr:rowOff>12700</xdr:rowOff>
    </xdr:to>
    <xdr:graphicFrame macro="">
      <xdr:nvGraphicFramePr>
        <xdr:cNvPr id="2" name="Chart 6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0.23063</cdr:x>
      <cdr:y>0.79711</cdr:y>
    </cdr:from>
    <cdr:to>
      <cdr:x>0.84518</cdr:x>
      <cdr:y>0.86291</cdr:y>
    </cdr:to>
    <cdr:sp macro="" textlink="">
      <cdr:nvSpPr>
        <cdr:cNvPr id="12185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253617" y="3229321"/>
          <a:ext cx="3340418" cy="26660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=""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rPr>
            <a:t>Size of bubbles baesd on CAGR of revenues 2012-19</a:t>
          </a:r>
        </a:p>
      </cdr:txBody>
    </cdr:sp>
  </cdr:relSizeAnchor>
  <cdr:relSizeAnchor xmlns:cdr="http://schemas.openxmlformats.org/drawingml/2006/chartDrawing">
    <cdr:from>
      <cdr:x>0.51644</cdr:x>
      <cdr:y>0.92482</cdr:y>
    </cdr:from>
    <cdr:to>
      <cdr:x>0.8832</cdr:x>
      <cdr:y>0.97503</cdr:y>
    </cdr:to>
    <cdr:sp macro="" textlink="">
      <cdr:nvSpPr>
        <cdr:cNvPr id="121858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807145" y="3746732"/>
          <a:ext cx="1993582" cy="20340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=""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9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rPr>
            <a:t>Source: TeleGeography Research</a:t>
          </a:r>
        </a:p>
      </cdr:txBody>
    </cdr:sp>
  </cdr:relSizeAnchor>
</c:userShapes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114300</xdr:colOff>
      <xdr:row>0</xdr:row>
      <xdr:rowOff>0</xdr:rowOff>
    </xdr:from>
    <xdr:to>
      <xdr:col>29</xdr:col>
      <xdr:colOff>457200</xdr:colOff>
      <xdr:row>0</xdr:row>
      <xdr:rowOff>12700</xdr:rowOff>
    </xdr:to>
    <xdr:graphicFrame macro="">
      <xdr:nvGraphicFramePr>
        <xdr:cNvPr id="2" name="Chart 6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101600</xdr:rowOff>
    </xdr:from>
    <xdr:to>
      <xdr:col>4</xdr:col>
      <xdr:colOff>584200</xdr:colOff>
      <xdr:row>28</xdr:row>
      <xdr:rowOff>50800</xdr:rowOff>
    </xdr:to>
    <xdr:graphicFrame macro="">
      <xdr:nvGraphicFramePr>
        <xdr:cNvPr id="2" name="Chart 5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36</xdr:row>
      <xdr:rowOff>76200</xdr:rowOff>
    </xdr:from>
    <xdr:to>
      <xdr:col>4</xdr:col>
      <xdr:colOff>635000</xdr:colOff>
      <xdr:row>57</xdr:row>
      <xdr:rowOff>25400</xdr:rowOff>
    </xdr:to>
    <xdr:graphicFrame macro="">
      <xdr:nvGraphicFramePr>
        <xdr:cNvPr id="3" name="Chart 5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63</xdr:row>
      <xdr:rowOff>152400</xdr:rowOff>
    </xdr:from>
    <xdr:to>
      <xdr:col>4</xdr:col>
      <xdr:colOff>609600</xdr:colOff>
      <xdr:row>84</xdr:row>
      <xdr:rowOff>114300</xdr:rowOff>
    </xdr:to>
    <xdr:graphicFrame macro="">
      <xdr:nvGraphicFramePr>
        <xdr:cNvPr id="4" name="Chart 5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89</xdr:row>
      <xdr:rowOff>152400</xdr:rowOff>
    </xdr:from>
    <xdr:to>
      <xdr:col>4</xdr:col>
      <xdr:colOff>584200</xdr:colOff>
      <xdr:row>110</xdr:row>
      <xdr:rowOff>114300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0.23063</cdr:x>
      <cdr:y>0.79711</cdr:y>
    </cdr:from>
    <cdr:to>
      <cdr:x>0.84518</cdr:x>
      <cdr:y>0.86291</cdr:y>
    </cdr:to>
    <cdr:sp macro="" textlink="">
      <cdr:nvSpPr>
        <cdr:cNvPr id="12185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253617" y="3229321"/>
          <a:ext cx="3340418" cy="26660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=""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rPr>
            <a:t>Size of bubbles baesd on CAGR of revenues 2012-19</a:t>
          </a:r>
        </a:p>
      </cdr:txBody>
    </cdr:sp>
  </cdr:relSizeAnchor>
  <cdr:relSizeAnchor xmlns:cdr="http://schemas.openxmlformats.org/drawingml/2006/chartDrawing">
    <cdr:from>
      <cdr:x>0.51644</cdr:x>
      <cdr:y>0.92482</cdr:y>
    </cdr:from>
    <cdr:to>
      <cdr:x>0.8832</cdr:x>
      <cdr:y>0.97503</cdr:y>
    </cdr:to>
    <cdr:sp macro="" textlink="">
      <cdr:nvSpPr>
        <cdr:cNvPr id="121858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807145" y="3746732"/>
          <a:ext cx="1993582" cy="20340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=""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9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rPr>
            <a:t>Source: TeleGeography Research</a:t>
          </a:r>
        </a:p>
      </cdr:txBody>
    </cdr:sp>
  </cdr:relSizeAnchor>
</c:userShapes>
</file>

<file path=xl/drawings/drawing2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63500</xdr:colOff>
          <xdr:row>12</xdr:row>
          <xdr:rowOff>76200</xdr:rowOff>
        </xdr:from>
        <xdr:to>
          <xdr:col>4</xdr:col>
          <xdr:colOff>825500</xdr:colOff>
          <xdr:row>12</xdr:row>
          <xdr:rowOff>266700</xdr:rowOff>
        </xdr:to>
        <xdr:sp macro="" textlink="">
          <xdr:nvSpPr>
            <xdr:cNvPr id="95233" name="Scroll Bar 1" hidden="1">
              <a:extLst>
                <a:ext uri="{63B3BB69-23CF-44E3-9099-C40C66FF867C}">
                  <a14:compatExt spid="_x0000_s95233"/>
                </a:ext>
                <a:ext uri="{FF2B5EF4-FFF2-40B4-BE49-F238E27FC236}">
                  <a16:creationId xmlns:a16="http://schemas.microsoft.com/office/drawing/2014/main" id="{00000000-0008-0000-1000-0000017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13</xdr:row>
          <xdr:rowOff>76200</xdr:rowOff>
        </xdr:from>
        <xdr:to>
          <xdr:col>4</xdr:col>
          <xdr:colOff>825500</xdr:colOff>
          <xdr:row>13</xdr:row>
          <xdr:rowOff>266700</xdr:rowOff>
        </xdr:to>
        <xdr:sp macro="" textlink="">
          <xdr:nvSpPr>
            <xdr:cNvPr id="95234" name="Scroll Bar 2" hidden="1">
              <a:extLst>
                <a:ext uri="{63B3BB69-23CF-44E3-9099-C40C66FF867C}">
                  <a14:compatExt spid="_x0000_s95234"/>
                </a:ext>
                <a:ext uri="{FF2B5EF4-FFF2-40B4-BE49-F238E27FC236}">
                  <a16:creationId xmlns:a16="http://schemas.microsoft.com/office/drawing/2014/main" id="{00000000-0008-0000-1000-0000027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38100</xdr:colOff>
          <xdr:row>12</xdr:row>
          <xdr:rowOff>38100</xdr:rowOff>
        </xdr:from>
        <xdr:to>
          <xdr:col>2</xdr:col>
          <xdr:colOff>1155700</xdr:colOff>
          <xdr:row>12</xdr:row>
          <xdr:rowOff>254000</xdr:rowOff>
        </xdr:to>
        <xdr:sp macro="" textlink="">
          <xdr:nvSpPr>
            <xdr:cNvPr id="95235" name="Check Box 3" hidden="1">
              <a:extLst>
                <a:ext uri="{63B3BB69-23CF-44E3-9099-C40C66FF867C}">
                  <a14:compatExt spid="_x0000_s95235"/>
                </a:ext>
                <a:ext uri="{FF2B5EF4-FFF2-40B4-BE49-F238E27FC236}">
                  <a16:creationId xmlns:a16="http://schemas.microsoft.com/office/drawing/2014/main" id="{00000000-0008-0000-1000-0000037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Geneva" pitchFamily="2"/>
                  <a:ea typeface="Geneva" pitchFamily="2"/>
                </a:rPr>
                <a:t>Use Baseline Assumption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76200</xdr:rowOff>
        </xdr:from>
        <xdr:to>
          <xdr:col>4</xdr:col>
          <xdr:colOff>825500</xdr:colOff>
          <xdr:row>15</xdr:row>
          <xdr:rowOff>266700</xdr:rowOff>
        </xdr:to>
        <xdr:sp macro="" textlink="">
          <xdr:nvSpPr>
            <xdr:cNvPr id="95236" name="Scroll Bar 4" hidden="1">
              <a:extLst>
                <a:ext uri="{63B3BB69-23CF-44E3-9099-C40C66FF867C}">
                  <a14:compatExt spid="_x0000_s95236"/>
                </a:ext>
                <a:ext uri="{FF2B5EF4-FFF2-40B4-BE49-F238E27FC236}">
                  <a16:creationId xmlns:a16="http://schemas.microsoft.com/office/drawing/2014/main" id="{00000000-0008-0000-1000-0000047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38100</xdr:colOff>
          <xdr:row>15</xdr:row>
          <xdr:rowOff>38100</xdr:rowOff>
        </xdr:from>
        <xdr:to>
          <xdr:col>2</xdr:col>
          <xdr:colOff>1155700</xdr:colOff>
          <xdr:row>15</xdr:row>
          <xdr:rowOff>254000</xdr:rowOff>
        </xdr:to>
        <xdr:sp macro="" textlink="">
          <xdr:nvSpPr>
            <xdr:cNvPr id="95237" name="Check Box 5" hidden="1">
              <a:extLst>
                <a:ext uri="{63B3BB69-23CF-44E3-9099-C40C66FF867C}">
                  <a14:compatExt spid="_x0000_s95237"/>
                </a:ext>
                <a:ext uri="{FF2B5EF4-FFF2-40B4-BE49-F238E27FC236}">
                  <a16:creationId xmlns:a16="http://schemas.microsoft.com/office/drawing/2014/main" id="{00000000-0008-0000-1000-0000057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Geneva" pitchFamily="2"/>
                  <a:ea typeface="Geneva" pitchFamily="2"/>
                </a:rPr>
                <a:t>Use Baseline Assumption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38100</xdr:colOff>
          <xdr:row>13</xdr:row>
          <xdr:rowOff>38100</xdr:rowOff>
        </xdr:from>
        <xdr:to>
          <xdr:col>2</xdr:col>
          <xdr:colOff>1155700</xdr:colOff>
          <xdr:row>13</xdr:row>
          <xdr:rowOff>254000</xdr:rowOff>
        </xdr:to>
        <xdr:sp macro="" textlink="">
          <xdr:nvSpPr>
            <xdr:cNvPr id="95238" name="Check Box 6" hidden="1">
              <a:extLst>
                <a:ext uri="{63B3BB69-23CF-44E3-9099-C40C66FF867C}">
                  <a14:compatExt spid="_x0000_s95238"/>
                </a:ext>
                <a:ext uri="{FF2B5EF4-FFF2-40B4-BE49-F238E27FC236}">
                  <a16:creationId xmlns:a16="http://schemas.microsoft.com/office/drawing/2014/main" id="{00000000-0008-0000-1000-0000067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Geneva" pitchFamily="2"/>
                  <a:ea typeface="Geneva" pitchFamily="2"/>
                </a:rPr>
                <a:t>Use Baseline Assumption</a:t>
              </a:r>
            </a:p>
          </xdr:txBody>
        </xdr:sp>
        <xdr:clientData/>
      </xdr:twoCellAnchor>
    </mc:Choice>
    <mc:Fallback/>
  </mc:AlternateContent>
  <xdr:twoCellAnchor>
    <xdr:from>
      <xdr:col>0</xdr:col>
      <xdr:colOff>0</xdr:colOff>
      <xdr:row>18</xdr:row>
      <xdr:rowOff>82550</xdr:rowOff>
    </xdr:from>
    <xdr:to>
      <xdr:col>15</xdr:col>
      <xdr:colOff>127000</xdr:colOff>
      <xdr:row>43</xdr:row>
      <xdr:rowOff>25400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1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76200</xdr:rowOff>
        </xdr:from>
        <xdr:to>
          <xdr:col>4</xdr:col>
          <xdr:colOff>825500</xdr:colOff>
          <xdr:row>16</xdr:row>
          <xdr:rowOff>266700</xdr:rowOff>
        </xdr:to>
        <xdr:sp macro="" textlink="">
          <xdr:nvSpPr>
            <xdr:cNvPr id="95240" name="Scroll Bar 8" hidden="1">
              <a:extLst>
                <a:ext uri="{63B3BB69-23CF-44E3-9099-C40C66FF867C}">
                  <a14:compatExt spid="_x0000_s95240"/>
                </a:ext>
                <a:ext uri="{FF2B5EF4-FFF2-40B4-BE49-F238E27FC236}">
                  <a16:creationId xmlns:a16="http://schemas.microsoft.com/office/drawing/2014/main" id="{00000000-0008-0000-1000-0000087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38100</xdr:colOff>
          <xdr:row>16</xdr:row>
          <xdr:rowOff>38100</xdr:rowOff>
        </xdr:from>
        <xdr:to>
          <xdr:col>2</xdr:col>
          <xdr:colOff>1155700</xdr:colOff>
          <xdr:row>16</xdr:row>
          <xdr:rowOff>254000</xdr:rowOff>
        </xdr:to>
        <xdr:sp macro="" textlink="">
          <xdr:nvSpPr>
            <xdr:cNvPr id="95241" name="Check Box 9" hidden="1">
              <a:extLst>
                <a:ext uri="{63B3BB69-23CF-44E3-9099-C40C66FF867C}">
                  <a14:compatExt spid="_x0000_s95241"/>
                </a:ext>
                <a:ext uri="{FF2B5EF4-FFF2-40B4-BE49-F238E27FC236}">
                  <a16:creationId xmlns:a16="http://schemas.microsoft.com/office/drawing/2014/main" id="{00000000-0008-0000-1000-0000097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Geneva" pitchFamily="2"/>
                  <a:ea typeface="Geneva" pitchFamily="2"/>
                </a:rPr>
                <a:t>Use Baseline Assumption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17</xdr:row>
          <xdr:rowOff>76200</xdr:rowOff>
        </xdr:from>
        <xdr:to>
          <xdr:col>4</xdr:col>
          <xdr:colOff>825500</xdr:colOff>
          <xdr:row>17</xdr:row>
          <xdr:rowOff>266700</xdr:rowOff>
        </xdr:to>
        <xdr:sp macro="" textlink="">
          <xdr:nvSpPr>
            <xdr:cNvPr id="95244" name="Scroll Bar 12" hidden="1">
              <a:extLst>
                <a:ext uri="{63B3BB69-23CF-44E3-9099-C40C66FF867C}">
                  <a14:compatExt spid="_x0000_s95244"/>
                </a:ext>
                <a:ext uri="{FF2B5EF4-FFF2-40B4-BE49-F238E27FC236}">
                  <a16:creationId xmlns:a16="http://schemas.microsoft.com/office/drawing/2014/main" id="{00000000-0008-0000-1000-00000C7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38100</xdr:colOff>
          <xdr:row>17</xdr:row>
          <xdr:rowOff>38100</xdr:rowOff>
        </xdr:from>
        <xdr:to>
          <xdr:col>2</xdr:col>
          <xdr:colOff>1155700</xdr:colOff>
          <xdr:row>17</xdr:row>
          <xdr:rowOff>254000</xdr:rowOff>
        </xdr:to>
        <xdr:sp macro="" textlink="">
          <xdr:nvSpPr>
            <xdr:cNvPr id="95245" name="Check Box 13" hidden="1">
              <a:extLst>
                <a:ext uri="{63B3BB69-23CF-44E3-9099-C40C66FF867C}">
                  <a14:compatExt spid="_x0000_s95245"/>
                </a:ext>
                <a:ext uri="{FF2B5EF4-FFF2-40B4-BE49-F238E27FC236}">
                  <a16:creationId xmlns:a16="http://schemas.microsoft.com/office/drawing/2014/main" id="{00000000-0008-0000-1000-00000D7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Geneva" pitchFamily="2"/>
                  <a:ea typeface="Geneva" pitchFamily="2"/>
                </a:rPr>
                <a:t>Use Baseline Assumption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14</xdr:row>
          <xdr:rowOff>76200</xdr:rowOff>
        </xdr:from>
        <xdr:to>
          <xdr:col>4</xdr:col>
          <xdr:colOff>825500</xdr:colOff>
          <xdr:row>14</xdr:row>
          <xdr:rowOff>266700</xdr:rowOff>
        </xdr:to>
        <xdr:sp macro="" textlink="">
          <xdr:nvSpPr>
            <xdr:cNvPr id="95247" name="Scroll Bar 15" hidden="1">
              <a:extLst>
                <a:ext uri="{63B3BB69-23CF-44E3-9099-C40C66FF867C}">
                  <a14:compatExt spid="_x0000_s95247"/>
                </a:ext>
                <a:ext uri="{FF2B5EF4-FFF2-40B4-BE49-F238E27FC236}">
                  <a16:creationId xmlns:a16="http://schemas.microsoft.com/office/drawing/2014/main" id="{00000000-0008-0000-1000-00000F7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38100</xdr:colOff>
          <xdr:row>14</xdr:row>
          <xdr:rowOff>38100</xdr:rowOff>
        </xdr:from>
        <xdr:to>
          <xdr:col>2</xdr:col>
          <xdr:colOff>1155700</xdr:colOff>
          <xdr:row>14</xdr:row>
          <xdr:rowOff>254000</xdr:rowOff>
        </xdr:to>
        <xdr:sp macro="" textlink="">
          <xdr:nvSpPr>
            <xdr:cNvPr id="95248" name="Check Box 16" hidden="1">
              <a:extLst>
                <a:ext uri="{63B3BB69-23CF-44E3-9099-C40C66FF867C}">
                  <a14:compatExt spid="_x0000_s95248"/>
                </a:ext>
                <a:ext uri="{FF2B5EF4-FFF2-40B4-BE49-F238E27FC236}">
                  <a16:creationId xmlns:a16="http://schemas.microsoft.com/office/drawing/2014/main" id="{00000000-0008-0000-1000-0000107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Geneva" pitchFamily="2"/>
                  <a:ea typeface="Geneva" pitchFamily="2"/>
                </a:rPr>
                <a:t>Use Baseline Assumption</a:t>
              </a:r>
            </a:p>
          </xdr:txBody>
        </xdr:sp>
        <xdr:clientData/>
      </xdr:twoCellAnchor>
    </mc:Choice>
    <mc:Fallback/>
  </mc:AlternateContent>
</xdr:wsDr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0.29314</cdr:x>
      <cdr:y>0.01116</cdr:y>
    </cdr:from>
    <cdr:to>
      <cdr:x>0.5845</cdr:x>
      <cdr:y>0.0941</cdr:y>
    </cdr:to>
    <cdr:sp macro="" textlink="'Trans-Atl Lit v Potential'!$A$35">
      <cdr:nvSpPr>
        <cdr:cNvPr id="3" name="TextBox 2"/>
        <cdr:cNvSpPr txBox="1"/>
      </cdr:nvSpPr>
      <cdr:spPr>
        <a:xfrm xmlns:a="http://schemas.openxmlformats.org/drawingml/2006/main">
          <a:off x="3622332" y="44446"/>
          <a:ext cx="3600365" cy="3302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fld id="{D8AC8181-3FC5-7246-B22B-7C5A71E3843A}" type="TxLink">
            <a:rPr lang="en-US" sz="1400" b="1">
              <a:latin typeface="Helvetica"/>
              <a:cs typeface="Helvetica"/>
            </a:rPr>
            <a:pPr/>
            <a:t>Trans-Atlantic Supply Exhaustion = 2029</a:t>
          </a:fld>
          <a:endParaRPr lang="en-US" sz="1400" b="1">
            <a:latin typeface="Helvetica"/>
            <a:cs typeface="Helvetica"/>
          </a:endParaRPr>
        </a:p>
      </cdr:txBody>
    </cdr:sp>
  </cdr:relSizeAnchor>
</c:userShapes>
</file>

<file path=xl/drawings/drawing2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63500</xdr:colOff>
          <xdr:row>12</xdr:row>
          <xdr:rowOff>76200</xdr:rowOff>
        </xdr:from>
        <xdr:to>
          <xdr:col>4</xdr:col>
          <xdr:colOff>825500</xdr:colOff>
          <xdr:row>12</xdr:row>
          <xdr:rowOff>266700</xdr:rowOff>
        </xdr:to>
        <xdr:sp macro="" textlink="">
          <xdr:nvSpPr>
            <xdr:cNvPr id="111617" name="Scroll Bar 1" hidden="1">
              <a:extLst>
                <a:ext uri="{63B3BB69-23CF-44E3-9099-C40C66FF867C}">
                  <a14:compatExt spid="_x0000_s111617"/>
                </a:ext>
                <a:ext uri="{FF2B5EF4-FFF2-40B4-BE49-F238E27FC236}">
                  <a16:creationId xmlns:a16="http://schemas.microsoft.com/office/drawing/2014/main" id="{00000000-0008-0000-1100-000001B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13</xdr:row>
          <xdr:rowOff>76200</xdr:rowOff>
        </xdr:from>
        <xdr:to>
          <xdr:col>4</xdr:col>
          <xdr:colOff>825500</xdr:colOff>
          <xdr:row>13</xdr:row>
          <xdr:rowOff>266700</xdr:rowOff>
        </xdr:to>
        <xdr:sp macro="" textlink="">
          <xdr:nvSpPr>
            <xdr:cNvPr id="111618" name="Scroll Bar 2" hidden="1">
              <a:extLst>
                <a:ext uri="{63B3BB69-23CF-44E3-9099-C40C66FF867C}">
                  <a14:compatExt spid="_x0000_s111618"/>
                </a:ext>
                <a:ext uri="{FF2B5EF4-FFF2-40B4-BE49-F238E27FC236}">
                  <a16:creationId xmlns:a16="http://schemas.microsoft.com/office/drawing/2014/main" id="{00000000-0008-0000-1100-000002B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38100</xdr:colOff>
          <xdr:row>12</xdr:row>
          <xdr:rowOff>38100</xdr:rowOff>
        </xdr:from>
        <xdr:to>
          <xdr:col>2</xdr:col>
          <xdr:colOff>1155700</xdr:colOff>
          <xdr:row>12</xdr:row>
          <xdr:rowOff>254000</xdr:rowOff>
        </xdr:to>
        <xdr:sp macro="" textlink="">
          <xdr:nvSpPr>
            <xdr:cNvPr id="111619" name="Check Box 3" hidden="1">
              <a:extLst>
                <a:ext uri="{63B3BB69-23CF-44E3-9099-C40C66FF867C}">
                  <a14:compatExt spid="_x0000_s111619"/>
                </a:ext>
                <a:ext uri="{FF2B5EF4-FFF2-40B4-BE49-F238E27FC236}">
                  <a16:creationId xmlns:a16="http://schemas.microsoft.com/office/drawing/2014/main" id="{00000000-0008-0000-1100-000003B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Geneva" pitchFamily="2"/>
                  <a:ea typeface="Geneva" pitchFamily="2"/>
                </a:rPr>
                <a:t>Use Baseline Assumption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76200</xdr:rowOff>
        </xdr:from>
        <xdr:to>
          <xdr:col>4</xdr:col>
          <xdr:colOff>825500</xdr:colOff>
          <xdr:row>15</xdr:row>
          <xdr:rowOff>266700</xdr:rowOff>
        </xdr:to>
        <xdr:sp macro="" textlink="">
          <xdr:nvSpPr>
            <xdr:cNvPr id="111620" name="Scroll Bar 4" hidden="1">
              <a:extLst>
                <a:ext uri="{63B3BB69-23CF-44E3-9099-C40C66FF867C}">
                  <a14:compatExt spid="_x0000_s111620"/>
                </a:ext>
                <a:ext uri="{FF2B5EF4-FFF2-40B4-BE49-F238E27FC236}">
                  <a16:creationId xmlns:a16="http://schemas.microsoft.com/office/drawing/2014/main" id="{00000000-0008-0000-1100-000004B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38100</xdr:colOff>
          <xdr:row>15</xdr:row>
          <xdr:rowOff>38100</xdr:rowOff>
        </xdr:from>
        <xdr:to>
          <xdr:col>2</xdr:col>
          <xdr:colOff>1155700</xdr:colOff>
          <xdr:row>15</xdr:row>
          <xdr:rowOff>254000</xdr:rowOff>
        </xdr:to>
        <xdr:sp macro="" textlink="">
          <xdr:nvSpPr>
            <xdr:cNvPr id="111621" name="Check Box 5" hidden="1">
              <a:extLst>
                <a:ext uri="{63B3BB69-23CF-44E3-9099-C40C66FF867C}">
                  <a14:compatExt spid="_x0000_s111621"/>
                </a:ext>
                <a:ext uri="{FF2B5EF4-FFF2-40B4-BE49-F238E27FC236}">
                  <a16:creationId xmlns:a16="http://schemas.microsoft.com/office/drawing/2014/main" id="{00000000-0008-0000-1100-000005B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Geneva" pitchFamily="2"/>
                  <a:ea typeface="Geneva" pitchFamily="2"/>
                </a:rPr>
                <a:t>Use Baseline Assumption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38100</xdr:colOff>
          <xdr:row>13</xdr:row>
          <xdr:rowOff>38100</xdr:rowOff>
        </xdr:from>
        <xdr:to>
          <xdr:col>2</xdr:col>
          <xdr:colOff>1155700</xdr:colOff>
          <xdr:row>13</xdr:row>
          <xdr:rowOff>254000</xdr:rowOff>
        </xdr:to>
        <xdr:sp macro="" textlink="">
          <xdr:nvSpPr>
            <xdr:cNvPr id="111622" name="Check Box 6" hidden="1">
              <a:extLst>
                <a:ext uri="{63B3BB69-23CF-44E3-9099-C40C66FF867C}">
                  <a14:compatExt spid="_x0000_s111622"/>
                </a:ext>
                <a:ext uri="{FF2B5EF4-FFF2-40B4-BE49-F238E27FC236}">
                  <a16:creationId xmlns:a16="http://schemas.microsoft.com/office/drawing/2014/main" id="{00000000-0008-0000-1100-000006B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Geneva" pitchFamily="2"/>
                  <a:ea typeface="Geneva" pitchFamily="2"/>
                </a:rPr>
                <a:t>Use Baseline Assumption</a:t>
              </a:r>
            </a:p>
          </xdr:txBody>
        </xdr:sp>
        <xdr:clientData/>
      </xdr:twoCellAnchor>
    </mc:Choice>
    <mc:Fallback/>
  </mc:AlternateContent>
  <xdr:twoCellAnchor>
    <xdr:from>
      <xdr:col>0</xdr:col>
      <xdr:colOff>0</xdr:colOff>
      <xdr:row>19</xdr:row>
      <xdr:rowOff>19050</xdr:rowOff>
    </xdr:from>
    <xdr:to>
      <xdr:col>15</xdr:col>
      <xdr:colOff>127000</xdr:colOff>
      <xdr:row>43</xdr:row>
      <xdr:rowOff>127000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11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76200</xdr:rowOff>
        </xdr:from>
        <xdr:to>
          <xdr:col>4</xdr:col>
          <xdr:colOff>825500</xdr:colOff>
          <xdr:row>16</xdr:row>
          <xdr:rowOff>266700</xdr:rowOff>
        </xdr:to>
        <xdr:sp macro="" textlink="">
          <xdr:nvSpPr>
            <xdr:cNvPr id="111623" name="Scroll Bar 7" hidden="1">
              <a:extLst>
                <a:ext uri="{63B3BB69-23CF-44E3-9099-C40C66FF867C}">
                  <a14:compatExt spid="_x0000_s111623"/>
                </a:ext>
                <a:ext uri="{FF2B5EF4-FFF2-40B4-BE49-F238E27FC236}">
                  <a16:creationId xmlns:a16="http://schemas.microsoft.com/office/drawing/2014/main" id="{00000000-0008-0000-1100-000007B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38100</xdr:colOff>
          <xdr:row>16</xdr:row>
          <xdr:rowOff>38100</xdr:rowOff>
        </xdr:from>
        <xdr:to>
          <xdr:col>2</xdr:col>
          <xdr:colOff>1155700</xdr:colOff>
          <xdr:row>16</xdr:row>
          <xdr:rowOff>254000</xdr:rowOff>
        </xdr:to>
        <xdr:sp macro="" textlink="">
          <xdr:nvSpPr>
            <xdr:cNvPr id="111624" name="Check Box 8" hidden="1">
              <a:extLst>
                <a:ext uri="{63B3BB69-23CF-44E3-9099-C40C66FF867C}">
                  <a14:compatExt spid="_x0000_s111624"/>
                </a:ext>
                <a:ext uri="{FF2B5EF4-FFF2-40B4-BE49-F238E27FC236}">
                  <a16:creationId xmlns:a16="http://schemas.microsoft.com/office/drawing/2014/main" id="{00000000-0008-0000-1100-000008B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Geneva" pitchFamily="2"/>
                  <a:ea typeface="Geneva" pitchFamily="2"/>
                </a:rPr>
                <a:t>Use Baseline Assumption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17</xdr:row>
          <xdr:rowOff>76200</xdr:rowOff>
        </xdr:from>
        <xdr:to>
          <xdr:col>4</xdr:col>
          <xdr:colOff>825500</xdr:colOff>
          <xdr:row>17</xdr:row>
          <xdr:rowOff>266700</xdr:rowOff>
        </xdr:to>
        <xdr:sp macro="" textlink="">
          <xdr:nvSpPr>
            <xdr:cNvPr id="111625" name="Scroll Bar 9" hidden="1">
              <a:extLst>
                <a:ext uri="{63B3BB69-23CF-44E3-9099-C40C66FF867C}">
                  <a14:compatExt spid="_x0000_s111625"/>
                </a:ext>
                <a:ext uri="{FF2B5EF4-FFF2-40B4-BE49-F238E27FC236}">
                  <a16:creationId xmlns:a16="http://schemas.microsoft.com/office/drawing/2014/main" id="{00000000-0008-0000-1100-000009B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38100</xdr:colOff>
          <xdr:row>17</xdr:row>
          <xdr:rowOff>38100</xdr:rowOff>
        </xdr:from>
        <xdr:to>
          <xdr:col>2</xdr:col>
          <xdr:colOff>1155700</xdr:colOff>
          <xdr:row>17</xdr:row>
          <xdr:rowOff>254000</xdr:rowOff>
        </xdr:to>
        <xdr:sp macro="" textlink="">
          <xdr:nvSpPr>
            <xdr:cNvPr id="111626" name="Check Box 10" hidden="1">
              <a:extLst>
                <a:ext uri="{63B3BB69-23CF-44E3-9099-C40C66FF867C}">
                  <a14:compatExt spid="_x0000_s111626"/>
                </a:ext>
                <a:ext uri="{FF2B5EF4-FFF2-40B4-BE49-F238E27FC236}">
                  <a16:creationId xmlns:a16="http://schemas.microsoft.com/office/drawing/2014/main" id="{00000000-0008-0000-1100-00000AB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Geneva" pitchFamily="2"/>
                  <a:ea typeface="Geneva" pitchFamily="2"/>
                </a:rPr>
                <a:t>Use Baseline Assumption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14</xdr:row>
          <xdr:rowOff>76200</xdr:rowOff>
        </xdr:from>
        <xdr:to>
          <xdr:col>4</xdr:col>
          <xdr:colOff>825500</xdr:colOff>
          <xdr:row>14</xdr:row>
          <xdr:rowOff>266700</xdr:rowOff>
        </xdr:to>
        <xdr:sp macro="" textlink="">
          <xdr:nvSpPr>
            <xdr:cNvPr id="111627" name="Scroll Bar 11" hidden="1">
              <a:extLst>
                <a:ext uri="{63B3BB69-23CF-44E3-9099-C40C66FF867C}">
                  <a14:compatExt spid="_x0000_s111627"/>
                </a:ext>
                <a:ext uri="{FF2B5EF4-FFF2-40B4-BE49-F238E27FC236}">
                  <a16:creationId xmlns:a16="http://schemas.microsoft.com/office/drawing/2014/main" id="{00000000-0008-0000-1100-00000BB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38100</xdr:colOff>
          <xdr:row>14</xdr:row>
          <xdr:rowOff>38100</xdr:rowOff>
        </xdr:from>
        <xdr:to>
          <xdr:col>2</xdr:col>
          <xdr:colOff>1155700</xdr:colOff>
          <xdr:row>14</xdr:row>
          <xdr:rowOff>254000</xdr:rowOff>
        </xdr:to>
        <xdr:sp macro="" textlink="">
          <xdr:nvSpPr>
            <xdr:cNvPr id="111628" name="Check Box 12" hidden="1">
              <a:extLst>
                <a:ext uri="{63B3BB69-23CF-44E3-9099-C40C66FF867C}">
                  <a14:compatExt spid="_x0000_s111628"/>
                </a:ext>
                <a:ext uri="{FF2B5EF4-FFF2-40B4-BE49-F238E27FC236}">
                  <a16:creationId xmlns:a16="http://schemas.microsoft.com/office/drawing/2014/main" id="{00000000-0008-0000-1100-00000CB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Geneva" pitchFamily="2"/>
                  <a:ea typeface="Geneva" pitchFamily="2"/>
                </a:rPr>
                <a:t>Use Baseline Assumption</a:t>
              </a:r>
            </a:p>
          </xdr:txBody>
        </xdr:sp>
        <xdr:clientData/>
      </xdr:twoCellAnchor>
    </mc:Choice>
    <mc:Fallback/>
  </mc:AlternateContent>
</xdr:wsDr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0.29314</cdr:x>
      <cdr:y>0.01116</cdr:y>
    </cdr:from>
    <cdr:to>
      <cdr:x>0.5845</cdr:x>
      <cdr:y>0.0941</cdr:y>
    </cdr:to>
    <cdr:sp macro="" textlink="'Trans-Pac Lit v Potential'!$A$35">
      <cdr:nvSpPr>
        <cdr:cNvPr id="3" name="TextBox 2"/>
        <cdr:cNvSpPr txBox="1"/>
      </cdr:nvSpPr>
      <cdr:spPr>
        <a:xfrm xmlns:a="http://schemas.openxmlformats.org/drawingml/2006/main">
          <a:off x="3622332" y="44446"/>
          <a:ext cx="3600365" cy="3302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fld id="{D8AC8181-3FC5-7246-B22B-7C5A71E3843A}" type="TxLink">
            <a:rPr lang="en-US" sz="1400" b="1">
              <a:latin typeface="Helvetica"/>
              <a:cs typeface="Helvetica"/>
            </a:rPr>
            <a:pPr/>
            <a:t>Trans-Pacific Supply Exhaustion = 2029</a:t>
          </a:fld>
          <a:endParaRPr lang="en-US" sz="1400" b="1">
            <a:latin typeface="Helvetica"/>
            <a:cs typeface="Helvetica"/>
          </a:endParaRPr>
        </a:p>
      </cdr:txBody>
    </cdr:sp>
  </cdr:relSizeAnchor>
</c:userShapes>
</file>

<file path=xl/drawings/drawing2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63500</xdr:colOff>
          <xdr:row>12</xdr:row>
          <xdr:rowOff>76200</xdr:rowOff>
        </xdr:from>
        <xdr:to>
          <xdr:col>4</xdr:col>
          <xdr:colOff>825500</xdr:colOff>
          <xdr:row>12</xdr:row>
          <xdr:rowOff>266700</xdr:rowOff>
        </xdr:to>
        <xdr:sp macro="" textlink="">
          <xdr:nvSpPr>
            <xdr:cNvPr id="112641" name="Scroll Bar 1" hidden="1">
              <a:extLst>
                <a:ext uri="{63B3BB69-23CF-44E3-9099-C40C66FF867C}">
                  <a14:compatExt spid="_x0000_s112641"/>
                </a:ext>
                <a:ext uri="{FF2B5EF4-FFF2-40B4-BE49-F238E27FC236}">
                  <a16:creationId xmlns:a16="http://schemas.microsoft.com/office/drawing/2014/main" id="{00000000-0008-0000-1200-000001B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13</xdr:row>
          <xdr:rowOff>76200</xdr:rowOff>
        </xdr:from>
        <xdr:to>
          <xdr:col>4</xdr:col>
          <xdr:colOff>825500</xdr:colOff>
          <xdr:row>13</xdr:row>
          <xdr:rowOff>266700</xdr:rowOff>
        </xdr:to>
        <xdr:sp macro="" textlink="">
          <xdr:nvSpPr>
            <xdr:cNvPr id="112642" name="Scroll Bar 2" hidden="1">
              <a:extLst>
                <a:ext uri="{63B3BB69-23CF-44E3-9099-C40C66FF867C}">
                  <a14:compatExt spid="_x0000_s112642"/>
                </a:ext>
                <a:ext uri="{FF2B5EF4-FFF2-40B4-BE49-F238E27FC236}">
                  <a16:creationId xmlns:a16="http://schemas.microsoft.com/office/drawing/2014/main" id="{00000000-0008-0000-1200-000002B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38100</xdr:colOff>
          <xdr:row>12</xdr:row>
          <xdr:rowOff>38100</xdr:rowOff>
        </xdr:from>
        <xdr:to>
          <xdr:col>2</xdr:col>
          <xdr:colOff>1155700</xdr:colOff>
          <xdr:row>12</xdr:row>
          <xdr:rowOff>254000</xdr:rowOff>
        </xdr:to>
        <xdr:sp macro="" textlink="">
          <xdr:nvSpPr>
            <xdr:cNvPr id="112643" name="Check Box 3" hidden="1">
              <a:extLst>
                <a:ext uri="{63B3BB69-23CF-44E3-9099-C40C66FF867C}">
                  <a14:compatExt spid="_x0000_s112643"/>
                </a:ext>
                <a:ext uri="{FF2B5EF4-FFF2-40B4-BE49-F238E27FC236}">
                  <a16:creationId xmlns:a16="http://schemas.microsoft.com/office/drawing/2014/main" id="{00000000-0008-0000-1200-000003B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Geneva" pitchFamily="2"/>
                  <a:ea typeface="Geneva" pitchFamily="2"/>
                </a:rPr>
                <a:t>Use Baseline Assumption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76200</xdr:rowOff>
        </xdr:from>
        <xdr:to>
          <xdr:col>4</xdr:col>
          <xdr:colOff>825500</xdr:colOff>
          <xdr:row>15</xdr:row>
          <xdr:rowOff>266700</xdr:rowOff>
        </xdr:to>
        <xdr:sp macro="" textlink="">
          <xdr:nvSpPr>
            <xdr:cNvPr id="112644" name="Scroll Bar 4" hidden="1">
              <a:extLst>
                <a:ext uri="{63B3BB69-23CF-44E3-9099-C40C66FF867C}">
                  <a14:compatExt spid="_x0000_s112644"/>
                </a:ext>
                <a:ext uri="{FF2B5EF4-FFF2-40B4-BE49-F238E27FC236}">
                  <a16:creationId xmlns:a16="http://schemas.microsoft.com/office/drawing/2014/main" id="{00000000-0008-0000-1200-000004B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38100</xdr:colOff>
          <xdr:row>15</xdr:row>
          <xdr:rowOff>38100</xdr:rowOff>
        </xdr:from>
        <xdr:to>
          <xdr:col>2</xdr:col>
          <xdr:colOff>1155700</xdr:colOff>
          <xdr:row>15</xdr:row>
          <xdr:rowOff>254000</xdr:rowOff>
        </xdr:to>
        <xdr:sp macro="" textlink="">
          <xdr:nvSpPr>
            <xdr:cNvPr id="112645" name="Check Box 5" hidden="1">
              <a:extLst>
                <a:ext uri="{63B3BB69-23CF-44E3-9099-C40C66FF867C}">
                  <a14:compatExt spid="_x0000_s112645"/>
                </a:ext>
                <a:ext uri="{FF2B5EF4-FFF2-40B4-BE49-F238E27FC236}">
                  <a16:creationId xmlns:a16="http://schemas.microsoft.com/office/drawing/2014/main" id="{00000000-0008-0000-1200-000005B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Geneva" pitchFamily="2"/>
                  <a:ea typeface="Geneva" pitchFamily="2"/>
                </a:rPr>
                <a:t>Use Baseline Assumption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38100</xdr:colOff>
          <xdr:row>13</xdr:row>
          <xdr:rowOff>38100</xdr:rowOff>
        </xdr:from>
        <xdr:to>
          <xdr:col>2</xdr:col>
          <xdr:colOff>1155700</xdr:colOff>
          <xdr:row>13</xdr:row>
          <xdr:rowOff>254000</xdr:rowOff>
        </xdr:to>
        <xdr:sp macro="" textlink="">
          <xdr:nvSpPr>
            <xdr:cNvPr id="112646" name="Check Box 6" hidden="1">
              <a:extLst>
                <a:ext uri="{63B3BB69-23CF-44E3-9099-C40C66FF867C}">
                  <a14:compatExt spid="_x0000_s112646"/>
                </a:ext>
                <a:ext uri="{FF2B5EF4-FFF2-40B4-BE49-F238E27FC236}">
                  <a16:creationId xmlns:a16="http://schemas.microsoft.com/office/drawing/2014/main" id="{00000000-0008-0000-1200-000006B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Geneva" pitchFamily="2"/>
                  <a:ea typeface="Geneva" pitchFamily="2"/>
                </a:rPr>
                <a:t>Use Baseline Assumption</a:t>
              </a:r>
            </a:p>
          </xdr:txBody>
        </xdr:sp>
        <xdr:clientData/>
      </xdr:twoCellAnchor>
    </mc:Choice>
    <mc:Fallback/>
  </mc:AlternateContent>
  <xdr:twoCellAnchor>
    <xdr:from>
      <xdr:col>0</xdr:col>
      <xdr:colOff>0</xdr:colOff>
      <xdr:row>18</xdr:row>
      <xdr:rowOff>69850</xdr:rowOff>
    </xdr:from>
    <xdr:to>
      <xdr:col>15</xdr:col>
      <xdr:colOff>127000</xdr:colOff>
      <xdr:row>43</xdr:row>
      <xdr:rowOff>25400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12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76200</xdr:rowOff>
        </xdr:from>
        <xdr:to>
          <xdr:col>4</xdr:col>
          <xdr:colOff>825500</xdr:colOff>
          <xdr:row>16</xdr:row>
          <xdr:rowOff>266700</xdr:rowOff>
        </xdr:to>
        <xdr:sp macro="" textlink="">
          <xdr:nvSpPr>
            <xdr:cNvPr id="112647" name="Scroll Bar 7" hidden="1">
              <a:extLst>
                <a:ext uri="{63B3BB69-23CF-44E3-9099-C40C66FF867C}">
                  <a14:compatExt spid="_x0000_s112647"/>
                </a:ext>
                <a:ext uri="{FF2B5EF4-FFF2-40B4-BE49-F238E27FC236}">
                  <a16:creationId xmlns:a16="http://schemas.microsoft.com/office/drawing/2014/main" id="{00000000-0008-0000-1200-000007B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38100</xdr:colOff>
          <xdr:row>16</xdr:row>
          <xdr:rowOff>38100</xdr:rowOff>
        </xdr:from>
        <xdr:to>
          <xdr:col>2</xdr:col>
          <xdr:colOff>1155700</xdr:colOff>
          <xdr:row>16</xdr:row>
          <xdr:rowOff>254000</xdr:rowOff>
        </xdr:to>
        <xdr:sp macro="" textlink="">
          <xdr:nvSpPr>
            <xdr:cNvPr id="112648" name="Check Box 8" hidden="1">
              <a:extLst>
                <a:ext uri="{63B3BB69-23CF-44E3-9099-C40C66FF867C}">
                  <a14:compatExt spid="_x0000_s112648"/>
                </a:ext>
                <a:ext uri="{FF2B5EF4-FFF2-40B4-BE49-F238E27FC236}">
                  <a16:creationId xmlns:a16="http://schemas.microsoft.com/office/drawing/2014/main" id="{00000000-0008-0000-1200-000008B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Geneva" pitchFamily="2"/>
                  <a:ea typeface="Geneva" pitchFamily="2"/>
                </a:rPr>
                <a:t>Use Baseline Assumption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17</xdr:row>
          <xdr:rowOff>76200</xdr:rowOff>
        </xdr:from>
        <xdr:to>
          <xdr:col>4</xdr:col>
          <xdr:colOff>825500</xdr:colOff>
          <xdr:row>17</xdr:row>
          <xdr:rowOff>266700</xdr:rowOff>
        </xdr:to>
        <xdr:sp macro="" textlink="">
          <xdr:nvSpPr>
            <xdr:cNvPr id="112649" name="Scroll Bar 9" hidden="1">
              <a:extLst>
                <a:ext uri="{63B3BB69-23CF-44E3-9099-C40C66FF867C}">
                  <a14:compatExt spid="_x0000_s112649"/>
                </a:ext>
                <a:ext uri="{FF2B5EF4-FFF2-40B4-BE49-F238E27FC236}">
                  <a16:creationId xmlns:a16="http://schemas.microsoft.com/office/drawing/2014/main" id="{00000000-0008-0000-1200-000009B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38100</xdr:colOff>
          <xdr:row>17</xdr:row>
          <xdr:rowOff>38100</xdr:rowOff>
        </xdr:from>
        <xdr:to>
          <xdr:col>2</xdr:col>
          <xdr:colOff>1155700</xdr:colOff>
          <xdr:row>17</xdr:row>
          <xdr:rowOff>254000</xdr:rowOff>
        </xdr:to>
        <xdr:sp macro="" textlink="">
          <xdr:nvSpPr>
            <xdr:cNvPr id="112650" name="Check Box 10" hidden="1">
              <a:extLst>
                <a:ext uri="{63B3BB69-23CF-44E3-9099-C40C66FF867C}">
                  <a14:compatExt spid="_x0000_s112650"/>
                </a:ext>
                <a:ext uri="{FF2B5EF4-FFF2-40B4-BE49-F238E27FC236}">
                  <a16:creationId xmlns:a16="http://schemas.microsoft.com/office/drawing/2014/main" id="{00000000-0008-0000-1200-00000AB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Geneva" pitchFamily="2"/>
                  <a:ea typeface="Geneva" pitchFamily="2"/>
                </a:rPr>
                <a:t>Use Baseline Assumption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14</xdr:row>
          <xdr:rowOff>76200</xdr:rowOff>
        </xdr:from>
        <xdr:to>
          <xdr:col>4</xdr:col>
          <xdr:colOff>825500</xdr:colOff>
          <xdr:row>14</xdr:row>
          <xdr:rowOff>266700</xdr:rowOff>
        </xdr:to>
        <xdr:sp macro="" textlink="">
          <xdr:nvSpPr>
            <xdr:cNvPr id="112651" name="Scroll Bar 11" hidden="1">
              <a:extLst>
                <a:ext uri="{63B3BB69-23CF-44E3-9099-C40C66FF867C}">
                  <a14:compatExt spid="_x0000_s112651"/>
                </a:ext>
                <a:ext uri="{FF2B5EF4-FFF2-40B4-BE49-F238E27FC236}">
                  <a16:creationId xmlns:a16="http://schemas.microsoft.com/office/drawing/2014/main" id="{00000000-0008-0000-1200-00000BB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38100</xdr:colOff>
          <xdr:row>14</xdr:row>
          <xdr:rowOff>38100</xdr:rowOff>
        </xdr:from>
        <xdr:to>
          <xdr:col>2</xdr:col>
          <xdr:colOff>1155700</xdr:colOff>
          <xdr:row>14</xdr:row>
          <xdr:rowOff>254000</xdr:rowOff>
        </xdr:to>
        <xdr:sp macro="" textlink="">
          <xdr:nvSpPr>
            <xdr:cNvPr id="112652" name="Check Box 12" hidden="1">
              <a:extLst>
                <a:ext uri="{63B3BB69-23CF-44E3-9099-C40C66FF867C}">
                  <a14:compatExt spid="_x0000_s112652"/>
                </a:ext>
                <a:ext uri="{FF2B5EF4-FFF2-40B4-BE49-F238E27FC236}">
                  <a16:creationId xmlns:a16="http://schemas.microsoft.com/office/drawing/2014/main" id="{00000000-0008-0000-1200-00000CB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Geneva" pitchFamily="2"/>
                  <a:ea typeface="Geneva" pitchFamily="2"/>
                </a:rPr>
                <a:t>Use Baseline Assumption</a:t>
              </a:r>
            </a:p>
          </xdr:txBody>
        </xdr:sp>
        <xdr:clientData/>
      </xdr:twoCellAnchor>
    </mc:Choice>
    <mc:Fallback/>
  </mc:AlternateContent>
</xdr:wsDr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0.29314</cdr:x>
      <cdr:y>0.01116</cdr:y>
    </cdr:from>
    <cdr:to>
      <cdr:x>0.5845</cdr:x>
      <cdr:y>0.0941</cdr:y>
    </cdr:to>
    <cdr:sp macro="" textlink="'US-LatAm Lit v Potential'!$A$35">
      <cdr:nvSpPr>
        <cdr:cNvPr id="3" name="TextBox 2"/>
        <cdr:cNvSpPr txBox="1"/>
      </cdr:nvSpPr>
      <cdr:spPr>
        <a:xfrm xmlns:a="http://schemas.openxmlformats.org/drawingml/2006/main">
          <a:off x="3622332" y="44446"/>
          <a:ext cx="3600365" cy="3302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fld id="{D8AC8181-3FC5-7246-B22B-7C5A71E3843A}" type="TxLink">
            <a:rPr lang="en-US" sz="1400" b="1">
              <a:latin typeface="Helvetica"/>
              <a:cs typeface="Helvetica"/>
            </a:rPr>
            <a:pPr/>
            <a:t>U.S.-Latin America Supply Exhaustion = 2031</a:t>
          </a:fld>
          <a:endParaRPr lang="en-US" sz="1400" b="1">
            <a:latin typeface="Helvetica"/>
            <a:cs typeface="Helvetica"/>
          </a:endParaRPr>
        </a:p>
      </cdr:txBody>
    </cdr:sp>
  </cdr:relSizeAnchor>
</c:userShapes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444500</xdr:colOff>
      <xdr:row>31</xdr:row>
      <xdr:rowOff>139700</xdr:rowOff>
    </xdr:from>
    <xdr:to>
      <xdr:col>5</xdr:col>
      <xdr:colOff>330200</xdr:colOff>
      <xdr:row>53</xdr:row>
      <xdr:rowOff>0</xdr:rowOff>
    </xdr:to>
    <xdr:graphicFrame macro="">
      <xdr:nvGraphicFramePr>
        <xdr:cNvPr id="94209" name="Chart 1">
          <a:extLst>
            <a:ext uri="{FF2B5EF4-FFF2-40B4-BE49-F238E27FC236}">
              <a16:creationId xmlns:a16="http://schemas.microsoft.com/office/drawing/2014/main" id="{00000000-0008-0000-1300-0000017001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0.38363</cdr:x>
      <cdr:y>0.36223</cdr:y>
    </cdr:from>
    <cdr:to>
      <cdr:x>0.52682</cdr:x>
      <cdr:y>0.42518</cdr:y>
    </cdr:to>
    <cdr:sp macro="" textlink="">
      <cdr:nvSpPr>
        <cdr:cNvPr id="9523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450671" y="1168483"/>
          <a:ext cx="914686" cy="20307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=""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rPr>
            <a:t>IRUs Cheaper</a:t>
          </a:r>
        </a:p>
      </cdr:txBody>
    </cdr:sp>
  </cdr:relSizeAnchor>
  <cdr:relSizeAnchor xmlns:cdr="http://schemas.openxmlformats.org/drawingml/2006/chartDrawing">
    <cdr:from>
      <cdr:x>0.64811</cdr:x>
      <cdr:y>0.62591</cdr:y>
    </cdr:from>
    <cdr:to>
      <cdr:x>0.81122</cdr:x>
      <cdr:y>0.68886</cdr:y>
    </cdr:to>
    <cdr:sp macro="" textlink="">
      <cdr:nvSpPr>
        <cdr:cNvPr id="95234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140168" y="2019046"/>
          <a:ext cx="1041988" cy="20307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=""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rPr>
            <a:t>Leases Cheaper</a:t>
          </a:r>
        </a:p>
      </cdr:txBody>
    </cdr:sp>
  </cdr:relSizeAnchor>
  <cdr:relSizeAnchor xmlns:cdr="http://schemas.openxmlformats.org/drawingml/2006/chartDrawing">
    <cdr:from>
      <cdr:x>0.49582</cdr:x>
      <cdr:y>0.43293</cdr:y>
    </cdr:from>
    <cdr:to>
      <cdr:x>0.54945</cdr:x>
      <cdr:y>0.49031</cdr:y>
    </cdr:to>
    <cdr:sp macro="" textlink="">
      <cdr:nvSpPr>
        <cdr:cNvPr id="95235" name="Line 3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 flipV="1">
          <a:off x="3167332" y="1396549"/>
          <a:ext cx="342615" cy="185109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 xmlns:a="http://schemas.openxmlformats.org/drawingml/2006/main">
          <a:ext uri="{909E8E84-426E-40dd-AFC4-6F175D3DCCD1}">
            <a14:hiddenFill xmlns="" xmlns:a14="http://schemas.microsoft.com/office/drawing/2010/main">
              <a:noFill/>
            </a14:hiddenFill>
          </a:ext>
        </a:extLst>
      </cdr:spPr>
    </cdr:sp>
  </cdr:relSizeAnchor>
  <cdr:relSizeAnchor xmlns:cdr="http://schemas.openxmlformats.org/drawingml/2006/chartDrawing">
    <cdr:from>
      <cdr:x>0.59226</cdr:x>
      <cdr:y>0.54407</cdr:y>
    </cdr:from>
    <cdr:to>
      <cdr:x>0.64983</cdr:x>
      <cdr:y>0.61065</cdr:y>
    </cdr:to>
    <cdr:sp macro="" textlink="">
      <cdr:nvSpPr>
        <cdr:cNvPr id="95236" name="Line 4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>
          <a:off x="3783409" y="1755051"/>
          <a:ext cx="367761" cy="214789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 xmlns:a="http://schemas.openxmlformats.org/drawingml/2006/main">
          <a:ext uri="{909E8E84-426E-40dd-AFC4-6F175D3DCCD1}">
            <a14:hiddenFill xmlns="" xmlns:a14="http://schemas.microsoft.com/office/drawing/2010/main">
              <a:noFill/>
            </a14:hiddenFill>
          </a:ext>
        </a:extLst>
      </cdr:spPr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0.71673</cdr:x>
      <cdr:y>0.93574</cdr:y>
    </cdr:from>
    <cdr:to>
      <cdr:x>0.98869</cdr:x>
      <cdr:y>0.99025</cdr:y>
    </cdr:to>
    <cdr:sp macro="" textlink="">
      <cdr:nvSpPr>
        <cdr:cNvPr id="9625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787900" y="2959100"/>
          <a:ext cx="1816747" cy="1723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=""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squar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rPr>
            <a:t>Source: TeleGeography</a:t>
          </a:r>
        </a:p>
      </cdr:txBody>
    </cdr:sp>
  </cdr:relSizeAnchor>
  <cdr:relSizeAnchor xmlns:cdr="http://schemas.openxmlformats.org/drawingml/2006/chartDrawing">
    <cdr:from>
      <cdr:x>0.3657</cdr:x>
      <cdr:y>0.05952</cdr:y>
    </cdr:from>
    <cdr:to>
      <cdr:x>0.7314</cdr:x>
      <cdr:y>0.13492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2247900" y="190500"/>
          <a:ext cx="2247900" cy="241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0.10246</cdr:x>
      <cdr:y>0.05926</cdr:y>
    </cdr:from>
    <cdr:to>
      <cdr:x>0.92828</cdr:x>
      <cdr:y>0.12963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635000" y="203200"/>
          <a:ext cx="5118100" cy="241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200" b="1"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0.2377</cdr:x>
      <cdr:y>0.05926</cdr:y>
    </cdr:from>
    <cdr:to>
      <cdr:x>0.55943</cdr:x>
      <cdr:y>0.11852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1473200" y="203200"/>
          <a:ext cx="1993900" cy="2032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0.29931</cdr:x>
      <cdr:y>0.02961</cdr:y>
    </cdr:from>
    <cdr:to>
      <cdr:x>0.65793</cdr:x>
      <cdr:y>0.12171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2755900" y="114300"/>
          <a:ext cx="3302000" cy="355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0.05296</cdr:x>
      <cdr:y>0.02559</cdr:y>
    </cdr:from>
    <cdr:to>
      <cdr:x>0.98071</cdr:x>
      <cdr:y>0.10843</cdr:y>
    </cdr:to>
    <cdr:sp macro="" textlink="Charts!$B$7">
      <cdr:nvSpPr>
        <cdr:cNvPr id="8" name="TextBox 7"/>
        <cdr:cNvSpPr txBox="1"/>
      </cdr:nvSpPr>
      <cdr:spPr>
        <a:xfrm xmlns:a="http://schemas.openxmlformats.org/drawingml/2006/main">
          <a:off x="330242" y="80936"/>
          <a:ext cx="5785171" cy="2619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fld id="{531EB8D9-F43C-434C-A2DC-357D7D6B1AD9}" type="TxLink">
            <a:rPr lang="en-US" sz="1200" b="1">
              <a:latin typeface="Arial"/>
              <a:cs typeface="Arial"/>
            </a:rPr>
            <a:pPr algn="ctr"/>
            <a:t>Global Total Used International Bandwidth, 2023-2030</a:t>
          </a:fld>
          <a:endParaRPr lang="en-US" sz="1200" b="1">
            <a:latin typeface="Arial"/>
            <a:cs typeface="Arial"/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0.71673</cdr:x>
      <cdr:y>0.93574</cdr:y>
    </cdr:from>
    <cdr:to>
      <cdr:x>0.98869</cdr:x>
      <cdr:y>0.99025</cdr:y>
    </cdr:to>
    <cdr:sp macro="" textlink="">
      <cdr:nvSpPr>
        <cdr:cNvPr id="9625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787900" y="2959100"/>
          <a:ext cx="1816747" cy="1723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=""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squar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Helvetica"/>
              <a:ea typeface="Arial"/>
              <a:cs typeface="Helvetica"/>
            </a:rPr>
            <a:t>Source: TeleGeography</a:t>
          </a:r>
        </a:p>
      </cdr:txBody>
    </cdr:sp>
  </cdr:relSizeAnchor>
  <cdr:relSizeAnchor xmlns:cdr="http://schemas.openxmlformats.org/drawingml/2006/chartDrawing">
    <cdr:from>
      <cdr:x>0.3657</cdr:x>
      <cdr:y>0.05952</cdr:y>
    </cdr:from>
    <cdr:to>
      <cdr:x>0.7314</cdr:x>
      <cdr:y>0.13492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2247900" y="190500"/>
          <a:ext cx="2247900" cy="241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0.10246</cdr:x>
      <cdr:y>0.05926</cdr:y>
    </cdr:from>
    <cdr:to>
      <cdr:x>0.92828</cdr:x>
      <cdr:y>0.12963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635000" y="203200"/>
          <a:ext cx="5118100" cy="241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200" b="1"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0.2377</cdr:x>
      <cdr:y>0.05926</cdr:y>
    </cdr:from>
    <cdr:to>
      <cdr:x>0.55943</cdr:x>
      <cdr:y>0.11852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1473200" y="203200"/>
          <a:ext cx="1993900" cy="2032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0.29931</cdr:x>
      <cdr:y>0.02961</cdr:y>
    </cdr:from>
    <cdr:to>
      <cdr:x>0.65793</cdr:x>
      <cdr:y>0.12171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2755900" y="114300"/>
          <a:ext cx="3302000" cy="355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0.02852</cdr:x>
      <cdr:y>0.02961</cdr:y>
    </cdr:from>
    <cdr:to>
      <cdr:x>0.95627</cdr:x>
      <cdr:y>0.11245</cdr:y>
    </cdr:to>
    <cdr:sp macro="" textlink="Charts!$B$36">
      <cdr:nvSpPr>
        <cdr:cNvPr id="8" name="TextBox 7"/>
        <cdr:cNvSpPr txBox="1"/>
      </cdr:nvSpPr>
      <cdr:spPr>
        <a:xfrm xmlns:a="http://schemas.openxmlformats.org/drawingml/2006/main">
          <a:off x="190500" y="93621"/>
          <a:ext cx="6197600" cy="26197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fld id="{760A563E-A380-1E49-A1AF-21312959F47C}" type="TxLink">
            <a:rPr lang="en-US" sz="1200" b="1">
              <a:latin typeface="Helvetica"/>
              <a:cs typeface="Helvetica"/>
            </a:rPr>
            <a:pPr algn="ctr"/>
            <a:t>Used Trans-Atlantic Bandwidth, 2023-2030</a:t>
          </a:fld>
          <a:endParaRPr lang="en-US" sz="1200" b="1">
            <a:latin typeface="Helvetica"/>
            <a:cs typeface="Helvetica"/>
          </a:endParaRP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0.71673</cdr:x>
      <cdr:y>0.93574</cdr:y>
    </cdr:from>
    <cdr:to>
      <cdr:x>0.98869</cdr:x>
      <cdr:y>0.99025</cdr:y>
    </cdr:to>
    <cdr:sp macro="" textlink="">
      <cdr:nvSpPr>
        <cdr:cNvPr id="9625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787900" y="2959100"/>
          <a:ext cx="1816747" cy="1723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=""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squar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Helvetica"/>
              <a:ea typeface="Arial"/>
              <a:cs typeface="Helvetica"/>
            </a:rPr>
            <a:t>Source: TeleGeography</a:t>
          </a:r>
        </a:p>
      </cdr:txBody>
    </cdr:sp>
  </cdr:relSizeAnchor>
  <cdr:relSizeAnchor xmlns:cdr="http://schemas.openxmlformats.org/drawingml/2006/chartDrawing">
    <cdr:from>
      <cdr:x>0.3657</cdr:x>
      <cdr:y>0.05952</cdr:y>
    </cdr:from>
    <cdr:to>
      <cdr:x>0.7314</cdr:x>
      <cdr:y>0.13492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2247900" y="190500"/>
          <a:ext cx="2247900" cy="241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0.10246</cdr:x>
      <cdr:y>0.05926</cdr:y>
    </cdr:from>
    <cdr:to>
      <cdr:x>0.92828</cdr:x>
      <cdr:y>0.12963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635000" y="203200"/>
          <a:ext cx="5118100" cy="241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200" b="1"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0.2377</cdr:x>
      <cdr:y>0.05926</cdr:y>
    </cdr:from>
    <cdr:to>
      <cdr:x>0.55943</cdr:x>
      <cdr:y>0.11852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1473200" y="203200"/>
          <a:ext cx="1993900" cy="2032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0.29931</cdr:x>
      <cdr:y>0.02961</cdr:y>
    </cdr:from>
    <cdr:to>
      <cdr:x>0.65793</cdr:x>
      <cdr:y>0.12171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2755900" y="114300"/>
          <a:ext cx="3302000" cy="355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0.02852</cdr:x>
      <cdr:y>0.02961</cdr:y>
    </cdr:from>
    <cdr:to>
      <cdr:x>0.95627</cdr:x>
      <cdr:y>0.11245</cdr:y>
    </cdr:to>
    <cdr:sp macro="" textlink="Charts!$B$63">
      <cdr:nvSpPr>
        <cdr:cNvPr id="8" name="TextBox 7"/>
        <cdr:cNvSpPr txBox="1"/>
      </cdr:nvSpPr>
      <cdr:spPr>
        <a:xfrm xmlns:a="http://schemas.openxmlformats.org/drawingml/2006/main">
          <a:off x="190500" y="93621"/>
          <a:ext cx="6197600" cy="26197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fld id="{2DD64D0E-4D64-084C-B758-E07CE753DF7C}" type="TxLink">
            <a:rPr lang="en-US" sz="1200" b="1">
              <a:latin typeface="Helvetica"/>
              <a:cs typeface="Helvetica"/>
            </a:rPr>
            <a:pPr algn="ctr"/>
            <a:t>Chennai-Singapore 100 Gbps Lease Prices, 2023-2030</a:t>
          </a:fld>
          <a:endParaRPr lang="en-US" sz="1200" b="1">
            <a:latin typeface="Helvetica"/>
            <a:cs typeface="Helvetica"/>
          </a:endParaRP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0.71673</cdr:x>
      <cdr:y>0.93574</cdr:y>
    </cdr:from>
    <cdr:to>
      <cdr:x>0.98869</cdr:x>
      <cdr:y>0.99025</cdr:y>
    </cdr:to>
    <cdr:sp macro="" textlink="">
      <cdr:nvSpPr>
        <cdr:cNvPr id="9625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787900" y="2959100"/>
          <a:ext cx="1816747" cy="1723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=""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squar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Helvetica"/>
              <a:ea typeface="Arial"/>
              <a:cs typeface="Helvetica"/>
            </a:rPr>
            <a:t>Source: TeleGeography</a:t>
          </a:r>
        </a:p>
      </cdr:txBody>
    </cdr:sp>
  </cdr:relSizeAnchor>
  <cdr:relSizeAnchor xmlns:cdr="http://schemas.openxmlformats.org/drawingml/2006/chartDrawing">
    <cdr:from>
      <cdr:x>0.3657</cdr:x>
      <cdr:y>0.05952</cdr:y>
    </cdr:from>
    <cdr:to>
      <cdr:x>0.7314</cdr:x>
      <cdr:y>0.13492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2247900" y="190500"/>
          <a:ext cx="2247900" cy="241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0.10246</cdr:x>
      <cdr:y>0.05926</cdr:y>
    </cdr:from>
    <cdr:to>
      <cdr:x>0.92828</cdr:x>
      <cdr:y>0.12963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635000" y="203200"/>
          <a:ext cx="5118100" cy="241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200" b="1"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0.2377</cdr:x>
      <cdr:y>0.05926</cdr:y>
    </cdr:from>
    <cdr:to>
      <cdr:x>0.55943</cdr:x>
      <cdr:y>0.11852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1473200" y="203200"/>
          <a:ext cx="1993900" cy="2032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0.29931</cdr:x>
      <cdr:y>0.02961</cdr:y>
    </cdr:from>
    <cdr:to>
      <cdr:x>0.65793</cdr:x>
      <cdr:y>0.12171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2755900" y="114300"/>
          <a:ext cx="3302000" cy="355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0.02852</cdr:x>
      <cdr:y>0.02961</cdr:y>
    </cdr:from>
    <cdr:to>
      <cdr:x>0.95627</cdr:x>
      <cdr:y>0.11245</cdr:y>
    </cdr:to>
    <cdr:sp macro="" textlink="Charts!$B$90">
      <cdr:nvSpPr>
        <cdr:cNvPr id="8" name="TextBox 7"/>
        <cdr:cNvSpPr txBox="1"/>
      </cdr:nvSpPr>
      <cdr:spPr>
        <a:xfrm xmlns:a="http://schemas.openxmlformats.org/drawingml/2006/main">
          <a:off x="190500" y="93621"/>
          <a:ext cx="6197600" cy="26197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fld id="{1A11D3C0-982C-D94B-946C-75D341D65B93}" type="TxLink">
            <a:rPr lang="en-US" sz="1200" b="1">
              <a:latin typeface="Helvetica"/>
              <a:cs typeface="Helvetica"/>
            </a:rPr>
            <a:pPr algn="ctr"/>
            <a:t>Trans-Atlantic Wholesale Revenues, 2024-2030</a:t>
          </a:fld>
          <a:endParaRPr lang="en-US" sz="1200" b="1">
            <a:latin typeface="Helvetica"/>
            <a:cs typeface="Helvetica"/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114300</xdr:colOff>
      <xdr:row>0</xdr:row>
      <xdr:rowOff>0</xdr:rowOff>
    </xdr:from>
    <xdr:to>
      <xdr:col>29</xdr:col>
      <xdr:colOff>457200</xdr:colOff>
      <xdr:row>0</xdr:row>
      <xdr:rowOff>12700</xdr:rowOff>
    </xdr:to>
    <xdr:graphicFrame macro="">
      <xdr:nvGraphicFramePr>
        <xdr:cNvPr id="119814" name="Chart 6">
          <a:extLst>
            <a:ext uri="{FF2B5EF4-FFF2-40B4-BE49-F238E27FC236}">
              <a16:creationId xmlns:a16="http://schemas.microsoft.com/office/drawing/2014/main" id="{00000000-0008-0000-0800-000006D401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0.23063</cdr:x>
      <cdr:y>0.79711</cdr:y>
    </cdr:from>
    <cdr:to>
      <cdr:x>0.84518</cdr:x>
      <cdr:y>0.86291</cdr:y>
    </cdr:to>
    <cdr:sp macro="" textlink="">
      <cdr:nvSpPr>
        <cdr:cNvPr id="12185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253617" y="3229321"/>
          <a:ext cx="3340418" cy="26660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=""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rPr>
            <a:t>Size of bubbles baesd on CAGR of revenues 2012-19</a:t>
          </a:r>
        </a:p>
      </cdr:txBody>
    </cdr:sp>
  </cdr:relSizeAnchor>
  <cdr:relSizeAnchor xmlns:cdr="http://schemas.openxmlformats.org/drawingml/2006/chartDrawing">
    <cdr:from>
      <cdr:x>0.51644</cdr:x>
      <cdr:y>0.92482</cdr:y>
    </cdr:from>
    <cdr:to>
      <cdr:x>0.8832</cdr:x>
      <cdr:y>0.97503</cdr:y>
    </cdr:to>
    <cdr:sp macro="" textlink="">
      <cdr:nvSpPr>
        <cdr:cNvPr id="121858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807145" y="3746732"/>
          <a:ext cx="1993582" cy="20340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=""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18288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9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rPr>
            <a:t>Source: TeleGeography Research</a:t>
          </a: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114300</xdr:colOff>
      <xdr:row>0</xdr:row>
      <xdr:rowOff>0</xdr:rowOff>
    </xdr:from>
    <xdr:to>
      <xdr:col>29</xdr:col>
      <xdr:colOff>457200</xdr:colOff>
      <xdr:row>0</xdr:row>
      <xdr:rowOff>12700</xdr:rowOff>
    </xdr:to>
    <xdr:graphicFrame macro="">
      <xdr:nvGraphicFramePr>
        <xdr:cNvPr id="2" name="Chart 6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legeograph">
  <a:themeElements>
    <a:clrScheme name="telegeography_2019_v2">
      <a:dk1>
        <a:sysClr val="windowText" lastClr="000000"/>
      </a:dk1>
      <a:lt1>
        <a:sysClr val="window" lastClr="FFFFFF"/>
      </a:lt1>
      <a:dk2>
        <a:srgbClr val="CED4DA"/>
      </a:dk2>
      <a:lt2>
        <a:srgbClr val="008FBF"/>
      </a:lt2>
      <a:accent1>
        <a:srgbClr val="064D6F"/>
      </a:accent1>
      <a:accent2>
        <a:srgbClr val="00C8BE"/>
      </a:accent2>
      <a:accent3>
        <a:srgbClr val="DD333B"/>
      </a:accent3>
      <a:accent4>
        <a:srgbClr val="D5D20B"/>
      </a:accent4>
      <a:accent5>
        <a:srgbClr val="1F9D3A"/>
      </a:accent5>
      <a:accent6>
        <a:srgbClr val="EE9DDA"/>
      </a:accent6>
      <a:hlink>
        <a:srgbClr val="008FBF"/>
      </a:hlink>
      <a:folHlink>
        <a:srgbClr val="008FBF"/>
      </a:folHlink>
    </a:clrScheme>
    <a:fontScheme name="Helvetica Lt Std">
      <a:majorFont>
        <a:latin typeface="Helvetica Lt Std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Helvetica Lt Std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.xml"/><Relationship Id="rId13" Type="http://schemas.openxmlformats.org/officeDocument/2006/relationships/ctrlProp" Target="../ctrlProps/ctrlProp11.xml"/><Relationship Id="rId3" Type="http://schemas.openxmlformats.org/officeDocument/2006/relationships/ctrlProp" Target="../ctrlProps/ctrlProp1.xml"/><Relationship Id="rId7" Type="http://schemas.openxmlformats.org/officeDocument/2006/relationships/ctrlProp" Target="../ctrlProps/ctrlProp5.xml"/><Relationship Id="rId12" Type="http://schemas.openxmlformats.org/officeDocument/2006/relationships/ctrlProp" Target="../ctrlProps/ctrlProp10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1.xml"/><Relationship Id="rId6" Type="http://schemas.openxmlformats.org/officeDocument/2006/relationships/ctrlProp" Target="../ctrlProps/ctrlProp4.xml"/><Relationship Id="rId11" Type="http://schemas.openxmlformats.org/officeDocument/2006/relationships/ctrlProp" Target="../ctrlProps/ctrlProp9.xml"/><Relationship Id="rId5" Type="http://schemas.openxmlformats.org/officeDocument/2006/relationships/ctrlProp" Target="../ctrlProps/ctrlProp3.xml"/><Relationship Id="rId10" Type="http://schemas.openxmlformats.org/officeDocument/2006/relationships/ctrlProp" Target="../ctrlProps/ctrlProp8.xml"/><Relationship Id="rId4" Type="http://schemas.openxmlformats.org/officeDocument/2006/relationships/ctrlProp" Target="../ctrlProps/ctrlProp2.xml"/><Relationship Id="rId9" Type="http://schemas.openxmlformats.org/officeDocument/2006/relationships/ctrlProp" Target="../ctrlProps/ctrlProp7.xml"/><Relationship Id="rId14" Type="http://schemas.openxmlformats.org/officeDocument/2006/relationships/ctrlProp" Target="../ctrlProps/ctrlProp12.xml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8.xml"/><Relationship Id="rId13" Type="http://schemas.openxmlformats.org/officeDocument/2006/relationships/ctrlProp" Target="../ctrlProps/ctrlProp23.xml"/><Relationship Id="rId3" Type="http://schemas.openxmlformats.org/officeDocument/2006/relationships/ctrlProp" Target="../ctrlProps/ctrlProp13.xml"/><Relationship Id="rId7" Type="http://schemas.openxmlformats.org/officeDocument/2006/relationships/ctrlProp" Target="../ctrlProps/ctrlProp17.xml"/><Relationship Id="rId12" Type="http://schemas.openxmlformats.org/officeDocument/2006/relationships/ctrlProp" Target="../ctrlProps/ctrlProp2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3.xml"/><Relationship Id="rId6" Type="http://schemas.openxmlformats.org/officeDocument/2006/relationships/ctrlProp" Target="../ctrlProps/ctrlProp16.xml"/><Relationship Id="rId11" Type="http://schemas.openxmlformats.org/officeDocument/2006/relationships/ctrlProp" Target="../ctrlProps/ctrlProp21.xml"/><Relationship Id="rId5" Type="http://schemas.openxmlformats.org/officeDocument/2006/relationships/ctrlProp" Target="../ctrlProps/ctrlProp15.xml"/><Relationship Id="rId10" Type="http://schemas.openxmlformats.org/officeDocument/2006/relationships/ctrlProp" Target="../ctrlProps/ctrlProp20.xml"/><Relationship Id="rId4" Type="http://schemas.openxmlformats.org/officeDocument/2006/relationships/ctrlProp" Target="../ctrlProps/ctrlProp14.xml"/><Relationship Id="rId9" Type="http://schemas.openxmlformats.org/officeDocument/2006/relationships/ctrlProp" Target="../ctrlProps/ctrlProp19.xml"/><Relationship Id="rId14" Type="http://schemas.openxmlformats.org/officeDocument/2006/relationships/ctrlProp" Target="../ctrlProps/ctrlProp24.xml"/></Relationships>
</file>

<file path=xl/worksheets/_rels/sheet19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0.xml"/><Relationship Id="rId13" Type="http://schemas.openxmlformats.org/officeDocument/2006/relationships/ctrlProp" Target="../ctrlProps/ctrlProp35.xml"/><Relationship Id="rId3" Type="http://schemas.openxmlformats.org/officeDocument/2006/relationships/ctrlProp" Target="../ctrlProps/ctrlProp25.xml"/><Relationship Id="rId7" Type="http://schemas.openxmlformats.org/officeDocument/2006/relationships/ctrlProp" Target="../ctrlProps/ctrlProp29.xml"/><Relationship Id="rId12" Type="http://schemas.openxmlformats.org/officeDocument/2006/relationships/ctrlProp" Target="../ctrlProps/ctrlProp34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25.xml"/><Relationship Id="rId6" Type="http://schemas.openxmlformats.org/officeDocument/2006/relationships/ctrlProp" Target="../ctrlProps/ctrlProp28.xml"/><Relationship Id="rId11" Type="http://schemas.openxmlformats.org/officeDocument/2006/relationships/ctrlProp" Target="../ctrlProps/ctrlProp33.xml"/><Relationship Id="rId5" Type="http://schemas.openxmlformats.org/officeDocument/2006/relationships/ctrlProp" Target="../ctrlProps/ctrlProp27.xml"/><Relationship Id="rId10" Type="http://schemas.openxmlformats.org/officeDocument/2006/relationships/ctrlProp" Target="../ctrlProps/ctrlProp32.xml"/><Relationship Id="rId4" Type="http://schemas.openxmlformats.org/officeDocument/2006/relationships/ctrlProp" Target="../ctrlProps/ctrlProp26.xml"/><Relationship Id="rId9" Type="http://schemas.openxmlformats.org/officeDocument/2006/relationships/ctrlProp" Target="../ctrlProps/ctrlProp31.xml"/><Relationship Id="rId14" Type="http://schemas.openxmlformats.org/officeDocument/2006/relationships/ctrlProp" Target="../ctrlProps/ctrlProp3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27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telegeography.com/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0"/>
  </sheetPr>
  <dimension ref="A8:F40"/>
  <sheetViews>
    <sheetView tabSelected="1" workbookViewId="0">
      <selection activeCell="B8" sqref="B8"/>
    </sheetView>
  </sheetViews>
  <sheetFormatPr baseColWidth="10" defaultRowHeight="13" x14ac:dyDescent="0.15"/>
  <cols>
    <col min="1" max="1" width="4.5" style="9" customWidth="1"/>
    <col min="2" max="2" width="7.6640625" style="9" customWidth="1"/>
    <col min="3" max="16384" width="10.83203125" style="9"/>
  </cols>
  <sheetData>
    <row r="8" spans="2:6" ht="18" x14ac:dyDescent="0.2">
      <c r="B8" s="17" t="s">
        <v>309</v>
      </c>
      <c r="F8" s="16" t="s">
        <v>104</v>
      </c>
    </row>
    <row r="9" spans="2:6" s="14" customFormat="1" ht="18" x14ac:dyDescent="0.2">
      <c r="B9" s="17" t="s">
        <v>297</v>
      </c>
      <c r="C9" s="9"/>
      <c r="D9" s="9"/>
      <c r="E9" s="9"/>
      <c r="F9" s="15"/>
    </row>
    <row r="10" spans="2:6" s="14" customFormat="1" ht="16" x14ac:dyDescent="0.2">
      <c r="B10" s="13"/>
      <c r="C10" s="13" t="s">
        <v>105</v>
      </c>
      <c r="F10" s="16" t="s">
        <v>104</v>
      </c>
    </row>
    <row r="11" spans="2:6" ht="16" x14ac:dyDescent="0.2">
      <c r="B11" s="10"/>
      <c r="C11" s="13" t="s">
        <v>10</v>
      </c>
      <c r="D11" s="14"/>
      <c r="E11" s="14"/>
      <c r="F11" s="16" t="s">
        <v>104</v>
      </c>
    </row>
    <row r="12" spans="2:6" ht="16" x14ac:dyDescent="0.2">
      <c r="B12" s="10"/>
      <c r="C12" s="13" t="s">
        <v>519</v>
      </c>
      <c r="D12" s="14"/>
      <c r="E12" s="14"/>
      <c r="F12" s="16" t="s">
        <v>104</v>
      </c>
    </row>
    <row r="13" spans="2:6" x14ac:dyDescent="0.15">
      <c r="F13" s="15"/>
    </row>
    <row r="14" spans="2:6" ht="18" x14ac:dyDescent="0.2">
      <c r="B14" s="17" t="s">
        <v>106</v>
      </c>
      <c r="F14" s="16" t="s">
        <v>104</v>
      </c>
    </row>
    <row r="15" spans="2:6" x14ac:dyDescent="0.15">
      <c r="B15" s="11"/>
      <c r="F15" s="15"/>
    </row>
    <row r="16" spans="2:6" ht="18" x14ac:dyDescent="0.2">
      <c r="B16" s="17" t="s">
        <v>412</v>
      </c>
      <c r="F16" s="16" t="s">
        <v>104</v>
      </c>
    </row>
    <row r="17" spans="1:6" x14ac:dyDescent="0.15">
      <c r="B17" s="11"/>
      <c r="F17" s="15"/>
    </row>
    <row r="18" spans="1:6" s="14" customFormat="1" ht="18" x14ac:dyDescent="0.2">
      <c r="B18" s="17" t="s">
        <v>336</v>
      </c>
      <c r="C18" s="9"/>
      <c r="D18" s="9"/>
      <c r="E18" s="9"/>
      <c r="F18" s="15"/>
    </row>
    <row r="19" spans="1:6" s="14" customFormat="1" ht="16" x14ac:dyDescent="0.2">
      <c r="C19" s="13" t="s">
        <v>332</v>
      </c>
      <c r="D19" s="9"/>
      <c r="E19" s="9"/>
      <c r="F19" s="16" t="s">
        <v>104</v>
      </c>
    </row>
    <row r="20" spans="1:6" s="14" customFormat="1" ht="16" x14ac:dyDescent="0.2">
      <c r="B20" s="13"/>
      <c r="C20" s="13" t="s">
        <v>109</v>
      </c>
      <c r="F20" s="16" t="s">
        <v>104</v>
      </c>
    </row>
    <row r="21" spans="1:6" s="14" customFormat="1" ht="16" x14ac:dyDescent="0.2">
      <c r="B21" s="10"/>
      <c r="C21" s="13" t="s">
        <v>110</v>
      </c>
      <c r="F21" s="16" t="s">
        <v>104</v>
      </c>
    </row>
    <row r="22" spans="1:6" s="14" customFormat="1" ht="16" x14ac:dyDescent="0.2">
      <c r="B22" s="13"/>
      <c r="C22" s="13" t="s">
        <v>111</v>
      </c>
      <c r="F22" s="16" t="s">
        <v>104</v>
      </c>
    </row>
    <row r="23" spans="1:6" ht="16" x14ac:dyDescent="0.2">
      <c r="B23" s="10"/>
      <c r="C23" s="13" t="s">
        <v>314</v>
      </c>
      <c r="D23" s="14"/>
      <c r="E23" s="14"/>
      <c r="F23" s="16" t="s">
        <v>104</v>
      </c>
    </row>
    <row r="24" spans="1:6" ht="16" x14ac:dyDescent="0.2">
      <c r="B24" s="10"/>
      <c r="C24" s="13" t="s">
        <v>254</v>
      </c>
      <c r="D24" s="14"/>
      <c r="E24" s="14"/>
      <c r="F24" s="16" t="s">
        <v>104</v>
      </c>
    </row>
    <row r="25" spans="1:6" ht="16" x14ac:dyDescent="0.2">
      <c r="B25" s="10"/>
      <c r="C25" s="13" t="s">
        <v>445</v>
      </c>
      <c r="D25" s="14"/>
      <c r="E25" s="14"/>
      <c r="F25" s="16" t="s">
        <v>104</v>
      </c>
    </row>
    <row r="26" spans="1:6" ht="16" x14ac:dyDescent="0.2">
      <c r="B26" s="10"/>
      <c r="C26" s="13" t="s">
        <v>446</v>
      </c>
      <c r="D26" s="14"/>
      <c r="E26" s="14"/>
      <c r="F26" s="16" t="s">
        <v>104</v>
      </c>
    </row>
    <row r="27" spans="1:6" ht="16" x14ac:dyDescent="0.2">
      <c r="B27" s="10"/>
      <c r="C27" s="13" t="s">
        <v>447</v>
      </c>
      <c r="D27" s="14"/>
      <c r="E27" s="14"/>
      <c r="F27" s="16" t="s">
        <v>104</v>
      </c>
    </row>
    <row r="28" spans="1:6" ht="16" x14ac:dyDescent="0.2">
      <c r="B28" s="10"/>
      <c r="C28" s="13" t="s">
        <v>255</v>
      </c>
      <c r="D28" s="14"/>
      <c r="E28" s="14"/>
      <c r="F28" s="16" t="s">
        <v>104</v>
      </c>
    </row>
    <row r="29" spans="1:6" ht="16" x14ac:dyDescent="0.2">
      <c r="A29" s="10"/>
      <c r="B29" s="12"/>
      <c r="F29" s="15"/>
    </row>
    <row r="30" spans="1:6" ht="18" x14ac:dyDescent="0.2">
      <c r="B30" s="17" t="s">
        <v>280</v>
      </c>
      <c r="F30" s="16"/>
    </row>
    <row r="31" spans="1:6" ht="16" x14ac:dyDescent="0.2">
      <c r="B31" s="11"/>
      <c r="C31" s="13" t="s">
        <v>109</v>
      </c>
      <c r="F31" s="16" t="s">
        <v>104</v>
      </c>
    </row>
    <row r="32" spans="1:6" ht="16" x14ac:dyDescent="0.2">
      <c r="B32" s="12"/>
      <c r="C32" s="13" t="s">
        <v>110</v>
      </c>
      <c r="F32" s="16" t="s">
        <v>104</v>
      </c>
    </row>
    <row r="33" spans="1:6" ht="16" x14ac:dyDescent="0.2">
      <c r="B33" s="12"/>
      <c r="C33" s="13" t="s">
        <v>390</v>
      </c>
      <c r="F33" s="16" t="s">
        <v>104</v>
      </c>
    </row>
    <row r="34" spans="1:6" x14ac:dyDescent="0.15">
      <c r="B34" s="11"/>
      <c r="F34" s="15"/>
    </row>
    <row r="35" spans="1:6" ht="18" x14ac:dyDescent="0.2">
      <c r="A35" s="11"/>
      <c r="B35" s="17" t="s">
        <v>4</v>
      </c>
      <c r="F35" s="16" t="s">
        <v>104</v>
      </c>
    </row>
    <row r="37" spans="1:6" ht="18" x14ac:dyDescent="0.2">
      <c r="A37" s="11"/>
      <c r="B37" s="17"/>
      <c r="F37"/>
    </row>
    <row r="39" spans="1:6" ht="18" customHeight="1" x14ac:dyDescent="0.15">
      <c r="B39" s="184" t="s">
        <v>523</v>
      </c>
      <c r="C39" s="184"/>
      <c r="D39" s="184"/>
    </row>
    <row r="40" spans="1:6" x14ac:dyDescent="0.15">
      <c r="B40" s="185" t="s">
        <v>283</v>
      </c>
      <c r="C40" s="186"/>
      <c r="D40" s="187"/>
    </row>
  </sheetData>
  <mergeCells count="2">
    <mergeCell ref="B39:D39"/>
    <mergeCell ref="B40:D40"/>
  </mergeCells>
  <phoneticPr fontId="7"/>
  <hyperlinks>
    <hyperlink ref="F10" location="'Regions'!A1" display="[VIEW]" xr:uid="{00000000-0004-0000-0000-000000000000}"/>
    <hyperlink ref="F11" location="'Countries'!A1" display="[VIEW]" xr:uid="{00000000-0004-0000-0000-000001000000}"/>
    <hyperlink ref="F14" location="'Wholesale Prices'!A1" display="[VIEW]" xr:uid="{00000000-0004-0000-0000-000002000000}"/>
    <hyperlink ref="F20" location="'Trans-Atlantic'!A1" display="[VIEW]" xr:uid="{00000000-0004-0000-0000-000003000000}"/>
    <hyperlink ref="F22" location="'Intra-Asia'!A1" display="[VIEW]" xr:uid="{00000000-0004-0000-0000-000004000000}"/>
    <hyperlink ref="F21" location="'Trans-Pacific'!A1" display="[VIEW]" xr:uid="{00000000-0004-0000-0000-000005000000}"/>
    <hyperlink ref="F23" location="'US-Latin America'!A1" display="[VIEW]" xr:uid="{00000000-0004-0000-0000-000006000000}"/>
    <hyperlink ref="F28" location="'Europe-Sub-Saharan Africa'!A1" display="[VIEW]" xr:uid="{00000000-0004-0000-0000-000007000000}"/>
    <hyperlink ref="F35" location="'Lease-IRU Calculator'!c3" display="[VIEW]" xr:uid="{00000000-0004-0000-0000-000008000000}"/>
    <hyperlink ref="F25" location="'Europe-Asia'!A1" display="[VIEW]" xr:uid="{00000000-0004-0000-0000-000009000000}"/>
    <hyperlink ref="F24" location="'Europe-Middle East &amp; Egypt'!A1" display="[VIEW]" xr:uid="{00000000-0004-0000-0000-00000A000000}"/>
    <hyperlink ref="F31" location="'Trans-Atl Lit v Potential'!A1" display="[VIEW]" xr:uid="{00000000-0004-0000-0000-00000B000000}"/>
    <hyperlink ref="F32" location="'Trans-Pac Lit v Potential'!A1" display="[VIEW]" xr:uid="{00000000-0004-0000-0000-00000C000000}"/>
    <hyperlink ref="F8" location="'Charts'!A1" display="[VIEW]" xr:uid="{00000000-0004-0000-0000-00000D000000}"/>
    <hyperlink ref="F19" location="'Route Summary'!A1" display="[VIEW]" xr:uid="{00000000-0004-0000-0000-00000E000000}"/>
    <hyperlink ref="F33" location="'US-LatAm Lit v Potential'!A1" display="[VIEW]" xr:uid="{00000000-0004-0000-0000-00000F000000}"/>
    <hyperlink ref="F16" location="'Route Summary'!A1" display="[VIEW]" xr:uid="{00000000-0004-0000-0000-000010000000}"/>
    <hyperlink ref="F26" location="'Europe-South Asia'!A1" display="[VIEW]" xr:uid="{AA73D8F1-EE03-5149-A8FB-C4B526A1D0D8}"/>
    <hyperlink ref="F27" location="'East Asia-South Asia'!A1" display="[VIEW]" xr:uid="{D4FC6929-9D41-184E-8F58-F59A625C86FA}"/>
    <hyperlink ref="F12" location="'Country Routes'!A1" display="[VIEW]" xr:uid="{9E64962B-BF00-B44A-AF52-7FB4FE9E6CAE}"/>
  </hyperlinks>
  <pageMargins left="0.75" right="0.75" top="1" bottom="1" header="0.5" footer="0.5"/>
  <pageSetup orientation="portrait" horizontalDpi="4294967292" verticalDpi="429496729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8"/>
    <pageSetUpPr fitToPage="1"/>
  </sheetPr>
  <dimension ref="A1:AD80"/>
  <sheetViews>
    <sheetView showGridLines="0" workbookViewId="0">
      <pane xSplit="1" ySplit="3" topLeftCell="B4" activePane="bottomRight" state="frozen"/>
      <selection activeCell="A71" sqref="A71"/>
      <selection pane="topRight" activeCell="A71" sqref="A71"/>
      <selection pane="bottomLeft" activeCell="A71" sqref="A71"/>
      <selection pane="bottomRight"/>
    </sheetView>
  </sheetViews>
  <sheetFormatPr baseColWidth="10" defaultRowHeight="13" x14ac:dyDescent="0.15"/>
  <cols>
    <col min="1" max="1" width="39.6640625" customWidth="1"/>
    <col min="2" max="2" width="12.33203125" customWidth="1"/>
    <col min="3" max="7" width="10.6640625" bestFit="1" customWidth="1"/>
    <col min="8" max="8" width="9.1640625" bestFit="1" customWidth="1"/>
    <col min="9" max="13" width="10.6640625" bestFit="1" customWidth="1"/>
    <col min="14" max="14" width="9.1640625" bestFit="1" customWidth="1"/>
    <col min="15" max="15" width="9.6640625" bestFit="1" customWidth="1"/>
    <col min="16" max="16" width="4.6640625" customWidth="1"/>
    <col min="17" max="17" width="5.6640625" bestFit="1" customWidth="1"/>
    <col min="18" max="19" width="5.1640625" bestFit="1" customWidth="1"/>
    <col min="20" max="20" width="6.6640625" bestFit="1" customWidth="1"/>
    <col min="21" max="21" width="6.5" customWidth="1"/>
    <col min="22" max="29" width="5.1640625" bestFit="1" customWidth="1"/>
    <col min="30" max="30" width="7.33203125" bestFit="1" customWidth="1"/>
  </cols>
  <sheetData>
    <row r="1" spans="1:30" ht="18" x14ac:dyDescent="0.2">
      <c r="A1" s="3" t="s">
        <v>245</v>
      </c>
      <c r="B1" s="3"/>
      <c r="C1" s="3"/>
      <c r="D1" s="3"/>
      <c r="E1" s="3"/>
      <c r="F1" s="3"/>
      <c r="G1" s="3"/>
      <c r="H1" s="16"/>
      <c r="I1" s="3"/>
      <c r="J1" s="3"/>
      <c r="K1" s="3"/>
      <c r="L1" s="3"/>
      <c r="M1" s="3"/>
      <c r="N1" s="3"/>
      <c r="O1" s="3"/>
    </row>
    <row r="2" spans="1:30" ht="18" x14ac:dyDescent="0.2">
      <c r="A2" s="53" t="s">
        <v>256</v>
      </c>
      <c r="B2" s="188" t="s">
        <v>15</v>
      </c>
      <c r="C2" s="188"/>
      <c r="D2" s="188"/>
      <c r="E2" s="188"/>
      <c r="F2" s="188"/>
      <c r="G2" s="188"/>
      <c r="H2" s="188"/>
      <c r="I2" s="188" t="s">
        <v>14</v>
      </c>
      <c r="J2" s="188"/>
      <c r="K2" s="188"/>
      <c r="L2" s="188"/>
      <c r="M2" s="188"/>
      <c r="N2" s="188"/>
      <c r="O2" s="188"/>
      <c r="Q2" s="188" t="s">
        <v>16</v>
      </c>
      <c r="R2" s="188"/>
      <c r="S2" s="188"/>
      <c r="T2" s="188"/>
      <c r="U2" s="188"/>
      <c r="V2" s="188"/>
      <c r="W2" s="188"/>
      <c r="X2" s="188"/>
      <c r="Y2" s="188"/>
      <c r="Z2" s="188"/>
      <c r="AA2" s="188"/>
      <c r="AB2" s="188"/>
      <c r="AC2" s="188"/>
      <c r="AD2" s="188"/>
    </row>
    <row r="3" spans="1:30" s="50" customFormat="1" ht="18" customHeight="1" x14ac:dyDescent="0.15">
      <c r="A3" s="21"/>
      <c r="B3" s="21">
        <v>2017</v>
      </c>
      <c r="C3" s="21">
        <v>2018</v>
      </c>
      <c r="D3" s="21">
        <v>2019</v>
      </c>
      <c r="E3" s="21">
        <v>2020</v>
      </c>
      <c r="F3" s="21">
        <v>2021</v>
      </c>
      <c r="G3" s="21">
        <v>2022</v>
      </c>
      <c r="H3" s="21">
        <v>2023</v>
      </c>
      <c r="I3" s="27">
        <v>2024</v>
      </c>
      <c r="J3" s="27">
        <v>2025</v>
      </c>
      <c r="K3" s="27">
        <v>2026</v>
      </c>
      <c r="L3" s="27">
        <v>2027</v>
      </c>
      <c r="M3" s="27">
        <v>2028</v>
      </c>
      <c r="N3" s="27">
        <v>2029</v>
      </c>
      <c r="O3" s="27">
        <v>2030</v>
      </c>
      <c r="P3" s="1"/>
      <c r="Q3" s="22">
        <v>2018</v>
      </c>
      <c r="R3" s="22">
        <v>2019</v>
      </c>
      <c r="S3" s="22">
        <v>2020</v>
      </c>
      <c r="T3" s="22">
        <v>2021</v>
      </c>
      <c r="U3" s="22">
        <v>2022</v>
      </c>
      <c r="V3" s="22">
        <v>2023</v>
      </c>
      <c r="W3" s="22">
        <v>2024</v>
      </c>
      <c r="X3" s="22">
        <v>2025</v>
      </c>
      <c r="Y3" s="22">
        <v>2026</v>
      </c>
      <c r="Z3" s="22">
        <v>2027</v>
      </c>
      <c r="AA3" s="22">
        <v>2028</v>
      </c>
      <c r="AB3" s="22">
        <v>2029</v>
      </c>
      <c r="AC3" s="22">
        <v>2030</v>
      </c>
      <c r="AD3" s="22" t="s">
        <v>524</v>
      </c>
    </row>
    <row r="4" spans="1:30" ht="14" x14ac:dyDescent="0.2">
      <c r="A4" s="1" t="s">
        <v>45</v>
      </c>
      <c r="B4" s="1"/>
      <c r="C4" s="1"/>
      <c r="D4" s="1"/>
      <c r="E4" s="1"/>
      <c r="G4" s="79"/>
      <c r="H4" s="79"/>
      <c r="I4" s="79"/>
      <c r="J4" s="79"/>
      <c r="K4" s="79"/>
      <c r="L4" s="79"/>
      <c r="M4" s="79"/>
      <c r="N4" s="79"/>
      <c r="O4" s="79"/>
      <c r="U4" s="1"/>
      <c r="V4" s="1"/>
      <c r="W4" s="1"/>
      <c r="X4" s="1"/>
      <c r="Y4" s="1"/>
      <c r="Z4" s="1"/>
      <c r="AA4" s="1"/>
      <c r="AB4" s="1"/>
      <c r="AC4" s="1"/>
      <c r="AD4" s="28"/>
    </row>
    <row r="5" spans="1:30" x14ac:dyDescent="0.15">
      <c r="A5" s="115" t="s">
        <v>401</v>
      </c>
      <c r="B5" s="113">
        <v>22332.354000000003</v>
      </c>
      <c r="C5" s="113">
        <v>26022.076399999998</v>
      </c>
      <c r="D5" s="113">
        <v>33660.762280000003</v>
      </c>
      <c r="E5" s="113">
        <v>43494.868999999992</v>
      </c>
      <c r="F5" s="113">
        <v>51765.152000000002</v>
      </c>
      <c r="G5" s="113">
        <v>64395.926992703986</v>
      </c>
      <c r="H5" s="113">
        <v>79228.107506709988</v>
      </c>
      <c r="I5" s="113">
        <v>103272.30212490961</v>
      </c>
      <c r="J5" s="113">
        <v>134224.5698761387</v>
      </c>
      <c r="K5" s="113">
        <v>170041.12136104697</v>
      </c>
      <c r="L5" s="113">
        <v>214552.09223062097</v>
      </c>
      <c r="M5" s="113">
        <v>269670.62722562905</v>
      </c>
      <c r="N5" s="113">
        <v>338500.88097804063</v>
      </c>
      <c r="O5" s="113">
        <v>424149.89648058004</v>
      </c>
      <c r="Q5" s="81">
        <f t="shared" ref="Q5:U6" si="0">C5/B5-1</f>
        <v>0.16521869570937286</v>
      </c>
      <c r="R5" s="81">
        <f t="shared" si="0"/>
        <v>0.29354636281061741</v>
      </c>
      <c r="S5" s="81">
        <f t="shared" si="0"/>
        <v>0.29215341703188513</v>
      </c>
      <c r="T5" s="81">
        <f t="shared" si="0"/>
        <v>0.19014387651104347</v>
      </c>
      <c r="U5" s="81">
        <f t="shared" si="0"/>
        <v>0.24400150496426609</v>
      </c>
      <c r="V5" s="81">
        <f t="shared" ref="V5:AC5" si="1">H5/G5-1</f>
        <v>0.23032792921338774</v>
      </c>
      <c r="W5" s="81">
        <f t="shared" si="1"/>
        <v>0.30348061281361871</v>
      </c>
      <c r="X5" s="81">
        <f t="shared" si="1"/>
        <v>0.29971509411876762</v>
      </c>
      <c r="Y5" s="81">
        <f t="shared" si="1"/>
        <v>0.26684050109424429</v>
      </c>
      <c r="Z5" s="81">
        <f t="shared" si="1"/>
        <v>0.26176592175644497</v>
      </c>
      <c r="AA5" s="81">
        <f t="shared" si="1"/>
        <v>0.25690047774393854</v>
      </c>
      <c r="AB5" s="81">
        <f t="shared" si="1"/>
        <v>0.25523823065395401</v>
      </c>
      <c r="AC5" s="81">
        <f t="shared" si="1"/>
        <v>0.25302449806059935</v>
      </c>
      <c r="AD5" s="81">
        <f>(O5/H5)^(1/($O$3-$H$3))-1</f>
        <v>0.2708416520014012</v>
      </c>
    </row>
    <row r="6" spans="1:30" x14ac:dyDescent="0.15">
      <c r="A6" s="115" t="s">
        <v>402</v>
      </c>
      <c r="B6" s="113">
        <v>6510</v>
      </c>
      <c r="C6" s="113">
        <v>9370</v>
      </c>
      <c r="D6" s="113">
        <v>12970</v>
      </c>
      <c r="E6" s="113">
        <v>18910</v>
      </c>
      <c r="F6" s="113">
        <v>29360</v>
      </c>
      <c r="G6" s="113">
        <v>46490</v>
      </c>
      <c r="H6" s="113">
        <v>62720</v>
      </c>
      <c r="I6" s="113">
        <v>88759.449133324597</v>
      </c>
      <c r="J6" s="113">
        <v>124519.70610572447</v>
      </c>
      <c r="K6" s="113">
        <v>173031.14893527748</v>
      </c>
      <c r="L6" s="113">
        <v>238041.06075538264</v>
      </c>
      <c r="M6" s="113">
        <v>323268.61347479542</v>
      </c>
      <c r="N6" s="113">
        <v>433423.85127045854</v>
      </c>
      <c r="O6" s="113">
        <v>573846.26112345094</v>
      </c>
      <c r="Q6" s="81">
        <f t="shared" si="0"/>
        <v>0.4393241167434716</v>
      </c>
      <c r="R6" s="81">
        <f t="shared" si="0"/>
        <v>0.38420490928495199</v>
      </c>
      <c r="S6" s="81">
        <f t="shared" si="0"/>
        <v>0.4579799537393987</v>
      </c>
      <c r="T6" s="81">
        <f t="shared" si="0"/>
        <v>0.55261766261237444</v>
      </c>
      <c r="U6" s="81">
        <f t="shared" si="0"/>
        <v>0.58344686648501365</v>
      </c>
      <c r="V6" s="24">
        <f t="shared" ref="V6:AC7" si="2">H6/G6-1</f>
        <v>0.34910733491073342</v>
      </c>
      <c r="W6" s="24">
        <f t="shared" si="2"/>
        <v>0.41516978847775188</v>
      </c>
      <c r="X6" s="24">
        <f t="shared" si="2"/>
        <v>0.40288957763454336</v>
      </c>
      <c r="Y6" s="24">
        <f t="shared" si="2"/>
        <v>0.38958847837597665</v>
      </c>
      <c r="Z6" s="24">
        <f t="shared" si="2"/>
        <v>0.37571218951116259</v>
      </c>
      <c r="AA6" s="24">
        <f t="shared" si="2"/>
        <v>0.35803719093234454</v>
      </c>
      <c r="AB6" s="24">
        <f t="shared" si="2"/>
        <v>0.34075450942054331</v>
      </c>
      <c r="AC6" s="24">
        <f t="shared" si="2"/>
        <v>0.32398403881416327</v>
      </c>
      <c r="AD6" s="24">
        <f>(O6/H6)^(1/($O$3-$H$3))-1</f>
        <v>0.37195971112802328</v>
      </c>
    </row>
    <row r="7" spans="1:30" x14ac:dyDescent="0.15">
      <c r="A7" s="115" t="s">
        <v>399</v>
      </c>
      <c r="B7" s="113">
        <v>170</v>
      </c>
      <c r="C7" s="113">
        <v>130.6</v>
      </c>
      <c r="D7" s="113">
        <v>210.6</v>
      </c>
      <c r="E7" s="113">
        <v>310</v>
      </c>
      <c r="F7" s="113">
        <v>302</v>
      </c>
      <c r="G7" s="113">
        <v>600</v>
      </c>
      <c r="H7" s="113">
        <v>822</v>
      </c>
      <c r="I7" s="113">
        <v>1118.0915049652585</v>
      </c>
      <c r="J7" s="113">
        <v>1499.8616921821324</v>
      </c>
      <c r="K7" s="113">
        <v>1985.3138204026409</v>
      </c>
      <c r="L7" s="113">
        <v>2594.4226506205509</v>
      </c>
      <c r="M7" s="113">
        <v>3348.9534814999424</v>
      </c>
      <c r="N7" s="113">
        <v>4272.196242649492</v>
      </c>
      <c r="O7" s="113">
        <v>5388.6185950734371</v>
      </c>
      <c r="Q7" s="81">
        <f t="shared" ref="Q7:U8" si="3">C7/B7-1</f>
        <v>-0.23176470588235298</v>
      </c>
      <c r="R7" s="81">
        <f t="shared" si="3"/>
        <v>0.61255742725880546</v>
      </c>
      <c r="S7" s="81">
        <f t="shared" si="3"/>
        <v>0.4719848053181388</v>
      </c>
      <c r="T7" s="81">
        <f t="shared" si="3"/>
        <v>-2.5806451612903181E-2</v>
      </c>
      <c r="U7" s="81">
        <f t="shared" si="3"/>
        <v>0.98675496688741715</v>
      </c>
      <c r="V7" s="81">
        <f t="shared" si="2"/>
        <v>0.37000000000000011</v>
      </c>
      <c r="W7" s="81">
        <f t="shared" si="2"/>
        <v>0.36020864351004689</v>
      </c>
      <c r="X7" s="81">
        <f t="shared" si="2"/>
        <v>0.34144807068249405</v>
      </c>
      <c r="Y7" s="81">
        <f t="shared" si="2"/>
        <v>0.32366459570964135</v>
      </c>
      <c r="Z7" s="81">
        <f t="shared" si="2"/>
        <v>0.30680732887578288</v>
      </c>
      <c r="AA7" s="81">
        <f t="shared" si="2"/>
        <v>0.29082803092970133</v>
      </c>
      <c r="AB7" s="81">
        <f t="shared" si="2"/>
        <v>0.27568097504180433</v>
      </c>
      <c r="AC7" s="81">
        <f t="shared" si="2"/>
        <v>0.26132281595088247</v>
      </c>
      <c r="AD7" s="81">
        <f>(O7/H7)^(1/($O$3-$H$3))-1</f>
        <v>0.30815120875867263</v>
      </c>
    </row>
    <row r="8" spans="1:30" x14ac:dyDescent="0.15">
      <c r="A8" s="115" t="s">
        <v>403</v>
      </c>
      <c r="B8" s="113">
        <v>2343.553170000001</v>
      </c>
      <c r="C8" s="113">
        <v>2639.6135944970124</v>
      </c>
      <c r="D8" s="113">
        <v>3296.4826381422781</v>
      </c>
      <c r="E8" s="113">
        <v>4153.040754965381</v>
      </c>
      <c r="F8" s="113">
        <v>4839.6147701640948</v>
      </c>
      <c r="G8" s="113">
        <v>5847.8904558183294</v>
      </c>
      <c r="H8" s="113">
        <v>6968.3786643922531</v>
      </c>
      <c r="I8" s="113">
        <v>8797.4411082271654</v>
      </c>
      <c r="J8" s="113">
        <v>11074.815739691408</v>
      </c>
      <c r="K8" s="113">
        <v>13588.870578495256</v>
      </c>
      <c r="L8" s="113">
        <v>16606.810930535499</v>
      </c>
      <c r="M8" s="113">
        <v>20216.698390163278</v>
      </c>
      <c r="N8" s="113">
        <v>24578.71467496785</v>
      </c>
      <c r="O8" s="113">
        <v>29829.24455047986</v>
      </c>
      <c r="Q8" s="81">
        <f t="shared" si="3"/>
        <v>0.12632972372332008</v>
      </c>
      <c r="R8" s="81">
        <f t="shared" si="3"/>
        <v>0.248850454860017</v>
      </c>
      <c r="S8" s="81">
        <f t="shared" si="3"/>
        <v>0.25984002066694134</v>
      </c>
      <c r="T8" s="81">
        <f t="shared" si="3"/>
        <v>0.16531839095916534</v>
      </c>
      <c r="U8" s="81">
        <f t="shared" si="3"/>
        <v>0.20833800489042797</v>
      </c>
      <c r="V8" s="24">
        <f t="shared" ref="V8:AC8" si="4">H8/G8-1</f>
        <v>0.19160553998734708</v>
      </c>
      <c r="W8" s="24">
        <f t="shared" si="4"/>
        <v>0.26248034613578719</v>
      </c>
      <c r="X8" s="24">
        <f t="shared" si="4"/>
        <v>0.25886784616659653</v>
      </c>
      <c r="Y8" s="24">
        <f t="shared" si="4"/>
        <v>0.22700647106873673</v>
      </c>
      <c r="Z8" s="24">
        <f t="shared" si="4"/>
        <v>0.22208912319881913</v>
      </c>
      <c r="AA8" s="24">
        <f t="shared" si="4"/>
        <v>0.21737391210916712</v>
      </c>
      <c r="AB8" s="24">
        <f t="shared" si="4"/>
        <v>0.2157630390789711</v>
      </c>
      <c r="AC8" s="24">
        <f t="shared" si="4"/>
        <v>0.213621010900924</v>
      </c>
      <c r="AD8" s="24">
        <f>(O8/H8)^(1/($O$3-$H$3))-1</f>
        <v>0.23088020512319996</v>
      </c>
    </row>
    <row r="9" spans="1:30" x14ac:dyDescent="0.15">
      <c r="A9" t="s">
        <v>404</v>
      </c>
      <c r="B9" s="80">
        <f t="shared" ref="B9:O9" si="5">SUM(B5:B8)</f>
        <v>31355.907170000006</v>
      </c>
      <c r="C9" s="80">
        <f t="shared" si="5"/>
        <v>38162.289994497012</v>
      </c>
      <c r="D9" s="80">
        <f t="shared" si="5"/>
        <v>50137.844918142277</v>
      </c>
      <c r="E9" s="80">
        <f t="shared" si="5"/>
        <v>66867.909754965367</v>
      </c>
      <c r="F9" s="80">
        <f t="shared" si="5"/>
        <v>86266.766770164104</v>
      </c>
      <c r="G9" s="80">
        <f t="shared" si="5"/>
        <v>117333.81744852231</v>
      </c>
      <c r="H9" s="80">
        <f t="shared" si="5"/>
        <v>149738.48617110224</v>
      </c>
      <c r="I9" s="80">
        <f t="shared" si="5"/>
        <v>201947.28387142663</v>
      </c>
      <c r="J9" s="80">
        <f t="shared" si="5"/>
        <v>271318.95341373672</v>
      </c>
      <c r="K9" s="80">
        <f t="shared" si="5"/>
        <v>358646.45469522238</v>
      </c>
      <c r="L9" s="80">
        <f t="shared" si="5"/>
        <v>471794.38656715967</v>
      </c>
      <c r="M9" s="80">
        <f t="shared" si="5"/>
        <v>616504.89257208758</v>
      </c>
      <c r="N9" s="80">
        <f t="shared" si="5"/>
        <v>800775.64316611644</v>
      </c>
      <c r="O9" s="80">
        <f t="shared" si="5"/>
        <v>1033214.0207495843</v>
      </c>
      <c r="Q9" s="81">
        <f t="shared" ref="Q9:AC9" si="6">C9/B9-1</f>
        <v>0.21706859851304383</v>
      </c>
      <c r="R9" s="81">
        <f t="shared" si="6"/>
        <v>0.31380598295783968</v>
      </c>
      <c r="S9" s="81">
        <f t="shared" si="6"/>
        <v>0.33368137111073448</v>
      </c>
      <c r="T9" s="81">
        <f t="shared" si="6"/>
        <v>0.29010712442313547</v>
      </c>
      <c r="U9" s="81">
        <f t="shared" si="6"/>
        <v>0.36012768116288019</v>
      </c>
      <c r="V9" s="81">
        <f t="shared" si="6"/>
        <v>0.27617501439256231</v>
      </c>
      <c r="W9" s="81">
        <f t="shared" si="6"/>
        <v>0.34866652545603238</v>
      </c>
      <c r="X9" s="81">
        <f t="shared" si="6"/>
        <v>0.34351375375009652</v>
      </c>
      <c r="Y9" s="81">
        <f t="shared" si="6"/>
        <v>0.32186288566548904</v>
      </c>
      <c r="Z9" s="81">
        <f t="shared" si="6"/>
        <v>0.3154859901461744</v>
      </c>
      <c r="AA9" s="81">
        <f t="shared" si="6"/>
        <v>0.30672367057578054</v>
      </c>
      <c r="AB9" s="81">
        <f t="shared" si="6"/>
        <v>0.29889584464649177</v>
      </c>
      <c r="AC9" s="81">
        <f t="shared" si="6"/>
        <v>0.2902665429038902</v>
      </c>
      <c r="AD9" s="81">
        <f>(O9/H9)^(1/($O$3-$H$3))-1</f>
        <v>0.31776113071236733</v>
      </c>
    </row>
    <row r="10" spans="1:30" x14ac:dyDescent="0.15">
      <c r="F10" s="80"/>
      <c r="G10" s="80"/>
      <c r="H10" s="80"/>
      <c r="I10" s="80"/>
      <c r="J10" s="80"/>
      <c r="K10" s="80"/>
      <c r="L10" s="80"/>
      <c r="M10" s="80"/>
      <c r="N10" s="80"/>
      <c r="O10" s="80"/>
    </row>
    <row r="11" spans="1:30" x14ac:dyDescent="0.15">
      <c r="A11" t="s">
        <v>117</v>
      </c>
      <c r="B11" s="82">
        <v>1.3860830547967837</v>
      </c>
      <c r="C11" s="82">
        <v>1.3399084045795808</v>
      </c>
      <c r="D11" s="82">
        <v>1.327552319831848</v>
      </c>
      <c r="E11" s="82">
        <v>1.3019663288814163</v>
      </c>
      <c r="F11" s="82">
        <v>1.2767512252439785</v>
      </c>
      <c r="G11" s="82">
        <v>1.2563947835660443</v>
      </c>
      <c r="H11" s="82">
        <v>1.2384080767429919</v>
      </c>
      <c r="I11" s="82">
        <v>1.2232818782716934</v>
      </c>
      <c r="J11" s="82">
        <v>1.2076035542573391</v>
      </c>
      <c r="K11" s="82">
        <v>1.1907477306744505</v>
      </c>
      <c r="L11" s="82">
        <v>1.173787611071786</v>
      </c>
      <c r="M11" s="82">
        <v>1.1584115573373854</v>
      </c>
      <c r="N11" s="82">
        <v>1.1519452315798424</v>
      </c>
      <c r="O11" s="82">
        <v>1.147643058648079</v>
      </c>
    </row>
    <row r="12" spans="1:30" x14ac:dyDescent="0.15">
      <c r="A12" t="s">
        <v>11</v>
      </c>
      <c r="B12" s="80">
        <f t="shared" ref="B12:O12" si="7">B9*B11</f>
        <v>43461.891596117981</v>
      </c>
      <c r="C12" s="80">
        <f t="shared" si="7"/>
        <v>51133.973101629796</v>
      </c>
      <c r="D12" s="80">
        <f t="shared" si="7"/>
        <v>66560.612332449207</v>
      </c>
      <c r="E12" s="80">
        <f t="shared" si="7"/>
        <v>87059.766983646099</v>
      </c>
      <c r="F12" s="80">
        <f t="shared" si="7"/>
        <v>110141.20017164355</v>
      </c>
      <c r="G12" s="80">
        <f t="shared" si="7"/>
        <v>147417.59617821395</v>
      </c>
      <c r="H12" s="80">
        <f t="shared" si="7"/>
        <v>185437.35067356183</v>
      </c>
      <c r="I12" s="80">
        <f t="shared" si="7"/>
        <v>247038.45272610564</v>
      </c>
      <c r="J12" s="80">
        <f t="shared" si="7"/>
        <v>327645.73247980984</v>
      </c>
      <c r="K12" s="80">
        <f t="shared" si="7"/>
        <v>427057.45204277319</v>
      </c>
      <c r="L12" s="80">
        <f t="shared" si="7"/>
        <v>553786.40592574503</v>
      </c>
      <c r="M12" s="80">
        <f t="shared" si="7"/>
        <v>714166.39271054952</v>
      </c>
      <c r="N12" s="80">
        <f t="shared" si="7"/>
        <v>922449.68371048931</v>
      </c>
      <c r="O12" s="80">
        <f t="shared" si="7"/>
        <v>1185760.8990111328</v>
      </c>
      <c r="Q12" s="81">
        <f t="shared" ref="Q12:AC12" si="8">C12/B12-1</f>
        <v>0.17652433485424002</v>
      </c>
      <c r="R12" s="81">
        <f t="shared" si="8"/>
        <v>0.30169060401699399</v>
      </c>
      <c r="S12" s="81">
        <f t="shared" si="8"/>
        <v>0.30797725460832748</v>
      </c>
      <c r="T12" s="81">
        <f t="shared" si="8"/>
        <v>0.26512169728565005</v>
      </c>
      <c r="U12" s="81">
        <f t="shared" si="8"/>
        <v>0.33844189048674833</v>
      </c>
      <c r="V12" s="24">
        <f t="shared" si="8"/>
        <v>0.2579051312801599</v>
      </c>
      <c r="W12" s="24">
        <f t="shared" si="8"/>
        <v>0.3321936051652532</v>
      </c>
      <c r="X12" s="24">
        <f t="shared" si="8"/>
        <v>0.3262944649474242</v>
      </c>
      <c r="Y12" s="24">
        <f t="shared" si="8"/>
        <v>0.30341222151913505</v>
      </c>
      <c r="Z12" s="24">
        <f t="shared" si="8"/>
        <v>0.29674919212106143</v>
      </c>
      <c r="AA12" s="24">
        <f t="shared" si="8"/>
        <v>0.28960621833376887</v>
      </c>
      <c r="AB12" s="24">
        <f t="shared" si="8"/>
        <v>0.29164532681161415</v>
      </c>
      <c r="AC12" s="24">
        <f t="shared" si="8"/>
        <v>0.28544778100144441</v>
      </c>
      <c r="AD12" s="24">
        <f>(O12/H12)^(1/($O$3-$H$3))-1</f>
        <v>0.30350971722847619</v>
      </c>
    </row>
    <row r="13" spans="1:30" x14ac:dyDescent="0.15">
      <c r="A13" t="s">
        <v>393</v>
      </c>
      <c r="B13" s="109">
        <v>0.48270514716903967</v>
      </c>
      <c r="C13" s="109">
        <v>0.41261499454129258</v>
      </c>
      <c r="D13" s="109">
        <v>0.40352417240278593</v>
      </c>
      <c r="E13" s="109">
        <v>0.3879648319525299</v>
      </c>
      <c r="F13" s="109">
        <v>0.39706098599901424</v>
      </c>
      <c r="G13" s="109">
        <v>0.41030274673500167</v>
      </c>
      <c r="H13" s="109">
        <v>0.39768869423442832</v>
      </c>
      <c r="I13" s="109">
        <v>0.38617910271165168</v>
      </c>
      <c r="J13" s="109">
        <v>0.36148852749600136</v>
      </c>
      <c r="K13" s="109">
        <v>0.34268023135582387</v>
      </c>
      <c r="L13" s="109">
        <v>0.31990312987207342</v>
      </c>
      <c r="M13" s="109">
        <v>0.2981315361616545</v>
      </c>
      <c r="N13" s="109">
        <v>0.28543266356173025</v>
      </c>
      <c r="O13" s="109">
        <v>0.27854857059048088</v>
      </c>
      <c r="Q13" s="81"/>
      <c r="R13" s="81"/>
      <c r="S13" s="81"/>
      <c r="T13" s="81"/>
      <c r="U13" s="81"/>
      <c r="V13" s="24"/>
      <c r="W13" s="24"/>
      <c r="X13" s="24"/>
      <c r="Y13" s="24"/>
      <c r="Z13" s="24"/>
      <c r="AA13" s="24"/>
      <c r="AB13" s="24"/>
      <c r="AC13" s="24"/>
      <c r="AD13" s="24"/>
    </row>
    <row r="14" spans="1:30" x14ac:dyDescent="0.15">
      <c r="A14" t="s">
        <v>392</v>
      </c>
      <c r="B14" s="80">
        <f>B12*B13</f>
        <v>20979.278779148979</v>
      </c>
      <c r="C14" s="80">
        <f t="shared" ref="C14:O14" si="9">C12*C13</f>
        <v>21098.644032203581</v>
      </c>
      <c r="D14" s="80">
        <f t="shared" si="9"/>
        <v>26858.816006074234</v>
      </c>
      <c r="E14" s="80">
        <f t="shared" si="9"/>
        <v>33776.127867636671</v>
      </c>
      <c r="F14" s="80">
        <f t="shared" si="9"/>
        <v>43732.773539267582</v>
      </c>
      <c r="G14" s="80">
        <f t="shared" si="9"/>
        <v>60485.844628992469</v>
      </c>
      <c r="H14" s="80">
        <f t="shared" si="9"/>
        <v>73746.337851660588</v>
      </c>
      <c r="I14" s="80">
        <f t="shared" si="9"/>
        <v>95401.088009042258</v>
      </c>
      <c r="J14" s="80">
        <f t="shared" si="9"/>
        <v>118440.17337447524</v>
      </c>
      <c r="K14" s="80">
        <f t="shared" si="9"/>
        <v>146344.14646824618</v>
      </c>
      <c r="L14" s="80">
        <f t="shared" si="9"/>
        <v>177158.00453625238</v>
      </c>
      <c r="M14" s="80">
        <f t="shared" si="9"/>
        <v>212915.52373382353</v>
      </c>
      <c r="N14" s="80">
        <f t="shared" si="9"/>
        <v>263297.27022316057</v>
      </c>
      <c r="O14" s="80">
        <f t="shared" si="9"/>
        <v>330292.0034816346</v>
      </c>
      <c r="Q14" s="81">
        <f t="shared" ref="Q14:AC14" si="10">C14/B14-1</f>
        <v>5.6896738115344014E-3</v>
      </c>
      <c r="R14" s="81">
        <f t="shared" si="10"/>
        <v>0.27301147718681373</v>
      </c>
      <c r="S14" s="81">
        <f t="shared" si="10"/>
        <v>0.25754343974053273</v>
      </c>
      <c r="T14" s="81">
        <f t="shared" si="10"/>
        <v>0.29478351428113481</v>
      </c>
      <c r="U14" s="81">
        <f t="shared" si="10"/>
        <v>0.38307817533416522</v>
      </c>
      <c r="V14" s="24">
        <f t="shared" si="10"/>
        <v>0.21923300077902885</v>
      </c>
      <c r="W14" s="24">
        <f t="shared" si="10"/>
        <v>0.29363831192458401</v>
      </c>
      <c r="X14" s="24">
        <f t="shared" si="10"/>
        <v>0.24149709239426387</v>
      </c>
      <c r="Y14" s="24">
        <f t="shared" si="10"/>
        <v>0.23559551036409121</v>
      </c>
      <c r="Z14" s="24">
        <f t="shared" si="10"/>
        <v>0.21055750306140331</v>
      </c>
      <c r="AA14" s="24">
        <f t="shared" si="10"/>
        <v>0.20183970400419571</v>
      </c>
      <c r="AB14" s="24">
        <f t="shared" si="10"/>
        <v>0.23662786820711967</v>
      </c>
      <c r="AC14" s="24">
        <f t="shared" si="10"/>
        <v>0.25444522535950287</v>
      </c>
      <c r="AD14" s="24">
        <f>(O14/H14)^(1/($O$3-$H$3))-1</f>
        <v>0.23886080899598516</v>
      </c>
    </row>
    <row r="15" spans="1:30" x14ac:dyDescent="0.15">
      <c r="C15" s="80"/>
      <c r="F15" s="80"/>
      <c r="G15" s="80"/>
      <c r="H15" s="80"/>
      <c r="I15" s="80"/>
      <c r="J15" s="80"/>
      <c r="K15" s="80"/>
      <c r="L15" s="80"/>
      <c r="M15" s="80"/>
      <c r="N15" s="80"/>
      <c r="O15" s="80"/>
      <c r="U15" s="24"/>
      <c r="V15" s="24"/>
      <c r="W15" s="24"/>
      <c r="X15" s="24"/>
      <c r="Y15" s="24"/>
      <c r="Z15" s="24"/>
      <c r="AA15" s="24"/>
      <c r="AB15" s="24"/>
      <c r="AC15" s="24"/>
      <c r="AD15" s="24"/>
    </row>
    <row r="16" spans="1:30" x14ac:dyDescent="0.15">
      <c r="A16" t="s">
        <v>394</v>
      </c>
      <c r="B16" s="80">
        <v>3577.3289713865743</v>
      </c>
      <c r="C16" s="80">
        <f>C14-B14</f>
        <v>119.36525305460236</v>
      </c>
      <c r="D16" s="80">
        <f t="shared" ref="D16:O16" si="11">D14-C14</f>
        <v>5760.1719738706524</v>
      </c>
      <c r="E16" s="80">
        <f t="shared" si="11"/>
        <v>6917.3118615624371</v>
      </c>
      <c r="F16" s="80">
        <f t="shared" si="11"/>
        <v>9956.6456716309112</v>
      </c>
      <c r="G16" s="80">
        <f t="shared" si="11"/>
        <v>16753.071089724886</v>
      </c>
      <c r="H16" s="80">
        <f t="shared" si="11"/>
        <v>13260.493222668119</v>
      </c>
      <c r="I16" s="80">
        <f t="shared" si="11"/>
        <v>21654.75015738167</v>
      </c>
      <c r="J16" s="80">
        <f t="shared" si="11"/>
        <v>23039.085365432984</v>
      </c>
      <c r="K16" s="80">
        <f t="shared" si="11"/>
        <v>27903.973093770939</v>
      </c>
      <c r="L16" s="80">
        <f t="shared" si="11"/>
        <v>30813.8580680062</v>
      </c>
      <c r="M16" s="80">
        <f t="shared" si="11"/>
        <v>35757.51919757115</v>
      </c>
      <c r="N16" s="80">
        <f t="shared" si="11"/>
        <v>50381.746489337034</v>
      </c>
      <c r="O16" s="80">
        <f t="shared" si="11"/>
        <v>66994.733258474036</v>
      </c>
      <c r="Q16" s="81"/>
      <c r="R16" s="81">
        <f t="shared" ref="R16:AC16" si="12">D16/C16-1</f>
        <v>47.256689668606683</v>
      </c>
      <c r="S16" s="81">
        <f t="shared" si="12"/>
        <v>0.2008863438350128</v>
      </c>
      <c r="T16" s="81">
        <f t="shared" si="12"/>
        <v>0.43938076971159856</v>
      </c>
      <c r="U16" s="81">
        <f t="shared" si="12"/>
        <v>0.68260191657304525</v>
      </c>
      <c r="V16" s="24">
        <f t="shared" si="12"/>
        <v>-0.20847388806216316</v>
      </c>
      <c r="W16" s="24">
        <f t="shared" si="12"/>
        <v>0.63302750461528889</v>
      </c>
      <c r="X16" s="24">
        <f t="shared" si="12"/>
        <v>6.3927553908047274E-2</v>
      </c>
      <c r="Y16" s="24">
        <f t="shared" si="12"/>
        <v>0.2111580234707171</v>
      </c>
      <c r="Z16" s="24">
        <f t="shared" si="12"/>
        <v>0.10428210221019896</v>
      </c>
      <c r="AA16" s="24">
        <f t="shared" si="12"/>
        <v>0.16043629196494269</v>
      </c>
      <c r="AB16" s="24">
        <f t="shared" si="12"/>
        <v>0.40898327456562611</v>
      </c>
      <c r="AC16" s="24">
        <f t="shared" si="12"/>
        <v>0.32974217701351494</v>
      </c>
      <c r="AD16" s="24">
        <f>(O16/H16)^(1/($O$3-$H$3))-1</f>
        <v>0.26036775426078784</v>
      </c>
    </row>
    <row r="17" spans="1:30" x14ac:dyDescent="0.15">
      <c r="C17" s="80"/>
      <c r="F17" s="83"/>
      <c r="G17" s="83"/>
      <c r="H17" s="83"/>
      <c r="I17" s="83"/>
      <c r="J17" s="83"/>
      <c r="K17" s="83"/>
      <c r="L17" s="83"/>
      <c r="M17" s="83"/>
      <c r="N17" s="83"/>
      <c r="O17" s="83"/>
      <c r="U17" s="24"/>
      <c r="V17" s="24"/>
      <c r="W17" s="24"/>
      <c r="X17" s="24"/>
      <c r="Y17" s="24"/>
      <c r="Z17" s="24"/>
      <c r="AA17" s="24"/>
      <c r="AB17" s="24"/>
      <c r="AC17" s="24"/>
      <c r="AD17" s="24"/>
    </row>
    <row r="18" spans="1:30" x14ac:dyDescent="0.15">
      <c r="A18" t="s">
        <v>151</v>
      </c>
      <c r="B18" s="84">
        <v>0.8</v>
      </c>
      <c r="C18" s="84">
        <v>0.8</v>
      </c>
      <c r="D18" s="84">
        <v>0.8</v>
      </c>
      <c r="E18" s="84">
        <v>0.8</v>
      </c>
      <c r="F18" s="84">
        <v>0.8</v>
      </c>
      <c r="G18" s="84">
        <v>0.8</v>
      </c>
      <c r="H18" s="84">
        <v>0.8</v>
      </c>
      <c r="I18" s="84">
        <v>0.8</v>
      </c>
      <c r="J18" s="84">
        <v>0.8</v>
      </c>
      <c r="K18" s="84">
        <v>0.8</v>
      </c>
      <c r="L18" s="84">
        <v>0.8</v>
      </c>
      <c r="M18" s="84">
        <v>0.8</v>
      </c>
      <c r="N18" s="84">
        <v>0.8</v>
      </c>
      <c r="O18" s="84">
        <v>0.8</v>
      </c>
    </row>
    <row r="19" spans="1:30" x14ac:dyDescent="0.15">
      <c r="A19" t="s">
        <v>152</v>
      </c>
      <c r="B19" s="83">
        <f>B16*B18</f>
        <v>2861.8631771092596</v>
      </c>
      <c r="C19" s="83">
        <f>C16*C18</f>
        <v>95.49220244368189</v>
      </c>
      <c r="D19" s="83">
        <f>D16*D18</f>
        <v>4608.1375790965221</v>
      </c>
      <c r="E19" s="83">
        <f>E16*E18</f>
        <v>5533.8494892499502</v>
      </c>
      <c r="F19" s="83">
        <f t="shared" ref="F19:O19" si="13">F16*F18</f>
        <v>7965.3165373047295</v>
      </c>
      <c r="G19" s="83">
        <f t="shared" si="13"/>
        <v>13402.45687177991</v>
      </c>
      <c r="H19" s="83">
        <f t="shared" si="13"/>
        <v>10608.394578134496</v>
      </c>
      <c r="I19" s="83">
        <f t="shared" si="13"/>
        <v>17323.800125905338</v>
      </c>
      <c r="J19" s="83">
        <f t="shared" si="13"/>
        <v>18431.268292346387</v>
      </c>
      <c r="K19" s="83">
        <f t="shared" si="13"/>
        <v>22323.178475016754</v>
      </c>
      <c r="L19" s="83">
        <f t="shared" si="13"/>
        <v>24651.086454404962</v>
      </c>
      <c r="M19" s="83">
        <f t="shared" si="13"/>
        <v>28606.01535805692</v>
      </c>
      <c r="N19" s="83">
        <f t="shared" si="13"/>
        <v>40305.39719146963</v>
      </c>
      <c r="O19" s="83">
        <f t="shared" si="13"/>
        <v>53595.786606779235</v>
      </c>
      <c r="Q19" s="81"/>
      <c r="R19" s="81">
        <f>D19/C19-1</f>
        <v>47.25668966860669</v>
      </c>
      <c r="S19" s="81">
        <f>E19/D19-1</f>
        <v>0.20088634383501303</v>
      </c>
      <c r="T19" s="81">
        <f>F19/E19-1</f>
        <v>0.43938076971159856</v>
      </c>
      <c r="U19" s="81">
        <f>G19/F19-1</f>
        <v>0.68260191657304525</v>
      </c>
      <c r="V19" s="24">
        <f t="shared" ref="V19:AC19" si="14">H19/G19-1</f>
        <v>-0.20847388806216316</v>
      </c>
      <c r="W19" s="24">
        <f t="shared" si="14"/>
        <v>0.63302750461528912</v>
      </c>
      <c r="X19" s="24">
        <f t="shared" si="14"/>
        <v>6.3927553908047274E-2</v>
      </c>
      <c r="Y19" s="24">
        <f t="shared" si="14"/>
        <v>0.21115802347071733</v>
      </c>
      <c r="Z19" s="24">
        <f t="shared" si="14"/>
        <v>0.10428210221019896</v>
      </c>
      <c r="AA19" s="24">
        <f t="shared" si="14"/>
        <v>0.16043629196494269</v>
      </c>
      <c r="AB19" s="24">
        <f t="shared" si="14"/>
        <v>0.40898327456562611</v>
      </c>
      <c r="AC19" s="24">
        <f t="shared" si="14"/>
        <v>0.32974217701351494</v>
      </c>
      <c r="AD19" s="24">
        <f>(O19/H19)^(1/($O$3-$H$3))-1</f>
        <v>0.26036775426078784</v>
      </c>
    </row>
    <row r="20" spans="1:30" x14ac:dyDescent="0.15">
      <c r="A20" t="s">
        <v>499</v>
      </c>
      <c r="B20" s="80">
        <v>13718.32820546656</v>
      </c>
      <c r="G20" s="82"/>
      <c r="H20" s="82"/>
      <c r="I20" s="82"/>
      <c r="J20" s="82"/>
      <c r="K20" s="82"/>
      <c r="L20" s="82"/>
      <c r="M20" s="82"/>
      <c r="N20" s="82"/>
      <c r="O20" s="82"/>
    </row>
    <row r="21" spans="1:30" x14ac:dyDescent="0.15">
      <c r="F21" s="80"/>
      <c r="G21" s="80"/>
      <c r="H21" s="80"/>
      <c r="I21" s="80"/>
      <c r="J21" s="80"/>
      <c r="K21" s="80"/>
      <c r="L21" s="80"/>
      <c r="M21" s="80"/>
      <c r="N21" s="80"/>
      <c r="O21" s="80"/>
    </row>
    <row r="22" spans="1:30" x14ac:dyDescent="0.15">
      <c r="A22" t="s">
        <v>144</v>
      </c>
      <c r="B22" s="84">
        <f>1-B18</f>
        <v>0.19999999999999996</v>
      </c>
      <c r="C22" s="84">
        <f>1-C18</f>
        <v>0.19999999999999996</v>
      </c>
      <c r="D22" s="84">
        <f>1-D18</f>
        <v>0.19999999999999996</v>
      </c>
      <c r="E22" s="84">
        <f>1-E18</f>
        <v>0.19999999999999996</v>
      </c>
      <c r="F22" s="84">
        <f>1-F18</f>
        <v>0.19999999999999996</v>
      </c>
      <c r="G22" s="84">
        <f t="shared" ref="G22:O22" si="15">1-G18</f>
        <v>0.19999999999999996</v>
      </c>
      <c r="H22" s="84">
        <f t="shared" si="15"/>
        <v>0.19999999999999996</v>
      </c>
      <c r="I22" s="84">
        <f t="shared" si="15"/>
        <v>0.19999999999999996</v>
      </c>
      <c r="J22" s="84">
        <f t="shared" si="15"/>
        <v>0.19999999999999996</v>
      </c>
      <c r="K22" s="84">
        <f t="shared" si="15"/>
        <v>0.19999999999999996</v>
      </c>
      <c r="L22" s="84">
        <f t="shared" si="15"/>
        <v>0.19999999999999996</v>
      </c>
      <c r="M22" s="84">
        <f t="shared" si="15"/>
        <v>0.19999999999999996</v>
      </c>
      <c r="N22" s="84">
        <f t="shared" si="15"/>
        <v>0.19999999999999996</v>
      </c>
      <c r="O22" s="84">
        <f t="shared" si="15"/>
        <v>0.19999999999999996</v>
      </c>
    </row>
    <row r="23" spans="1:30" x14ac:dyDescent="0.15">
      <c r="A23" t="s">
        <v>150</v>
      </c>
      <c r="B23" s="83">
        <f t="shared" ref="B23:G23" si="16">B16*B22</f>
        <v>715.46579427731467</v>
      </c>
      <c r="C23" s="83">
        <f t="shared" si="16"/>
        <v>23.873050610920469</v>
      </c>
      <c r="D23" s="83">
        <f t="shared" si="16"/>
        <v>1152.0343947741303</v>
      </c>
      <c r="E23" s="83">
        <f t="shared" si="16"/>
        <v>1383.4623723124871</v>
      </c>
      <c r="F23" s="83">
        <f t="shared" si="16"/>
        <v>1991.3291343261817</v>
      </c>
      <c r="G23" s="83">
        <f t="shared" si="16"/>
        <v>3350.6142179449766</v>
      </c>
      <c r="H23" s="83">
        <f t="shared" ref="H23:O23" si="17">H16*H22</f>
        <v>2652.0986445336234</v>
      </c>
      <c r="I23" s="83">
        <f t="shared" si="17"/>
        <v>4330.9500314763327</v>
      </c>
      <c r="J23" s="83">
        <f t="shared" si="17"/>
        <v>4607.8170730865959</v>
      </c>
      <c r="K23" s="83">
        <f t="shared" si="17"/>
        <v>5580.7946187541866</v>
      </c>
      <c r="L23" s="83">
        <f t="shared" si="17"/>
        <v>6162.7716136012386</v>
      </c>
      <c r="M23" s="83">
        <f t="shared" si="17"/>
        <v>7151.5038395142283</v>
      </c>
      <c r="N23" s="83">
        <f t="shared" si="17"/>
        <v>10076.349297867404</v>
      </c>
      <c r="O23" s="83">
        <f t="shared" si="17"/>
        <v>13398.946651694805</v>
      </c>
      <c r="Q23" s="81"/>
      <c r="R23" s="81">
        <f>D23/C23-1</f>
        <v>47.256689668606683</v>
      </c>
      <c r="S23" s="81">
        <f>E23/D23-1</f>
        <v>0.2008863438350128</v>
      </c>
      <c r="T23" s="81">
        <f>F23/E23-1</f>
        <v>0.43938076971159856</v>
      </c>
      <c r="U23" s="81">
        <f>G23/F23-1</f>
        <v>0.68260191657304548</v>
      </c>
      <c r="V23" s="24">
        <f t="shared" ref="V23:AC23" si="18">H23/G23-1</f>
        <v>-0.20847388806216305</v>
      </c>
      <c r="W23" s="24">
        <f t="shared" si="18"/>
        <v>0.63302750461528867</v>
      </c>
      <c r="X23" s="24">
        <f t="shared" si="18"/>
        <v>6.3927553908047496E-2</v>
      </c>
      <c r="Y23" s="24">
        <f t="shared" si="18"/>
        <v>0.2111580234707171</v>
      </c>
      <c r="Z23" s="24">
        <f t="shared" si="18"/>
        <v>0.10428210221019896</v>
      </c>
      <c r="AA23" s="24">
        <f t="shared" si="18"/>
        <v>0.16043629196494269</v>
      </c>
      <c r="AB23" s="24">
        <f t="shared" si="18"/>
        <v>0.40898327456562589</v>
      </c>
      <c r="AC23" s="24">
        <f t="shared" si="18"/>
        <v>0.32974217701351494</v>
      </c>
      <c r="AD23" s="24">
        <f>(O23/H23)^(1/($O$3-$H$3))-1</f>
        <v>0.26036775426078784</v>
      </c>
    </row>
    <row r="24" spans="1:30" x14ac:dyDescent="0.15">
      <c r="F24" s="82"/>
      <c r="G24" s="82"/>
      <c r="H24" s="82"/>
      <c r="I24" s="82"/>
      <c r="J24" s="82"/>
      <c r="K24" s="82"/>
      <c r="L24" s="82"/>
      <c r="M24" s="82"/>
      <c r="N24" s="82"/>
      <c r="O24" s="82"/>
    </row>
    <row r="25" spans="1:30" x14ac:dyDescent="0.15">
      <c r="A25" s="67" t="s">
        <v>149</v>
      </c>
      <c r="B25" s="68"/>
      <c r="C25" s="68"/>
      <c r="D25" s="68"/>
      <c r="E25" s="68"/>
      <c r="F25" s="68"/>
      <c r="G25" s="68"/>
      <c r="H25" s="68"/>
      <c r="I25" s="68"/>
      <c r="J25" s="68"/>
      <c r="K25" s="68"/>
      <c r="L25" s="68"/>
      <c r="M25" s="68"/>
      <c r="N25" s="68"/>
      <c r="O25" s="68"/>
      <c r="P25" s="85"/>
      <c r="Q25" s="85"/>
      <c r="R25" s="85"/>
      <c r="S25" s="85"/>
      <c r="T25" s="85"/>
      <c r="U25" s="85"/>
      <c r="V25" s="85"/>
      <c r="W25" s="85"/>
      <c r="X25" s="85"/>
      <c r="Y25" s="85"/>
      <c r="Z25" s="85"/>
      <c r="AA25" s="85"/>
      <c r="AB25" s="85"/>
      <c r="AC25" s="85"/>
      <c r="AD25" s="85"/>
    </row>
    <row r="26" spans="1:30" x14ac:dyDescent="0.15">
      <c r="A26" s="98" t="s">
        <v>370</v>
      </c>
      <c r="B26" s="20"/>
      <c r="C26" s="20"/>
      <c r="D26" s="20"/>
      <c r="E26" s="20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30" x14ac:dyDescent="0.15">
      <c r="A27" s="151" t="s">
        <v>534</v>
      </c>
      <c r="B27" s="4">
        <f>'Wholesale Prices'!B49</f>
        <v>13364.33</v>
      </c>
      <c r="C27" s="4">
        <f>'Wholesale Prices'!C49</f>
        <v>8250</v>
      </c>
      <c r="D27" s="4">
        <f>'Wholesale Prices'!D49</f>
        <v>7000</v>
      </c>
      <c r="E27" s="4">
        <f>'Wholesale Prices'!E49</f>
        <v>5875</v>
      </c>
      <c r="F27" s="4">
        <f>'Wholesale Prices'!F49</f>
        <v>5000</v>
      </c>
      <c r="G27" s="4">
        <f>'Wholesale Prices'!G49</f>
        <v>4831.3986599999998</v>
      </c>
      <c r="H27" s="4">
        <f>'Wholesale Prices'!H49</f>
        <v>4500</v>
      </c>
      <c r="I27" s="4">
        <f>'Wholesale Prices'!I49</f>
        <v>3464.9424154393023</v>
      </c>
      <c r="J27" s="4">
        <f>'Wholesale Prices'!J49</f>
        <v>2687.1441114047093</v>
      </c>
      <c r="K27" s="4">
        <f>'Wholesale Prices'!K49</f>
        <v>2303.5979221953648</v>
      </c>
      <c r="L27" s="4">
        <f>'Wholesale Prices'!L49</f>
        <v>1981.8565862469998</v>
      </c>
      <c r="M27" s="4">
        <f>'Wholesale Prices'!M49</f>
        <v>1737.0742311860456</v>
      </c>
      <c r="N27" s="4">
        <f>'Wholesale Prices'!N49</f>
        <v>1531.564427590062</v>
      </c>
      <c r="O27" s="4">
        <f>'Wholesale Prices'!O49</f>
        <v>1358.6943853021567</v>
      </c>
      <c r="Q27" s="81">
        <f t="shared" ref="Q27:U28" si="19">C27/B27-1</f>
        <v>-0.38268510280724888</v>
      </c>
      <c r="R27" s="81">
        <f t="shared" si="19"/>
        <v>-0.15151515151515149</v>
      </c>
      <c r="S27" s="81">
        <f t="shared" si="19"/>
        <v>-0.1607142857142857</v>
      </c>
      <c r="T27" s="81">
        <f t="shared" si="19"/>
        <v>-0.14893617021276595</v>
      </c>
      <c r="U27" s="81">
        <f t="shared" si="19"/>
        <v>-3.3720268000000053E-2</v>
      </c>
      <c r="V27" s="24">
        <f t="shared" ref="V27:AC27" si="20">H27/G27-1</f>
        <v>-6.8592696095171712E-2</v>
      </c>
      <c r="W27" s="24">
        <f t="shared" si="20"/>
        <v>-0.23001279656904394</v>
      </c>
      <c r="X27" s="24">
        <f t="shared" si="20"/>
        <v>-0.22447654557513907</v>
      </c>
      <c r="Y27" s="24">
        <f t="shared" si="20"/>
        <v>-0.14273376242885794</v>
      </c>
      <c r="Z27" s="24">
        <f t="shared" si="20"/>
        <v>-0.1396690511171067</v>
      </c>
      <c r="AA27" s="24">
        <f t="shared" si="20"/>
        <v>-0.12351163891454597</v>
      </c>
      <c r="AB27" s="24">
        <f t="shared" si="20"/>
        <v>-0.11830801465269847</v>
      </c>
      <c r="AC27" s="24">
        <f t="shared" si="20"/>
        <v>-0.11287154439850677</v>
      </c>
      <c r="AD27" s="24">
        <f>(O27/H27)^(1/($O$3-$H$3))-1</f>
        <v>-0.15724502714214605</v>
      </c>
    </row>
    <row r="28" spans="1:30" x14ac:dyDescent="0.15">
      <c r="A28" s="151" t="s">
        <v>535</v>
      </c>
      <c r="B28" s="4">
        <f>'Wholesale Prices'!B50</f>
        <v>94588.654999999999</v>
      </c>
      <c r="C28" s="4">
        <f>'Wholesale Prices'!C50</f>
        <v>51187.5</v>
      </c>
      <c r="D28" s="4">
        <f>'Wholesale Prices'!D50</f>
        <v>43625</v>
      </c>
      <c r="E28" s="4">
        <f>'Wholesale Prices'!E50</f>
        <v>31187.5</v>
      </c>
      <c r="F28" s="4">
        <f>'Wholesale Prices'!F50</f>
        <v>22000</v>
      </c>
      <c r="G28" s="4">
        <f>'Wholesale Prices'!G50</f>
        <v>20000</v>
      </c>
      <c r="H28" s="4">
        <f>'Wholesale Prices'!H50</f>
        <v>16116.967570000001</v>
      </c>
      <c r="I28" s="4">
        <f>'Wholesale Prices'!I50</f>
        <v>12138.028257647002</v>
      </c>
      <c r="J28" s="4">
        <f>'Wholesale Prices'!J50</f>
        <v>9207.1323408394364</v>
      </c>
      <c r="K28" s="4">
        <f>'Wholesale Prices'!K50</f>
        <v>7720.0730547679141</v>
      </c>
      <c r="L28" s="4">
        <f>'Wholesale Prices'!L50</f>
        <v>6496.3327334184869</v>
      </c>
      <c r="M28" s="4">
        <f>'Wholesale Prices'!M50</f>
        <v>5569.2372439744868</v>
      </c>
      <c r="N28" s="4">
        <f>'Wholesale Prices'!N50</f>
        <v>4802.7935242708363</v>
      </c>
      <c r="O28" s="4">
        <f>'Wholesale Prices'!O50</f>
        <v>4167.3668321746172</v>
      </c>
      <c r="Q28" s="81">
        <f t="shared" si="19"/>
        <v>-0.45884102062768517</v>
      </c>
      <c r="R28" s="81">
        <f t="shared" si="19"/>
        <v>-0.14774114774114777</v>
      </c>
      <c r="S28" s="81">
        <f t="shared" si="19"/>
        <v>-0.28510028653295127</v>
      </c>
      <c r="T28" s="81">
        <f t="shared" si="19"/>
        <v>-0.29458917835671339</v>
      </c>
      <c r="U28" s="81">
        <f t="shared" si="19"/>
        <v>-9.0909090909090939E-2</v>
      </c>
      <c r="V28" s="24">
        <f t="shared" ref="V28:AC28" si="21">H28/G28-1</f>
        <v>-0.19415162149999998</v>
      </c>
      <c r="W28" s="24">
        <f t="shared" si="21"/>
        <v>-0.24687890541886837</v>
      </c>
      <c r="X28" s="24">
        <f t="shared" si="21"/>
        <v>-0.24146392268951011</v>
      </c>
      <c r="Y28" s="24">
        <f t="shared" si="21"/>
        <v>-0.16151166628456903</v>
      </c>
      <c r="Z28" s="24">
        <f t="shared" si="21"/>
        <v>-0.15851408563985614</v>
      </c>
      <c r="AA28" s="24">
        <f t="shared" si="21"/>
        <v>-0.14271059188129764</v>
      </c>
      <c r="AB28" s="24">
        <f t="shared" si="21"/>
        <v>-0.13762094989450979</v>
      </c>
      <c r="AC28" s="24">
        <f t="shared" si="21"/>
        <v>-0.13230356226748052</v>
      </c>
      <c r="AD28" s="24">
        <f>(O28/H28)^(1/($O$3-$H$3))-1</f>
        <v>-0.17570507042937977</v>
      </c>
    </row>
    <row r="29" spans="1:30" x14ac:dyDescent="0.15">
      <c r="A29" s="151" t="s">
        <v>536</v>
      </c>
      <c r="B29" s="4"/>
      <c r="C29" s="4"/>
      <c r="D29" s="4"/>
      <c r="E29" s="4"/>
      <c r="F29" s="4"/>
      <c r="G29" s="4"/>
      <c r="H29" s="4"/>
      <c r="I29" s="4"/>
      <c r="J29" s="4">
        <f>'Wholesale Prices'!J51</f>
        <v>34586.878708674063</v>
      </c>
      <c r="K29" s="4">
        <f>'Wholesale Prices'!K51</f>
        <v>27933.848510906493</v>
      </c>
      <c r="L29" s="4">
        <f>'Wholesale Prices'!L51</f>
        <v>22641.22927209851</v>
      </c>
      <c r="M29" s="4">
        <f>'Wholesale Prices'!M51</f>
        <v>18696.04905055416</v>
      </c>
      <c r="N29" s="4">
        <f>'Wholesale Prices'!N51</f>
        <v>15529.962771165126</v>
      </c>
      <c r="O29" s="4">
        <f>'Wholesale Prices'!O51</f>
        <v>12979.579037477457</v>
      </c>
      <c r="Q29" s="81"/>
      <c r="R29" s="81"/>
      <c r="S29" s="81"/>
      <c r="T29" s="81"/>
      <c r="U29" s="81"/>
      <c r="V29" s="24"/>
      <c r="W29" s="24"/>
      <c r="X29" s="24" t="e">
        <f t="shared" ref="X29:AC29" si="22">J29/I29-1</f>
        <v>#DIV/0!</v>
      </c>
      <c r="Y29" s="24">
        <f t="shared" si="22"/>
        <v>-0.19235705695810745</v>
      </c>
      <c r="Z29" s="24">
        <f t="shared" si="22"/>
        <v>-0.18946974802779259</v>
      </c>
      <c r="AA29" s="24">
        <f t="shared" si="22"/>
        <v>-0.17424761589275184</v>
      </c>
      <c r="AB29" s="24">
        <f t="shared" si="22"/>
        <v>-0.16934520608220105</v>
      </c>
      <c r="AC29" s="24">
        <f t="shared" si="22"/>
        <v>-0.16422342868863993</v>
      </c>
      <c r="AD29" s="24"/>
    </row>
    <row r="30" spans="1:30" x14ac:dyDescent="0.15">
      <c r="A30" s="46"/>
      <c r="B30" s="4"/>
      <c r="C30" s="4"/>
      <c r="D30" s="4"/>
      <c r="E30" s="4"/>
      <c r="F30" s="4"/>
      <c r="G30" s="4"/>
      <c r="H30" s="4"/>
      <c r="I30" s="4"/>
      <c r="J30" s="4"/>
      <c r="K30" s="101"/>
      <c r="L30" s="101"/>
      <c r="M30" s="101"/>
      <c r="N30" s="101"/>
      <c r="O30" s="101"/>
      <c r="U30" s="24"/>
      <c r="V30" s="24"/>
      <c r="W30" s="24"/>
      <c r="X30" s="24"/>
      <c r="Y30" s="24"/>
      <c r="Z30" s="24"/>
      <c r="AA30" s="24"/>
      <c r="AB30" s="24"/>
      <c r="AC30" s="24"/>
      <c r="AD30" s="24"/>
    </row>
    <row r="31" spans="1:30" x14ac:dyDescent="0.15">
      <c r="A31" s="98" t="s">
        <v>371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U31" s="24"/>
      <c r="V31" s="24"/>
      <c r="W31" s="24"/>
      <c r="X31" s="24"/>
      <c r="Y31" s="24"/>
      <c r="Z31" s="24"/>
      <c r="AA31" s="24"/>
      <c r="AB31" s="24"/>
      <c r="AC31" s="24"/>
      <c r="AD31" s="24"/>
    </row>
    <row r="32" spans="1:30" x14ac:dyDescent="0.15">
      <c r="A32" s="151" t="s">
        <v>537</v>
      </c>
      <c r="B32" s="4">
        <f>'Wholesale Prices'!B56</f>
        <v>481115.88</v>
      </c>
      <c r="C32" s="4">
        <f>'Wholesale Prices'!C56</f>
        <v>297000</v>
      </c>
      <c r="D32" s="4">
        <f>'Wholesale Prices'!D56</f>
        <v>252000</v>
      </c>
      <c r="E32" s="4">
        <f>'Wholesale Prices'!E56</f>
        <v>211500</v>
      </c>
      <c r="F32" s="4">
        <f>'Wholesale Prices'!F56</f>
        <v>180000</v>
      </c>
      <c r="G32" s="4">
        <f>'Wholesale Prices'!G56</f>
        <v>173930.35175999999</v>
      </c>
      <c r="H32" s="4">
        <f>'Wholesale Prices'!H56</f>
        <v>162000</v>
      </c>
      <c r="I32" s="4">
        <f>'Wholesale Prices'!I56</f>
        <v>124737.92695581488</v>
      </c>
      <c r="J32" s="4">
        <f>'Wholesale Prices'!J56</f>
        <v>96737.188010569531</v>
      </c>
      <c r="K32" s="4">
        <f>'Wholesale Prices'!K56</f>
        <v>82929.525199033131</v>
      </c>
      <c r="L32" s="4">
        <f>'Wholesale Prices'!L56</f>
        <v>71346.837104891994</v>
      </c>
      <c r="M32" s="4">
        <f>'Wholesale Prices'!M56</f>
        <v>62534.672322697639</v>
      </c>
      <c r="N32" s="4">
        <f>'Wholesale Prices'!N56</f>
        <v>55136.319393242229</v>
      </c>
      <c r="O32" s="4">
        <f>'Wholesale Prices'!O56</f>
        <v>48912.99787087764</v>
      </c>
      <c r="Q32" s="81">
        <f t="shared" ref="Q32:U33" si="23">C32/B32-1</f>
        <v>-0.38268510280724888</v>
      </c>
      <c r="R32" s="81">
        <f t="shared" si="23"/>
        <v>-0.15151515151515149</v>
      </c>
      <c r="S32" s="81">
        <f t="shared" si="23"/>
        <v>-0.1607142857142857</v>
      </c>
      <c r="T32" s="81">
        <f t="shared" si="23"/>
        <v>-0.14893617021276595</v>
      </c>
      <c r="U32" s="81">
        <f t="shared" si="23"/>
        <v>-3.3720268000000053E-2</v>
      </c>
      <c r="V32" s="24">
        <f t="shared" ref="V32:AC32" si="24">H32/G32-1</f>
        <v>-6.8592696095171712E-2</v>
      </c>
      <c r="W32" s="24">
        <f t="shared" si="24"/>
        <v>-0.23001279656904394</v>
      </c>
      <c r="X32" s="24">
        <f t="shared" si="24"/>
        <v>-0.22447654557513907</v>
      </c>
      <c r="Y32" s="24">
        <f t="shared" si="24"/>
        <v>-0.14273376242885794</v>
      </c>
      <c r="Z32" s="24">
        <f t="shared" si="24"/>
        <v>-0.13966905111710659</v>
      </c>
      <c r="AA32" s="24">
        <f t="shared" si="24"/>
        <v>-0.12351163891454608</v>
      </c>
      <c r="AB32" s="24">
        <f t="shared" si="24"/>
        <v>-0.11830801465269847</v>
      </c>
      <c r="AC32" s="24">
        <f t="shared" si="24"/>
        <v>-0.11287154439850677</v>
      </c>
      <c r="AD32" s="24">
        <f>(O32/H32)^(1/($O$3-$H$3))-1</f>
        <v>-0.15724502714214605</v>
      </c>
    </row>
    <row r="33" spans="1:30" x14ac:dyDescent="0.15">
      <c r="A33" s="151" t="s">
        <v>538</v>
      </c>
      <c r="B33" s="4">
        <f>'Wholesale Prices'!B57</f>
        <v>3405191.58</v>
      </c>
      <c r="C33" s="4">
        <f>'Wholesale Prices'!C57</f>
        <v>1842750</v>
      </c>
      <c r="D33" s="4">
        <f>'Wholesale Prices'!D57</f>
        <v>1570500</v>
      </c>
      <c r="E33" s="4">
        <f>'Wholesale Prices'!E57</f>
        <v>1122750</v>
      </c>
      <c r="F33" s="4">
        <f>'Wholesale Prices'!F57</f>
        <v>792000</v>
      </c>
      <c r="G33" s="4">
        <f>'Wholesale Prices'!G57</f>
        <v>720000</v>
      </c>
      <c r="H33" s="4">
        <f>'Wholesale Prices'!H57</f>
        <v>580210.83252000005</v>
      </c>
      <c r="I33" s="4">
        <f>'Wholesale Prices'!I57</f>
        <v>436969.01727529208</v>
      </c>
      <c r="J33" s="4">
        <f>'Wholesale Prices'!J57</f>
        <v>331456.76427021972</v>
      </c>
      <c r="K33" s="4">
        <f>'Wholesale Prices'!K57</f>
        <v>277922.6299716449</v>
      </c>
      <c r="L33" s="4">
        <f>'Wholesale Prices'!L57</f>
        <v>233867.97840306553</v>
      </c>
      <c r="M33" s="4">
        <f>'Wholesale Prices'!M57</f>
        <v>200492.54078308152</v>
      </c>
      <c r="N33" s="4">
        <f>'Wholesale Prices'!N57</f>
        <v>172900.5668737501</v>
      </c>
      <c r="O33" s="4">
        <f>'Wholesale Prices'!O57</f>
        <v>150025.20595828621</v>
      </c>
      <c r="Q33" s="81">
        <f t="shared" si="23"/>
        <v>-0.45884102062768517</v>
      </c>
      <c r="R33" s="81">
        <f t="shared" si="23"/>
        <v>-0.14774114774114777</v>
      </c>
      <c r="S33" s="81">
        <f t="shared" si="23"/>
        <v>-0.28510028653295127</v>
      </c>
      <c r="T33" s="81">
        <f t="shared" si="23"/>
        <v>-0.29458917835671339</v>
      </c>
      <c r="U33" s="81">
        <f t="shared" si="23"/>
        <v>-9.0909090909090939E-2</v>
      </c>
      <c r="V33" s="24">
        <f t="shared" ref="V33:AC33" si="25">H33/G33-1</f>
        <v>-0.19415162149999987</v>
      </c>
      <c r="W33" s="24">
        <f t="shared" si="25"/>
        <v>-0.24687890541886837</v>
      </c>
      <c r="X33" s="24">
        <f t="shared" si="25"/>
        <v>-0.24146392268951011</v>
      </c>
      <c r="Y33" s="24">
        <f t="shared" si="25"/>
        <v>-0.16151166628456914</v>
      </c>
      <c r="Z33" s="24">
        <f t="shared" si="25"/>
        <v>-0.15851408563985614</v>
      </c>
      <c r="AA33" s="24">
        <f t="shared" si="25"/>
        <v>-0.14271059188129764</v>
      </c>
      <c r="AB33" s="24">
        <f t="shared" si="25"/>
        <v>-0.13762094989450979</v>
      </c>
      <c r="AC33" s="24">
        <f t="shared" si="25"/>
        <v>-0.13230356226748052</v>
      </c>
      <c r="AD33" s="24">
        <f>(O33/H33)^(1/($O$3-$H$3))-1</f>
        <v>-0.17570507042937977</v>
      </c>
    </row>
    <row r="34" spans="1:30" x14ac:dyDescent="0.15">
      <c r="A34" s="151" t="s">
        <v>539</v>
      </c>
      <c r="B34" s="4"/>
      <c r="C34" s="4"/>
      <c r="D34" s="4"/>
      <c r="E34" s="4"/>
      <c r="F34" s="4"/>
      <c r="G34" s="4"/>
      <c r="H34" s="4"/>
      <c r="I34" s="4"/>
      <c r="J34" s="4">
        <f>'Wholesale Prices'!J58</f>
        <v>1245127.6335122662</v>
      </c>
      <c r="K34" s="4">
        <f>'Wholesale Prices'!K58</f>
        <v>1005618.5463926338</v>
      </c>
      <c r="L34" s="4">
        <f>'Wholesale Prices'!L58</f>
        <v>815084.25379554636</v>
      </c>
      <c r="M34" s="4">
        <f>'Wholesale Prices'!M58</f>
        <v>673057.7658199498</v>
      </c>
      <c r="N34" s="4">
        <f>'Wholesale Prices'!N58</f>
        <v>559078.65976194455</v>
      </c>
      <c r="O34" s="4">
        <f>'Wholesale Prices'!O58</f>
        <v>467264.84534918843</v>
      </c>
      <c r="Q34" s="81"/>
      <c r="R34" s="81"/>
      <c r="S34" s="81"/>
      <c r="T34" s="81"/>
      <c r="U34" s="81"/>
      <c r="V34" s="24"/>
      <c r="W34" s="24"/>
      <c r="X34" s="24" t="e">
        <f t="shared" ref="X34:AC34" si="26">J34/I34-1</f>
        <v>#DIV/0!</v>
      </c>
      <c r="Y34" s="24">
        <f t="shared" si="26"/>
        <v>-0.19235705695810734</v>
      </c>
      <c r="Z34" s="24">
        <f t="shared" si="26"/>
        <v>-0.18946974802779271</v>
      </c>
      <c r="AA34" s="24">
        <f t="shared" si="26"/>
        <v>-0.17424761589275173</v>
      </c>
      <c r="AB34" s="24">
        <f t="shared" si="26"/>
        <v>-0.16934520608220105</v>
      </c>
      <c r="AC34" s="24">
        <f t="shared" si="26"/>
        <v>-0.16422342868864004</v>
      </c>
      <c r="AD34" s="24"/>
    </row>
    <row r="35" spans="1:30" x14ac:dyDescent="0.15">
      <c r="A35" s="46"/>
      <c r="F35" s="4"/>
      <c r="G35" s="4"/>
      <c r="H35" s="4"/>
      <c r="I35" s="4"/>
      <c r="J35" s="4"/>
      <c r="K35" s="4"/>
      <c r="L35" s="4"/>
      <c r="M35" s="4"/>
      <c r="N35" s="4"/>
      <c r="O35" s="4"/>
      <c r="U35" s="24"/>
      <c r="V35" s="24"/>
      <c r="W35" s="24"/>
      <c r="X35" s="24"/>
      <c r="Y35" s="24"/>
      <c r="Z35" s="24"/>
      <c r="AA35" s="24"/>
      <c r="AB35" s="24"/>
      <c r="AC35" s="24"/>
      <c r="AD35" s="24"/>
    </row>
    <row r="36" spans="1:30" x14ac:dyDescent="0.15">
      <c r="A36" s="67" t="s">
        <v>372</v>
      </c>
      <c r="B36" s="68"/>
      <c r="C36" s="68"/>
      <c r="D36" s="68"/>
      <c r="E36" s="68"/>
      <c r="F36" s="68"/>
      <c r="G36" s="68"/>
      <c r="H36" s="68"/>
      <c r="I36" s="68"/>
      <c r="J36" s="68"/>
      <c r="K36" s="68"/>
      <c r="L36" s="68"/>
      <c r="M36" s="68"/>
      <c r="N36" s="68"/>
      <c r="O36" s="68"/>
      <c r="P36" s="85"/>
      <c r="Q36" s="85"/>
      <c r="R36" s="85"/>
      <c r="S36" s="85"/>
      <c r="T36" s="85"/>
      <c r="U36" s="85"/>
      <c r="V36" s="85"/>
      <c r="W36" s="85"/>
      <c r="X36" s="85"/>
      <c r="Y36" s="85"/>
      <c r="Z36" s="85"/>
      <c r="AA36" s="85"/>
      <c r="AB36" s="85"/>
      <c r="AC36" s="85"/>
      <c r="AD36" s="85"/>
    </row>
    <row r="37" spans="1:30" x14ac:dyDescent="0.15">
      <c r="A37" s="46" t="s">
        <v>384</v>
      </c>
      <c r="F37" s="4"/>
      <c r="G37" s="4"/>
      <c r="H37" s="4"/>
      <c r="I37" s="4"/>
      <c r="J37" s="4"/>
      <c r="K37" s="4"/>
      <c r="L37" s="4"/>
      <c r="M37" s="4"/>
      <c r="N37" s="4"/>
      <c r="O37" s="4"/>
      <c r="U37" s="24"/>
      <c r="V37" s="24"/>
      <c r="W37" s="24"/>
      <c r="X37" s="24"/>
      <c r="Y37" s="24"/>
      <c r="Z37" s="24"/>
      <c r="AA37" s="24"/>
      <c r="AB37" s="24"/>
      <c r="AC37" s="24"/>
      <c r="AD37" s="24"/>
    </row>
    <row r="38" spans="1:30" x14ac:dyDescent="0.15">
      <c r="A38" s="116" t="s">
        <v>373</v>
      </c>
      <c r="B38" s="99">
        <v>0</v>
      </c>
      <c r="C38" s="99">
        <v>0</v>
      </c>
      <c r="D38" s="99">
        <v>0</v>
      </c>
      <c r="E38" s="99">
        <v>0</v>
      </c>
      <c r="F38" s="99">
        <v>0</v>
      </c>
      <c r="G38" s="99">
        <v>0</v>
      </c>
      <c r="H38" s="99">
        <v>0</v>
      </c>
      <c r="I38" s="99">
        <v>0</v>
      </c>
      <c r="J38" s="99">
        <v>0</v>
      </c>
      <c r="K38" s="99">
        <v>0</v>
      </c>
      <c r="L38" s="99">
        <v>0</v>
      </c>
      <c r="M38" s="99">
        <v>0</v>
      </c>
      <c r="N38" s="99">
        <v>0</v>
      </c>
      <c r="O38" s="99">
        <v>0</v>
      </c>
      <c r="U38" s="24"/>
      <c r="V38" s="24"/>
      <c r="W38" s="24"/>
      <c r="X38" s="24"/>
      <c r="Y38" s="24"/>
      <c r="Z38" s="24"/>
      <c r="AA38" s="24"/>
      <c r="AB38" s="24"/>
      <c r="AC38" s="24"/>
      <c r="AD38" s="24"/>
    </row>
    <row r="39" spans="1:30" x14ac:dyDescent="0.15">
      <c r="A39" s="116" t="s">
        <v>374</v>
      </c>
      <c r="B39" s="99">
        <v>0.93</v>
      </c>
      <c r="C39" s="99">
        <v>0.9</v>
      </c>
      <c r="D39" s="99">
        <v>0.75</v>
      </c>
      <c r="E39" s="99">
        <v>0.65</v>
      </c>
      <c r="F39" s="99">
        <v>0.38915685610197354</v>
      </c>
      <c r="G39" s="99">
        <v>0.23298932100180328</v>
      </c>
      <c r="H39" s="99">
        <v>0.13949137179445426</v>
      </c>
      <c r="I39" s="99">
        <v>8.351388261674049E-2</v>
      </c>
      <c r="J39" s="99">
        <v>0.05</v>
      </c>
      <c r="K39" s="99">
        <v>0</v>
      </c>
      <c r="L39" s="99">
        <v>0</v>
      </c>
      <c r="M39" s="99">
        <v>0</v>
      </c>
      <c r="N39" s="99">
        <v>0</v>
      </c>
      <c r="O39" s="99">
        <v>0</v>
      </c>
      <c r="U39" s="24"/>
      <c r="V39" s="24"/>
      <c r="W39" s="24"/>
      <c r="X39" s="24"/>
      <c r="Y39" s="24"/>
      <c r="Z39" s="24"/>
      <c r="AA39" s="24"/>
      <c r="AB39" s="24"/>
      <c r="AC39" s="24"/>
      <c r="AD39" s="24"/>
    </row>
    <row r="40" spans="1:30" x14ac:dyDescent="0.15">
      <c r="A40" s="116" t="s">
        <v>375</v>
      </c>
      <c r="B40" s="99">
        <v>6.9999999999999951E-2</v>
      </c>
      <c r="C40" s="99">
        <v>9.9999999999999978E-2</v>
      </c>
      <c r="D40" s="99">
        <v>0.25</v>
      </c>
      <c r="E40" s="99">
        <v>0.3</v>
      </c>
      <c r="F40" s="99">
        <v>0.5443431438980264</v>
      </c>
      <c r="G40" s="99">
        <v>0.67856567899819675</v>
      </c>
      <c r="H40" s="99">
        <v>0.74287677820554576</v>
      </c>
      <c r="I40" s="99">
        <v>0.76003575688325942</v>
      </c>
      <c r="J40" s="99">
        <v>0.74192102053499986</v>
      </c>
      <c r="K40" s="99">
        <v>0.72325495731154987</v>
      </c>
      <c r="L40" s="99">
        <v>0.6319290932243613</v>
      </c>
      <c r="M40" s="99">
        <v>0.51046569398840047</v>
      </c>
      <c r="N40" s="99">
        <v>0.3489193730045726</v>
      </c>
      <c r="O40" s="99">
        <v>0.13406276609608153</v>
      </c>
      <c r="U40" s="24"/>
      <c r="V40" s="24"/>
      <c r="W40" s="24"/>
      <c r="X40" s="24"/>
      <c r="Y40" s="24"/>
      <c r="Z40" s="24"/>
      <c r="AA40" s="24"/>
      <c r="AB40" s="24"/>
      <c r="AC40" s="24"/>
      <c r="AD40" s="24"/>
    </row>
    <row r="41" spans="1:30" x14ac:dyDescent="0.15">
      <c r="A41" s="116" t="s">
        <v>470</v>
      </c>
      <c r="B41" s="99">
        <v>0</v>
      </c>
      <c r="C41" s="99">
        <v>0</v>
      </c>
      <c r="D41" s="99">
        <v>0</v>
      </c>
      <c r="E41" s="99">
        <v>0.05</v>
      </c>
      <c r="F41" s="99">
        <v>6.6500000000000004E-2</v>
      </c>
      <c r="G41" s="99">
        <v>8.844500000000001E-2</v>
      </c>
      <c r="H41" s="99">
        <v>0.11763185000000002</v>
      </c>
      <c r="I41" s="99">
        <v>0.15645036050000005</v>
      </c>
      <c r="J41" s="99">
        <v>0.20807897946500009</v>
      </c>
      <c r="K41" s="99">
        <v>0.24907053841960511</v>
      </c>
      <c r="L41" s="99">
        <v>0.32206204342868383</v>
      </c>
      <c r="M41" s="99">
        <v>0.41304457069728706</v>
      </c>
      <c r="N41" s="99">
        <v>0.52391644203538301</v>
      </c>
      <c r="O41" s="99">
        <v>0.65452677640784462</v>
      </c>
      <c r="U41" s="24"/>
      <c r="V41" s="24"/>
      <c r="W41" s="24"/>
      <c r="X41" s="24"/>
      <c r="Y41" s="24"/>
      <c r="Z41" s="24"/>
      <c r="AA41" s="24"/>
      <c r="AB41" s="24"/>
      <c r="AC41" s="24"/>
      <c r="AD41" s="24"/>
    </row>
    <row r="42" spans="1:30" x14ac:dyDescent="0.15">
      <c r="A42" s="116" t="s">
        <v>475</v>
      </c>
      <c r="B42" s="99">
        <v>0</v>
      </c>
      <c r="C42" s="99">
        <v>0</v>
      </c>
      <c r="D42" s="99">
        <v>0</v>
      </c>
      <c r="E42" s="99">
        <v>0</v>
      </c>
      <c r="F42" s="99">
        <v>0</v>
      </c>
      <c r="G42" s="99">
        <v>0</v>
      </c>
      <c r="H42" s="99">
        <v>0</v>
      </c>
      <c r="I42" s="99">
        <v>0</v>
      </c>
      <c r="J42" s="99">
        <v>0</v>
      </c>
      <c r="K42" s="99">
        <v>2.7674504268845015E-2</v>
      </c>
      <c r="L42" s="99">
        <v>4.6008863346954837E-2</v>
      </c>
      <c r="M42" s="99">
        <v>7.6489735314312413E-2</v>
      </c>
      <c r="N42" s="99">
        <v>0.12716418496004439</v>
      </c>
      <c r="O42" s="99">
        <v>0.21141045749607384</v>
      </c>
      <c r="U42" s="24"/>
      <c r="V42" s="24"/>
      <c r="W42" s="24"/>
      <c r="X42" s="24"/>
      <c r="Y42" s="24"/>
      <c r="Z42" s="24"/>
      <c r="AA42" s="24"/>
      <c r="AB42" s="24"/>
      <c r="AC42" s="24"/>
      <c r="AD42" s="24"/>
    </row>
    <row r="43" spans="1:30" x14ac:dyDescent="0.15">
      <c r="A43" s="46"/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  <c r="U43" s="24"/>
      <c r="V43" s="24"/>
      <c r="W43" s="24"/>
      <c r="X43" s="24"/>
      <c r="Y43" s="24"/>
      <c r="Z43" s="24"/>
      <c r="AA43" s="24"/>
      <c r="AB43" s="24"/>
      <c r="AC43" s="24"/>
      <c r="AD43" s="24"/>
    </row>
    <row r="44" spans="1:30" x14ac:dyDescent="0.15">
      <c r="A44" s="46" t="s">
        <v>386</v>
      </c>
      <c r="F44" s="4"/>
      <c r="G44" s="4"/>
      <c r="H44" s="4"/>
      <c r="I44" s="4"/>
      <c r="J44" s="4"/>
      <c r="K44" s="4"/>
      <c r="L44" s="4"/>
      <c r="M44" s="4"/>
      <c r="N44" s="4"/>
      <c r="O44" s="4"/>
      <c r="U44" s="24"/>
      <c r="V44" s="24"/>
      <c r="W44" s="24"/>
      <c r="X44" s="24"/>
      <c r="Y44" s="24"/>
      <c r="Z44" s="24"/>
      <c r="AA44" s="24"/>
      <c r="AB44" s="24"/>
      <c r="AC44" s="24"/>
      <c r="AD44" s="24"/>
    </row>
    <row r="45" spans="1:30" x14ac:dyDescent="0.15">
      <c r="A45" s="116" t="s">
        <v>373</v>
      </c>
      <c r="B45" s="99">
        <f>(B38*2)/((B$38*2)+(B$39*10)+(B$40*100)+(B$41*500)+(B$42*400))</f>
        <v>0</v>
      </c>
      <c r="C45" s="99">
        <f t="shared" ref="C45:O45" si="27">(C38*2)/((C$38*2)+(C$39*10)+(C$40*100)+(C$41*500)+(C$42*400))</f>
        <v>0</v>
      </c>
      <c r="D45" s="99">
        <f t="shared" si="27"/>
        <v>0</v>
      </c>
      <c r="E45" s="99">
        <f t="shared" si="27"/>
        <v>0</v>
      </c>
      <c r="F45" s="99">
        <f t="shared" si="27"/>
        <v>0</v>
      </c>
      <c r="G45" s="99">
        <f t="shared" si="27"/>
        <v>0</v>
      </c>
      <c r="H45" s="99">
        <f t="shared" si="27"/>
        <v>0</v>
      </c>
      <c r="I45" s="99">
        <f t="shared" si="27"/>
        <v>0</v>
      </c>
      <c r="J45" s="99">
        <f t="shared" si="27"/>
        <v>0</v>
      </c>
      <c r="K45" s="99">
        <f t="shared" si="27"/>
        <v>0</v>
      </c>
      <c r="L45" s="99">
        <f t="shared" si="27"/>
        <v>0</v>
      </c>
      <c r="M45" s="99">
        <f t="shared" si="27"/>
        <v>0</v>
      </c>
      <c r="N45" s="99">
        <f t="shared" si="27"/>
        <v>0</v>
      </c>
      <c r="O45" s="99">
        <f t="shared" si="27"/>
        <v>0</v>
      </c>
      <c r="U45" s="24"/>
      <c r="V45" s="24"/>
      <c r="W45" s="24"/>
      <c r="X45" s="24"/>
      <c r="Y45" s="24"/>
      <c r="Z45" s="24"/>
      <c r="AA45" s="24"/>
      <c r="AB45" s="24"/>
      <c r="AC45" s="24"/>
      <c r="AD45" s="24"/>
    </row>
    <row r="46" spans="1:30" x14ac:dyDescent="0.15">
      <c r="A46" s="116" t="s">
        <v>374</v>
      </c>
      <c r="B46" s="99">
        <f>(B39*10)/((B$38*2)+(B$39*10)+(B$40*100)+(B$41*500)+(B$42*400))</f>
        <v>0.57055214723926395</v>
      </c>
      <c r="C46" s="99">
        <f t="shared" ref="C46:O46" si="28">(C39*10)/((C$38*2)+(C$39*10)+(C$40*100)+(C$41*500)+(C$42*400))</f>
        <v>0.47368421052631576</v>
      </c>
      <c r="D46" s="99">
        <f t="shared" si="28"/>
        <v>0.23076923076923078</v>
      </c>
      <c r="E46" s="99">
        <f t="shared" si="28"/>
        <v>0.10569105691056911</v>
      </c>
      <c r="F46" s="99">
        <f t="shared" si="28"/>
        <v>4.2495561447216036E-2</v>
      </c>
      <c r="G46" s="99">
        <f t="shared" si="28"/>
        <v>2.0364604200725424E-2</v>
      </c>
      <c r="H46" s="99">
        <f t="shared" si="28"/>
        <v>1.0371220098515061E-2</v>
      </c>
      <c r="I46" s="99">
        <f t="shared" si="28"/>
        <v>5.385772280747817E-3</v>
      </c>
      <c r="J46" s="99">
        <f t="shared" si="28"/>
        <v>2.797490891250289E-3</v>
      </c>
      <c r="K46" s="99">
        <f t="shared" si="28"/>
        <v>0</v>
      </c>
      <c r="L46" s="99">
        <f t="shared" si="28"/>
        <v>0</v>
      </c>
      <c r="M46" s="99">
        <f t="shared" si="28"/>
        <v>0</v>
      </c>
      <c r="N46" s="99">
        <f t="shared" si="28"/>
        <v>0</v>
      </c>
      <c r="O46" s="99">
        <f t="shared" si="28"/>
        <v>0</v>
      </c>
      <c r="U46" s="24"/>
      <c r="V46" s="24"/>
      <c r="W46" s="24"/>
      <c r="X46" s="24"/>
      <c r="Y46" s="24"/>
      <c r="Z46" s="24"/>
      <c r="AA46" s="24"/>
      <c r="AB46" s="24"/>
      <c r="AC46" s="24"/>
      <c r="AD46" s="24"/>
    </row>
    <row r="47" spans="1:30" x14ac:dyDescent="0.15">
      <c r="A47" s="116" t="s">
        <v>375</v>
      </c>
      <c r="B47" s="99">
        <f>(B40*100)/((B$38*2)+(B$39*10)+(B$40*100)+(B$41*500)+(B$42*400))</f>
        <v>0.42944785276073594</v>
      </c>
      <c r="C47" s="99">
        <f t="shared" ref="C47:O47" si="29">(C40*100)/((C$38*2)+(C$39*10)+(C$40*100)+(C$41*500)+(C$42*400))</f>
        <v>0.52631578947368407</v>
      </c>
      <c r="D47" s="99">
        <f t="shared" si="29"/>
        <v>0.76923076923076927</v>
      </c>
      <c r="E47" s="99">
        <f t="shared" si="29"/>
        <v>0.48780487804878048</v>
      </c>
      <c r="F47" s="99">
        <f t="shared" si="29"/>
        <v>0.59441757628517411</v>
      </c>
      <c r="G47" s="99">
        <f t="shared" si="29"/>
        <v>0.59310535854507362</v>
      </c>
      <c r="H47" s="99">
        <f t="shared" si="29"/>
        <v>0.55233083406752903</v>
      </c>
      <c r="I47" s="99">
        <f t="shared" si="29"/>
        <v>0.49014360050583022</v>
      </c>
      <c r="J47" s="99">
        <f t="shared" si="29"/>
        <v>0.41510345939475607</v>
      </c>
      <c r="K47" s="99">
        <f t="shared" si="29"/>
        <v>0.3478348416826107</v>
      </c>
      <c r="L47" s="99">
        <f t="shared" si="29"/>
        <v>0.26045240327447761</v>
      </c>
      <c r="M47" s="99">
        <f t="shared" si="29"/>
        <v>0.17714369852122461</v>
      </c>
      <c r="N47" s="99">
        <f t="shared" si="29"/>
        <v>0.1003461276682277</v>
      </c>
      <c r="O47" s="99">
        <f t="shared" si="29"/>
        <v>3.1526833243849528E-2</v>
      </c>
      <c r="U47" s="24"/>
      <c r="V47" s="24"/>
      <c r="W47" s="24"/>
      <c r="X47" s="24"/>
      <c r="Y47" s="24"/>
      <c r="Z47" s="24"/>
      <c r="AA47" s="24"/>
      <c r="AB47" s="24"/>
      <c r="AC47" s="24"/>
      <c r="AD47" s="24"/>
    </row>
    <row r="48" spans="1:30" x14ac:dyDescent="0.15">
      <c r="A48" s="116" t="s">
        <v>470</v>
      </c>
      <c r="B48" s="99">
        <f>(B41*500)/((B$38*2)+(B$39*10)+(B$40*100)+(B$41*500)+(B$42*400))</f>
        <v>0</v>
      </c>
      <c r="C48" s="99">
        <f t="shared" ref="C48:O48" si="30">(C41*500)/((C$38*2)+(C$39*10)+(C$40*100)+(C$41*500)+(C$42*400))</f>
        <v>0</v>
      </c>
      <c r="D48" s="99">
        <f t="shared" si="30"/>
        <v>0</v>
      </c>
      <c r="E48" s="99">
        <f t="shared" si="30"/>
        <v>0.4065040650406504</v>
      </c>
      <c r="F48" s="99">
        <f t="shared" si="30"/>
        <v>0.36308686226760978</v>
      </c>
      <c r="G48" s="99">
        <f t="shared" si="30"/>
        <v>0.38653003725420099</v>
      </c>
      <c r="H48" s="99">
        <f t="shared" si="30"/>
        <v>0.43729794583395587</v>
      </c>
      <c r="I48" s="99">
        <f t="shared" si="30"/>
        <v>0.50447062721342195</v>
      </c>
      <c r="J48" s="99">
        <f t="shared" si="30"/>
        <v>0.58209904971399362</v>
      </c>
      <c r="K48" s="99">
        <f t="shared" si="30"/>
        <v>0.5989271862098472</v>
      </c>
      <c r="L48" s="99">
        <f t="shared" si="30"/>
        <v>0.66369656116393039</v>
      </c>
      <c r="M48" s="99">
        <f t="shared" si="30"/>
        <v>0.71668129483635279</v>
      </c>
      <c r="N48" s="99">
        <f t="shared" si="30"/>
        <v>0.75336868983880123</v>
      </c>
      <c r="O48" s="99">
        <f t="shared" si="30"/>
        <v>0.76960804011217709</v>
      </c>
      <c r="U48" s="24"/>
      <c r="V48" s="24"/>
      <c r="W48" s="24"/>
      <c r="X48" s="24"/>
      <c r="Y48" s="24"/>
      <c r="Z48" s="24"/>
      <c r="AA48" s="24"/>
      <c r="AB48" s="24"/>
      <c r="AC48" s="24"/>
      <c r="AD48" s="24"/>
    </row>
    <row r="49" spans="1:30" x14ac:dyDescent="0.15">
      <c r="A49" s="116" t="s">
        <v>475</v>
      </c>
      <c r="B49" s="99">
        <f>(B42*400)/((B$38*2)+(B$39*10)+(B$40*100)+(B$41*500)+(B$42*400))</f>
        <v>0</v>
      </c>
      <c r="C49" s="99">
        <f t="shared" ref="C49:O49" si="31">(C42*400)/((C$38*2)+(C$39*10)+(C$40*100)+(C$41*500)+(C$42*400))</f>
        <v>0</v>
      </c>
      <c r="D49" s="99">
        <f t="shared" si="31"/>
        <v>0</v>
      </c>
      <c r="E49" s="99">
        <f t="shared" si="31"/>
        <v>0</v>
      </c>
      <c r="F49" s="99">
        <f t="shared" si="31"/>
        <v>0</v>
      </c>
      <c r="G49" s="99">
        <f t="shared" si="31"/>
        <v>0</v>
      </c>
      <c r="H49" s="99">
        <f t="shared" si="31"/>
        <v>0</v>
      </c>
      <c r="I49" s="99">
        <f t="shared" si="31"/>
        <v>0</v>
      </c>
      <c r="J49" s="99">
        <f t="shared" si="31"/>
        <v>0</v>
      </c>
      <c r="K49" s="99">
        <f t="shared" si="31"/>
        <v>5.3237972107541977E-2</v>
      </c>
      <c r="L49" s="99">
        <f t="shared" si="31"/>
        <v>7.5851035561592062E-2</v>
      </c>
      <c r="M49" s="99">
        <f t="shared" si="31"/>
        <v>0.10617500664242263</v>
      </c>
      <c r="N49" s="99">
        <f t="shared" si="31"/>
        <v>0.14628518249297107</v>
      </c>
      <c r="O49" s="99">
        <f t="shared" si="31"/>
        <v>0.19886512664397341</v>
      </c>
      <c r="U49" s="24"/>
      <c r="V49" s="24"/>
      <c r="W49" s="24"/>
      <c r="X49" s="24"/>
      <c r="Y49" s="24"/>
      <c r="Z49" s="24"/>
      <c r="AA49" s="24"/>
      <c r="AB49" s="24"/>
      <c r="AC49" s="24"/>
      <c r="AD49" s="24"/>
    </row>
    <row r="50" spans="1:30" x14ac:dyDescent="0.15">
      <c r="A50" s="46"/>
      <c r="B50" s="99"/>
      <c r="C50" s="99"/>
      <c r="D50" s="99"/>
      <c r="E50" s="99"/>
      <c r="F50" s="99"/>
      <c r="G50" s="99"/>
      <c r="H50" s="99"/>
      <c r="I50" s="99"/>
      <c r="J50" s="170"/>
      <c r="K50" s="170"/>
      <c r="L50" s="99"/>
      <c r="M50" s="99"/>
      <c r="N50" s="99"/>
      <c r="O50" s="99"/>
      <c r="U50" s="24"/>
      <c r="V50" s="24"/>
      <c r="W50" s="24"/>
      <c r="X50" s="24"/>
      <c r="Y50" s="24"/>
      <c r="Z50" s="24"/>
      <c r="AA50" s="24"/>
      <c r="AB50" s="24"/>
      <c r="AC50" s="24"/>
      <c r="AD50" s="24"/>
    </row>
    <row r="51" spans="1:30" x14ac:dyDescent="0.15">
      <c r="A51" s="46" t="s">
        <v>468</v>
      </c>
      <c r="B51" s="4">
        <f>(B27*20*B45)+(B27*B46*10)+(B28*B47)+(B28*0.8*B48)+(B29/4*B49)</f>
        <v>116871.36656441717</v>
      </c>
      <c r="C51" s="4">
        <f>(C27*20*C45)+(C27*C46*10)+(C28*C47)+(C28*0.8*C48)+(C29/4*C49)</f>
        <v>66019.736842105252</v>
      </c>
      <c r="D51" s="4">
        <f t="shared" ref="D51:O51" si="32">(D27*20*D45)+(D27*D46*10)+(D28*D47)+(D28*0.8*D48)+(D29/4*D49)</f>
        <v>49711.538461538468</v>
      </c>
      <c r="E51" s="4">
        <f t="shared" si="32"/>
        <v>31565.040650406503</v>
      </c>
      <c r="F51" s="4">
        <f t="shared" si="32"/>
        <v>21592.293526544563</v>
      </c>
      <c r="G51" s="4">
        <f t="shared" si="32"/>
        <v>19030.482981436839</v>
      </c>
      <c r="H51" s="4">
        <f t="shared" si="32"/>
        <v>15006.936494157384</v>
      </c>
      <c r="I51" s="4">
        <f>(I27*20*I45)+(I27*I46*10)+(I28*I47)+(I28*0.8*I48)+(I29/4*I49)</f>
        <v>11034.613764014752</v>
      </c>
      <c r="J51" s="4">
        <f t="shared" si="32"/>
        <v>8184.6554864939953</v>
      </c>
      <c r="K51" s="4">
        <f t="shared" si="32"/>
        <v>6756.1050563746567</v>
      </c>
      <c r="L51" s="4">
        <f t="shared" si="32"/>
        <v>5570.6006008357481</v>
      </c>
      <c r="M51" s="4">
        <f t="shared" si="32"/>
        <v>4675.9130937821847</v>
      </c>
      <c r="N51" s="4">
        <f t="shared" si="32"/>
        <v>3944.5120036298117</v>
      </c>
      <c r="O51" s="4">
        <f t="shared" si="32"/>
        <v>3342.4715025629921</v>
      </c>
      <c r="Q51" s="81">
        <f>C51/B51-1</f>
        <v>-0.43510768477481188</v>
      </c>
      <c r="R51" s="81">
        <f>D51/C51-1</f>
        <v>-0.24702004522632304</v>
      </c>
      <c r="S51" s="81">
        <f>E51/D51-1</f>
        <v>-0.36503593275778035</v>
      </c>
      <c r="T51" s="81">
        <f>F51/E51-1</f>
        <v>-0.31594279362138278</v>
      </c>
      <c r="U51" s="81">
        <f>G51/F51-1</f>
        <v>-0.11864467023655234</v>
      </c>
      <c r="V51" s="24">
        <f t="shared" ref="V51:AC51" si="33">H51/G51-1</f>
        <v>-0.21142639896234883</v>
      </c>
      <c r="W51" s="24">
        <f t="shared" si="33"/>
        <v>-0.26469910975429045</v>
      </c>
      <c r="X51" s="24">
        <f t="shared" si="33"/>
        <v>-0.25827440257264145</v>
      </c>
      <c r="Y51" s="24">
        <f t="shared" si="33"/>
        <v>-0.17454008082278816</v>
      </c>
      <c r="Z51" s="24">
        <f t="shared" si="33"/>
        <v>-0.17547158394470752</v>
      </c>
      <c r="AA51" s="24">
        <f t="shared" si="33"/>
        <v>-0.16060880525509846</v>
      </c>
      <c r="AB51" s="24">
        <f t="shared" si="33"/>
        <v>-0.15641888022362016</v>
      </c>
      <c r="AC51" s="24">
        <f t="shared" si="33"/>
        <v>-0.15262737203304511</v>
      </c>
      <c r="AD51" s="24">
        <f>(O51/H51)^(1/($O$3-$H$3))-1</f>
        <v>-0.19309000407134247</v>
      </c>
    </row>
    <row r="52" spans="1:30" x14ac:dyDescent="0.15">
      <c r="A52" s="46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U52" s="24"/>
      <c r="V52" s="24"/>
      <c r="W52" s="24"/>
      <c r="X52" s="24"/>
      <c r="Y52" s="24"/>
      <c r="Z52" s="24"/>
      <c r="AA52" s="24"/>
      <c r="AB52" s="24"/>
      <c r="AC52" s="24"/>
      <c r="AD52" s="24"/>
    </row>
    <row r="53" spans="1:30" x14ac:dyDescent="0.15">
      <c r="A53" s="98" t="s">
        <v>387</v>
      </c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U53" s="24"/>
      <c r="V53" s="24"/>
      <c r="W53" s="24"/>
      <c r="X53" s="24"/>
      <c r="Y53" s="24"/>
      <c r="Z53" s="24"/>
      <c r="AA53" s="24"/>
      <c r="AB53" s="24"/>
      <c r="AC53" s="24"/>
      <c r="AD53" s="24"/>
    </row>
    <row r="54" spans="1:30" x14ac:dyDescent="0.15">
      <c r="A54" s="116" t="s">
        <v>373</v>
      </c>
      <c r="B54" s="99">
        <v>0</v>
      </c>
      <c r="C54" s="99">
        <v>0</v>
      </c>
      <c r="D54" s="99">
        <v>0</v>
      </c>
      <c r="E54" s="99">
        <v>0</v>
      </c>
      <c r="F54" s="99">
        <v>0</v>
      </c>
      <c r="G54" s="99">
        <v>0</v>
      </c>
      <c r="H54" s="99">
        <v>0</v>
      </c>
      <c r="I54" s="99">
        <v>0</v>
      </c>
      <c r="J54" s="99">
        <v>0</v>
      </c>
      <c r="K54" s="99">
        <v>0</v>
      </c>
      <c r="L54" s="99">
        <v>0</v>
      </c>
      <c r="M54" s="99">
        <v>0</v>
      </c>
      <c r="N54" s="99">
        <v>0</v>
      </c>
      <c r="O54" s="99">
        <v>0</v>
      </c>
      <c r="U54" s="24"/>
      <c r="V54" s="24"/>
      <c r="W54" s="24"/>
      <c r="X54" s="24"/>
      <c r="Y54" s="24"/>
      <c r="Z54" s="24"/>
      <c r="AA54" s="24"/>
      <c r="AB54" s="24"/>
      <c r="AC54" s="24"/>
      <c r="AD54" s="24"/>
    </row>
    <row r="55" spans="1:30" x14ac:dyDescent="0.15">
      <c r="A55" s="116" t="s">
        <v>374</v>
      </c>
      <c r="B55" s="99">
        <v>0.6</v>
      </c>
      <c r="C55" s="99">
        <v>0.4</v>
      </c>
      <c r="D55" s="99">
        <v>0.2</v>
      </c>
      <c r="E55" s="99">
        <v>0</v>
      </c>
      <c r="F55" s="99">
        <v>0</v>
      </c>
      <c r="G55" s="99">
        <v>0</v>
      </c>
      <c r="H55" s="99">
        <v>0</v>
      </c>
      <c r="I55" s="99">
        <v>0</v>
      </c>
      <c r="J55" s="99">
        <v>0</v>
      </c>
      <c r="K55" s="99">
        <v>0</v>
      </c>
      <c r="L55" s="99">
        <v>0</v>
      </c>
      <c r="M55" s="99">
        <v>0</v>
      </c>
      <c r="N55" s="99">
        <v>0</v>
      </c>
      <c r="O55" s="99">
        <v>0</v>
      </c>
      <c r="U55" s="24"/>
      <c r="V55" s="24"/>
      <c r="W55" s="24"/>
      <c r="X55" s="24"/>
      <c r="Y55" s="24"/>
      <c r="Z55" s="24"/>
      <c r="AA55" s="24"/>
      <c r="AB55" s="24"/>
      <c r="AC55" s="24"/>
      <c r="AD55" s="24"/>
    </row>
    <row r="56" spans="1:30" x14ac:dyDescent="0.15">
      <c r="A56" s="116" t="s">
        <v>375</v>
      </c>
      <c r="B56" s="99">
        <v>0.4</v>
      </c>
      <c r="C56" s="99">
        <v>0.6</v>
      </c>
      <c r="D56" s="99">
        <v>0.8</v>
      </c>
      <c r="E56" s="99">
        <v>1</v>
      </c>
      <c r="F56" s="99">
        <v>1</v>
      </c>
      <c r="G56" s="99">
        <v>0.9</v>
      </c>
      <c r="H56" s="99">
        <v>0.86699999999999999</v>
      </c>
      <c r="I56" s="99">
        <v>0.82311000000000001</v>
      </c>
      <c r="J56" s="99">
        <v>0.76473629999999992</v>
      </c>
      <c r="K56" s="99">
        <v>0.6870992789999999</v>
      </c>
      <c r="L56" s="99">
        <v>0.58384204106999982</v>
      </c>
      <c r="M56" s="99">
        <v>0.44650991462309975</v>
      </c>
      <c r="N56" s="99">
        <v>0.26385818644872261</v>
      </c>
      <c r="O56" s="99">
        <v>2.0931387976801052E-2</v>
      </c>
      <c r="U56" s="24"/>
      <c r="V56" s="24"/>
      <c r="W56" s="24"/>
      <c r="X56" s="24"/>
      <c r="Y56" s="24"/>
      <c r="Z56" s="24"/>
      <c r="AA56" s="24"/>
      <c r="AB56" s="24"/>
      <c r="AC56" s="24"/>
      <c r="AD56" s="24"/>
    </row>
    <row r="57" spans="1:30" x14ac:dyDescent="0.15">
      <c r="A57" s="116" t="s">
        <v>470</v>
      </c>
      <c r="B57" s="99">
        <v>0</v>
      </c>
      <c r="C57" s="99">
        <v>0</v>
      </c>
      <c r="D57" s="99">
        <v>0</v>
      </c>
      <c r="E57" s="99">
        <v>0</v>
      </c>
      <c r="F57" s="99">
        <v>0</v>
      </c>
      <c r="G57" s="99">
        <v>0.1</v>
      </c>
      <c r="H57" s="99">
        <v>0.13300000000000001</v>
      </c>
      <c r="I57" s="99">
        <v>0.17689000000000002</v>
      </c>
      <c r="J57" s="99">
        <v>0.23526370000000005</v>
      </c>
      <c r="K57" s="99">
        <v>0</v>
      </c>
      <c r="L57" s="99">
        <v>0</v>
      </c>
      <c r="M57" s="99">
        <v>0</v>
      </c>
      <c r="N57" s="99">
        <v>0</v>
      </c>
      <c r="O57" s="99">
        <v>0</v>
      </c>
      <c r="U57" s="24"/>
      <c r="V57" s="24"/>
      <c r="W57" s="24"/>
      <c r="X57" s="24"/>
      <c r="Y57" s="24"/>
      <c r="Z57" s="24"/>
      <c r="AA57" s="24"/>
      <c r="AB57" s="24"/>
      <c r="AC57" s="24"/>
      <c r="AD57" s="24"/>
    </row>
    <row r="58" spans="1:30" x14ac:dyDescent="0.15">
      <c r="A58" s="116" t="s">
        <v>475</v>
      </c>
      <c r="B58" s="99">
        <v>0</v>
      </c>
      <c r="C58" s="99">
        <v>0</v>
      </c>
      <c r="D58" s="99">
        <v>0</v>
      </c>
      <c r="E58" s="99">
        <v>0</v>
      </c>
      <c r="F58" s="99">
        <v>0</v>
      </c>
      <c r="G58" s="99">
        <v>0</v>
      </c>
      <c r="H58" s="99">
        <v>0</v>
      </c>
      <c r="I58" s="99">
        <v>0</v>
      </c>
      <c r="J58" s="99">
        <v>0</v>
      </c>
      <c r="K58" s="99">
        <v>0.3129007210000001</v>
      </c>
      <c r="L58" s="99">
        <v>0.41615795893000018</v>
      </c>
      <c r="M58" s="99">
        <v>0.55349008537690025</v>
      </c>
      <c r="N58" s="99">
        <v>0.73614181355127739</v>
      </c>
      <c r="O58" s="99">
        <v>0.97906861202319895</v>
      </c>
      <c r="U58" s="24"/>
      <c r="V58" s="24"/>
      <c r="W58" s="24"/>
      <c r="X58" s="24"/>
      <c r="Y58" s="24"/>
      <c r="Z58" s="24"/>
      <c r="AA58" s="24"/>
      <c r="AB58" s="24"/>
      <c r="AC58" s="24"/>
      <c r="AD58" s="24"/>
    </row>
    <row r="59" spans="1:30" x14ac:dyDescent="0.15">
      <c r="A59" s="46"/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  <c r="M59" s="99"/>
      <c r="N59" s="99"/>
      <c r="O59" s="99"/>
      <c r="U59" s="24"/>
      <c r="V59" s="24"/>
      <c r="W59" s="24"/>
      <c r="X59" s="24"/>
      <c r="Y59" s="24"/>
      <c r="Z59" s="24"/>
      <c r="AA59" s="24"/>
      <c r="AB59" s="24"/>
      <c r="AC59" s="24"/>
      <c r="AD59" s="24"/>
    </row>
    <row r="60" spans="1:30" x14ac:dyDescent="0.15">
      <c r="A60" s="98" t="s">
        <v>385</v>
      </c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U60" s="24"/>
      <c r="V60" s="24"/>
      <c r="W60" s="24"/>
      <c r="X60" s="24"/>
      <c r="Y60" s="24"/>
      <c r="Z60" s="24"/>
      <c r="AA60" s="24"/>
      <c r="AB60" s="24"/>
      <c r="AC60" s="24"/>
      <c r="AD60" s="24"/>
    </row>
    <row r="61" spans="1:30" x14ac:dyDescent="0.15">
      <c r="A61" s="116" t="s">
        <v>373</v>
      </c>
      <c r="B61" s="99">
        <f>(B54*2)/((B$54*2)+(B$55*10)+(B$56*100)+(B$57*500)+(B$58*400))</f>
        <v>0</v>
      </c>
      <c r="C61" s="99">
        <f t="shared" ref="C61:O61" si="34">(C54*2)/((C$54*2)+(C$55*10)+(C$56*100)+(C$57*500)+(C$58*400))</f>
        <v>0</v>
      </c>
      <c r="D61" s="99">
        <f t="shared" si="34"/>
        <v>0</v>
      </c>
      <c r="E61" s="99">
        <f t="shared" si="34"/>
        <v>0</v>
      </c>
      <c r="F61" s="99">
        <f t="shared" si="34"/>
        <v>0</v>
      </c>
      <c r="G61" s="99">
        <f t="shared" si="34"/>
        <v>0</v>
      </c>
      <c r="H61" s="99">
        <f t="shared" si="34"/>
        <v>0</v>
      </c>
      <c r="I61" s="99">
        <f t="shared" si="34"/>
        <v>0</v>
      </c>
      <c r="J61" s="99">
        <f t="shared" si="34"/>
        <v>0</v>
      </c>
      <c r="K61" s="99">
        <f t="shared" si="34"/>
        <v>0</v>
      </c>
      <c r="L61" s="99">
        <f t="shared" si="34"/>
        <v>0</v>
      </c>
      <c r="M61" s="99">
        <f t="shared" si="34"/>
        <v>0</v>
      </c>
      <c r="N61" s="99">
        <f t="shared" si="34"/>
        <v>0</v>
      </c>
      <c r="O61" s="99">
        <f t="shared" si="34"/>
        <v>0</v>
      </c>
      <c r="U61" s="24"/>
      <c r="V61" s="24"/>
      <c r="W61" s="24"/>
      <c r="X61" s="24"/>
      <c r="Y61" s="24"/>
      <c r="Z61" s="24"/>
      <c r="AA61" s="24"/>
      <c r="AB61" s="24"/>
      <c r="AC61" s="24"/>
      <c r="AD61" s="24"/>
    </row>
    <row r="62" spans="1:30" x14ac:dyDescent="0.15">
      <c r="A62" s="116" t="s">
        <v>374</v>
      </c>
      <c r="B62" s="99">
        <f>(B55*10)/((B$54*2)+(B$55*10)+(B$56*100)+(B$57*500)+(B$58*400))</f>
        <v>0.13043478260869565</v>
      </c>
      <c r="C62" s="99">
        <f t="shared" ref="C62:O62" si="35">(C55*10)/((C$54*2)+(C$55*10)+(C$56*100)+(C$57*500)+(C$58*400))</f>
        <v>6.25E-2</v>
      </c>
      <c r="D62" s="99">
        <f t="shared" si="35"/>
        <v>2.4390243902439025E-2</v>
      </c>
      <c r="E62" s="99">
        <f t="shared" si="35"/>
        <v>0</v>
      </c>
      <c r="F62" s="99">
        <f t="shared" si="35"/>
        <v>0</v>
      </c>
      <c r="G62" s="99">
        <f t="shared" si="35"/>
        <v>0</v>
      </c>
      <c r="H62" s="99">
        <f t="shared" si="35"/>
        <v>0</v>
      </c>
      <c r="I62" s="99">
        <f t="shared" si="35"/>
        <v>0</v>
      </c>
      <c r="J62" s="99">
        <f t="shared" si="35"/>
        <v>0</v>
      </c>
      <c r="K62" s="99">
        <f t="shared" si="35"/>
        <v>0</v>
      </c>
      <c r="L62" s="99">
        <f t="shared" si="35"/>
        <v>0</v>
      </c>
      <c r="M62" s="99">
        <f t="shared" si="35"/>
        <v>0</v>
      </c>
      <c r="N62" s="99">
        <f t="shared" si="35"/>
        <v>0</v>
      </c>
      <c r="O62" s="99">
        <f t="shared" si="35"/>
        <v>0</v>
      </c>
      <c r="U62" s="24"/>
      <c r="V62" s="24"/>
      <c r="W62" s="24"/>
      <c r="X62" s="24"/>
      <c r="Y62" s="24"/>
      <c r="Z62" s="24"/>
      <c r="AA62" s="24"/>
      <c r="AB62" s="24"/>
      <c r="AC62" s="24"/>
      <c r="AD62" s="24"/>
    </row>
    <row r="63" spans="1:30" x14ac:dyDescent="0.15">
      <c r="A63" s="116" t="s">
        <v>375</v>
      </c>
      <c r="B63" s="99">
        <f>(B56*100)/((B$54*2)+(B$55*10)+(B$56*100)+(B$57*500)+(B$58*400))</f>
        <v>0.86956521739130432</v>
      </c>
      <c r="C63" s="99">
        <f t="shared" ref="C63:O63" si="36">(C56*100)/((C$54*2)+(C$55*10)+(C$56*100)+(C$57*500)+(C$58*400))</f>
        <v>0.9375</v>
      </c>
      <c r="D63" s="99">
        <f t="shared" si="36"/>
        <v>0.97560975609756095</v>
      </c>
      <c r="E63" s="99">
        <f t="shared" si="36"/>
        <v>1</v>
      </c>
      <c r="F63" s="99">
        <f t="shared" si="36"/>
        <v>1</v>
      </c>
      <c r="G63" s="99">
        <f t="shared" si="36"/>
        <v>0.6428571428571429</v>
      </c>
      <c r="H63" s="99">
        <f t="shared" si="36"/>
        <v>0.56592689295039167</v>
      </c>
      <c r="I63" s="99">
        <f t="shared" si="36"/>
        <v>0.48203869849375713</v>
      </c>
      <c r="J63" s="99">
        <f t="shared" si="36"/>
        <v>0.39397975781003186</v>
      </c>
      <c r="K63" s="99">
        <f t="shared" si="36"/>
        <v>0.35441198349764252</v>
      </c>
      <c r="L63" s="99">
        <f t="shared" si="36"/>
        <v>0.25966147398764222</v>
      </c>
      <c r="M63" s="99">
        <f t="shared" si="36"/>
        <v>0.16783119961374379</v>
      </c>
      <c r="N63" s="99">
        <f t="shared" si="36"/>
        <v>8.2239151674022376E-2</v>
      </c>
      <c r="O63" s="99">
        <f t="shared" si="36"/>
        <v>5.3163052297251177E-3</v>
      </c>
      <c r="U63" s="24"/>
      <c r="V63" s="24"/>
      <c r="W63" s="24"/>
      <c r="X63" s="24"/>
      <c r="Y63" s="24"/>
      <c r="Z63" s="24"/>
      <c r="AA63" s="24"/>
      <c r="AB63" s="24"/>
      <c r="AC63" s="24"/>
      <c r="AD63" s="24"/>
    </row>
    <row r="64" spans="1:30" x14ac:dyDescent="0.15">
      <c r="A64" s="116" t="s">
        <v>470</v>
      </c>
      <c r="B64" s="99">
        <f>(B57*500)/((B$54*2)+(B$55*10)+(B$56*100)+(B$57*500)+(B$58*400))</f>
        <v>0</v>
      </c>
      <c r="C64" s="99">
        <f t="shared" ref="C64:O64" si="37">(C57*500)/((C$54*2)+(C$55*10)+(C$56*100)+(C$57*500)+(C$58*400))</f>
        <v>0</v>
      </c>
      <c r="D64" s="99">
        <f t="shared" si="37"/>
        <v>0</v>
      </c>
      <c r="E64" s="99">
        <f t="shared" si="37"/>
        <v>0</v>
      </c>
      <c r="F64" s="99">
        <f t="shared" si="37"/>
        <v>0</v>
      </c>
      <c r="G64" s="99">
        <f t="shared" si="37"/>
        <v>0.35714285714285715</v>
      </c>
      <c r="H64" s="99">
        <f t="shared" si="37"/>
        <v>0.43407310704960839</v>
      </c>
      <c r="I64" s="99">
        <f t="shared" si="37"/>
        <v>0.51796130150624276</v>
      </c>
      <c r="J64" s="99">
        <f t="shared" si="37"/>
        <v>0.60602024218996819</v>
      </c>
      <c r="K64" s="99">
        <f t="shared" si="37"/>
        <v>0</v>
      </c>
      <c r="L64" s="99">
        <f t="shared" si="37"/>
        <v>0</v>
      </c>
      <c r="M64" s="99">
        <f t="shared" si="37"/>
        <v>0</v>
      </c>
      <c r="N64" s="99">
        <f t="shared" si="37"/>
        <v>0</v>
      </c>
      <c r="O64" s="99">
        <f t="shared" si="37"/>
        <v>0</v>
      </c>
      <c r="U64" s="24"/>
      <c r="V64" s="24"/>
      <c r="W64" s="24"/>
      <c r="X64" s="24"/>
      <c r="Y64" s="24"/>
      <c r="Z64" s="24"/>
      <c r="AA64" s="24"/>
      <c r="AB64" s="24"/>
      <c r="AC64" s="24"/>
      <c r="AD64" s="24"/>
    </row>
    <row r="65" spans="1:30" x14ac:dyDescent="0.15">
      <c r="A65" s="116" t="s">
        <v>475</v>
      </c>
      <c r="B65" s="99">
        <f>(B58*400)/((B$54*2)+(B$55*10)+(B$56*100)+(B$57*500)+(B$58*400))</f>
        <v>0</v>
      </c>
      <c r="C65" s="99">
        <f t="shared" ref="C65:O65" si="38">(C58*400)/((C$54*2)+(C$55*10)+(C$56*100)+(C$57*500)+(C$58*400))</f>
        <v>0</v>
      </c>
      <c r="D65" s="99">
        <f t="shared" si="38"/>
        <v>0</v>
      </c>
      <c r="E65" s="99">
        <f t="shared" si="38"/>
        <v>0</v>
      </c>
      <c r="F65" s="99">
        <f t="shared" si="38"/>
        <v>0</v>
      </c>
      <c r="G65" s="99">
        <f t="shared" si="38"/>
        <v>0</v>
      </c>
      <c r="H65" s="99">
        <f t="shared" si="38"/>
        <v>0</v>
      </c>
      <c r="I65" s="99">
        <f t="shared" si="38"/>
        <v>0</v>
      </c>
      <c r="J65" s="99">
        <f t="shared" si="38"/>
        <v>0</v>
      </c>
      <c r="K65" s="99">
        <f t="shared" si="38"/>
        <v>0.64558801650235753</v>
      </c>
      <c r="L65" s="99">
        <f t="shared" si="38"/>
        <v>0.74033852601235772</v>
      </c>
      <c r="M65" s="99">
        <f t="shared" si="38"/>
        <v>0.83216880038625607</v>
      </c>
      <c r="N65" s="99">
        <f t="shared" si="38"/>
        <v>0.91776084832597771</v>
      </c>
      <c r="O65" s="99">
        <f t="shared" si="38"/>
        <v>0.99468369477027485</v>
      </c>
      <c r="U65" s="24"/>
      <c r="V65" s="24"/>
      <c r="W65" s="24"/>
      <c r="X65" s="24"/>
      <c r="Y65" s="24"/>
      <c r="Z65" s="24"/>
      <c r="AA65" s="24"/>
      <c r="AB65" s="24"/>
      <c r="AC65" s="24"/>
      <c r="AD65" s="24"/>
    </row>
    <row r="66" spans="1:30" x14ac:dyDescent="0.15">
      <c r="A66" s="46"/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  <c r="M66" s="99"/>
      <c r="N66" s="99"/>
      <c r="O66" s="99"/>
      <c r="U66" s="24"/>
      <c r="V66" s="24"/>
      <c r="W66" s="24"/>
      <c r="X66" s="24"/>
      <c r="Y66" s="24"/>
      <c r="Z66" s="24"/>
      <c r="AA66" s="24"/>
      <c r="AB66" s="24"/>
      <c r="AC66" s="24"/>
      <c r="AD66" s="24"/>
    </row>
    <row r="67" spans="1:30" x14ac:dyDescent="0.15">
      <c r="A67" s="46" t="s">
        <v>469</v>
      </c>
      <c r="B67" s="4">
        <f>(B32*20*B61)+(B32*B62*10)+(B33*B63)+(B33*0.8*B64)+(B34/400*B65)</f>
        <v>3588578.6086956519</v>
      </c>
      <c r="C67" s="4">
        <f t="shared" ref="C67:O67" si="39">(C32*20*C61)+(C32*C62*10)+(C33*C63)+(C33*0.8*C64)+(C34/400*C65)</f>
        <v>1913203.125</v>
      </c>
      <c r="D67" s="4">
        <f t="shared" si="39"/>
        <v>1593658.5365853657</v>
      </c>
      <c r="E67" s="4">
        <f t="shared" si="39"/>
        <v>1122750</v>
      </c>
      <c r="F67" s="4">
        <f t="shared" si="39"/>
        <v>792000</v>
      </c>
      <c r="G67" s="4">
        <f t="shared" si="39"/>
        <v>668571.42857142864</v>
      </c>
      <c r="H67" s="4">
        <f t="shared" si="39"/>
        <v>529840.04875684087</v>
      </c>
      <c r="I67" s="4">
        <f t="shared" si="39"/>
        <v>391702.40909412922</v>
      </c>
      <c r="J67" s="4">
        <f t="shared" si="39"/>
        <v>291282.86255851138</v>
      </c>
      <c r="K67" s="4">
        <f t="shared" si="39"/>
        <v>100122.14875394103</v>
      </c>
      <c r="L67" s="4">
        <f t="shared" si="39"/>
        <v>62235.09967822727</v>
      </c>
      <c r="M67" s="4">
        <f t="shared" si="39"/>
        <v>35049.14781716463</v>
      </c>
      <c r="N67" s="4">
        <f t="shared" si="39"/>
        <v>15501.947206314964</v>
      </c>
      <c r="O67" s="4">
        <f t="shared" si="39"/>
        <v>1959.5315940471046</v>
      </c>
      <c r="Q67" s="81">
        <f t="shared" ref="Q67:AC67" si="40">C67/B67-1</f>
        <v>-0.46686325322119782</v>
      </c>
      <c r="R67" s="81">
        <f t="shared" si="40"/>
        <v>-0.16702073305187304</v>
      </c>
      <c r="S67" s="81">
        <f t="shared" si="40"/>
        <v>-0.2954889807162534</v>
      </c>
      <c r="T67" s="81">
        <f t="shared" si="40"/>
        <v>-0.29458917835671339</v>
      </c>
      <c r="U67" s="81">
        <f t="shared" si="40"/>
        <v>-0.15584415584415579</v>
      </c>
      <c r="V67" s="24">
        <f t="shared" si="40"/>
        <v>-0.20750420057737484</v>
      </c>
      <c r="W67" s="24">
        <f t="shared" si="40"/>
        <v>-0.26071573862116082</v>
      </c>
      <c r="X67" s="24">
        <f t="shared" si="40"/>
        <v>-0.25636693623573359</v>
      </c>
      <c r="Y67" s="24">
        <f t="shared" si="40"/>
        <v>-0.65627174947915434</v>
      </c>
      <c r="Z67" s="24">
        <f t="shared" si="40"/>
        <v>-0.37840826977080277</v>
      </c>
      <c r="AA67" s="24">
        <f t="shared" si="40"/>
        <v>-0.43682667821890786</v>
      </c>
      <c r="AB67" s="24">
        <f t="shared" si="40"/>
        <v>-0.55770829900967833</v>
      </c>
      <c r="AC67" s="24">
        <f t="shared" si="40"/>
        <v>-0.87359448668172091</v>
      </c>
      <c r="AD67" s="24">
        <f>(O67/H67)^(1/($O$3-$H$3))-1</f>
        <v>-0.55066267213335451</v>
      </c>
    </row>
    <row r="68" spans="1:30" x14ac:dyDescent="0.15">
      <c r="A68" s="46"/>
      <c r="F68" s="4"/>
      <c r="G68" s="4"/>
      <c r="H68" s="4"/>
      <c r="I68" s="4"/>
      <c r="J68" s="4"/>
      <c r="K68" s="4"/>
      <c r="L68" s="4"/>
      <c r="M68" s="4"/>
      <c r="N68" s="4"/>
      <c r="O68" s="4"/>
      <c r="U68" s="24"/>
      <c r="V68" s="24"/>
      <c r="W68" s="24"/>
      <c r="X68" s="24"/>
      <c r="Y68" s="24"/>
      <c r="Z68" s="24"/>
      <c r="AA68" s="24"/>
      <c r="AB68" s="24"/>
      <c r="AC68" s="24"/>
      <c r="AD68" s="24"/>
    </row>
    <row r="69" spans="1:30" x14ac:dyDescent="0.15">
      <c r="A69" s="46" t="s">
        <v>64</v>
      </c>
      <c r="B69" s="47">
        <v>0.04</v>
      </c>
      <c r="G69" s="4"/>
      <c r="H69" s="4"/>
      <c r="I69" s="4"/>
      <c r="J69" s="4"/>
      <c r="K69" s="4"/>
      <c r="L69" s="4"/>
      <c r="M69" s="4"/>
      <c r="N69" s="4"/>
      <c r="O69" s="4"/>
      <c r="U69" s="24"/>
      <c r="V69" s="24"/>
      <c r="W69" s="24"/>
      <c r="X69" s="24"/>
      <c r="Y69" s="24"/>
      <c r="Z69" s="24"/>
      <c r="AA69" s="24"/>
      <c r="AB69" s="24"/>
      <c r="AC69" s="24"/>
      <c r="AD69" s="24"/>
    </row>
    <row r="70" spans="1:30" x14ac:dyDescent="0.15">
      <c r="A70" s="46"/>
      <c r="F70" s="47"/>
      <c r="G70" s="4"/>
      <c r="H70" s="4"/>
      <c r="I70" s="4"/>
      <c r="J70" s="4"/>
      <c r="K70" s="4"/>
      <c r="L70" s="4"/>
      <c r="M70" s="4"/>
      <c r="N70" s="4"/>
      <c r="O70" s="4"/>
      <c r="U70" s="24"/>
      <c r="V70" s="24"/>
      <c r="W70" s="24"/>
      <c r="X70" s="24"/>
      <c r="Y70" s="24"/>
      <c r="Z70" s="24"/>
      <c r="AA70" s="24"/>
      <c r="AB70" s="24"/>
      <c r="AC70" s="24"/>
      <c r="AD70" s="24"/>
    </row>
    <row r="71" spans="1:30" x14ac:dyDescent="0.15">
      <c r="A71" s="67" t="s">
        <v>533</v>
      </c>
      <c r="B71" s="68"/>
      <c r="C71" s="68"/>
      <c r="D71" s="68"/>
      <c r="E71" s="68"/>
      <c r="F71" s="69"/>
      <c r="G71" s="69"/>
      <c r="H71" s="69"/>
      <c r="I71" s="69"/>
      <c r="J71" s="69"/>
      <c r="K71" s="69"/>
      <c r="L71" s="69"/>
      <c r="M71" s="69"/>
      <c r="N71" s="69"/>
      <c r="O71" s="69"/>
      <c r="P71" s="85"/>
      <c r="Q71" s="85"/>
      <c r="R71" s="85"/>
      <c r="S71" s="85"/>
      <c r="T71" s="85"/>
      <c r="U71" s="70"/>
      <c r="V71" s="70"/>
      <c r="W71" s="70"/>
      <c r="X71" s="70"/>
      <c r="Y71" s="70"/>
      <c r="Z71" s="70"/>
      <c r="AA71" s="70"/>
      <c r="AB71" s="70"/>
      <c r="AC71" s="70"/>
      <c r="AD71" s="70"/>
    </row>
    <row r="72" spans="1:30" x14ac:dyDescent="0.15">
      <c r="A72" s="46" t="s">
        <v>146</v>
      </c>
      <c r="B72" s="4">
        <f>($B$20+SUM($B19:B19))/100*B51*12/1000000</f>
        <v>232.52995497374511</v>
      </c>
      <c r="C72" s="4">
        <f>($B$20+SUM($B19:C19))/100*C51*12/1000000</f>
        <v>132.11090903342421</v>
      </c>
      <c r="D72" s="4">
        <f>($B$20+SUM($B19:D19))/100*D51*12/1000000</f>
        <v>126.96617932901522</v>
      </c>
      <c r="E72" s="4">
        <f>($B$20+SUM($B19:E19))/100*E51*12/1000000</f>
        <v>101.58010371872525</v>
      </c>
      <c r="F72" s="4">
        <f>($B$20+SUM($B19:F19))/100*F51*12/1000000</f>
        <v>90.125336298120189</v>
      </c>
      <c r="G72" s="4">
        <f>($B$20+SUM($B19:G19))/100*G51*12/1000000</f>
        <v>110.03907278201318</v>
      </c>
      <c r="H72" s="4">
        <f>($B$20+SUM($B19:H19))/100*H51*12/1000000</f>
        <v>105.87784832723966</v>
      </c>
      <c r="I72" s="4">
        <f>($B$20+SUM($B19:I19))/100*I51*12/1000000</f>
        <v>100.79144933004221</v>
      </c>
      <c r="J72" s="4">
        <f>($B$20+SUM($B19:J19))/100*J51*12/1000000</f>
        <v>92.862027708134363</v>
      </c>
      <c r="K72" s="4">
        <f>($B$20+SUM($B19:K19))/100*K51*12/1000000</f>
        <v>94.752010562918372</v>
      </c>
      <c r="L72" s="4">
        <f>($B$20+SUM($B19:L19))/100*L51*12/1000000</f>
        <v>94.604288029196852</v>
      </c>
      <c r="M72" s="4">
        <f>($B$20+SUM($B19:M19))/100*M51*12/1000000</f>
        <v>95.461115369659083</v>
      </c>
      <c r="N72" s="4">
        <f>($B$20+SUM($B19:N19))/100*N51*12/1000000</f>
        <v>99.607409362577471</v>
      </c>
      <c r="O72" s="4">
        <f>($B$20+SUM($B19:O19))/100*O51*12/1000000</f>
        <v>105.90167896342037</v>
      </c>
      <c r="Q72" s="81">
        <f t="shared" ref="Q72:U75" si="41">C72/B72-1</f>
        <v>-0.43185423551842683</v>
      </c>
      <c r="R72" s="81">
        <f t="shared" si="41"/>
        <v>-3.8942504763988639E-2</v>
      </c>
      <c r="S72" s="81">
        <f t="shared" si="41"/>
        <v>-0.19994360501709263</v>
      </c>
      <c r="T72" s="81">
        <f t="shared" si="41"/>
        <v>-0.11276585671071226</v>
      </c>
      <c r="U72" s="81">
        <f t="shared" si="41"/>
        <v>0.22095602970092165</v>
      </c>
      <c r="V72" s="24">
        <f t="shared" ref="V72:AC75" si="42">H72/G72-1</f>
        <v>-3.7815880755528331E-2</v>
      </c>
      <c r="W72" s="24">
        <f t="shared" si="42"/>
        <v>-4.8040256555618388E-2</v>
      </c>
      <c r="X72" s="24">
        <f t="shared" si="42"/>
        <v>-7.8671570600626128E-2</v>
      </c>
      <c r="Y72" s="24">
        <f t="shared" si="42"/>
        <v>2.0352590842881879E-2</v>
      </c>
      <c r="Z72" s="24">
        <f t="shared" si="42"/>
        <v>-1.5590437906689569E-3</v>
      </c>
      <c r="AA72" s="24">
        <f t="shared" si="42"/>
        <v>9.0569609296968778E-3</v>
      </c>
      <c r="AB72" s="24">
        <f t="shared" si="42"/>
        <v>4.3434376152661436E-2</v>
      </c>
      <c r="AC72" s="24">
        <f t="shared" si="42"/>
        <v>6.3190777082971161E-2</v>
      </c>
      <c r="AD72" s="24">
        <f>(O72/H72)^(1/($O$3-$H$3))-1</f>
        <v>3.2150712407696957E-5</v>
      </c>
    </row>
    <row r="73" spans="1:30" x14ac:dyDescent="0.15">
      <c r="A73" s="46" t="s">
        <v>145</v>
      </c>
      <c r="B73" s="4">
        <f>B23/100*B67/1000000</f>
        <v>25.675052445970156</v>
      </c>
      <c r="C73" s="4">
        <f t="shared" ref="C73:O73" si="43">C23/100*C67/1000000</f>
        <v>0.45673995032096198</v>
      </c>
      <c r="D73" s="4">
        <f t="shared" si="43"/>
        <v>18.359494476717479</v>
      </c>
      <c r="E73" s="4">
        <f t="shared" si="43"/>
        <v>15.532823785138449</v>
      </c>
      <c r="F73" s="4">
        <f t="shared" si="43"/>
        <v>15.771326743863359</v>
      </c>
      <c r="G73" s="4">
        <f t="shared" si="43"/>
        <v>22.401249342832134</v>
      </c>
      <c r="H73" s="4">
        <f>H23/100*H67/1000000</f>
        <v>14.051880751276467</v>
      </c>
      <c r="I73" s="4">
        <f t="shared" si="43"/>
        <v>16.964435609955743</v>
      </c>
      <c r="J73" s="4">
        <f t="shared" si="43"/>
        <v>13.421781471946449</v>
      </c>
      <c r="K73" s="4">
        <f t="shared" si="43"/>
        <v>5.5876114898410032</v>
      </c>
      <c r="L73" s="4">
        <f t="shared" si="43"/>
        <v>3.8354070566662259</v>
      </c>
      <c r="M73" s="4">
        <f t="shared" si="43"/>
        <v>2.5065411518615459</v>
      </c>
      <c r="N73" s="4">
        <f t="shared" si="43"/>
        <v>1.5620303484792935</v>
      </c>
      <c r="O73" s="4">
        <f t="shared" si="43"/>
        <v>0.26255659290947636</v>
      </c>
      <c r="Q73" s="81">
        <f t="shared" si="41"/>
        <v>-0.98221074908095662</v>
      </c>
      <c r="R73" s="81">
        <f t="shared" si="41"/>
        <v>39.196821985499248</v>
      </c>
      <c r="S73" s="81">
        <f t="shared" si="41"/>
        <v>-0.15396233786086333</v>
      </c>
      <c r="T73" s="81">
        <f t="shared" si="41"/>
        <v>1.5354771419805013E-2</v>
      </c>
      <c r="U73" s="81">
        <f t="shared" si="41"/>
        <v>0.42037824126296064</v>
      </c>
      <c r="V73" s="24">
        <f t="shared" si="42"/>
        <v>-0.37271888115594165</v>
      </c>
      <c r="W73" s="24">
        <f t="shared" si="42"/>
        <v>0.20727153256084252</v>
      </c>
      <c r="X73" s="24">
        <f t="shared" si="42"/>
        <v>-0.208828293464137</v>
      </c>
      <c r="Y73" s="24">
        <f t="shared" si="42"/>
        <v>-0.58369077148812509</v>
      </c>
      <c r="Z73" s="24">
        <f t="shared" si="42"/>
        <v>-0.31358737742602727</v>
      </c>
      <c r="AA73" s="24">
        <f t="shared" si="42"/>
        <v>-0.3464732387387699</v>
      </c>
      <c r="AB73" s="24">
        <f t="shared" si="42"/>
        <v>-0.37681839082545587</v>
      </c>
      <c r="AC73" s="24">
        <f t="shared" si="42"/>
        <v>-0.83191325753364076</v>
      </c>
      <c r="AD73" s="24">
        <f>(O73/H73)^(1/($O$3-$H$3))-1</f>
        <v>-0.43366972117117264</v>
      </c>
    </row>
    <row r="74" spans="1:30" x14ac:dyDescent="0.15">
      <c r="A74" s="46" t="s">
        <v>147</v>
      </c>
      <c r="B74" s="4">
        <f>SUM($B73:B73)*$B$69</f>
        <v>1.0270020978388064</v>
      </c>
      <c r="C74" s="4">
        <f>SUM($B73:C73)*$B$69</f>
        <v>1.0452716958516448</v>
      </c>
      <c r="D74" s="4">
        <f>SUM($B73:D73)*$B$69</f>
        <v>1.779651474920344</v>
      </c>
      <c r="E74" s="4">
        <f>SUM($B73:E73)*$B$69</f>
        <v>2.4009644263258818</v>
      </c>
      <c r="F74" s="4">
        <f>SUM($B73:F73)*$B$69</f>
        <v>3.0318174960804165</v>
      </c>
      <c r="G74" s="4">
        <f>SUM($B73:G73)*$B$69</f>
        <v>3.9278674697937017</v>
      </c>
      <c r="H74" s="4">
        <f>SUM($B73:H73)*$B$69</f>
        <v>4.48994269984476</v>
      </c>
      <c r="I74" s="4">
        <f>SUM($B73:I73)*$B$69</f>
        <v>5.1685201242429901</v>
      </c>
      <c r="J74" s="4">
        <f>SUM($B73:J73)*$B$69</f>
        <v>5.7053913831208476</v>
      </c>
      <c r="K74" s="4">
        <f>SUM($B73:K73)*$B$69</f>
        <v>5.9288958427144882</v>
      </c>
      <c r="L74" s="4">
        <f>SUM($B73:L73)*$B$69</f>
        <v>6.0823121249811365</v>
      </c>
      <c r="M74" s="4">
        <f>SUM($B73:M73)*$B$69</f>
        <v>6.1825737710555986</v>
      </c>
      <c r="N74" s="4">
        <f>SUM($B73:N73)*$B$69</f>
        <v>6.2450549849947699</v>
      </c>
      <c r="O74" s="4">
        <f>SUM($B73:O73)*$B$69</f>
        <v>6.255557248711149</v>
      </c>
      <c r="P74" s="4"/>
      <c r="Q74" s="81">
        <f t="shared" si="41"/>
        <v>1.7789250919043376E-2</v>
      </c>
      <c r="R74" s="81">
        <f t="shared" si="41"/>
        <v>0.70257310322590949</v>
      </c>
      <c r="S74" s="81">
        <f t="shared" si="41"/>
        <v>0.34912057791166506</v>
      </c>
      <c r="T74" s="81">
        <f t="shared" si="41"/>
        <v>0.26274986119636456</v>
      </c>
      <c r="U74" s="81">
        <f t="shared" si="41"/>
        <v>0.29554878381423455</v>
      </c>
      <c r="V74" s="24">
        <f t="shared" si="42"/>
        <v>0.14309933682171305</v>
      </c>
      <c r="W74" s="24">
        <f t="shared" si="42"/>
        <v>0.15113275820239136</v>
      </c>
      <c r="X74" s="24">
        <f t="shared" si="42"/>
        <v>0.10387330337743261</v>
      </c>
      <c r="Y74" s="24">
        <f t="shared" si="42"/>
        <v>3.9174255469111019E-2</v>
      </c>
      <c r="Z74" s="24">
        <f t="shared" si="42"/>
        <v>2.5876029253434796E-2</v>
      </c>
      <c r="AA74" s="24">
        <f t="shared" si="42"/>
        <v>1.6484133667305612E-2</v>
      </c>
      <c r="AB74" s="24">
        <f t="shared" si="42"/>
        <v>1.0106019960761881E-2</v>
      </c>
      <c r="AC74" s="24">
        <f t="shared" si="42"/>
        <v>1.681692753965125E-3</v>
      </c>
      <c r="AD74" s="24">
        <f>(O74/H74)^(1/($O$3-$H$3))-1</f>
        <v>4.8515920696053039E-2</v>
      </c>
    </row>
    <row r="75" spans="1:30" x14ac:dyDescent="0.15">
      <c r="A75" s="46" t="s">
        <v>148</v>
      </c>
      <c r="B75" s="4">
        <f>SUM(B72:B74)</f>
        <v>259.2320095175541</v>
      </c>
      <c r="C75" s="4">
        <f>SUM(C72:C74)</f>
        <v>133.61292067959681</v>
      </c>
      <c r="D75" s="4">
        <f>SUM(D72:D74)</f>
        <v>147.10532528065303</v>
      </c>
      <c r="E75" s="4">
        <f>SUM(E72:E74)</f>
        <v>119.51389193018959</v>
      </c>
      <c r="F75" s="4">
        <f>SUM(F72:F74)</f>
        <v>108.92848053806397</v>
      </c>
      <c r="G75" s="4">
        <f t="shared" ref="G75:O75" si="44">SUM(G72:G74)</f>
        <v>136.36818959463903</v>
      </c>
      <c r="H75" s="4">
        <f t="shared" si="44"/>
        <v>124.41967177836089</v>
      </c>
      <c r="I75" s="4">
        <f t="shared" si="44"/>
        <v>122.92440506424094</v>
      </c>
      <c r="J75" s="4">
        <f t="shared" si="44"/>
        <v>111.98920056320165</v>
      </c>
      <c r="K75" s="4">
        <f t="shared" si="44"/>
        <v>106.26851789547386</v>
      </c>
      <c r="L75" s="4">
        <f t="shared" si="44"/>
        <v>104.52200721084421</v>
      </c>
      <c r="M75" s="4">
        <f t="shared" si="44"/>
        <v>104.15023029257623</v>
      </c>
      <c r="N75" s="4">
        <f t="shared" si="44"/>
        <v>107.41449469605153</v>
      </c>
      <c r="O75" s="4">
        <f t="shared" si="44"/>
        <v>112.419792805041</v>
      </c>
      <c r="Q75" s="81">
        <f t="shared" si="41"/>
        <v>-0.4845817037477036</v>
      </c>
      <c r="R75" s="81">
        <f t="shared" si="41"/>
        <v>0.10098128633390879</v>
      </c>
      <c r="S75" s="81">
        <f t="shared" si="41"/>
        <v>-0.18756243730689881</v>
      </c>
      <c r="T75" s="81">
        <f t="shared" si="41"/>
        <v>-8.8570552102083422E-2</v>
      </c>
      <c r="U75" s="81">
        <f t="shared" si="41"/>
        <v>0.25190573595659904</v>
      </c>
      <c r="V75" s="24">
        <f t="shared" si="42"/>
        <v>-8.7619538338051473E-2</v>
      </c>
      <c r="W75" s="24">
        <f t="shared" si="42"/>
        <v>-1.2017928457355165E-2</v>
      </c>
      <c r="X75" s="24">
        <f t="shared" si="42"/>
        <v>-8.8958775072569996E-2</v>
      </c>
      <c r="Y75" s="24">
        <f t="shared" si="42"/>
        <v>-5.1082449369743377E-2</v>
      </c>
      <c r="Z75" s="24">
        <f t="shared" si="42"/>
        <v>-1.6434883248748533E-2</v>
      </c>
      <c r="AA75" s="24">
        <f t="shared" si="42"/>
        <v>-3.556924787313176E-3</v>
      </c>
      <c r="AB75" s="24">
        <f t="shared" si="42"/>
        <v>3.1341883683842164E-2</v>
      </c>
      <c r="AC75" s="24">
        <f t="shared" si="42"/>
        <v>4.6597976587357648E-2</v>
      </c>
      <c r="AD75" s="24">
        <f>(O75/H75)^(1/($O$3-$H$3))-1</f>
        <v>-1.4384157496122651E-2</v>
      </c>
    </row>
    <row r="77" spans="1:30" x14ac:dyDescent="0.15">
      <c r="A77" s="5" t="s">
        <v>17</v>
      </c>
      <c r="B77" s="48" t="s">
        <v>471</v>
      </c>
      <c r="C77" s="5"/>
      <c r="D77" s="5"/>
      <c r="E77" s="5"/>
      <c r="G77" s="86"/>
      <c r="H77" s="86"/>
      <c r="I77" s="86"/>
      <c r="J77" s="86"/>
      <c r="K77" s="86"/>
      <c r="L77" s="86"/>
      <c r="M77" s="86"/>
      <c r="N77" s="86"/>
      <c r="O77" s="86"/>
    </row>
    <row r="78" spans="1:30" x14ac:dyDescent="0.15">
      <c r="A78" s="5"/>
      <c r="B78" s="48" t="s">
        <v>527</v>
      </c>
      <c r="C78" s="5"/>
      <c r="D78" s="5"/>
      <c r="E78" s="5"/>
      <c r="G78" s="86"/>
      <c r="H78" s="86"/>
      <c r="I78" s="86"/>
      <c r="J78" s="86"/>
      <c r="K78" s="86"/>
      <c r="L78" s="86"/>
      <c r="M78" s="86"/>
      <c r="N78" s="86"/>
      <c r="O78" s="86"/>
    </row>
    <row r="79" spans="1:30" x14ac:dyDescent="0.15">
      <c r="B79" t="s">
        <v>282</v>
      </c>
    </row>
    <row r="80" spans="1:30" x14ac:dyDescent="0.15">
      <c r="B80" t="s">
        <v>521</v>
      </c>
    </row>
  </sheetData>
  <mergeCells count="3">
    <mergeCell ref="I2:O2"/>
    <mergeCell ref="B2:H2"/>
    <mergeCell ref="Q2:AD2"/>
  </mergeCells>
  <hyperlinks>
    <hyperlink ref="A2" location="'Home'!a1" display="  [HOME]" xr:uid="{00000000-0004-0000-0800-000000000000}"/>
  </hyperlinks>
  <pageMargins left="0.75" right="0.75" top="1" bottom="1" header="0.5" footer="0.5"/>
  <pageSetup scale="44" orientation="portrait" horizontalDpi="4294967292" verticalDpi="4294967292"/>
  <headerFooter>
    <oddFooter>&amp;LTeleGeography Global Bandwidth Forecast Service&amp;C&amp;R© PriMetrica, Inc. 2006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8"/>
    <pageSetUpPr fitToPage="1"/>
  </sheetPr>
  <dimension ref="A1:AD80"/>
  <sheetViews>
    <sheetView showGridLines="0" workbookViewId="0">
      <pane xSplit="1" ySplit="3" topLeftCell="B4" activePane="bottomRight" state="frozen"/>
      <selection activeCell="A71" sqref="A71"/>
      <selection pane="topRight" activeCell="A71" sqref="A71"/>
      <selection pane="bottomLeft" activeCell="A71" sqref="A71"/>
      <selection pane="bottomRight"/>
    </sheetView>
  </sheetViews>
  <sheetFormatPr baseColWidth="10" defaultRowHeight="13" x14ac:dyDescent="0.15"/>
  <cols>
    <col min="1" max="1" width="39.6640625" customWidth="1"/>
    <col min="2" max="5" width="10.83203125" customWidth="1"/>
    <col min="6" max="6" width="12.6640625" customWidth="1"/>
    <col min="7" max="7" width="11.1640625" customWidth="1"/>
    <col min="8" max="8" width="10.5" customWidth="1"/>
    <col min="9" max="12" width="10.6640625" bestFit="1" customWidth="1"/>
    <col min="13" max="15" width="9.6640625" bestFit="1" customWidth="1"/>
    <col min="16" max="16" width="4.6640625" customWidth="1"/>
    <col min="17" max="17" width="6.1640625" customWidth="1"/>
    <col min="18" max="20" width="5.6640625" customWidth="1"/>
    <col min="21" max="21" width="5.6640625" bestFit="1" customWidth="1"/>
    <col min="22" max="22" width="5.33203125" bestFit="1" customWidth="1"/>
    <col min="23" max="23" width="6.6640625" customWidth="1"/>
    <col min="24" max="24" width="5.1640625" bestFit="1" customWidth="1"/>
    <col min="25" max="25" width="5.6640625" bestFit="1" customWidth="1"/>
    <col min="26" max="26" width="5.1640625" bestFit="1" customWidth="1"/>
    <col min="27" max="27" width="5.6640625" bestFit="1" customWidth="1"/>
    <col min="28" max="29" width="5.1640625" bestFit="1" customWidth="1"/>
    <col min="30" max="30" width="7.33203125" bestFit="1" customWidth="1"/>
  </cols>
  <sheetData>
    <row r="1" spans="1:30" ht="18" x14ac:dyDescent="0.2">
      <c r="A1" s="3" t="s">
        <v>246</v>
      </c>
      <c r="B1" s="3"/>
      <c r="C1" s="3"/>
      <c r="D1" s="3"/>
      <c r="E1" s="3"/>
      <c r="F1" s="3"/>
      <c r="G1" s="3"/>
      <c r="H1" s="16"/>
      <c r="I1" s="3"/>
      <c r="J1" s="3"/>
      <c r="K1" s="3"/>
      <c r="L1" s="3"/>
      <c r="M1" s="3"/>
      <c r="N1" s="3"/>
      <c r="O1" s="3"/>
    </row>
    <row r="2" spans="1:30" ht="18" x14ac:dyDescent="0.2">
      <c r="A2" s="53" t="s">
        <v>256</v>
      </c>
      <c r="B2" s="188" t="s">
        <v>15</v>
      </c>
      <c r="C2" s="188"/>
      <c r="D2" s="188"/>
      <c r="E2" s="188"/>
      <c r="F2" s="188"/>
      <c r="G2" s="188"/>
      <c r="H2" s="188"/>
      <c r="I2" s="188" t="s">
        <v>14</v>
      </c>
      <c r="J2" s="188"/>
      <c r="K2" s="188"/>
      <c r="L2" s="188"/>
      <c r="M2" s="188"/>
      <c r="N2" s="188"/>
      <c r="O2" s="188"/>
      <c r="Q2" s="188" t="s">
        <v>16</v>
      </c>
      <c r="R2" s="188"/>
      <c r="S2" s="188"/>
      <c r="T2" s="188"/>
      <c r="U2" s="188"/>
      <c r="V2" s="188"/>
      <c r="W2" s="188"/>
      <c r="X2" s="188"/>
      <c r="Y2" s="188"/>
      <c r="Z2" s="188"/>
      <c r="AA2" s="188"/>
      <c r="AB2" s="188"/>
      <c r="AC2" s="188"/>
      <c r="AD2" s="188"/>
    </row>
    <row r="3" spans="1:30" s="50" customFormat="1" ht="24" customHeight="1" x14ac:dyDescent="0.15">
      <c r="A3" s="21"/>
      <c r="B3" s="21">
        <v>2017</v>
      </c>
      <c r="C3" s="21">
        <v>2018</v>
      </c>
      <c r="D3" s="21">
        <v>2019</v>
      </c>
      <c r="E3" s="21">
        <v>2020</v>
      </c>
      <c r="F3" s="21">
        <v>2021</v>
      </c>
      <c r="G3" s="21">
        <v>2022</v>
      </c>
      <c r="H3" s="21">
        <v>2023</v>
      </c>
      <c r="I3" s="27">
        <v>2024</v>
      </c>
      <c r="J3" s="27">
        <v>2025</v>
      </c>
      <c r="K3" s="27">
        <v>2026</v>
      </c>
      <c r="L3" s="27">
        <v>2027</v>
      </c>
      <c r="M3" s="27">
        <v>2028</v>
      </c>
      <c r="N3" s="27">
        <v>2029</v>
      </c>
      <c r="O3" s="27">
        <v>2030</v>
      </c>
      <c r="P3" s="1"/>
      <c r="Q3" s="22">
        <v>2018</v>
      </c>
      <c r="R3" s="22">
        <v>2019</v>
      </c>
      <c r="S3" s="22">
        <v>2020</v>
      </c>
      <c r="T3" s="22">
        <v>2021</v>
      </c>
      <c r="U3" s="22">
        <v>2022</v>
      </c>
      <c r="V3" s="22">
        <v>2023</v>
      </c>
      <c r="W3" s="22">
        <v>2024</v>
      </c>
      <c r="X3" s="22">
        <v>2025</v>
      </c>
      <c r="Y3" s="22">
        <v>2026</v>
      </c>
      <c r="Z3" s="22">
        <v>2027</v>
      </c>
      <c r="AA3" s="22">
        <v>2028</v>
      </c>
      <c r="AB3" s="22">
        <v>2029</v>
      </c>
      <c r="AC3" s="22">
        <v>2030</v>
      </c>
      <c r="AD3" s="22" t="s">
        <v>524</v>
      </c>
    </row>
    <row r="4" spans="1:30" ht="14" x14ac:dyDescent="0.2">
      <c r="A4" s="1" t="s">
        <v>45</v>
      </c>
      <c r="B4" s="1"/>
      <c r="C4" s="1"/>
      <c r="D4" s="1"/>
      <c r="E4" s="1"/>
      <c r="G4" s="79"/>
      <c r="H4" s="79"/>
      <c r="I4" s="79"/>
      <c r="J4" s="79"/>
      <c r="K4" s="79"/>
      <c r="L4" s="79"/>
      <c r="M4" s="79"/>
      <c r="N4" s="79"/>
      <c r="O4" s="79"/>
      <c r="U4" s="1"/>
      <c r="V4" s="1"/>
      <c r="W4" s="1"/>
      <c r="X4" s="1"/>
      <c r="Y4" s="1"/>
      <c r="Z4" s="1"/>
      <c r="AA4" s="1"/>
      <c r="AB4" s="1"/>
      <c r="AC4" s="1"/>
      <c r="AD4" s="28"/>
    </row>
    <row r="5" spans="1:30" x14ac:dyDescent="0.15">
      <c r="A5" s="115" t="s">
        <v>401</v>
      </c>
      <c r="B5" s="113">
        <v>16162.700050000003</v>
      </c>
      <c r="C5" s="113">
        <v>20546.287130000001</v>
      </c>
      <c r="D5" s="113">
        <v>24708.936529118728</v>
      </c>
      <c r="E5" s="113">
        <v>33068.477630000009</v>
      </c>
      <c r="F5" s="113">
        <v>44041.633575000007</v>
      </c>
      <c r="G5" s="113">
        <v>59151.480970000004</v>
      </c>
      <c r="H5" s="113">
        <v>72226.053436457994</v>
      </c>
      <c r="I5" s="113">
        <v>91145.362633190249</v>
      </c>
      <c r="J5" s="113">
        <v>113893.76080731853</v>
      </c>
      <c r="K5" s="113">
        <v>141689.01861237202</v>
      </c>
      <c r="L5" s="113">
        <v>174874.54671283718</v>
      </c>
      <c r="M5" s="113">
        <v>218786.74455296888</v>
      </c>
      <c r="N5" s="113">
        <v>272278.45442099153</v>
      </c>
      <c r="O5" s="113">
        <v>339447.96431401209</v>
      </c>
      <c r="Q5" s="81">
        <f t="shared" ref="Q5:U6" si="0">C5/B5-1</f>
        <v>0.27121626129540144</v>
      </c>
      <c r="R5" s="81">
        <f t="shared" si="0"/>
        <v>0.20259861904882892</v>
      </c>
      <c r="S5" s="81">
        <f t="shared" si="0"/>
        <v>0.3383205542265979</v>
      </c>
      <c r="T5" s="81">
        <f t="shared" si="0"/>
        <v>0.33183130072625588</v>
      </c>
      <c r="U5" s="81">
        <f t="shared" si="0"/>
        <v>0.34308099333483888</v>
      </c>
      <c r="V5" s="81">
        <f t="shared" ref="V5:AC5" si="1">H5/G5-1</f>
        <v>0.2210354204502345</v>
      </c>
      <c r="W5" s="81">
        <f t="shared" si="1"/>
        <v>0.26194577021125509</v>
      </c>
      <c r="X5" s="81">
        <f t="shared" si="1"/>
        <v>0.24958371459531103</v>
      </c>
      <c r="Y5" s="81">
        <f t="shared" si="1"/>
        <v>0.24404548245690583</v>
      </c>
      <c r="Z5" s="81">
        <f t="shared" si="1"/>
        <v>0.2342138326983052</v>
      </c>
      <c r="AA5" s="81">
        <f t="shared" si="1"/>
        <v>0.25110685726173898</v>
      </c>
      <c r="AB5" s="81">
        <f t="shared" si="1"/>
        <v>0.24449246217963694</v>
      </c>
      <c r="AC5" s="81">
        <f t="shared" si="1"/>
        <v>0.24669417944162553</v>
      </c>
      <c r="AD5" s="81">
        <f>(O5/H5)^(1/($O$3-$H$3))-1</f>
        <v>0.24741606237772595</v>
      </c>
    </row>
    <row r="6" spans="1:30" x14ac:dyDescent="0.15">
      <c r="A6" s="115" t="s">
        <v>402</v>
      </c>
      <c r="B6" s="113">
        <v>32288</v>
      </c>
      <c r="C6" s="113">
        <v>47539.5</v>
      </c>
      <c r="D6" s="113">
        <v>68729.5</v>
      </c>
      <c r="E6" s="113">
        <v>100309.5864332604</v>
      </c>
      <c r="F6" s="113">
        <v>147415.07692307694</v>
      </c>
      <c r="G6" s="113">
        <v>211178.59259259258</v>
      </c>
      <c r="H6" s="113">
        <v>281318.59259259258</v>
      </c>
      <c r="I6" s="113">
        <v>374478.62620772072</v>
      </c>
      <c r="J6" s="113">
        <v>496572.81921175768</v>
      </c>
      <c r="K6" s="113">
        <v>659217.58432063425</v>
      </c>
      <c r="L6" s="113">
        <v>867402.91937949776</v>
      </c>
      <c r="M6" s="113">
        <v>1161505.8867514047</v>
      </c>
      <c r="N6" s="113">
        <v>1504085.5372831363</v>
      </c>
      <c r="O6" s="113">
        <v>1973117.4304514742</v>
      </c>
      <c r="Q6" s="81">
        <f t="shared" si="0"/>
        <v>0.47235815163528239</v>
      </c>
      <c r="R6" s="81">
        <f t="shared" si="0"/>
        <v>0.4457345996487132</v>
      </c>
      <c r="S6" s="81">
        <f t="shared" si="0"/>
        <v>0.4594837214480012</v>
      </c>
      <c r="T6" s="81">
        <f t="shared" si="0"/>
        <v>0.46960108365273268</v>
      </c>
      <c r="U6" s="81">
        <f t="shared" si="0"/>
        <v>0.43254405858898859</v>
      </c>
      <c r="V6" s="24">
        <f t="shared" ref="V6:AC7" si="2">H6/G6-1</f>
        <v>0.33213593830182697</v>
      </c>
      <c r="W6" s="24">
        <f t="shared" si="2"/>
        <v>0.33115491143538844</v>
      </c>
      <c r="X6" s="24">
        <f t="shared" si="2"/>
        <v>0.32603781486933814</v>
      </c>
      <c r="Y6" s="24">
        <f t="shared" si="2"/>
        <v>0.32753457059339897</v>
      </c>
      <c r="Z6" s="24">
        <f t="shared" si="2"/>
        <v>0.31580670784656295</v>
      </c>
      <c r="AA6" s="24">
        <f t="shared" si="2"/>
        <v>0.33906153737907108</v>
      </c>
      <c r="AB6" s="24">
        <f t="shared" si="2"/>
        <v>0.29494439454791443</v>
      </c>
      <c r="AC6" s="24">
        <f t="shared" si="2"/>
        <v>0.311838576691297</v>
      </c>
      <c r="AD6" s="24">
        <f>(O6/H6)^(1/($O$3-$H$3))-1</f>
        <v>0.3208413075444374</v>
      </c>
    </row>
    <row r="7" spans="1:30" x14ac:dyDescent="0.15">
      <c r="A7" s="115" t="s">
        <v>399</v>
      </c>
      <c r="B7" s="113">
        <v>252.28</v>
      </c>
      <c r="C7" s="113">
        <v>276.15499999999997</v>
      </c>
      <c r="D7" s="113">
        <v>666</v>
      </c>
      <c r="E7" s="113">
        <v>976</v>
      </c>
      <c r="F7" s="113">
        <v>1082</v>
      </c>
      <c r="G7" s="113">
        <v>1163.5</v>
      </c>
      <c r="H7" s="113">
        <v>1173.5</v>
      </c>
      <c r="I7" s="113">
        <v>1569.0006702888386</v>
      </c>
      <c r="J7" s="113">
        <v>2045.4318210902318</v>
      </c>
      <c r="K7" s="113">
        <v>2659.1612119991573</v>
      </c>
      <c r="L7" s="113">
        <v>3405.574257931356</v>
      </c>
      <c r="M7" s="113">
        <v>4396.0107135504113</v>
      </c>
      <c r="N7" s="113">
        <v>5503.9608527564624</v>
      </c>
      <c r="O7" s="113">
        <v>6942.2714016822001</v>
      </c>
      <c r="Q7" s="81">
        <f t="shared" ref="Q7:U8" si="3">C7/B7-1</f>
        <v>9.4636911368320753E-2</v>
      </c>
      <c r="R7" s="81">
        <f t="shared" si="3"/>
        <v>1.4116890876500516</v>
      </c>
      <c r="S7" s="81">
        <f t="shared" si="3"/>
        <v>0.46546546546546552</v>
      </c>
      <c r="T7" s="81">
        <f t="shared" si="3"/>
        <v>0.10860655737704916</v>
      </c>
      <c r="U7" s="81">
        <f t="shared" si="3"/>
        <v>7.532347504621062E-2</v>
      </c>
      <c r="V7" s="81">
        <f t="shared" si="2"/>
        <v>8.5947571981090931E-3</v>
      </c>
      <c r="W7" s="81">
        <f t="shared" si="2"/>
        <v>0.3370265618140933</v>
      </c>
      <c r="X7" s="81">
        <f t="shared" si="2"/>
        <v>0.30365261138714916</v>
      </c>
      <c r="Y7" s="81">
        <f t="shared" si="2"/>
        <v>0.30004881344898737</v>
      </c>
      <c r="Z7" s="81">
        <f t="shared" si="2"/>
        <v>0.28069492085101722</v>
      </c>
      <c r="AA7" s="81">
        <f t="shared" si="2"/>
        <v>0.29082803092970133</v>
      </c>
      <c r="AB7" s="81">
        <f t="shared" si="2"/>
        <v>0.252035359193022</v>
      </c>
      <c r="AC7" s="81">
        <f t="shared" si="2"/>
        <v>0.26132281595088225</v>
      </c>
      <c r="AD7" s="81">
        <f>(O7/H7)^(1/($O$3-$H$3))-1</f>
        <v>0.2891051882147242</v>
      </c>
    </row>
    <row r="8" spans="1:30" x14ac:dyDescent="0.15">
      <c r="A8" s="115" t="s">
        <v>403</v>
      </c>
      <c r="B8" s="113">
        <v>1684.2883212368595</v>
      </c>
      <c r="C8" s="113">
        <v>2085.2331633119493</v>
      </c>
      <c r="D8" s="113">
        <v>2440.5195125083715</v>
      </c>
      <c r="E8" s="113">
        <v>3181.2672299677729</v>
      </c>
      <c r="F8" s="113">
        <v>4119.3796925309198</v>
      </c>
      <c r="G8" s="113">
        <v>5374.8061377302774</v>
      </c>
      <c r="H8" s="113">
        <v>6356.6162698885646</v>
      </c>
      <c r="I8" s="113">
        <v>7769.6528669329773</v>
      </c>
      <c r="J8" s="113">
        <v>9403.7678824615941</v>
      </c>
      <c r="K8" s="113">
        <v>11331.126487731599</v>
      </c>
      <c r="L8" s="113">
        <v>13545.605571654904</v>
      </c>
      <c r="M8" s="113">
        <v>16414.503777372011</v>
      </c>
      <c r="N8" s="113">
        <v>19785.861149343957</v>
      </c>
      <c r="O8" s="113">
        <v>23891.852076882835</v>
      </c>
      <c r="Q8" s="81">
        <f t="shared" si="3"/>
        <v>0.23805000427756662</v>
      </c>
      <c r="R8" s="81">
        <f t="shared" si="3"/>
        <v>0.17038207306857012</v>
      </c>
      <c r="S8" s="81">
        <f t="shared" si="3"/>
        <v>0.30352050604916458</v>
      </c>
      <c r="T8" s="81">
        <f t="shared" si="3"/>
        <v>0.29488640681488754</v>
      </c>
      <c r="U8" s="81">
        <f t="shared" si="3"/>
        <v>0.30476104144408978</v>
      </c>
      <c r="V8" s="24">
        <f t="shared" ref="V8:AC8" si="4">H8/G8-1</f>
        <v>0.18266893856247912</v>
      </c>
      <c r="W8" s="24">
        <f t="shared" si="4"/>
        <v>0.22229383323608798</v>
      </c>
      <c r="X8" s="24">
        <f t="shared" si="4"/>
        <v>0.21032020908981397</v>
      </c>
      <c r="Y8" s="24">
        <f t="shared" si="4"/>
        <v>0.20495599523086971</v>
      </c>
      <c r="Z8" s="24">
        <f t="shared" si="4"/>
        <v>0.19543326837988784</v>
      </c>
      <c r="AA8" s="24">
        <f t="shared" si="4"/>
        <v>0.21179549268143982</v>
      </c>
      <c r="AB8" s="24">
        <f t="shared" si="4"/>
        <v>0.2053889302836851</v>
      </c>
      <c r="AC8" s="24">
        <f t="shared" si="4"/>
        <v>0.20752146679625416</v>
      </c>
      <c r="AD8" s="24">
        <f>(O8/H8)^(1/($O$3-$H$3))-1</f>
        <v>0.20822066725473865</v>
      </c>
    </row>
    <row r="9" spans="1:30" x14ac:dyDescent="0.15">
      <c r="A9" t="s">
        <v>404</v>
      </c>
      <c r="B9" s="80">
        <f t="shared" ref="B9:O9" si="5">SUM(B5:B8)</f>
        <v>50387.26837123686</v>
      </c>
      <c r="C9" s="80">
        <f t="shared" si="5"/>
        <v>70447.175293311942</v>
      </c>
      <c r="D9" s="80">
        <f t="shared" si="5"/>
        <v>96544.956041627098</v>
      </c>
      <c r="E9" s="80">
        <f t="shared" si="5"/>
        <v>137535.33129322817</v>
      </c>
      <c r="F9" s="80">
        <f t="shared" si="5"/>
        <v>196658.09019060788</v>
      </c>
      <c r="G9" s="80">
        <f t="shared" si="5"/>
        <v>276868.37970032287</v>
      </c>
      <c r="H9" s="80">
        <f t="shared" si="5"/>
        <v>361074.76229893917</v>
      </c>
      <c r="I9" s="80">
        <f t="shared" si="5"/>
        <v>474962.64237813279</v>
      </c>
      <c r="J9" s="80">
        <f t="shared" si="5"/>
        <v>621915.77972262807</v>
      </c>
      <c r="K9" s="80">
        <f t="shared" si="5"/>
        <v>814896.89063273696</v>
      </c>
      <c r="L9" s="80">
        <f t="shared" si="5"/>
        <v>1059228.6459219211</v>
      </c>
      <c r="M9" s="80">
        <f t="shared" si="5"/>
        <v>1401103.1457952959</v>
      </c>
      <c r="N9" s="80">
        <f t="shared" si="5"/>
        <v>1801653.813706228</v>
      </c>
      <c r="O9" s="80">
        <f t="shared" si="5"/>
        <v>2343399.5182440514</v>
      </c>
      <c r="Q9" s="81">
        <f t="shared" ref="Q9:AC9" si="6">C9/B9-1</f>
        <v>0.39811459462895016</v>
      </c>
      <c r="R9" s="81">
        <f t="shared" si="6"/>
        <v>0.37045886708239384</v>
      </c>
      <c r="S9" s="81">
        <f t="shared" si="6"/>
        <v>0.42457293402181806</v>
      </c>
      <c r="T9" s="81">
        <f t="shared" si="6"/>
        <v>0.42987324305293417</v>
      </c>
      <c r="U9" s="81">
        <f t="shared" si="6"/>
        <v>0.40786671645174821</v>
      </c>
      <c r="V9" s="81">
        <f t="shared" si="6"/>
        <v>0.3041386766150751</v>
      </c>
      <c r="W9" s="81">
        <f t="shared" si="6"/>
        <v>0.315413570735537</v>
      </c>
      <c r="X9" s="81">
        <f t="shared" si="6"/>
        <v>0.30939935951320829</v>
      </c>
      <c r="Y9" s="81">
        <f t="shared" si="6"/>
        <v>0.31030103625313665</v>
      </c>
      <c r="Z9" s="81">
        <f t="shared" si="6"/>
        <v>0.29983149782234375</v>
      </c>
      <c r="AA9" s="81">
        <f t="shared" si="6"/>
        <v>0.32275798165920766</v>
      </c>
      <c r="AB9" s="81">
        <f t="shared" si="6"/>
        <v>0.28588235570877329</v>
      </c>
      <c r="AC9" s="81">
        <f t="shared" si="6"/>
        <v>0.30069356300108763</v>
      </c>
      <c r="AD9" s="81">
        <f>(O9/H9)^(1/($O$3-$H$3))-1</f>
        <v>0.3062779629812773</v>
      </c>
    </row>
    <row r="10" spans="1:30" x14ac:dyDescent="0.15">
      <c r="F10" s="80"/>
      <c r="G10" s="80"/>
      <c r="H10" s="80"/>
      <c r="I10" s="80"/>
      <c r="J10" s="80"/>
      <c r="K10" s="80"/>
      <c r="L10" s="80"/>
      <c r="M10" s="80"/>
      <c r="N10" s="80"/>
      <c r="O10" s="80"/>
    </row>
    <row r="11" spans="1:30" x14ac:dyDescent="0.15">
      <c r="A11" t="s">
        <v>117</v>
      </c>
      <c r="B11" s="82">
        <v>1.2081746713285042</v>
      </c>
      <c r="C11" s="82">
        <v>1.1887325164039233</v>
      </c>
      <c r="D11" s="82">
        <v>1.1689979353174371</v>
      </c>
      <c r="E11" s="82">
        <v>1.1593944018229598</v>
      </c>
      <c r="F11" s="82">
        <v>1.1498310985123865</v>
      </c>
      <c r="G11" s="82">
        <v>1.1417208203860887</v>
      </c>
      <c r="H11" s="82">
        <v>1.137549571101186</v>
      </c>
      <c r="I11" s="82">
        <v>1.1267180818751426</v>
      </c>
      <c r="J11" s="82">
        <v>1.1119217161267496</v>
      </c>
      <c r="K11" s="82">
        <v>1.0991405361611359</v>
      </c>
      <c r="L11" s="82">
        <v>1.0882329866985769</v>
      </c>
      <c r="M11" s="82">
        <v>1.0787358752075191</v>
      </c>
      <c r="N11" s="82">
        <v>1.0714898624865321</v>
      </c>
      <c r="O11" s="82">
        <v>1.0649325613650382</v>
      </c>
    </row>
    <row r="12" spans="1:30" x14ac:dyDescent="0.15">
      <c r="A12" t="s">
        <v>11</v>
      </c>
      <c r="B12" s="80">
        <f t="shared" ref="B12:O12" si="7">B9*B11</f>
        <v>60876.621403560232</v>
      </c>
      <c r="C12" s="80">
        <f t="shared" si="7"/>
        <v>83742.847959966995</v>
      </c>
      <c r="D12" s="80">
        <f t="shared" si="7"/>
        <v>112860.85427797481</v>
      </c>
      <c r="E12" s="80">
        <f t="shared" si="7"/>
        <v>159457.69315423488</v>
      </c>
      <c r="F12" s="80">
        <f t="shared" si="7"/>
        <v>226123.58787521464</v>
      </c>
      <c r="G12" s="80">
        <f t="shared" si="7"/>
        <v>316106.39361041971</v>
      </c>
      <c r="H12" s="80">
        <f t="shared" si="7"/>
        <v>410740.44098862098</v>
      </c>
      <c r="I12" s="80">
        <f t="shared" si="7"/>
        <v>535148.99738263909</v>
      </c>
      <c r="J12" s="80">
        <f t="shared" si="7"/>
        <v>691521.66107549018</v>
      </c>
      <c r="K12" s="80">
        <f t="shared" si="7"/>
        <v>895686.20528610901</v>
      </c>
      <c r="L12" s="80">
        <f t="shared" si="7"/>
        <v>1152687.5529483017</v>
      </c>
      <c r="M12" s="80">
        <f t="shared" si="7"/>
        <v>1511420.2282354969</v>
      </c>
      <c r="N12" s="80">
        <f t="shared" si="7"/>
        <v>1930453.7970964224</v>
      </c>
      <c r="O12" s="80">
        <f t="shared" si="7"/>
        <v>2495562.451265234</v>
      </c>
      <c r="Q12" s="81">
        <f t="shared" ref="Q12:AC12" si="8">C12/B12-1</f>
        <v>0.37561589374060578</v>
      </c>
      <c r="R12" s="81">
        <f t="shared" si="8"/>
        <v>0.34770738071778484</v>
      </c>
      <c r="S12" s="81">
        <f t="shared" si="8"/>
        <v>0.41286980480842961</v>
      </c>
      <c r="T12" s="81">
        <f t="shared" si="8"/>
        <v>0.41807888601835863</v>
      </c>
      <c r="U12" s="81">
        <f t="shared" si="8"/>
        <v>0.39793639655524005</v>
      </c>
      <c r="V12" s="24">
        <f t="shared" si="8"/>
        <v>0.29937403763756665</v>
      </c>
      <c r="W12" s="24">
        <f t="shared" si="8"/>
        <v>0.30288850081227991</v>
      </c>
      <c r="X12" s="24">
        <f t="shared" si="8"/>
        <v>0.29220397395427122</v>
      </c>
      <c r="Y12" s="24">
        <f t="shared" si="8"/>
        <v>0.29523955025948379</v>
      </c>
      <c r="Z12" s="24">
        <f t="shared" si="8"/>
        <v>0.28693234990718519</v>
      </c>
      <c r="AA12" s="24">
        <f t="shared" si="8"/>
        <v>0.31121414850853735</v>
      </c>
      <c r="AB12" s="24">
        <f t="shared" si="8"/>
        <v>0.2772449124557006</v>
      </c>
      <c r="AC12" s="24">
        <f t="shared" si="8"/>
        <v>0.29273358161629481</v>
      </c>
      <c r="AD12" s="24">
        <f>(O12/H12)^(1/($O$3-$H$3))-1</f>
        <v>0.29402598323407259</v>
      </c>
    </row>
    <row r="13" spans="1:30" x14ac:dyDescent="0.15">
      <c r="A13" t="s">
        <v>393</v>
      </c>
      <c r="B13" s="109">
        <v>0.46870091268776498</v>
      </c>
      <c r="C13" s="109">
        <v>0.45546904285727646</v>
      </c>
      <c r="D13" s="109">
        <v>0.44356484406837132</v>
      </c>
      <c r="E13" s="109">
        <v>0.42958674095099314</v>
      </c>
      <c r="F13" s="109">
        <v>0.41040233967287293</v>
      </c>
      <c r="G13" s="109">
        <v>0.39021887690802787</v>
      </c>
      <c r="H13" s="109">
        <v>0.38215290138220076</v>
      </c>
      <c r="I13" s="109">
        <v>0.34354664738387064</v>
      </c>
      <c r="J13" s="109">
        <v>0.28526834352291697</v>
      </c>
      <c r="K13" s="109">
        <v>0.24629987282033003</v>
      </c>
      <c r="L13" s="109">
        <v>0.22765702230199264</v>
      </c>
      <c r="M13" s="109">
        <v>0.19826974826183547</v>
      </c>
      <c r="N13" s="109">
        <v>0.17413051956781039</v>
      </c>
      <c r="O13" s="109">
        <v>0.15332360046085555</v>
      </c>
      <c r="Q13" s="81"/>
      <c r="R13" s="81"/>
      <c r="S13" s="81"/>
      <c r="T13" s="81"/>
      <c r="U13" s="81"/>
      <c r="V13" s="24"/>
      <c r="W13" s="24"/>
      <c r="X13" s="24"/>
      <c r="Y13" s="24"/>
      <c r="Z13" s="24"/>
      <c r="AA13" s="24"/>
      <c r="AB13" s="24"/>
      <c r="AC13" s="24"/>
      <c r="AD13" s="24"/>
    </row>
    <row r="14" spans="1:30" x14ac:dyDescent="0.15">
      <c r="A14" t="s">
        <v>392</v>
      </c>
      <c r="B14" s="80">
        <f>B12*B13</f>
        <v>28532.928013196208</v>
      </c>
      <c r="C14" s="80">
        <f t="shared" ref="C14:O14" si="9">C12*C13</f>
        <v>38142.274806468595</v>
      </c>
      <c r="D14" s="80">
        <f t="shared" si="9"/>
        <v>50061.107229233072</v>
      </c>
      <c r="E14" s="80">
        <f t="shared" si="9"/>
        <v>68500.910721691253</v>
      </c>
      <c r="F14" s="80">
        <f t="shared" si="9"/>
        <v>92801.649519212573</v>
      </c>
      <c r="G14" s="80">
        <f t="shared" si="9"/>
        <v>123350.68189810497</v>
      </c>
      <c r="H14" s="80">
        <f t="shared" si="9"/>
        <v>156965.65123880611</v>
      </c>
      <c r="I14" s="80">
        <f t="shared" si="9"/>
        <v>183848.64390164544</v>
      </c>
      <c r="J14" s="80">
        <f t="shared" si="9"/>
        <v>197269.23876522109</v>
      </c>
      <c r="K14" s="80">
        <f t="shared" si="9"/>
        <v>220607.39844889267</v>
      </c>
      <c r="L14" s="80">
        <f t="shared" si="9"/>
        <v>262417.41594878084</v>
      </c>
      <c r="M14" s="80">
        <f t="shared" si="9"/>
        <v>299668.90817009786</v>
      </c>
      <c r="N14" s="80">
        <f t="shared" si="9"/>
        <v>336150.92269005248</v>
      </c>
      <c r="O14" s="80">
        <f t="shared" si="9"/>
        <v>382628.62020290404</v>
      </c>
      <c r="Q14" s="81">
        <f t="shared" ref="Q14:AC14" si="10">C14/B14-1</f>
        <v>0.33678095668373587</v>
      </c>
      <c r="R14" s="81">
        <f t="shared" si="10"/>
        <v>0.31248352341961394</v>
      </c>
      <c r="S14" s="81">
        <f t="shared" si="10"/>
        <v>0.36834589790475714</v>
      </c>
      <c r="T14" s="81">
        <f t="shared" si="10"/>
        <v>0.35475059443007284</v>
      </c>
      <c r="U14" s="81">
        <f t="shared" si="10"/>
        <v>0.32918630797147497</v>
      </c>
      <c r="V14" s="24">
        <f t="shared" si="10"/>
        <v>0.27251547233819995</v>
      </c>
      <c r="W14" s="24">
        <f t="shared" si="10"/>
        <v>0.17126672269170395</v>
      </c>
      <c r="X14" s="24">
        <f>J14/I14-1</f>
        <v>7.2998062856288071E-2</v>
      </c>
      <c r="Y14" s="24">
        <f t="shared" si="10"/>
        <v>0.11830612735038404</v>
      </c>
      <c r="Z14" s="24">
        <f t="shared" si="10"/>
        <v>0.18952228163632578</v>
      </c>
      <c r="AA14" s="24">
        <f t="shared" si="10"/>
        <v>0.14195510647276488</v>
      </c>
      <c r="AB14" s="24">
        <f t="shared" si="10"/>
        <v>0.12174107331564321</v>
      </c>
      <c r="AC14" s="24">
        <f t="shared" si="10"/>
        <v>0.1382643758372375</v>
      </c>
      <c r="AD14" s="24">
        <f>(O14/H14)^(1/($O$3-$H$3))-1</f>
        <v>0.13574761162026117</v>
      </c>
    </row>
    <row r="15" spans="1:30" x14ac:dyDescent="0.15">
      <c r="F15" s="80"/>
      <c r="G15" s="80"/>
      <c r="H15" s="80"/>
      <c r="I15" s="80"/>
      <c r="J15" s="80"/>
      <c r="K15" s="80"/>
      <c r="L15" s="80"/>
      <c r="M15" s="80"/>
      <c r="N15" s="80"/>
      <c r="O15" s="80"/>
      <c r="U15" s="24"/>
      <c r="V15" s="24"/>
      <c r="W15" s="24"/>
      <c r="X15" s="24"/>
      <c r="Y15" s="24"/>
      <c r="Z15" s="24"/>
      <c r="AA15" s="24"/>
      <c r="AB15" s="24"/>
      <c r="AC15" s="24"/>
      <c r="AD15" s="24"/>
    </row>
    <row r="16" spans="1:30" x14ac:dyDescent="0.15">
      <c r="A16" t="s">
        <v>394</v>
      </c>
      <c r="B16" s="80">
        <v>9928.1372714142963</v>
      </c>
      <c r="C16" s="80">
        <f>C14-B14</f>
        <v>9609.346793272387</v>
      </c>
      <c r="D16" s="80">
        <f>D14-C14</f>
        <v>11918.832422764477</v>
      </c>
      <c r="E16" s="80">
        <f>E14-D14</f>
        <v>18439.803492458181</v>
      </c>
      <c r="F16" s="80">
        <f>F14-E14</f>
        <v>24300.738797521321</v>
      </c>
      <c r="G16" s="80">
        <f t="shared" ref="G16:O16" si="11">G14-F14</f>
        <v>30549.0323788924</v>
      </c>
      <c r="H16" s="80">
        <f t="shared" si="11"/>
        <v>33614.969340701136</v>
      </c>
      <c r="I16" s="80">
        <f t="shared" si="11"/>
        <v>26882.99266283933</v>
      </c>
      <c r="J16" s="80">
        <f t="shared" si="11"/>
        <v>13420.59486357565</v>
      </c>
      <c r="K16" s="80">
        <f t="shared" si="11"/>
        <v>23338.159683671576</v>
      </c>
      <c r="L16" s="80">
        <f t="shared" si="11"/>
        <v>41810.01749988817</v>
      </c>
      <c r="M16" s="80">
        <f t="shared" si="11"/>
        <v>37251.492221317021</v>
      </c>
      <c r="N16" s="80">
        <f t="shared" si="11"/>
        <v>36482.014519954624</v>
      </c>
      <c r="O16" s="80">
        <f t="shared" si="11"/>
        <v>46477.697512851562</v>
      </c>
      <c r="Q16" s="81"/>
      <c r="R16" s="81">
        <f t="shared" ref="R16:W16" si="12">D16/C16-1</f>
        <v>0.24033742138529002</v>
      </c>
      <c r="S16" s="81">
        <f t="shared" si="12"/>
        <v>0.54711492186423549</v>
      </c>
      <c r="T16" s="81">
        <f t="shared" si="12"/>
        <v>0.31784152729503012</v>
      </c>
      <c r="U16" s="81">
        <f t="shared" si="12"/>
        <v>0.25712360572380644</v>
      </c>
      <c r="V16" s="24">
        <f t="shared" si="12"/>
        <v>0.10036118079887602</v>
      </c>
      <c r="W16" s="24">
        <f t="shared" si="12"/>
        <v>-0.20026722647373363</v>
      </c>
      <c r="X16" s="24">
        <f t="shared" ref="X16:AC16" si="13">J16/I16-1</f>
        <v>-0.50077749780711378</v>
      </c>
      <c r="Y16" s="24">
        <f t="shared" si="13"/>
        <v>0.73898101544014483</v>
      </c>
      <c r="Z16" s="24">
        <f t="shared" si="13"/>
        <v>0.79148733518780134</v>
      </c>
      <c r="AA16" s="24">
        <f t="shared" si="13"/>
        <v>-0.10902949941562068</v>
      </c>
      <c r="AB16" s="24">
        <f t="shared" si="13"/>
        <v>-2.0656292016191125E-2</v>
      </c>
      <c r="AC16" s="24">
        <f t="shared" si="13"/>
        <v>0.27398933760715383</v>
      </c>
      <c r="AD16" s="24">
        <f>(O16/H16)^(1/($O$3-$H$3))-1</f>
        <v>4.7373780953446243E-2</v>
      </c>
    </row>
    <row r="17" spans="1:30" x14ac:dyDescent="0.15">
      <c r="F17" s="83"/>
      <c r="G17" s="83"/>
      <c r="H17" s="83"/>
      <c r="I17" s="83"/>
      <c r="J17" s="83"/>
      <c r="K17" s="83"/>
      <c r="L17" s="83"/>
      <c r="M17" s="83"/>
      <c r="N17" s="83"/>
      <c r="O17" s="83"/>
      <c r="U17" s="24"/>
      <c r="V17" s="24"/>
      <c r="W17" s="24"/>
      <c r="X17" s="24"/>
      <c r="Y17" s="24"/>
      <c r="Z17" s="24"/>
      <c r="AA17" s="24"/>
      <c r="AB17" s="24"/>
      <c r="AC17" s="24"/>
      <c r="AD17" s="24"/>
    </row>
    <row r="18" spans="1:30" x14ac:dyDescent="0.15">
      <c r="A18" t="s">
        <v>151</v>
      </c>
      <c r="B18" s="84">
        <v>0.66289080346799756</v>
      </c>
      <c r="C18" s="84">
        <v>0.72822568121043241</v>
      </c>
      <c r="D18" s="84">
        <v>0.8</v>
      </c>
      <c r="E18" s="84">
        <v>0.8</v>
      </c>
      <c r="F18" s="84">
        <v>0.8</v>
      </c>
      <c r="G18" s="84">
        <v>0.8</v>
      </c>
      <c r="H18" s="84">
        <v>0.8</v>
      </c>
      <c r="I18" s="84">
        <v>0.8</v>
      </c>
      <c r="J18" s="84">
        <v>0.8</v>
      </c>
      <c r="K18" s="84">
        <v>0.8</v>
      </c>
      <c r="L18" s="84">
        <v>0.8</v>
      </c>
      <c r="M18" s="84">
        <v>0.8</v>
      </c>
      <c r="N18" s="84">
        <v>0.8</v>
      </c>
      <c r="O18" s="84">
        <v>0.8</v>
      </c>
    </row>
    <row r="19" spans="1:30" x14ac:dyDescent="0.15">
      <c r="A19" t="s">
        <v>152</v>
      </c>
      <c r="B19" s="83">
        <f>B16*B18</f>
        <v>6581.2708927883959</v>
      </c>
      <c r="C19" s="83">
        <f>C16*C18</f>
        <v>6997.7731145180678</v>
      </c>
      <c r="D19" s="83">
        <f>D16*D18</f>
        <v>9535.0659382115828</v>
      </c>
      <c r="E19" s="83">
        <f>E16*E18</f>
        <v>14751.842793966545</v>
      </c>
      <c r="F19" s="83">
        <f t="shared" ref="F19:O19" si="14">F16*F18</f>
        <v>19440.591038017057</v>
      </c>
      <c r="G19" s="83">
        <f t="shared" si="14"/>
        <v>24439.225903113922</v>
      </c>
      <c r="H19" s="83">
        <f>H16*H18</f>
        <v>26891.975472560909</v>
      </c>
      <c r="I19" s="83">
        <f>I16*I18</f>
        <v>21506.394130271467</v>
      </c>
      <c r="J19" s="83">
        <f t="shared" si="14"/>
        <v>10736.475890860522</v>
      </c>
      <c r="K19" s="83">
        <f t="shared" si="14"/>
        <v>18670.527746937263</v>
      </c>
      <c r="L19" s="83">
        <f t="shared" si="14"/>
        <v>33448.013999910538</v>
      </c>
      <c r="M19" s="83">
        <f t="shared" si="14"/>
        <v>29801.193777053617</v>
      </c>
      <c r="N19" s="83">
        <f t="shared" si="14"/>
        <v>29185.611615963702</v>
      </c>
      <c r="O19" s="83">
        <f t="shared" si="14"/>
        <v>37182.158010281251</v>
      </c>
      <c r="Q19" s="81"/>
      <c r="R19" s="81">
        <f>D19/C19-1</f>
        <v>0.36258575151993289</v>
      </c>
      <c r="S19" s="81">
        <f>E19/D19-1</f>
        <v>0.54711492186423549</v>
      </c>
      <c r="T19" s="81">
        <f>F19/E19-1</f>
        <v>0.31784152729503012</v>
      </c>
      <c r="U19" s="81">
        <f>G19/F19-1</f>
        <v>0.25712360572380644</v>
      </c>
      <c r="V19" s="24">
        <f t="shared" ref="V19:AC19" si="15">H19/G19-1</f>
        <v>0.10036118079887579</v>
      </c>
      <c r="W19" s="24">
        <f>I19/H19-1</f>
        <v>-0.20026722647373352</v>
      </c>
      <c r="X19" s="24">
        <f t="shared" si="15"/>
        <v>-0.50077749780711378</v>
      </c>
      <c r="Y19" s="24">
        <f t="shared" si="15"/>
        <v>0.73898101544014483</v>
      </c>
      <c r="Z19" s="24">
        <f t="shared" si="15"/>
        <v>0.79148733518780112</v>
      </c>
      <c r="AA19" s="24">
        <f t="shared" si="15"/>
        <v>-0.10902949941562079</v>
      </c>
      <c r="AB19" s="24">
        <f t="shared" si="15"/>
        <v>-2.0656292016191014E-2</v>
      </c>
      <c r="AC19" s="24">
        <f t="shared" si="15"/>
        <v>0.27398933760715383</v>
      </c>
      <c r="AD19" s="24">
        <f>(O19/H19)^(1/($O$3-$H$3))-1</f>
        <v>4.7373780953446243E-2</v>
      </c>
    </row>
    <row r="20" spans="1:30" x14ac:dyDescent="0.15">
      <c r="A20" t="s">
        <v>499</v>
      </c>
      <c r="B20" s="80">
        <v>11474.473522034426</v>
      </c>
      <c r="G20" s="82"/>
      <c r="H20" s="82"/>
      <c r="I20" s="82"/>
      <c r="J20" s="82"/>
      <c r="K20" s="82"/>
      <c r="L20" s="82"/>
      <c r="M20" s="82"/>
      <c r="N20" s="82"/>
      <c r="O20" s="82"/>
    </row>
    <row r="21" spans="1:30" x14ac:dyDescent="0.15">
      <c r="F21" s="80"/>
      <c r="G21" s="80"/>
      <c r="H21" s="80"/>
      <c r="I21" s="80"/>
      <c r="J21" s="80"/>
      <c r="K21" s="80"/>
      <c r="L21" s="80"/>
      <c r="M21" s="80"/>
      <c r="N21" s="80"/>
      <c r="O21" s="80"/>
    </row>
    <row r="22" spans="1:30" x14ac:dyDescent="0.15">
      <c r="A22" t="s">
        <v>144</v>
      </c>
      <c r="B22" s="84">
        <f>1-B18</f>
        <v>0.33710919653200244</v>
      </c>
      <c r="C22" s="84">
        <f>1-C18</f>
        <v>0.27177431878956759</v>
      </c>
      <c r="D22" s="84">
        <f>1-D18</f>
        <v>0.19999999999999996</v>
      </c>
      <c r="E22" s="84">
        <f>1-E18</f>
        <v>0.19999999999999996</v>
      </c>
      <c r="F22" s="84">
        <f>1-F18</f>
        <v>0.19999999999999996</v>
      </c>
      <c r="G22" s="84">
        <f t="shared" ref="G22:O22" si="16">1-G18</f>
        <v>0.19999999999999996</v>
      </c>
      <c r="H22" s="84">
        <f t="shared" si="16"/>
        <v>0.19999999999999996</v>
      </c>
      <c r="I22" s="84">
        <f t="shared" si="16"/>
        <v>0.19999999999999996</v>
      </c>
      <c r="J22" s="84">
        <f t="shared" si="16"/>
        <v>0.19999999999999996</v>
      </c>
      <c r="K22" s="84">
        <f t="shared" si="16"/>
        <v>0.19999999999999996</v>
      </c>
      <c r="L22" s="84">
        <f t="shared" si="16"/>
        <v>0.19999999999999996</v>
      </c>
      <c r="M22" s="84">
        <f t="shared" si="16"/>
        <v>0.19999999999999996</v>
      </c>
      <c r="N22" s="84">
        <f t="shared" si="16"/>
        <v>0.19999999999999996</v>
      </c>
      <c r="O22" s="84">
        <f t="shared" si="16"/>
        <v>0.19999999999999996</v>
      </c>
    </row>
    <row r="23" spans="1:30" x14ac:dyDescent="0.15">
      <c r="A23" t="s">
        <v>150</v>
      </c>
      <c r="B23" s="83">
        <f t="shared" ref="B23:I23" si="17">B16*B22</f>
        <v>3346.8663786259003</v>
      </c>
      <c r="C23" s="83">
        <f t="shared" si="17"/>
        <v>2611.5736787543187</v>
      </c>
      <c r="D23" s="83">
        <f t="shared" si="17"/>
        <v>2383.7664845528948</v>
      </c>
      <c r="E23" s="83">
        <f t="shared" si="17"/>
        <v>3687.9606984916354</v>
      </c>
      <c r="F23" s="83">
        <f t="shared" si="17"/>
        <v>4860.1477595042634</v>
      </c>
      <c r="G23" s="83">
        <f t="shared" si="17"/>
        <v>6109.8064757784787</v>
      </c>
      <c r="H23" s="83">
        <f>H16*H22</f>
        <v>6722.9938681402255</v>
      </c>
      <c r="I23" s="83">
        <f t="shared" si="17"/>
        <v>5376.5985325678648</v>
      </c>
      <c r="J23" s="83">
        <f t="shared" ref="J23:O23" si="18">J16*J22</f>
        <v>2684.1189727151295</v>
      </c>
      <c r="K23" s="83">
        <f t="shared" si="18"/>
        <v>4667.631936734314</v>
      </c>
      <c r="L23" s="83">
        <f t="shared" si="18"/>
        <v>8362.0034999776326</v>
      </c>
      <c r="M23" s="83">
        <f t="shared" si="18"/>
        <v>7450.2984442634024</v>
      </c>
      <c r="N23" s="83">
        <f t="shared" si="18"/>
        <v>7296.4029039909228</v>
      </c>
      <c r="O23" s="83">
        <f t="shared" si="18"/>
        <v>9295.539502570311</v>
      </c>
      <c r="Q23" s="81"/>
      <c r="R23" s="81">
        <f>D23/C23-1</f>
        <v>-8.7229855337676909E-2</v>
      </c>
      <c r="S23" s="81">
        <f>E23/D23-1</f>
        <v>0.54711492186423571</v>
      </c>
      <c r="T23" s="81">
        <f>F23/E23-1</f>
        <v>0.31784152729503035</v>
      </c>
      <c r="U23" s="81">
        <f>G23/F23-1</f>
        <v>0.25712360572380644</v>
      </c>
      <c r="V23" s="24">
        <f t="shared" ref="V23:AC23" si="19">H23/G23-1</f>
        <v>0.10036118079887602</v>
      </c>
      <c r="W23" s="24">
        <f t="shared" si="19"/>
        <v>-0.20026722647373352</v>
      </c>
      <c r="X23" s="24">
        <f>J23/I23-1</f>
        <v>-0.50077749780711378</v>
      </c>
      <c r="Y23" s="24">
        <f t="shared" si="19"/>
        <v>0.73898101544014461</v>
      </c>
      <c r="Z23" s="24">
        <f t="shared" si="19"/>
        <v>0.79148733518780134</v>
      </c>
      <c r="AA23" s="24">
        <f t="shared" si="19"/>
        <v>-0.10902949941562079</v>
      </c>
      <c r="AB23" s="24">
        <f t="shared" si="19"/>
        <v>-2.0656292016191125E-2</v>
      </c>
      <c r="AC23" s="24">
        <f t="shared" si="19"/>
        <v>0.27398933760715405</v>
      </c>
      <c r="AD23" s="24">
        <f>(O23/H23)^(1/($O$3-$H$3))-1</f>
        <v>4.7373780953446243E-2</v>
      </c>
    </row>
    <row r="24" spans="1:30" x14ac:dyDescent="0.15">
      <c r="F24" s="82"/>
      <c r="G24" s="82"/>
      <c r="H24" s="82"/>
      <c r="I24" s="82"/>
      <c r="J24" s="82"/>
      <c r="K24" s="82"/>
      <c r="L24" s="82"/>
      <c r="M24" s="82"/>
      <c r="N24" s="82"/>
      <c r="O24" s="82"/>
    </row>
    <row r="25" spans="1:30" x14ac:dyDescent="0.15">
      <c r="A25" s="67" t="s">
        <v>149</v>
      </c>
      <c r="B25" s="68"/>
      <c r="C25" s="68"/>
      <c r="D25" s="68"/>
      <c r="E25" s="68"/>
      <c r="F25" s="68"/>
      <c r="G25" s="68"/>
      <c r="H25" s="68"/>
      <c r="I25" s="68"/>
      <c r="J25" s="68"/>
      <c r="K25" s="68"/>
      <c r="L25" s="68"/>
      <c r="M25" s="68"/>
      <c r="N25" s="68"/>
      <c r="O25" s="68"/>
      <c r="P25" s="85"/>
      <c r="Q25" s="85"/>
      <c r="R25" s="85"/>
      <c r="S25" s="85"/>
      <c r="T25" s="85"/>
      <c r="U25" s="85"/>
      <c r="V25" s="85"/>
      <c r="W25" s="85"/>
      <c r="X25" s="85"/>
      <c r="Y25" s="85"/>
      <c r="Z25" s="85"/>
      <c r="AA25" s="85"/>
      <c r="AB25" s="85"/>
      <c r="AC25" s="85"/>
      <c r="AD25" s="85"/>
    </row>
    <row r="26" spans="1:30" x14ac:dyDescent="0.15">
      <c r="A26" s="98" t="s">
        <v>370</v>
      </c>
      <c r="B26" s="20"/>
      <c r="C26" s="20"/>
      <c r="D26" s="20"/>
      <c r="E26" s="20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30" x14ac:dyDescent="0.15">
      <c r="A27" s="116" t="s">
        <v>253</v>
      </c>
      <c r="B27" s="4">
        <f>'Wholesale Prices'!B35</f>
        <v>5159.3</v>
      </c>
      <c r="C27" s="4">
        <f>'Wholesale Prices'!C35</f>
        <v>5000</v>
      </c>
      <c r="D27" s="4">
        <f>'Wholesale Prices'!D35</f>
        <v>4459</v>
      </c>
      <c r="E27" s="4">
        <f>'Wholesale Prices'!E35</f>
        <v>3190</v>
      </c>
      <c r="F27" s="4">
        <f>'Wholesale Prices'!F35</f>
        <v>3195.5470500000001</v>
      </c>
      <c r="G27" s="4">
        <f>'Wholesale Prices'!G35</f>
        <v>3229.2211400000001</v>
      </c>
      <c r="H27" s="4">
        <f>'Wholesale Prices'!H35</f>
        <v>3227.3094900000001</v>
      </c>
      <c r="I27" s="4">
        <f>'Wholesale Prices'!I35</f>
        <v>2825.6726054793526</v>
      </c>
      <c r="J27" s="4">
        <f>'Wholesale Prices'!J35</f>
        <v>2356.236161718839</v>
      </c>
      <c r="K27" s="4">
        <f>'Wholesale Prices'!K35</f>
        <v>2065.0876317238576</v>
      </c>
      <c r="L27" s="4">
        <f>'Wholesale Prices'!L35</f>
        <v>1854.2686269182409</v>
      </c>
      <c r="M27" s="4">
        <f>'Wholesale Prices'!M35</f>
        <v>1686.1471740662678</v>
      </c>
      <c r="N27" s="4">
        <f>'Wholesale Prices'!N35</f>
        <v>1534.7722295665171</v>
      </c>
      <c r="O27" s="4">
        <f>'Wholesale Prices'!O35</f>
        <v>1398.5428792590344</v>
      </c>
      <c r="Q27" s="81">
        <f t="shared" ref="Q27:U28" si="20">C27/B27-1</f>
        <v>-3.0876281666117555E-2</v>
      </c>
      <c r="R27" s="81">
        <f t="shared" si="20"/>
        <v>-0.10819999999999996</v>
      </c>
      <c r="S27" s="81">
        <f t="shared" si="20"/>
        <v>-0.28459295806234586</v>
      </c>
      <c r="T27" s="81">
        <f t="shared" si="20"/>
        <v>1.7388871473353884E-3</v>
      </c>
      <c r="U27" s="81">
        <f t="shared" si="20"/>
        <v>1.0537816991303517E-2</v>
      </c>
      <c r="V27" s="24">
        <f t="shared" ref="V27:AC27" si="21">H27/G27-1</f>
        <v>-5.9198485242173415E-4</v>
      </c>
      <c r="W27" s="24">
        <f t="shared" si="21"/>
        <v>-0.1244494479891507</v>
      </c>
      <c r="X27" s="24">
        <f t="shared" si="21"/>
        <v>-0.1661326378895468</v>
      </c>
      <c r="Y27" s="24">
        <f t="shared" si="21"/>
        <v>-0.12356508856166304</v>
      </c>
      <c r="Z27" s="24">
        <f t="shared" si="21"/>
        <v>-0.10208719551026169</v>
      </c>
      <c r="AA27" s="24">
        <f t="shared" si="21"/>
        <v>-9.0667258460489508E-2</v>
      </c>
      <c r="AB27" s="24">
        <f t="shared" si="21"/>
        <v>-8.9775641668751183E-2</v>
      </c>
      <c r="AC27" s="24">
        <f t="shared" si="21"/>
        <v>-8.876193332346094E-2</v>
      </c>
      <c r="AD27" s="24">
        <f>(O27/H27)^(1/($O$3-$H$3))-1</f>
        <v>-0.11260023332804003</v>
      </c>
    </row>
    <row r="28" spans="1:30" x14ac:dyDescent="0.15">
      <c r="A28" s="116" t="s">
        <v>380</v>
      </c>
      <c r="B28" s="4">
        <f>'Wholesale Prices'!B36</f>
        <v>29188.075000000001</v>
      </c>
      <c r="C28" s="4">
        <f>'Wholesale Prices'!C36</f>
        <v>25191.499999999996</v>
      </c>
      <c r="D28" s="4">
        <f>'Wholesale Prices'!D36</f>
        <v>20473.650000000001</v>
      </c>
      <c r="E28" s="4">
        <f>'Wholesale Prices'!E36</f>
        <v>16177.5</v>
      </c>
      <c r="F28" s="4">
        <f>'Wholesale Prices'!F36</f>
        <v>15719.728580000001</v>
      </c>
      <c r="G28" s="4">
        <f>'Wholesale Prices'!G36</f>
        <v>15329.627200000001</v>
      </c>
      <c r="H28" s="4">
        <f>'Wholesale Prices'!H36</f>
        <v>14681.78025</v>
      </c>
      <c r="I28" s="4">
        <f>'Wholesale Prices'!I36</f>
        <v>12202.753527384955</v>
      </c>
      <c r="J28" s="4">
        <f>'Wholesale Prices'!J36</f>
        <v>9659.4568978701554</v>
      </c>
      <c r="K28" s="4">
        <f>'Wholesale Prices'!K36</f>
        <v>8036.5614796304053</v>
      </c>
      <c r="L28" s="4">
        <f>'Wholesale Prices'!L36</f>
        <v>6850.1854653213122</v>
      </c>
      <c r="M28" s="4">
        <f>'Wholesale Prices'!M36</f>
        <v>5913.2065918377093</v>
      </c>
      <c r="N28" s="4">
        <f>'Wholesale Prices'!N36</f>
        <v>5109.3940692006945</v>
      </c>
      <c r="O28" s="4">
        <f>'Wholesale Prices'!O36</f>
        <v>4419.7646832584378</v>
      </c>
      <c r="Q28" s="81">
        <f t="shared" si="20"/>
        <v>-0.13692492567598258</v>
      </c>
      <c r="R28" s="81">
        <f t="shared" si="20"/>
        <v>-0.1872794394934798</v>
      </c>
      <c r="S28" s="81">
        <f t="shared" si="20"/>
        <v>-0.20983801129744828</v>
      </c>
      <c r="T28" s="81">
        <f t="shared" si="20"/>
        <v>-2.8296796167516569E-2</v>
      </c>
      <c r="U28" s="81">
        <f t="shared" si="20"/>
        <v>-2.4816037886068898E-2</v>
      </c>
      <c r="V28" s="24">
        <f t="shared" ref="V28:AC28" si="22">H28/G28-1</f>
        <v>-4.2261102735753453E-2</v>
      </c>
      <c r="W28" s="24">
        <f t="shared" si="22"/>
        <v>-0.16885055357064371</v>
      </c>
      <c r="X28" s="24">
        <f t="shared" si="22"/>
        <v>-0.2084198966903027</v>
      </c>
      <c r="Y28" s="24">
        <f t="shared" si="22"/>
        <v>-0.16801104196630223</v>
      </c>
      <c r="Z28" s="24">
        <f t="shared" si="22"/>
        <v>-0.14762234038974265</v>
      </c>
      <c r="AA28" s="24">
        <f t="shared" si="22"/>
        <v>-0.13678153361350687</v>
      </c>
      <c r="AB28" s="24">
        <f t="shared" si="22"/>
        <v>-0.13593513268191182</v>
      </c>
      <c r="AC28" s="24">
        <f t="shared" si="22"/>
        <v>-0.13497283172956387</v>
      </c>
      <c r="AD28" s="24">
        <f>(O28/H28)^(1/($O$3-$H$3))-1</f>
        <v>-0.15760223880048452</v>
      </c>
    </row>
    <row r="29" spans="1:30" x14ac:dyDescent="0.15">
      <c r="A29" s="151" t="s">
        <v>480</v>
      </c>
      <c r="B29" s="4"/>
      <c r="C29" s="4"/>
      <c r="D29" s="4"/>
      <c r="E29" s="4"/>
      <c r="F29" s="4"/>
      <c r="G29" s="4"/>
      <c r="H29" s="4"/>
      <c r="I29" s="4">
        <f>'Wholesale Prices'!I37</f>
        <v>45150.188051324338</v>
      </c>
      <c r="J29" s="4">
        <f>'Wholesale Prices'!J37</f>
        <v>34448.06353488296</v>
      </c>
      <c r="K29" s="4">
        <f>'Wholesale Prices'!K37</f>
        <v>27624.393797008022</v>
      </c>
      <c r="L29" s="4">
        <f>'Wholesale Prices'!L37</f>
        <v>22695.261725406897</v>
      </c>
      <c r="M29" s="4">
        <f>'Wholesale Prices'!M37</f>
        <v>18882.795873220537</v>
      </c>
      <c r="N29" s="4">
        <f>'Wholesale Prices'!N37</f>
        <v>15726.172170091631</v>
      </c>
      <c r="O29" s="4">
        <f>'Wholesale Prices'!O37</f>
        <v>13111.825303382537</v>
      </c>
      <c r="Q29" s="81"/>
      <c r="R29" s="81"/>
      <c r="S29" s="81"/>
      <c r="T29" s="81"/>
      <c r="U29" s="81"/>
      <c r="V29" s="24"/>
      <c r="W29" s="24"/>
      <c r="X29" s="24">
        <f t="shared" ref="X29:AC29" si="23">J29/I29-1</f>
        <v>-0.23703388575648388</v>
      </c>
      <c r="Y29" s="24">
        <f t="shared" si="23"/>
        <v>-0.19808572783678013</v>
      </c>
      <c r="Z29" s="24">
        <f t="shared" si="23"/>
        <v>-0.17843403579538442</v>
      </c>
      <c r="AA29" s="24">
        <f t="shared" si="23"/>
        <v>-0.16798510183816828</v>
      </c>
      <c r="AB29" s="24">
        <f t="shared" si="23"/>
        <v>-0.16716929655558099</v>
      </c>
      <c r="AC29" s="24">
        <f t="shared" si="23"/>
        <v>-0.16624178079908825</v>
      </c>
      <c r="AD29" s="24"/>
    </row>
    <row r="30" spans="1:30" x14ac:dyDescent="0.15">
      <c r="A30" s="46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U30" s="24"/>
      <c r="V30" s="24"/>
      <c r="W30" s="24"/>
      <c r="X30" s="24"/>
      <c r="Y30" s="24"/>
      <c r="Z30" s="24"/>
      <c r="AA30" s="24"/>
      <c r="AB30" s="24"/>
      <c r="AC30" s="24"/>
      <c r="AD30" s="24"/>
    </row>
    <row r="31" spans="1:30" x14ac:dyDescent="0.15">
      <c r="A31" s="98" t="s">
        <v>371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U31" s="24"/>
      <c r="V31" s="24"/>
      <c r="W31" s="24"/>
      <c r="X31" s="24"/>
      <c r="Y31" s="24"/>
      <c r="Z31" s="24"/>
      <c r="AA31" s="24"/>
      <c r="AB31" s="24"/>
      <c r="AC31" s="24"/>
      <c r="AD31" s="24"/>
    </row>
    <row r="32" spans="1:30" x14ac:dyDescent="0.15">
      <c r="A32" s="116" t="s">
        <v>247</v>
      </c>
      <c r="B32" s="4">
        <f>'Wholesale Prices'!B42</f>
        <v>185734.80000000002</v>
      </c>
      <c r="C32" s="4">
        <f>'Wholesale Prices'!C42</f>
        <v>180000</v>
      </c>
      <c r="D32" s="4">
        <f>'Wholesale Prices'!D42</f>
        <v>160524</v>
      </c>
      <c r="E32" s="4">
        <f>'Wholesale Prices'!E42</f>
        <v>114840</v>
      </c>
      <c r="F32" s="4">
        <f>'Wholesale Prices'!F42</f>
        <v>115039.69380000001</v>
      </c>
      <c r="G32" s="4">
        <f>'Wholesale Prices'!G42</f>
        <v>116251.96104000001</v>
      </c>
      <c r="H32" s="4">
        <f>'Wholesale Prices'!H42</f>
        <v>116183.14164</v>
      </c>
      <c r="I32" s="4">
        <f>'Wholesale Prices'!I42</f>
        <v>101724.2137972567</v>
      </c>
      <c r="J32" s="4">
        <f>'Wholesale Prices'!J42</f>
        <v>84824.501821878206</v>
      </c>
      <c r="K32" s="4">
        <f>'Wholesale Prices'!K42</f>
        <v>74343.154742058876</v>
      </c>
      <c r="L32" s="4">
        <f>'Wholesale Prices'!L42</f>
        <v>66753.670569056674</v>
      </c>
      <c r="M32" s="4">
        <f>'Wholesale Prices'!M42</f>
        <v>60701.298266385638</v>
      </c>
      <c r="N32" s="4">
        <f>'Wholesale Prices'!N42</f>
        <v>55251.800264394617</v>
      </c>
      <c r="O32" s="4">
        <f>'Wholesale Prices'!O42</f>
        <v>50347.543653325236</v>
      </c>
      <c r="Q32" s="81">
        <f t="shared" ref="Q32:U33" si="24">C32/B32-1</f>
        <v>-3.0876281666117555E-2</v>
      </c>
      <c r="R32" s="81">
        <f t="shared" si="24"/>
        <v>-0.10819999999999996</v>
      </c>
      <c r="S32" s="81">
        <f t="shared" si="24"/>
        <v>-0.28459295806234586</v>
      </c>
      <c r="T32" s="81">
        <f t="shared" si="24"/>
        <v>1.7388871473353884E-3</v>
      </c>
      <c r="U32" s="81">
        <f t="shared" si="24"/>
        <v>1.0537816991303517E-2</v>
      </c>
      <c r="V32" s="24">
        <f t="shared" ref="V32:AC32" si="25">H32/G32-1</f>
        <v>-5.9198485242173415E-4</v>
      </c>
      <c r="W32" s="24">
        <f t="shared" si="25"/>
        <v>-0.12444944798915059</v>
      </c>
      <c r="X32" s="24">
        <f t="shared" si="25"/>
        <v>-0.16613263788954691</v>
      </c>
      <c r="Y32" s="24">
        <f t="shared" si="25"/>
        <v>-0.12356508856166304</v>
      </c>
      <c r="Z32" s="24">
        <f t="shared" si="25"/>
        <v>-0.10208719551026169</v>
      </c>
      <c r="AA32" s="24">
        <f t="shared" si="25"/>
        <v>-9.0667258460489508E-2</v>
      </c>
      <c r="AB32" s="24">
        <f t="shared" si="25"/>
        <v>-8.9775641668751183E-2</v>
      </c>
      <c r="AC32" s="24">
        <f t="shared" si="25"/>
        <v>-8.8761933323461051E-2</v>
      </c>
      <c r="AD32" s="24">
        <f>(O32/H32)^(1/($O$3-$H$3))-1</f>
        <v>-0.11260023332804003</v>
      </c>
    </row>
    <row r="33" spans="1:30" x14ac:dyDescent="0.15">
      <c r="A33" s="116" t="s">
        <v>381</v>
      </c>
      <c r="B33" s="4">
        <f>'Wholesale Prices'!B43</f>
        <v>1050770.7</v>
      </c>
      <c r="C33" s="4">
        <f>'Wholesale Prices'!C43</f>
        <v>906893.99999999988</v>
      </c>
      <c r="D33" s="4">
        <f>'Wholesale Prices'!D43</f>
        <v>737051.4</v>
      </c>
      <c r="E33" s="4">
        <f>'Wholesale Prices'!E43</f>
        <v>582390</v>
      </c>
      <c r="F33" s="4">
        <f>'Wholesale Prices'!F43</f>
        <v>565910.22888000007</v>
      </c>
      <c r="G33" s="4">
        <f>'Wholesale Prices'!G43</f>
        <v>551866.57920000004</v>
      </c>
      <c r="H33" s="4">
        <f>'Wholesale Prices'!H43</f>
        <v>528544.08900000004</v>
      </c>
      <c r="I33" s="4">
        <f>'Wholesale Prices'!I43</f>
        <v>439299.12698585837</v>
      </c>
      <c r="J33" s="4">
        <f>'Wholesale Prices'!J43</f>
        <v>347740.4483233256</v>
      </c>
      <c r="K33" s="4">
        <f>'Wholesale Prices'!K43</f>
        <v>289316.21326669457</v>
      </c>
      <c r="L33" s="4">
        <f>'Wholesale Prices'!L43</f>
        <v>246606.67675156723</v>
      </c>
      <c r="M33" s="4">
        <f>'Wholesale Prices'!M43</f>
        <v>212875.43730615755</v>
      </c>
      <c r="N33" s="4">
        <f>'Wholesale Prices'!N43</f>
        <v>183938.186491225</v>
      </c>
      <c r="O33" s="4">
        <f>'Wholesale Prices'!O43</f>
        <v>159111.52859730375</v>
      </c>
      <c r="Q33" s="81">
        <f t="shared" si="24"/>
        <v>-0.13692492567598247</v>
      </c>
      <c r="R33" s="81">
        <f t="shared" si="24"/>
        <v>-0.1872794394934798</v>
      </c>
      <c r="S33" s="81">
        <f t="shared" si="24"/>
        <v>-0.20983801129744817</v>
      </c>
      <c r="T33" s="81">
        <f t="shared" si="24"/>
        <v>-2.8296796167516458E-2</v>
      </c>
      <c r="U33" s="81">
        <f t="shared" si="24"/>
        <v>-2.4816037886068898E-2</v>
      </c>
      <c r="V33" s="24">
        <f t="shared" ref="V33:AC33" si="26">H33/G33-1</f>
        <v>-4.2261102735753453E-2</v>
      </c>
      <c r="W33" s="24">
        <f t="shared" si="26"/>
        <v>-0.16885055357064382</v>
      </c>
      <c r="X33" s="24">
        <f t="shared" si="26"/>
        <v>-0.2084198966903027</v>
      </c>
      <c r="Y33" s="24">
        <f t="shared" si="26"/>
        <v>-0.16801104196630234</v>
      </c>
      <c r="Z33" s="24">
        <f t="shared" si="26"/>
        <v>-0.14762234038974253</v>
      </c>
      <c r="AA33" s="24">
        <f t="shared" si="26"/>
        <v>-0.13678153361350676</v>
      </c>
      <c r="AB33" s="24">
        <f t="shared" si="26"/>
        <v>-0.13593513268191193</v>
      </c>
      <c r="AC33" s="24">
        <f t="shared" si="26"/>
        <v>-0.13497283172956387</v>
      </c>
      <c r="AD33" s="24">
        <f>(O33/H33)^(1/($O$3-$H$3))-1</f>
        <v>-0.15760223880048452</v>
      </c>
    </row>
    <row r="34" spans="1:30" x14ac:dyDescent="0.15">
      <c r="A34" s="151" t="s">
        <v>481</v>
      </c>
      <c r="B34" s="4"/>
      <c r="C34" s="4"/>
      <c r="D34" s="4"/>
      <c r="E34" s="4"/>
      <c r="F34" s="4"/>
      <c r="G34" s="4"/>
      <c r="H34" s="4"/>
      <c r="I34" s="4">
        <f>'Wholesale Prices'!I44</f>
        <v>1625406.7698476762</v>
      </c>
      <c r="J34" s="4">
        <f>'Wholesale Prices'!J44</f>
        <v>1240130.2872557866</v>
      </c>
      <c r="K34" s="4">
        <f>'Wholesale Prices'!K44</f>
        <v>994478.17669228883</v>
      </c>
      <c r="L34" s="4">
        <f>'Wholesale Prices'!L44</f>
        <v>817029.42211464827</v>
      </c>
      <c r="M34" s="4">
        <f>'Wholesale Prices'!M44</f>
        <v>679780.65143593936</v>
      </c>
      <c r="N34" s="4">
        <f>'Wholesale Prices'!N44</f>
        <v>566142.1981232987</v>
      </c>
      <c r="O34" s="4">
        <f>'Wholesale Prices'!O44</f>
        <v>472025.7109217713</v>
      </c>
      <c r="Q34" s="81"/>
      <c r="R34" s="81"/>
      <c r="S34" s="81"/>
      <c r="T34" s="81"/>
      <c r="U34" s="81"/>
      <c r="V34" s="24"/>
      <c r="W34" s="24"/>
      <c r="X34" s="24">
        <f t="shared" ref="X34:AC34" si="27">J34/I34-1</f>
        <v>-0.23703388575648388</v>
      </c>
      <c r="Y34" s="24">
        <f t="shared" si="27"/>
        <v>-0.19808572783678013</v>
      </c>
      <c r="Z34" s="24">
        <f t="shared" si="27"/>
        <v>-0.17843403579538453</v>
      </c>
      <c r="AA34" s="24">
        <f t="shared" si="27"/>
        <v>-0.16798510183816817</v>
      </c>
      <c r="AB34" s="24">
        <f t="shared" si="27"/>
        <v>-0.1671692965555811</v>
      </c>
      <c r="AC34" s="24">
        <f t="shared" si="27"/>
        <v>-0.16624178079908825</v>
      </c>
      <c r="AD34" s="24"/>
    </row>
    <row r="35" spans="1:30" x14ac:dyDescent="0.15">
      <c r="A35" s="46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U35" s="24"/>
      <c r="V35" s="24"/>
      <c r="W35" s="24"/>
      <c r="X35" s="24"/>
      <c r="Y35" s="24"/>
      <c r="Z35" s="24"/>
      <c r="AA35" s="24"/>
      <c r="AB35" s="24"/>
      <c r="AC35" s="24"/>
      <c r="AD35" s="24"/>
    </row>
    <row r="36" spans="1:30" x14ac:dyDescent="0.15">
      <c r="A36" s="67" t="s">
        <v>372</v>
      </c>
      <c r="B36" s="68"/>
      <c r="C36" s="68"/>
      <c r="D36" s="68"/>
      <c r="E36" s="68"/>
      <c r="F36" s="68"/>
      <c r="G36" s="68"/>
      <c r="H36" s="68"/>
      <c r="I36" s="68"/>
      <c r="J36" s="68"/>
      <c r="K36" s="68"/>
      <c r="L36" s="68"/>
      <c r="M36" s="68"/>
      <c r="N36" s="68"/>
      <c r="O36" s="68"/>
      <c r="P36" s="85"/>
      <c r="Q36" s="85"/>
      <c r="R36" s="85"/>
      <c r="S36" s="85"/>
      <c r="T36" s="85"/>
      <c r="U36" s="85"/>
      <c r="V36" s="85"/>
      <c r="W36" s="85"/>
      <c r="X36" s="85"/>
      <c r="Y36" s="85"/>
      <c r="Z36" s="85"/>
      <c r="AA36" s="85"/>
      <c r="AB36" s="85"/>
      <c r="AC36" s="85"/>
      <c r="AD36" s="85"/>
    </row>
    <row r="37" spans="1:30" x14ac:dyDescent="0.15">
      <c r="A37" s="46" t="s">
        <v>384</v>
      </c>
      <c r="F37" s="4"/>
      <c r="G37" s="4"/>
      <c r="H37" s="4"/>
      <c r="I37" s="4"/>
      <c r="J37" s="4"/>
      <c r="K37" s="4"/>
      <c r="L37" s="4"/>
      <c r="M37" s="4"/>
      <c r="N37" s="4"/>
      <c r="O37" s="4"/>
      <c r="U37" s="24"/>
      <c r="V37" s="24"/>
      <c r="W37" s="24"/>
      <c r="X37" s="24"/>
      <c r="Y37" s="24"/>
      <c r="Z37" s="24"/>
      <c r="AA37" s="24"/>
      <c r="AB37" s="24"/>
      <c r="AC37" s="24"/>
      <c r="AD37" s="24"/>
    </row>
    <row r="38" spans="1:30" x14ac:dyDescent="0.15">
      <c r="A38" s="116" t="s">
        <v>373</v>
      </c>
      <c r="B38" s="99">
        <v>0</v>
      </c>
      <c r="C38" s="99">
        <v>0</v>
      </c>
      <c r="D38" s="99">
        <v>0</v>
      </c>
      <c r="E38" s="99">
        <v>0</v>
      </c>
      <c r="F38" s="99">
        <v>0</v>
      </c>
      <c r="G38" s="99">
        <v>0</v>
      </c>
      <c r="H38" s="99">
        <v>0</v>
      </c>
      <c r="I38" s="99">
        <v>0</v>
      </c>
      <c r="J38" s="99">
        <v>0</v>
      </c>
      <c r="K38" s="99">
        <v>0</v>
      </c>
      <c r="L38" s="99">
        <v>0</v>
      </c>
      <c r="M38" s="99">
        <v>0</v>
      </c>
      <c r="N38" s="99">
        <v>0</v>
      </c>
      <c r="O38" s="99">
        <v>0</v>
      </c>
      <c r="U38" s="24"/>
      <c r="V38" s="24"/>
      <c r="W38" s="24"/>
      <c r="X38" s="24"/>
      <c r="Y38" s="24"/>
      <c r="Z38" s="24"/>
      <c r="AA38" s="24"/>
      <c r="AB38" s="24"/>
      <c r="AC38" s="24"/>
      <c r="AD38" s="24"/>
    </row>
    <row r="39" spans="1:30" x14ac:dyDescent="0.15">
      <c r="A39" s="116" t="s">
        <v>374</v>
      </c>
      <c r="B39" s="99">
        <v>0.5</v>
      </c>
      <c r="C39" s="99">
        <v>0.4</v>
      </c>
      <c r="D39" s="99">
        <v>0.25</v>
      </c>
      <c r="E39" s="99">
        <v>0.15789794914293617</v>
      </c>
      <c r="F39" s="99">
        <v>9.9727049374181032E-2</v>
      </c>
      <c r="G39" s="99">
        <v>6.2986786281038085E-2</v>
      </c>
      <c r="H39" s="99">
        <v>3.9781937507521369E-2</v>
      </c>
      <c r="I39" s="99">
        <v>0.01</v>
      </c>
      <c r="J39" s="99">
        <v>0</v>
      </c>
      <c r="K39" s="99">
        <v>0</v>
      </c>
      <c r="L39" s="99">
        <v>0</v>
      </c>
      <c r="M39" s="99">
        <v>0</v>
      </c>
      <c r="N39" s="99">
        <v>0</v>
      </c>
      <c r="O39" s="99">
        <v>0</v>
      </c>
      <c r="U39" s="24"/>
      <c r="V39" s="24"/>
      <c r="W39" s="24"/>
      <c r="X39" s="24"/>
      <c r="Y39" s="24"/>
      <c r="Z39" s="24"/>
      <c r="AA39" s="24"/>
      <c r="AB39" s="24"/>
      <c r="AC39" s="24"/>
      <c r="AD39" s="24"/>
    </row>
    <row r="40" spans="1:30" x14ac:dyDescent="0.15">
      <c r="A40" s="116" t="s">
        <v>375</v>
      </c>
      <c r="B40" s="99">
        <v>0.5</v>
      </c>
      <c r="C40" s="99">
        <v>0.54999999999999993</v>
      </c>
      <c r="D40" s="99">
        <v>0.6835</v>
      </c>
      <c r="E40" s="99">
        <v>0.7536570508570638</v>
      </c>
      <c r="F40" s="99">
        <v>0.78264110062581893</v>
      </c>
      <c r="G40" s="99">
        <v>0.78056285321896191</v>
      </c>
      <c r="H40" s="99">
        <v>0.75213908302747856</v>
      </c>
      <c r="I40" s="99">
        <v>0.71325495731154986</v>
      </c>
      <c r="J40" s="99">
        <v>0.63192909322436142</v>
      </c>
      <c r="K40" s="99">
        <v>0.51046569398840058</v>
      </c>
      <c r="L40" s="99">
        <v>0.34891937300457265</v>
      </c>
      <c r="M40" s="99">
        <v>0.13406276609608161</v>
      </c>
      <c r="N40" s="99">
        <v>0</v>
      </c>
      <c r="O40" s="99">
        <v>0</v>
      </c>
      <c r="U40" s="24"/>
      <c r="V40" s="24"/>
      <c r="W40" s="24"/>
      <c r="X40" s="24"/>
      <c r="Y40" s="24"/>
      <c r="Z40" s="24"/>
      <c r="AA40" s="24"/>
      <c r="AB40" s="24"/>
      <c r="AC40" s="24"/>
      <c r="AD40" s="24"/>
    </row>
    <row r="41" spans="1:30" x14ac:dyDescent="0.15">
      <c r="A41" s="116" t="s">
        <v>470</v>
      </c>
      <c r="B41" s="99">
        <v>0</v>
      </c>
      <c r="C41" s="99">
        <v>0.05</v>
      </c>
      <c r="D41" s="99">
        <v>6.6500000000000004E-2</v>
      </c>
      <c r="E41" s="99">
        <v>8.844500000000001E-2</v>
      </c>
      <c r="F41" s="99">
        <v>0.11763185000000002</v>
      </c>
      <c r="G41" s="99">
        <v>0.15645036050000005</v>
      </c>
      <c r="H41" s="99">
        <v>0.20807897946500009</v>
      </c>
      <c r="I41" s="99">
        <v>0.27674504268845013</v>
      </c>
      <c r="J41" s="99">
        <v>0.33126381609807481</v>
      </c>
      <c r="K41" s="99">
        <v>0.42834251776014953</v>
      </c>
      <c r="L41" s="99">
        <v>0.54934927902739183</v>
      </c>
      <c r="M41" s="99">
        <v>0.69680886790705931</v>
      </c>
      <c r="N41" s="99">
        <v>0.755859375</v>
      </c>
      <c r="O41" s="99">
        <v>0.69482421875</v>
      </c>
      <c r="U41" s="24"/>
      <c r="V41" s="24"/>
      <c r="W41" s="24"/>
      <c r="X41" s="24"/>
      <c r="Y41" s="24"/>
      <c r="Z41" s="24"/>
      <c r="AA41" s="24"/>
      <c r="AB41" s="24"/>
      <c r="AC41" s="24"/>
      <c r="AD41" s="24"/>
    </row>
    <row r="42" spans="1:30" x14ac:dyDescent="0.15">
      <c r="A42" s="116" t="s">
        <v>475</v>
      </c>
      <c r="B42" s="99">
        <v>0</v>
      </c>
      <c r="C42" s="99">
        <v>0</v>
      </c>
      <c r="D42" s="99">
        <v>0</v>
      </c>
      <c r="E42" s="99">
        <v>0</v>
      </c>
      <c r="F42" s="99">
        <v>0</v>
      </c>
      <c r="G42" s="99">
        <v>0</v>
      </c>
      <c r="H42" s="99">
        <v>0</v>
      </c>
      <c r="I42" s="99">
        <v>0</v>
      </c>
      <c r="J42" s="99">
        <v>3.6807090677563874E-2</v>
      </c>
      <c r="K42" s="99">
        <v>6.1191788251449934E-2</v>
      </c>
      <c r="L42" s="99">
        <v>0.10173134796803553</v>
      </c>
      <c r="M42" s="99">
        <v>0.16912836599685907</v>
      </c>
      <c r="N42" s="99">
        <v>0.244140625</v>
      </c>
      <c r="O42" s="99">
        <v>0.30517578125</v>
      </c>
      <c r="U42" s="24"/>
      <c r="V42" s="24"/>
      <c r="W42" s="24"/>
      <c r="X42" s="24"/>
      <c r="Y42" s="24"/>
      <c r="Z42" s="24"/>
      <c r="AA42" s="24"/>
      <c r="AB42" s="24"/>
      <c r="AC42" s="24"/>
      <c r="AD42" s="24"/>
    </row>
    <row r="43" spans="1:30" x14ac:dyDescent="0.15">
      <c r="A43" s="46"/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  <c r="U43" s="24"/>
      <c r="V43" s="24"/>
      <c r="W43" s="24"/>
      <c r="X43" s="24"/>
      <c r="Y43" s="24"/>
      <c r="Z43" s="24"/>
      <c r="AA43" s="24"/>
      <c r="AB43" s="24"/>
      <c r="AC43" s="24"/>
      <c r="AD43" s="24"/>
    </row>
    <row r="44" spans="1:30" x14ac:dyDescent="0.15">
      <c r="A44" s="46" t="s">
        <v>386</v>
      </c>
      <c r="F44" s="4"/>
      <c r="G44" s="4"/>
      <c r="H44" s="4"/>
      <c r="I44" s="4"/>
      <c r="J44" s="4"/>
      <c r="K44" s="4"/>
      <c r="L44" s="4"/>
      <c r="M44" s="4"/>
      <c r="N44" s="4"/>
      <c r="O44" s="4"/>
      <c r="U44" s="24"/>
      <c r="V44" s="24"/>
      <c r="W44" s="24"/>
      <c r="X44" s="24"/>
      <c r="Y44" s="24"/>
      <c r="Z44" s="24"/>
      <c r="AA44" s="24"/>
      <c r="AB44" s="24"/>
      <c r="AC44" s="24"/>
      <c r="AD44" s="24"/>
    </row>
    <row r="45" spans="1:30" x14ac:dyDescent="0.15">
      <c r="A45" s="116" t="s">
        <v>373</v>
      </c>
      <c r="B45" s="99">
        <f>(B38*2)/((B$38*2)+(B$39*10)+(B$40*100)+(B$41*500)+(B$42*400))</f>
        <v>0</v>
      </c>
      <c r="C45" s="99">
        <f t="shared" ref="C45:O45" si="28">(C38*2)/((C$38*2)+(C$39*10)+(C$40*100)+(C$41*500)+(C$42*400))</f>
        <v>0</v>
      </c>
      <c r="D45" s="99">
        <f t="shared" si="28"/>
        <v>0</v>
      </c>
      <c r="E45" s="99">
        <f t="shared" si="28"/>
        <v>0</v>
      </c>
      <c r="F45" s="99">
        <f t="shared" si="28"/>
        <v>0</v>
      </c>
      <c r="G45" s="99">
        <f t="shared" si="28"/>
        <v>0</v>
      </c>
      <c r="H45" s="99">
        <f t="shared" si="28"/>
        <v>0</v>
      </c>
      <c r="I45" s="99">
        <f t="shared" si="28"/>
        <v>0</v>
      </c>
      <c r="J45" s="99">
        <f t="shared" si="28"/>
        <v>0</v>
      </c>
      <c r="K45" s="99">
        <f t="shared" si="28"/>
        <v>0</v>
      </c>
      <c r="L45" s="99">
        <f t="shared" si="28"/>
        <v>0</v>
      </c>
      <c r="M45" s="99">
        <f t="shared" si="28"/>
        <v>0</v>
      </c>
      <c r="N45" s="99">
        <f t="shared" si="28"/>
        <v>0</v>
      </c>
      <c r="O45" s="99">
        <f t="shared" si="28"/>
        <v>0</v>
      </c>
      <c r="U45" s="24"/>
      <c r="V45" s="24"/>
      <c r="W45" s="24"/>
      <c r="X45" s="24"/>
      <c r="Y45" s="24"/>
      <c r="Z45" s="24"/>
      <c r="AA45" s="24"/>
      <c r="AB45" s="24"/>
      <c r="AC45" s="24"/>
      <c r="AD45" s="24"/>
    </row>
    <row r="46" spans="1:30" x14ac:dyDescent="0.15">
      <c r="A46" s="116" t="s">
        <v>374</v>
      </c>
      <c r="B46" s="99">
        <f>(B39*10)/((B$38*2)+(B$39*10)+(B$40*100)+(B$41*500)+(B$42*400))</f>
        <v>9.0909090909090912E-2</v>
      </c>
      <c r="C46" s="99">
        <f t="shared" ref="C46:O46" si="29">(C39*10)/((C$38*2)+(C$39*10)+(C$40*100)+(C$41*500)+(C$42*400))</f>
        <v>4.7619047619047616E-2</v>
      </c>
      <c r="D46" s="99">
        <f t="shared" si="29"/>
        <v>2.4015369836695485E-2</v>
      </c>
      <c r="E46" s="99">
        <f t="shared" si="29"/>
        <v>1.3031411903642725E-2</v>
      </c>
      <c r="F46" s="99">
        <f t="shared" si="29"/>
        <v>7.2225518141720204E-3</v>
      </c>
      <c r="G46" s="99">
        <f t="shared" si="29"/>
        <v>4.0141642354500759E-3</v>
      </c>
      <c r="H46" s="99">
        <f t="shared" si="29"/>
        <v>2.2143984372039898E-3</v>
      </c>
      <c r="I46" s="99">
        <f t="shared" si="29"/>
        <v>4.7664892830741199E-4</v>
      </c>
      <c r="J46" s="99">
        <f t="shared" si="29"/>
        <v>0</v>
      </c>
      <c r="K46" s="99">
        <f t="shared" si="29"/>
        <v>0</v>
      </c>
      <c r="L46" s="99">
        <f t="shared" si="29"/>
        <v>0</v>
      </c>
      <c r="M46" s="99">
        <f t="shared" si="29"/>
        <v>0</v>
      </c>
      <c r="N46" s="99">
        <f t="shared" si="29"/>
        <v>0</v>
      </c>
      <c r="O46" s="99">
        <f t="shared" si="29"/>
        <v>0</v>
      </c>
      <c r="U46" s="24"/>
      <c r="V46" s="24"/>
      <c r="W46" s="24"/>
      <c r="X46" s="24"/>
      <c r="Y46" s="24"/>
      <c r="Z46" s="24"/>
      <c r="AA46" s="24"/>
      <c r="AB46" s="24"/>
      <c r="AC46" s="24"/>
      <c r="AD46" s="24"/>
    </row>
    <row r="47" spans="1:30" x14ac:dyDescent="0.15">
      <c r="A47" s="116" t="s">
        <v>375</v>
      </c>
      <c r="B47" s="99">
        <f>(B40*100)/((B$38*2)+(B$39*10)+(B$40*100)+(B$41*500)+(B$42*400))</f>
        <v>0.90909090909090906</v>
      </c>
      <c r="C47" s="99">
        <f t="shared" ref="C47:O47" si="30">(C40*100)/((C$38*2)+(C$39*10)+(C$40*100)+(C$41*500)+(C$42*400))</f>
        <v>0.65476190476190466</v>
      </c>
      <c r="D47" s="99">
        <f t="shared" si="30"/>
        <v>0.65658021133525457</v>
      </c>
      <c r="E47" s="99">
        <f t="shared" si="30"/>
        <v>0.6219976584314223</v>
      </c>
      <c r="F47" s="99">
        <f t="shared" si="30"/>
        <v>0.56681371169034611</v>
      </c>
      <c r="G47" s="99">
        <f t="shared" si="30"/>
        <v>0.49745473200236806</v>
      </c>
      <c r="H47" s="99">
        <f t="shared" si="30"/>
        <v>0.41866628786021193</v>
      </c>
      <c r="I47" s="99">
        <f t="shared" si="30"/>
        <v>0.33997221101249914</v>
      </c>
      <c r="J47" s="99">
        <f t="shared" si="30"/>
        <v>0.25946835609919822</v>
      </c>
      <c r="K47" s="99">
        <f t="shared" si="30"/>
        <v>0.17620825290011863</v>
      </c>
      <c r="L47" s="99">
        <f t="shared" si="30"/>
        <v>9.9617499463799969E-2</v>
      </c>
      <c r="M47" s="99">
        <f t="shared" si="30"/>
        <v>3.1216440177387055E-2</v>
      </c>
      <c r="N47" s="99">
        <f t="shared" si="30"/>
        <v>0</v>
      </c>
      <c r="O47" s="99">
        <f t="shared" si="30"/>
        <v>0</v>
      </c>
      <c r="U47" s="24"/>
      <c r="V47" s="24"/>
      <c r="W47" s="24"/>
      <c r="X47" s="24"/>
      <c r="Y47" s="24"/>
      <c r="Z47" s="24"/>
      <c r="AA47" s="24"/>
      <c r="AB47" s="24"/>
      <c r="AC47" s="24"/>
      <c r="AD47" s="24"/>
    </row>
    <row r="48" spans="1:30" x14ac:dyDescent="0.15">
      <c r="A48" s="116" t="s">
        <v>470</v>
      </c>
      <c r="B48" s="99">
        <f>(B41*500)/((B$38*2)+(B$39*10)+(B$40*100)+(B$41*500)+(B$42*400))</f>
        <v>0</v>
      </c>
      <c r="C48" s="99">
        <f t="shared" ref="C48:O48" si="31">(C41*500)/((C$38*2)+(C$39*10)+(C$40*100)+(C$41*500)+(C$42*400))</f>
        <v>0.29761904761904762</v>
      </c>
      <c r="D48" s="99">
        <f t="shared" si="31"/>
        <v>0.31940441882804999</v>
      </c>
      <c r="E48" s="99">
        <f t="shared" si="31"/>
        <v>0.364970929664935</v>
      </c>
      <c r="F48" s="99">
        <f t="shared" si="31"/>
        <v>0.42596373649548186</v>
      </c>
      <c r="G48" s="99">
        <f t="shared" si="31"/>
        <v>0.49853110376218185</v>
      </c>
      <c r="H48" s="99">
        <f t="shared" si="31"/>
        <v>0.57911931370258407</v>
      </c>
      <c r="I48" s="99">
        <f t="shared" si="31"/>
        <v>0.65955114005919357</v>
      </c>
      <c r="J48" s="99">
        <f t="shared" si="31"/>
        <v>0.68008008113338936</v>
      </c>
      <c r="K48" s="99">
        <f t="shared" si="31"/>
        <v>0.73930028585886787</v>
      </c>
      <c r="L48" s="99">
        <f t="shared" si="31"/>
        <v>0.78420411337023876</v>
      </c>
      <c r="M48" s="99">
        <f t="shared" si="31"/>
        <v>0.8112577777376353</v>
      </c>
      <c r="N48" s="99">
        <f t="shared" si="31"/>
        <v>0.79466119096509236</v>
      </c>
      <c r="O48" s="99">
        <f t="shared" si="31"/>
        <v>0.73998959958398336</v>
      </c>
      <c r="U48" s="24"/>
      <c r="V48" s="24"/>
      <c r="W48" s="24"/>
      <c r="X48" s="24"/>
      <c r="Y48" s="24"/>
      <c r="Z48" s="24"/>
      <c r="AA48" s="24"/>
      <c r="AB48" s="24"/>
      <c r="AC48" s="24"/>
      <c r="AD48" s="24"/>
    </row>
    <row r="49" spans="1:30" x14ac:dyDescent="0.15">
      <c r="A49" s="116" t="s">
        <v>475</v>
      </c>
      <c r="B49" s="99">
        <f>(B42*400)/((B$38*2)+(B$39*10)+(B$40*100)+(B$41*500)+(B$42*400))</f>
        <v>0</v>
      </c>
      <c r="C49" s="99">
        <f t="shared" ref="C49:O49" si="32">(C42*400)/((C$38*2)+(C$39*10)+(C$40*100)+(C$41*500)+(C$42*400))</f>
        <v>0</v>
      </c>
      <c r="D49" s="99">
        <f t="shared" si="32"/>
        <v>0</v>
      </c>
      <c r="E49" s="99">
        <f t="shared" si="32"/>
        <v>0</v>
      </c>
      <c r="F49" s="99">
        <f t="shared" si="32"/>
        <v>0</v>
      </c>
      <c r="G49" s="99">
        <f t="shared" si="32"/>
        <v>0</v>
      </c>
      <c r="H49" s="99">
        <f t="shared" si="32"/>
        <v>0</v>
      </c>
      <c r="I49" s="99">
        <f t="shared" si="32"/>
        <v>0</v>
      </c>
      <c r="J49" s="99">
        <f t="shared" si="32"/>
        <v>6.0451562767412398E-2</v>
      </c>
      <c r="K49" s="99">
        <f t="shared" si="32"/>
        <v>8.4491461241013477E-2</v>
      </c>
      <c r="L49" s="99">
        <f t="shared" si="32"/>
        <v>0.11617838716596129</v>
      </c>
      <c r="M49" s="99">
        <f t="shared" si="32"/>
        <v>0.15752578208497775</v>
      </c>
      <c r="N49" s="99">
        <f t="shared" si="32"/>
        <v>0.20533880903490759</v>
      </c>
      <c r="O49" s="99">
        <f t="shared" si="32"/>
        <v>0.26001040041601664</v>
      </c>
      <c r="U49" s="24"/>
      <c r="V49" s="24"/>
      <c r="W49" s="24"/>
      <c r="X49" s="24"/>
      <c r="Y49" s="24"/>
      <c r="Z49" s="24"/>
      <c r="AA49" s="24"/>
      <c r="AB49" s="24"/>
      <c r="AC49" s="24"/>
      <c r="AD49" s="24"/>
    </row>
    <row r="50" spans="1:30" x14ac:dyDescent="0.15">
      <c r="A50" s="46"/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  <c r="M50" s="99"/>
      <c r="N50" s="99"/>
      <c r="O50" s="99"/>
      <c r="U50" s="24"/>
      <c r="V50" s="24"/>
      <c r="W50" s="24"/>
      <c r="X50" s="24"/>
      <c r="Y50" s="24"/>
      <c r="Z50" s="24"/>
      <c r="AA50" s="24"/>
      <c r="AB50" s="24"/>
      <c r="AC50" s="24"/>
      <c r="AD50" s="24"/>
    </row>
    <row r="51" spans="1:30" x14ac:dyDescent="0.15">
      <c r="A51" s="46" t="s">
        <v>468</v>
      </c>
      <c r="B51" s="4">
        <f>(B27*20*B45)+(B27*B46*10)+(B28*B47)+(B28*0.8*B48)+(B29/4*B49)</f>
        <v>31224.886363636364</v>
      </c>
      <c r="C51" s="4">
        <f>(C27*20*C45)+(C27*C46*10)+(C28*C47)+(C28*0.8*C48)+(C29/4*C49)</f>
        <v>24873.363095238092</v>
      </c>
      <c r="D51" s="4">
        <f t="shared" ref="D51:O51" si="33">(D27*20*D45)+(D27*D46*10)+(D28*D47)+(D28*0.8*D48)+(D29/4*D49)</f>
        <v>19744.938208453412</v>
      </c>
      <c r="E51" s="4">
        <f t="shared" si="33"/>
        <v>15201.522930724126</v>
      </c>
      <c r="F51" s="4">
        <f t="shared" si="33"/>
        <v>14497.785202732404</v>
      </c>
      <c r="G51" s="4">
        <f t="shared" si="33"/>
        <v>13869.258605180697</v>
      </c>
      <c r="H51" s="4">
        <f t="shared" si="33"/>
        <v>13020.233929206894</v>
      </c>
      <c r="I51" s="4">
        <f t="shared" si="33"/>
        <v>10600.737636015605</v>
      </c>
      <c r="J51" s="4">
        <f t="shared" si="33"/>
        <v>8282.2966054965364</v>
      </c>
      <c r="K51" s="4">
        <f t="shared" si="33"/>
        <v>6752.760566472165</v>
      </c>
      <c r="L51" s="4">
        <f t="shared" si="33"/>
        <v>5639.1279682135601</v>
      </c>
      <c r="M51" s="4">
        <f t="shared" si="33"/>
        <v>4765.9289279988843</v>
      </c>
      <c r="N51" s="4">
        <f t="shared" si="33"/>
        <v>4055.4881069339335</v>
      </c>
      <c r="O51" s="4">
        <f t="shared" si="33"/>
        <v>3468.7666554052121</v>
      </c>
      <c r="Q51" s="81">
        <f>C51/B51-1</f>
        <v>-0.2034122140407556</v>
      </c>
      <c r="R51" s="81">
        <f>D51/C51-1</f>
        <v>-0.20618140245644934</v>
      </c>
      <c r="S51" s="81">
        <f>E51/D51-1</f>
        <v>-0.23010531761421826</v>
      </c>
      <c r="T51" s="81">
        <f>F51/E51-1</f>
        <v>-4.6293896420692371E-2</v>
      </c>
      <c r="U51" s="81">
        <f>G51/F51-1</f>
        <v>-4.3353283881819915E-2</v>
      </c>
      <c r="V51" s="24">
        <f t="shared" ref="V51:AC51" si="34">H51/G51-1</f>
        <v>-6.1216298588351425E-2</v>
      </c>
      <c r="W51" s="24">
        <f t="shared" si="34"/>
        <v>-0.18582586966919945</v>
      </c>
      <c r="X51" s="24">
        <f t="shared" si="34"/>
        <v>-0.21870563258185471</v>
      </c>
      <c r="Y51" s="24">
        <f t="shared" si="34"/>
        <v>-0.18467535176285488</v>
      </c>
      <c r="Z51" s="24">
        <f t="shared" si="34"/>
        <v>-0.16491516133236728</v>
      </c>
      <c r="AA51" s="24">
        <f t="shared" si="34"/>
        <v>-0.15484646653466527</v>
      </c>
      <c r="AB51" s="24">
        <f t="shared" si="34"/>
        <v>-0.14906659998458061</v>
      </c>
      <c r="AC51" s="24">
        <f t="shared" si="34"/>
        <v>-0.14467344893098455</v>
      </c>
      <c r="AD51" s="24">
        <f>(O51/H51)^(1/($O$3-$H$3))-1</f>
        <v>-0.17217866682245064</v>
      </c>
    </row>
    <row r="52" spans="1:30" x14ac:dyDescent="0.15">
      <c r="A52" s="46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U52" s="24"/>
      <c r="V52" s="24"/>
      <c r="W52" s="24"/>
      <c r="X52" s="24"/>
      <c r="Y52" s="24"/>
      <c r="Z52" s="24"/>
      <c r="AA52" s="24"/>
      <c r="AB52" s="24"/>
      <c r="AC52" s="24"/>
      <c r="AD52" s="24"/>
    </row>
    <row r="53" spans="1:30" x14ac:dyDescent="0.15">
      <c r="A53" s="98" t="s">
        <v>387</v>
      </c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U53" s="24"/>
      <c r="V53" s="24"/>
      <c r="W53" s="24"/>
      <c r="X53" s="24"/>
      <c r="Y53" s="24"/>
      <c r="Z53" s="24"/>
      <c r="AA53" s="24"/>
      <c r="AB53" s="24"/>
      <c r="AC53" s="24"/>
      <c r="AD53" s="24"/>
    </row>
    <row r="54" spans="1:30" x14ac:dyDescent="0.15">
      <c r="A54" s="116" t="s">
        <v>373</v>
      </c>
      <c r="B54" s="99">
        <v>0</v>
      </c>
      <c r="C54" s="99">
        <v>0</v>
      </c>
      <c r="D54" s="99">
        <v>0</v>
      </c>
      <c r="E54" s="99">
        <v>0</v>
      </c>
      <c r="F54" s="99">
        <v>0</v>
      </c>
      <c r="G54" s="99">
        <v>0</v>
      </c>
      <c r="H54" s="99">
        <v>0</v>
      </c>
      <c r="I54" s="99">
        <v>0</v>
      </c>
      <c r="J54" s="99">
        <v>0</v>
      </c>
      <c r="K54" s="99">
        <v>0</v>
      </c>
      <c r="L54" s="99">
        <v>0</v>
      </c>
      <c r="M54" s="99">
        <v>0</v>
      </c>
      <c r="N54" s="99">
        <v>0</v>
      </c>
      <c r="O54" s="99">
        <v>0</v>
      </c>
      <c r="U54" s="24"/>
      <c r="V54" s="24"/>
      <c r="W54" s="24"/>
      <c r="X54" s="24"/>
      <c r="Y54" s="24"/>
      <c r="Z54" s="24"/>
      <c r="AA54" s="24"/>
      <c r="AB54" s="24"/>
      <c r="AC54" s="24"/>
      <c r="AD54" s="24"/>
    </row>
    <row r="55" spans="1:30" x14ac:dyDescent="0.15">
      <c r="A55" s="116" t="s">
        <v>374</v>
      </c>
      <c r="B55" s="99">
        <v>0.2</v>
      </c>
      <c r="C55" s="99">
        <v>0</v>
      </c>
      <c r="D55" s="99">
        <v>0</v>
      </c>
      <c r="E55" s="99">
        <v>0</v>
      </c>
      <c r="F55" s="99">
        <v>0</v>
      </c>
      <c r="G55" s="99">
        <v>0</v>
      </c>
      <c r="H55" s="99">
        <v>0</v>
      </c>
      <c r="I55" s="99">
        <v>0</v>
      </c>
      <c r="J55" s="99">
        <v>0</v>
      </c>
      <c r="K55" s="99">
        <v>0</v>
      </c>
      <c r="L55" s="99">
        <v>0</v>
      </c>
      <c r="M55" s="99">
        <v>0</v>
      </c>
      <c r="N55" s="99">
        <v>0</v>
      </c>
      <c r="O55" s="99">
        <v>0</v>
      </c>
      <c r="U55" s="24"/>
      <c r="V55" s="24"/>
      <c r="W55" s="24"/>
      <c r="X55" s="24"/>
      <c r="Y55" s="24"/>
      <c r="Z55" s="24"/>
      <c r="AA55" s="24"/>
      <c r="AB55" s="24"/>
      <c r="AC55" s="24"/>
      <c r="AD55" s="24"/>
    </row>
    <row r="56" spans="1:30" x14ac:dyDescent="0.15">
      <c r="A56" s="116" t="s">
        <v>375</v>
      </c>
      <c r="B56" s="99">
        <v>0.8</v>
      </c>
      <c r="C56" s="99">
        <v>1</v>
      </c>
      <c r="D56" s="99">
        <v>1</v>
      </c>
      <c r="E56" s="99">
        <v>1</v>
      </c>
      <c r="F56" s="99">
        <v>0.85</v>
      </c>
      <c r="G56" s="99">
        <v>0.9</v>
      </c>
      <c r="H56" s="99">
        <v>0.86699999999999999</v>
      </c>
      <c r="I56" s="99">
        <v>0.82311000000000001</v>
      </c>
      <c r="J56" s="99">
        <v>0.76473629999999992</v>
      </c>
      <c r="K56" s="99">
        <v>0.6870992789999999</v>
      </c>
      <c r="L56" s="99">
        <v>0.58384204106999982</v>
      </c>
      <c r="M56" s="99">
        <v>0.44650991462309975</v>
      </c>
      <c r="N56" s="99">
        <v>0.26385818644872261</v>
      </c>
      <c r="O56" s="99">
        <v>2.0931387976801052E-2</v>
      </c>
      <c r="U56" s="24"/>
      <c r="V56" s="24"/>
      <c r="W56" s="24"/>
      <c r="X56" s="24"/>
      <c r="Y56" s="24"/>
      <c r="Z56" s="24"/>
      <c r="AA56" s="24"/>
      <c r="AB56" s="24"/>
      <c r="AC56" s="24"/>
      <c r="AD56" s="24"/>
    </row>
    <row r="57" spans="1:30" x14ac:dyDescent="0.15">
      <c r="A57" s="116" t="s">
        <v>470</v>
      </c>
      <c r="B57" s="99">
        <v>0</v>
      </c>
      <c r="C57" s="99">
        <v>0</v>
      </c>
      <c r="D57" s="99">
        <v>0</v>
      </c>
      <c r="E57" s="99">
        <v>0</v>
      </c>
      <c r="F57" s="99">
        <v>0.15</v>
      </c>
      <c r="G57" s="99">
        <v>0.1</v>
      </c>
      <c r="H57" s="99">
        <v>0.13300000000000001</v>
      </c>
      <c r="I57" s="99">
        <v>0.17689000000000002</v>
      </c>
      <c r="J57" s="99">
        <v>0</v>
      </c>
      <c r="K57" s="99">
        <v>0</v>
      </c>
      <c r="L57" s="99">
        <v>0</v>
      </c>
      <c r="M57" s="99">
        <v>0</v>
      </c>
      <c r="N57" s="99">
        <v>0</v>
      </c>
      <c r="O57" s="99">
        <v>0</v>
      </c>
      <c r="U57" s="24"/>
      <c r="V57" s="24"/>
      <c r="W57" s="24"/>
      <c r="X57" s="24"/>
      <c r="Y57" s="24"/>
      <c r="Z57" s="24"/>
      <c r="AA57" s="24"/>
      <c r="AB57" s="24"/>
      <c r="AC57" s="24"/>
      <c r="AD57" s="24"/>
    </row>
    <row r="58" spans="1:30" x14ac:dyDescent="0.15">
      <c r="A58" s="116" t="s">
        <v>475</v>
      </c>
      <c r="B58" s="99">
        <v>0</v>
      </c>
      <c r="C58" s="99">
        <v>0</v>
      </c>
      <c r="D58" s="99">
        <v>0</v>
      </c>
      <c r="E58" s="99">
        <v>0</v>
      </c>
      <c r="F58" s="99">
        <v>0</v>
      </c>
      <c r="G58" s="99">
        <v>0</v>
      </c>
      <c r="H58" s="99">
        <v>0</v>
      </c>
      <c r="I58" s="99">
        <v>0</v>
      </c>
      <c r="J58" s="99">
        <v>0.23526370000000005</v>
      </c>
      <c r="K58" s="99">
        <v>0.3129007210000001</v>
      </c>
      <c r="L58" s="99">
        <v>0.41615795893000018</v>
      </c>
      <c r="M58" s="99">
        <v>0.55349008537690025</v>
      </c>
      <c r="N58" s="99">
        <v>0.73614181355127739</v>
      </c>
      <c r="O58" s="99">
        <v>0.97906861202319895</v>
      </c>
      <c r="U58" s="24"/>
      <c r="V58" s="24"/>
      <c r="W58" s="24"/>
      <c r="X58" s="24"/>
      <c r="Y58" s="24"/>
      <c r="Z58" s="24"/>
      <c r="AA58" s="24"/>
      <c r="AB58" s="24"/>
      <c r="AC58" s="24"/>
      <c r="AD58" s="24"/>
    </row>
    <row r="59" spans="1:30" x14ac:dyDescent="0.15">
      <c r="A59" s="46"/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  <c r="M59" s="99"/>
      <c r="N59" s="99"/>
      <c r="O59" s="99"/>
      <c r="U59" s="24"/>
      <c r="V59" s="24"/>
      <c r="W59" s="24"/>
      <c r="X59" s="24"/>
      <c r="Y59" s="24"/>
      <c r="Z59" s="24"/>
      <c r="AA59" s="24"/>
      <c r="AB59" s="24"/>
      <c r="AC59" s="24"/>
      <c r="AD59" s="24"/>
    </row>
    <row r="60" spans="1:30" x14ac:dyDescent="0.15">
      <c r="A60" s="98" t="s">
        <v>385</v>
      </c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U60" s="24"/>
      <c r="V60" s="24"/>
      <c r="W60" s="24"/>
      <c r="X60" s="24"/>
      <c r="Y60" s="24"/>
      <c r="Z60" s="24"/>
      <c r="AA60" s="24"/>
      <c r="AB60" s="24"/>
      <c r="AC60" s="24"/>
      <c r="AD60" s="24"/>
    </row>
    <row r="61" spans="1:30" x14ac:dyDescent="0.15">
      <c r="A61" s="116" t="s">
        <v>373</v>
      </c>
      <c r="B61" s="99">
        <f>(B54*2)/((B$54*2)+(B$55*10)+(B$56*100)+(B$57*500)+(B$58*400))</f>
        <v>0</v>
      </c>
      <c r="C61" s="99">
        <f t="shared" ref="C61:O61" si="35">(C54*2)/((C$54*2)+(C$55*10)+(C$56*100)+(C$57*500)+(C$58*400))</f>
        <v>0</v>
      </c>
      <c r="D61" s="99">
        <f t="shared" si="35"/>
        <v>0</v>
      </c>
      <c r="E61" s="99">
        <f t="shared" si="35"/>
        <v>0</v>
      </c>
      <c r="F61" s="99">
        <f t="shared" si="35"/>
        <v>0</v>
      </c>
      <c r="G61" s="99">
        <f t="shared" si="35"/>
        <v>0</v>
      </c>
      <c r="H61" s="99">
        <f t="shared" si="35"/>
        <v>0</v>
      </c>
      <c r="I61" s="99">
        <f t="shared" si="35"/>
        <v>0</v>
      </c>
      <c r="J61" s="99">
        <f t="shared" si="35"/>
        <v>0</v>
      </c>
      <c r="K61" s="99">
        <f t="shared" si="35"/>
        <v>0</v>
      </c>
      <c r="L61" s="99">
        <f t="shared" si="35"/>
        <v>0</v>
      </c>
      <c r="M61" s="99">
        <f t="shared" si="35"/>
        <v>0</v>
      </c>
      <c r="N61" s="99">
        <f t="shared" si="35"/>
        <v>0</v>
      </c>
      <c r="O61" s="99">
        <f t="shared" si="35"/>
        <v>0</v>
      </c>
      <c r="U61" s="24"/>
      <c r="V61" s="24"/>
      <c r="W61" s="24"/>
      <c r="X61" s="24"/>
      <c r="Y61" s="24"/>
      <c r="Z61" s="24"/>
      <c r="AA61" s="24"/>
      <c r="AB61" s="24"/>
      <c r="AC61" s="24"/>
      <c r="AD61" s="24"/>
    </row>
    <row r="62" spans="1:30" x14ac:dyDescent="0.15">
      <c r="A62" s="116" t="s">
        <v>374</v>
      </c>
      <c r="B62" s="99">
        <f>(B55*10)/((B$54*2)+(B$55*10)+(B$56*100)+(B$57*500)+(B$58*400))</f>
        <v>2.4390243902439025E-2</v>
      </c>
      <c r="C62" s="99">
        <f t="shared" ref="C62:O62" si="36">(C55*10)/((C$54*2)+(C$55*10)+(C$56*100)+(C$57*500)+(C$58*400))</f>
        <v>0</v>
      </c>
      <c r="D62" s="99">
        <f t="shared" si="36"/>
        <v>0</v>
      </c>
      <c r="E62" s="99">
        <f t="shared" si="36"/>
        <v>0</v>
      </c>
      <c r="F62" s="99">
        <f t="shared" si="36"/>
        <v>0</v>
      </c>
      <c r="G62" s="99">
        <f t="shared" si="36"/>
        <v>0</v>
      </c>
      <c r="H62" s="99">
        <f t="shared" si="36"/>
        <v>0</v>
      </c>
      <c r="I62" s="99">
        <f t="shared" si="36"/>
        <v>0</v>
      </c>
      <c r="J62" s="99">
        <f t="shared" si="36"/>
        <v>0</v>
      </c>
      <c r="K62" s="99">
        <f t="shared" si="36"/>
        <v>0</v>
      </c>
      <c r="L62" s="99">
        <f t="shared" si="36"/>
        <v>0</v>
      </c>
      <c r="M62" s="99">
        <f t="shared" si="36"/>
        <v>0</v>
      </c>
      <c r="N62" s="99">
        <f t="shared" si="36"/>
        <v>0</v>
      </c>
      <c r="O62" s="99">
        <f t="shared" si="36"/>
        <v>0</v>
      </c>
      <c r="U62" s="24"/>
      <c r="V62" s="24"/>
      <c r="W62" s="24"/>
      <c r="X62" s="24"/>
      <c r="Y62" s="24"/>
      <c r="Z62" s="24"/>
      <c r="AA62" s="24"/>
      <c r="AB62" s="24"/>
      <c r="AC62" s="24"/>
      <c r="AD62" s="24"/>
    </row>
    <row r="63" spans="1:30" x14ac:dyDescent="0.15">
      <c r="A63" s="116" t="s">
        <v>375</v>
      </c>
      <c r="B63" s="99">
        <f>(B56*100)/((B$54*2)+(B$55*10)+(B$56*100)+(B$57*500)+(B$58*400))</f>
        <v>0.97560975609756095</v>
      </c>
      <c r="C63" s="99">
        <f t="shared" ref="C63:O63" si="37">(C56*100)/((C$54*2)+(C$55*10)+(C$56*100)+(C$57*500)+(C$58*400))</f>
        <v>1</v>
      </c>
      <c r="D63" s="99">
        <f t="shared" si="37"/>
        <v>1</v>
      </c>
      <c r="E63" s="99">
        <f t="shared" si="37"/>
        <v>1</v>
      </c>
      <c r="F63" s="99">
        <f t="shared" si="37"/>
        <v>0.53125</v>
      </c>
      <c r="G63" s="99">
        <f t="shared" si="37"/>
        <v>0.6428571428571429</v>
      </c>
      <c r="H63" s="99">
        <f t="shared" si="37"/>
        <v>0.56592689295039167</v>
      </c>
      <c r="I63" s="99">
        <f t="shared" si="37"/>
        <v>0.48203869849375713</v>
      </c>
      <c r="J63" s="99">
        <f t="shared" si="37"/>
        <v>0.44831767500721503</v>
      </c>
      <c r="K63" s="99">
        <f t="shared" si="37"/>
        <v>0.35441198349764252</v>
      </c>
      <c r="L63" s="99">
        <f t="shared" si="37"/>
        <v>0.25966147398764222</v>
      </c>
      <c r="M63" s="99">
        <f t="shared" si="37"/>
        <v>0.16783119961374379</v>
      </c>
      <c r="N63" s="99">
        <f t="shared" si="37"/>
        <v>8.2239151674022376E-2</v>
      </c>
      <c r="O63" s="99">
        <f t="shared" si="37"/>
        <v>5.3163052297251177E-3</v>
      </c>
      <c r="U63" s="24"/>
      <c r="V63" s="24"/>
      <c r="W63" s="24"/>
      <c r="X63" s="24"/>
      <c r="Y63" s="24"/>
      <c r="Z63" s="24"/>
      <c r="AA63" s="24"/>
      <c r="AB63" s="24"/>
      <c r="AC63" s="24"/>
      <c r="AD63" s="24"/>
    </row>
    <row r="64" spans="1:30" x14ac:dyDescent="0.15">
      <c r="A64" s="116" t="s">
        <v>470</v>
      </c>
      <c r="B64" s="99">
        <f>(B57*500)/((B$54*2)+(B$55*10)+(B$56*100)+(B$57*500)+(B$58*400))</f>
        <v>0</v>
      </c>
      <c r="C64" s="99">
        <f t="shared" ref="C64:O64" si="38">(C57*500)/((C$54*2)+(C$55*10)+(C$56*100)+(C$57*500)+(C$58*400))</f>
        <v>0</v>
      </c>
      <c r="D64" s="99">
        <f t="shared" si="38"/>
        <v>0</v>
      </c>
      <c r="E64" s="99">
        <f t="shared" si="38"/>
        <v>0</v>
      </c>
      <c r="F64" s="99">
        <f t="shared" si="38"/>
        <v>0.46875</v>
      </c>
      <c r="G64" s="99">
        <f t="shared" si="38"/>
        <v>0.35714285714285715</v>
      </c>
      <c r="H64" s="99">
        <f t="shared" si="38"/>
        <v>0.43407310704960839</v>
      </c>
      <c r="I64" s="99">
        <f t="shared" si="38"/>
        <v>0.51796130150624276</v>
      </c>
      <c r="J64" s="99">
        <f t="shared" si="38"/>
        <v>0</v>
      </c>
      <c r="K64" s="99">
        <f t="shared" si="38"/>
        <v>0</v>
      </c>
      <c r="L64" s="99">
        <f t="shared" si="38"/>
        <v>0</v>
      </c>
      <c r="M64" s="99">
        <f t="shared" si="38"/>
        <v>0</v>
      </c>
      <c r="N64" s="99">
        <f t="shared" si="38"/>
        <v>0</v>
      </c>
      <c r="O64" s="99">
        <f t="shared" si="38"/>
        <v>0</v>
      </c>
      <c r="U64" s="24"/>
      <c r="V64" s="24"/>
      <c r="W64" s="24"/>
      <c r="X64" s="24"/>
      <c r="Y64" s="24"/>
      <c r="Z64" s="24"/>
      <c r="AA64" s="24"/>
      <c r="AB64" s="24"/>
      <c r="AC64" s="24"/>
      <c r="AD64" s="24"/>
    </row>
    <row r="65" spans="1:30" x14ac:dyDescent="0.15">
      <c r="A65" s="116" t="s">
        <v>475</v>
      </c>
      <c r="B65" s="99">
        <f>(B58*400)/((B$54*2)+(B$55*10)+(B$56*100)+(B$57*500)+(B$58*400))</f>
        <v>0</v>
      </c>
      <c r="C65" s="99">
        <f t="shared" ref="C65:O65" si="39">(C58*400)/((C$54*2)+(C$55*10)+(C$56*100)+(C$57*500)+(C$58*400))</f>
        <v>0</v>
      </c>
      <c r="D65" s="99">
        <f t="shared" si="39"/>
        <v>0</v>
      </c>
      <c r="E65" s="99">
        <f t="shared" si="39"/>
        <v>0</v>
      </c>
      <c r="F65" s="99">
        <f t="shared" si="39"/>
        <v>0</v>
      </c>
      <c r="G65" s="99">
        <f t="shared" si="39"/>
        <v>0</v>
      </c>
      <c r="H65" s="99">
        <f t="shared" si="39"/>
        <v>0</v>
      </c>
      <c r="I65" s="99">
        <f t="shared" si="39"/>
        <v>0</v>
      </c>
      <c r="J65" s="99">
        <f t="shared" si="39"/>
        <v>0.55168232499278491</v>
      </c>
      <c r="K65" s="99">
        <f t="shared" si="39"/>
        <v>0.64558801650235753</v>
      </c>
      <c r="L65" s="99">
        <f t="shared" si="39"/>
        <v>0.74033852601235772</v>
      </c>
      <c r="M65" s="99">
        <f t="shared" si="39"/>
        <v>0.83216880038625607</v>
      </c>
      <c r="N65" s="99">
        <f t="shared" si="39"/>
        <v>0.91776084832597771</v>
      </c>
      <c r="O65" s="99">
        <f t="shared" si="39"/>
        <v>0.99468369477027485</v>
      </c>
      <c r="U65" s="24"/>
      <c r="V65" s="24"/>
      <c r="W65" s="24"/>
      <c r="X65" s="24"/>
      <c r="Y65" s="24"/>
      <c r="Z65" s="24"/>
      <c r="AA65" s="24"/>
      <c r="AB65" s="24"/>
      <c r="AC65" s="24"/>
      <c r="AD65" s="24"/>
    </row>
    <row r="66" spans="1:30" x14ac:dyDescent="0.15">
      <c r="A66" s="46"/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  <c r="M66" s="99"/>
      <c r="N66" s="99"/>
      <c r="O66" s="99"/>
      <c r="U66" s="24"/>
      <c r="V66" s="24"/>
      <c r="W66" s="24"/>
      <c r="X66" s="24"/>
      <c r="Y66" s="24"/>
      <c r="Z66" s="24"/>
      <c r="AA66" s="24"/>
      <c r="AB66" s="24"/>
      <c r="AC66" s="24"/>
      <c r="AD66" s="24"/>
    </row>
    <row r="67" spans="1:30" x14ac:dyDescent="0.15">
      <c r="A67" s="46" t="s">
        <v>469</v>
      </c>
      <c r="B67" s="4">
        <f>(B32*20*B61)+(B32*B62*10)+(B33*B63)+(B33*0.8*B64)+(B34/400*B65)</f>
        <v>1070443.3170731706</v>
      </c>
      <c r="C67" s="4">
        <f t="shared" ref="C67:O67" si="40">(C32*20*C61)+(C32*C62*10)+(C33*C63)+(C33*0.8*C64)+(C34/400*C65)</f>
        <v>906893.99999999988</v>
      </c>
      <c r="D67" s="4">
        <f t="shared" si="40"/>
        <v>737051.4</v>
      </c>
      <c r="E67" s="4">
        <f t="shared" si="40"/>
        <v>582390</v>
      </c>
      <c r="F67" s="4">
        <f t="shared" si="40"/>
        <v>512856.14492250001</v>
      </c>
      <c r="G67" s="4">
        <f t="shared" si="40"/>
        <v>512447.53782857151</v>
      </c>
      <c r="H67" s="4">
        <f t="shared" si="40"/>
        <v>482658.73401501315</v>
      </c>
      <c r="I67" s="4">
        <f t="shared" si="40"/>
        <v>393791.13747302804</v>
      </c>
      <c r="J67" s="4">
        <f t="shared" si="40"/>
        <v>157608.58419869805</v>
      </c>
      <c r="K67" s="4">
        <f t="shared" si="40"/>
        <v>104142.19098574032</v>
      </c>
      <c r="L67" s="4">
        <f t="shared" si="40"/>
        <v>65546.449075698692</v>
      </c>
      <c r="M67" s="4">
        <f t="shared" si="40"/>
        <v>37141.370634470812</v>
      </c>
      <c r="N67" s="4">
        <f t="shared" si="40"/>
        <v>16425.878277553398</v>
      </c>
      <c r="O67" s="4">
        <f t="shared" si="40"/>
        <v>2019.6761470069864</v>
      </c>
      <c r="Q67" s="81">
        <f t="shared" ref="Q67:AC67" si="41">C67/B67-1</f>
        <v>-0.15278652728698494</v>
      </c>
      <c r="R67" s="81">
        <f t="shared" si="41"/>
        <v>-0.1872794394934798</v>
      </c>
      <c r="S67" s="81">
        <f t="shared" si="41"/>
        <v>-0.20983801129744817</v>
      </c>
      <c r="T67" s="81">
        <f t="shared" si="41"/>
        <v>-0.11939397152681186</v>
      </c>
      <c r="U67" s="81">
        <f t="shared" si="41"/>
        <v>-7.9672847439560268E-4</v>
      </c>
      <c r="V67" s="24">
        <f t="shared" si="41"/>
        <v>-5.8130445781405138E-2</v>
      </c>
      <c r="W67" s="24">
        <f t="shared" si="41"/>
        <v>-0.18412097467445987</v>
      </c>
      <c r="X67" s="24">
        <f t="shared" si="41"/>
        <v>-0.59976604549793056</v>
      </c>
      <c r="Y67" s="24">
        <f t="shared" si="41"/>
        <v>-0.33923528648383983</v>
      </c>
      <c r="Z67" s="24">
        <f t="shared" si="41"/>
        <v>-0.37060620239232678</v>
      </c>
      <c r="AA67" s="24">
        <f t="shared" si="41"/>
        <v>-0.43335800553319448</v>
      </c>
      <c r="AB67" s="24">
        <f t="shared" si="41"/>
        <v>-0.55774711603376903</v>
      </c>
      <c r="AC67" s="24">
        <f t="shared" si="41"/>
        <v>-0.8770430346018725</v>
      </c>
      <c r="AD67" s="24">
        <f>(O67/H67)^(1/($O$3-$H$3))-1</f>
        <v>-0.5426649260686105</v>
      </c>
    </row>
    <row r="68" spans="1:30" x14ac:dyDescent="0.15">
      <c r="A68" s="46"/>
      <c r="F68" s="4"/>
      <c r="G68" s="4"/>
      <c r="H68" s="4"/>
      <c r="I68" s="4"/>
      <c r="J68" s="4"/>
      <c r="K68" s="4"/>
      <c r="L68" s="4"/>
      <c r="M68" s="4"/>
      <c r="N68" s="4"/>
      <c r="O68" s="4"/>
      <c r="U68" s="24"/>
      <c r="V68" s="24"/>
      <c r="W68" s="24"/>
      <c r="X68" s="24"/>
      <c r="Y68" s="24"/>
      <c r="Z68" s="24"/>
      <c r="AA68" s="24"/>
      <c r="AB68" s="24"/>
      <c r="AC68" s="24"/>
      <c r="AD68" s="24"/>
    </row>
    <row r="69" spans="1:30" x14ac:dyDescent="0.15">
      <c r="A69" s="46" t="s">
        <v>64</v>
      </c>
      <c r="B69" s="47">
        <v>0.04</v>
      </c>
      <c r="G69" s="4"/>
      <c r="H69" s="4"/>
      <c r="I69" s="4"/>
      <c r="J69" s="4"/>
      <c r="K69" s="4"/>
      <c r="L69" s="4"/>
      <c r="M69" s="4"/>
      <c r="N69" s="4"/>
      <c r="O69" s="4"/>
      <c r="U69" s="24"/>
      <c r="V69" s="24"/>
      <c r="W69" s="24"/>
      <c r="X69" s="24"/>
      <c r="Y69" s="24"/>
      <c r="Z69" s="24"/>
      <c r="AA69" s="24"/>
      <c r="AB69" s="24"/>
      <c r="AC69" s="24"/>
      <c r="AD69" s="24"/>
    </row>
    <row r="70" spans="1:30" x14ac:dyDescent="0.15">
      <c r="A70" s="46"/>
      <c r="F70" s="47"/>
      <c r="G70" s="4"/>
      <c r="H70" s="4"/>
      <c r="I70" s="4"/>
      <c r="J70" s="4"/>
      <c r="K70" s="4"/>
      <c r="L70" s="4"/>
      <c r="M70" s="4"/>
      <c r="N70" s="4"/>
      <c r="O70" s="4"/>
      <c r="U70" s="24"/>
      <c r="V70" s="24"/>
      <c r="W70" s="24"/>
      <c r="X70" s="24"/>
      <c r="Y70" s="24"/>
      <c r="Z70" s="24"/>
      <c r="AA70" s="24"/>
      <c r="AB70" s="24"/>
      <c r="AC70" s="24"/>
      <c r="AD70" s="24"/>
    </row>
    <row r="71" spans="1:30" x14ac:dyDescent="0.15">
      <c r="A71" s="67" t="s">
        <v>533</v>
      </c>
      <c r="B71" s="68"/>
      <c r="C71" s="68"/>
      <c r="D71" s="68"/>
      <c r="E71" s="68"/>
      <c r="F71" s="69"/>
      <c r="G71" s="69"/>
      <c r="H71" s="69"/>
      <c r="I71" s="69"/>
      <c r="J71" s="69"/>
      <c r="K71" s="69"/>
      <c r="L71" s="69"/>
      <c r="M71" s="69"/>
      <c r="N71" s="69"/>
      <c r="O71" s="69"/>
      <c r="P71" s="85"/>
      <c r="Q71" s="85"/>
      <c r="R71" s="85"/>
      <c r="S71" s="85"/>
      <c r="T71" s="85"/>
      <c r="U71" s="70"/>
      <c r="V71" s="70"/>
      <c r="W71" s="70"/>
      <c r="X71" s="70"/>
      <c r="Y71" s="70"/>
      <c r="Z71" s="70"/>
      <c r="AA71" s="70"/>
      <c r="AB71" s="70"/>
      <c r="AC71" s="70"/>
      <c r="AD71" s="70"/>
    </row>
    <row r="72" spans="1:30" x14ac:dyDescent="0.15">
      <c r="A72" s="46" t="s">
        <v>146</v>
      </c>
      <c r="B72" s="4">
        <f>($B$20+SUM($B19:B19))/100*B51*12/1000000</f>
        <v>67.654628107644555</v>
      </c>
      <c r="C72" s="4">
        <f>($B$20+SUM($B19:C19))/100*C51*12/1000000</f>
        <v>74.779828598424999</v>
      </c>
      <c r="D72" s="4">
        <f>($B$20+SUM($B19:D19))/100*D51*12/1000000</f>
        <v>81.953933194170801</v>
      </c>
      <c r="E72" s="4">
        <f>($B$20+SUM($B19:E19))/100*E51*12/1000000</f>
        <v>90.005954547142125</v>
      </c>
      <c r="F72" s="4">
        <f>($B$20+SUM($B19:F19))/100*F51*12/1000000</f>
        <v>119.66068978009146</v>
      </c>
      <c r="G72" s="4">
        <f>($B$20+SUM($B19:G19))/100*G51*12/1000000</f>
        <v>155.14747922584689</v>
      </c>
      <c r="H72" s="4">
        <f>($B$20+SUM($B19:H19))/100*H51*12/1000000</f>
        <v>187.66670218887589</v>
      </c>
      <c r="I72" s="4">
        <f>($B$20+SUM($B19:I19))/100*I51*12/1000000</f>
        <v>180.15141104728781</v>
      </c>
      <c r="J72" s="4">
        <f>($B$20+SUM($B19:J19))/100*J51*12/1000000</f>
        <v>151.42200407278133</v>
      </c>
      <c r="K72" s="4">
        <f>($B$20+SUM($B19:K19))/100*K51*12/1000000</f>
        <v>138.58740462897308</v>
      </c>
      <c r="L72" s="4">
        <f>($B$20+SUM($B19:L19))/100*L51*12/1000000</f>
        <v>138.36635618332323</v>
      </c>
      <c r="M72" s="4">
        <f>($B$20+SUM($B19:M19))/100*M51*12/1000000</f>
        <v>133.98445942237393</v>
      </c>
      <c r="N72" s="4">
        <f>($B$20+SUM($B19:N19))/100*N51*12/1000000</f>
        <v>128.21527970176467</v>
      </c>
      <c r="O72" s="4">
        <f>($B$20+SUM($B19:O19))/100*O51*12/1000000</f>
        <v>125.14308056750811</v>
      </c>
      <c r="Q72" s="81">
        <f t="shared" ref="Q72:U75" si="42">C72/B72-1</f>
        <v>0.10531726638780148</v>
      </c>
      <c r="R72" s="81">
        <f t="shared" si="42"/>
        <v>9.5936360516035046E-2</v>
      </c>
      <c r="S72" s="81">
        <f t="shared" si="42"/>
        <v>9.8250578576795533E-2</v>
      </c>
      <c r="T72" s="81">
        <f t="shared" si="42"/>
        <v>0.32947525952204826</v>
      </c>
      <c r="U72" s="81">
        <f t="shared" si="42"/>
        <v>0.2965617991252758</v>
      </c>
      <c r="V72" s="24">
        <f t="shared" ref="V72:AC75" si="43">H72/G72-1</f>
        <v>0.20960200658942729</v>
      </c>
      <c r="W72" s="24">
        <f t="shared" si="43"/>
        <v>-4.0045948769453887E-2</v>
      </c>
      <c r="X72" s="24">
        <f t="shared" si="43"/>
        <v>-0.15947367166036419</v>
      </c>
      <c r="Y72" s="24">
        <f t="shared" si="43"/>
        <v>-8.4760464784492506E-2</v>
      </c>
      <c r="Z72" s="24">
        <f t="shared" si="43"/>
        <v>-1.5950110779665572E-3</v>
      </c>
      <c r="AA72" s="24">
        <f t="shared" si="43"/>
        <v>-3.1668802169970256E-2</v>
      </c>
      <c r="AB72" s="24">
        <f t="shared" si="43"/>
        <v>-4.305857369937538E-2</v>
      </c>
      <c r="AC72" s="24">
        <f t="shared" si="43"/>
        <v>-2.3961255954849214E-2</v>
      </c>
      <c r="AD72" s="24">
        <f>(O72/H72)^(1/($O$3-$H$3))-1</f>
        <v>-5.624352215683992E-2</v>
      </c>
    </row>
    <row r="73" spans="1:30" x14ac:dyDescent="0.15">
      <c r="A73" s="46" t="s">
        <v>145</v>
      </c>
      <c r="B73" s="4">
        <f>B23/100*B67/1000000</f>
        <v>35.826307481369788</v>
      </c>
      <c r="C73" s="4">
        <f t="shared" ref="C73:O73" si="44">C23/100*C67/1000000</f>
        <v>23.68420499820219</v>
      </c>
      <c r="D73" s="4">
        <f t="shared" si="44"/>
        <v>17.569584247127896</v>
      </c>
      <c r="E73" s="4">
        <f t="shared" si="44"/>
        <v>21.478314311945439</v>
      </c>
      <c r="F73" s="4">
        <f t="shared" si="44"/>
        <v>24.925566436930822</v>
      </c>
      <c r="G73" s="4">
        <f t="shared" si="44"/>
        <v>31.309552851217429</v>
      </c>
      <c r="H73" s="4">
        <f t="shared" si="44"/>
        <v>32.44911709187258</v>
      </c>
      <c r="I73" s="4">
        <f t="shared" si="44"/>
        <v>21.172568518757128</v>
      </c>
      <c r="J73" s="4">
        <f t="shared" si="44"/>
        <v>4.2304019111049538</v>
      </c>
      <c r="K73" s="4">
        <f t="shared" si="44"/>
        <v>4.860974166065259</v>
      </c>
      <c r="L73" s="4">
        <f t="shared" si="44"/>
        <v>5.4809963658209808</v>
      </c>
      <c r="M73" s="4">
        <f t="shared" si="44"/>
        <v>2.7671429585580833</v>
      </c>
      <c r="N73" s="4">
        <f t="shared" si="44"/>
        <v>1.1984982596494205</v>
      </c>
      <c r="O73" s="4">
        <f t="shared" si="44"/>
        <v>0.18773979406902444</v>
      </c>
      <c r="Q73" s="81">
        <f t="shared" si="42"/>
        <v>-0.33891582294607592</v>
      </c>
      <c r="R73" s="81">
        <f t="shared" si="42"/>
        <v>-0.25817293641641936</v>
      </c>
      <c r="S73" s="81">
        <f t="shared" si="42"/>
        <v>0.22247140341163751</v>
      </c>
      <c r="T73" s="81">
        <f t="shared" si="42"/>
        <v>0.16049919350831687</v>
      </c>
      <c r="U73" s="81">
        <f t="shared" si="42"/>
        <v>0.25612201955129144</v>
      </c>
      <c r="V73" s="24">
        <f t="shared" si="43"/>
        <v>3.6396694838484178E-2</v>
      </c>
      <c r="W73" s="24">
        <f t="shared" si="43"/>
        <v>-0.34751480421449898</v>
      </c>
      <c r="X73" s="24">
        <f t="shared" si="43"/>
        <v>-0.80019420377092321</v>
      </c>
      <c r="Y73" s="24">
        <f t="shared" si="43"/>
        <v>0.14905729247734856</v>
      </c>
      <c r="Z73" s="24">
        <f t="shared" si="43"/>
        <v>0.12755101725990081</v>
      </c>
      <c r="AA73" s="24">
        <f t="shared" si="43"/>
        <v>-0.49513869853777914</v>
      </c>
      <c r="AB73" s="24">
        <f t="shared" si="43"/>
        <v>-0.56688242074997819</v>
      </c>
      <c r="AC73" s="24">
        <f t="shared" si="43"/>
        <v>-0.84335413709825391</v>
      </c>
      <c r="AD73" s="24">
        <f>(O73/H73)^(1/($O$3-$H$3))-1</f>
        <v>-0.52099923445385665</v>
      </c>
    </row>
    <row r="74" spans="1:30" x14ac:dyDescent="0.15">
      <c r="A74" s="46" t="s">
        <v>147</v>
      </c>
      <c r="B74" s="4">
        <f>SUM($B73:B73)*$B$69</f>
        <v>1.4330522992547916</v>
      </c>
      <c r="C74" s="4">
        <f>SUM($B73:C73)*$B$69</f>
        <v>2.380420499182879</v>
      </c>
      <c r="D74" s="4">
        <f>SUM($B73:D73)*$B$69</f>
        <v>3.083203869067995</v>
      </c>
      <c r="E74" s="4">
        <f>SUM($B73:E73)*$B$69</f>
        <v>3.9423364415458129</v>
      </c>
      <c r="F74" s="4">
        <f>SUM($B73:F73)*$B$69</f>
        <v>4.9393590990230454</v>
      </c>
      <c r="G74" s="4">
        <f>SUM($B73:G73)*$B$69</f>
        <v>6.1917412130717429</v>
      </c>
      <c r="H74" s="4">
        <f>SUM($B73:H73)*$B$69</f>
        <v>7.4897058967466457</v>
      </c>
      <c r="I74" s="4">
        <f>SUM($B73:I73)*$B$69</f>
        <v>8.3366086374969299</v>
      </c>
      <c r="J74" s="4">
        <f>SUM($B73:J73)*$B$69</f>
        <v>8.5058247139411289</v>
      </c>
      <c r="K74" s="4">
        <f>SUM($B73:K73)*$B$69</f>
        <v>8.7002636805837401</v>
      </c>
      <c r="L74" s="4">
        <f>SUM($B73:L73)*$B$69</f>
        <v>8.9195035352165775</v>
      </c>
      <c r="M74" s="4">
        <f>SUM($B73:M73)*$B$69</f>
        <v>9.0301892535589019</v>
      </c>
      <c r="N74" s="4">
        <f>SUM($B73:N73)*$B$69</f>
        <v>9.0781291839448794</v>
      </c>
      <c r="O74" s="4">
        <f>SUM($B73:O73)*$B$69</f>
        <v>9.0856387757076398</v>
      </c>
      <c r="Q74" s="81">
        <f t="shared" si="42"/>
        <v>0.66108417705392397</v>
      </c>
      <c r="R74" s="81">
        <f t="shared" si="42"/>
        <v>0.29523496799257054</v>
      </c>
      <c r="S74" s="81">
        <f t="shared" si="42"/>
        <v>0.27864929111467429</v>
      </c>
      <c r="T74" s="81">
        <f t="shared" si="42"/>
        <v>0.2529014639568139</v>
      </c>
      <c r="U74" s="81">
        <f t="shared" si="42"/>
        <v>0.25355154159502313</v>
      </c>
      <c r="V74" s="24">
        <f t="shared" si="43"/>
        <v>0.20962838061363009</v>
      </c>
      <c r="W74" s="24">
        <f t="shared" si="43"/>
        <v>0.11307556697495413</v>
      </c>
      <c r="X74" s="24">
        <f t="shared" si="43"/>
        <v>2.0297951337560516E-2</v>
      </c>
      <c r="Y74" s="24">
        <f t="shared" si="43"/>
        <v>2.2859507829255277E-2</v>
      </c>
      <c r="Z74" s="24">
        <f t="shared" si="43"/>
        <v>2.5199219550335217E-2</v>
      </c>
      <c r="AA74" s="24">
        <f t="shared" si="43"/>
        <v>1.2409403494858973E-2</v>
      </c>
      <c r="AB74" s="24">
        <f t="shared" si="43"/>
        <v>5.3088511259145044E-3</v>
      </c>
      <c r="AC74" s="24">
        <f t="shared" si="43"/>
        <v>8.2721798848606198E-4</v>
      </c>
      <c r="AD74" s="24">
        <f>(O74/H74)^(1/($O$3-$H$3))-1</f>
        <v>2.797933895541127E-2</v>
      </c>
    </row>
    <row r="75" spans="1:30" x14ac:dyDescent="0.15">
      <c r="A75" s="46" t="s">
        <v>148</v>
      </c>
      <c r="B75" s="4">
        <f>SUM(B72:B74)</f>
        <v>104.91398788826913</v>
      </c>
      <c r="C75" s="4">
        <f>SUM(C72:C74)</f>
        <v>100.84445409581006</v>
      </c>
      <c r="D75" s="4">
        <f>SUM(D72:D74)</f>
        <v>102.60672131036669</v>
      </c>
      <c r="E75" s="4">
        <f>SUM(E72:E74)</f>
        <v>115.42660530063338</v>
      </c>
      <c r="F75" s="4">
        <f>SUM(F72:F74)</f>
        <v>149.52561531604533</v>
      </c>
      <c r="G75" s="4">
        <f t="shared" ref="G75:O75" si="45">SUM(G72:G74)</f>
        <v>192.64877329013606</v>
      </c>
      <c r="H75" s="4">
        <f t="shared" si="45"/>
        <v>227.60552517749511</v>
      </c>
      <c r="I75" s="4">
        <f t="shared" si="45"/>
        <v>209.66058820354186</v>
      </c>
      <c r="J75" s="4">
        <f t="shared" si="45"/>
        <v>164.15823069782743</v>
      </c>
      <c r="K75" s="4">
        <f t="shared" si="45"/>
        <v>152.14864247562207</v>
      </c>
      <c r="L75" s="4">
        <f t="shared" si="45"/>
        <v>152.76685608436077</v>
      </c>
      <c r="M75" s="4">
        <f t="shared" si="45"/>
        <v>145.7817916344909</v>
      </c>
      <c r="N75" s="4">
        <f t="shared" si="45"/>
        <v>138.49190714535897</v>
      </c>
      <c r="O75" s="4">
        <f t="shared" si="45"/>
        <v>134.41645913728479</v>
      </c>
      <c r="Q75" s="81">
        <f t="shared" si="42"/>
        <v>-3.8789239398592135E-2</v>
      </c>
      <c r="R75" s="81">
        <f t="shared" si="42"/>
        <v>1.7475102923184549E-2</v>
      </c>
      <c r="S75" s="81">
        <f t="shared" si="42"/>
        <v>0.12494195142917452</v>
      </c>
      <c r="T75" s="81">
        <f t="shared" si="42"/>
        <v>0.2954172474066934</v>
      </c>
      <c r="U75" s="81">
        <f t="shared" si="42"/>
        <v>0.28839980282270239</v>
      </c>
      <c r="V75" s="24">
        <f t="shared" si="43"/>
        <v>0.18145328044582421</v>
      </c>
      <c r="W75" s="24">
        <f t="shared" si="43"/>
        <v>-7.8842273094904547E-2</v>
      </c>
      <c r="X75" s="24">
        <f t="shared" si="43"/>
        <v>-0.21702866473664573</v>
      </c>
      <c r="Y75" s="24">
        <f t="shared" si="43"/>
        <v>-7.3158611488155501E-2</v>
      </c>
      <c r="Z75" s="24">
        <f t="shared" si="43"/>
        <v>4.0632213254072624E-3</v>
      </c>
      <c r="AA75" s="24">
        <f t="shared" si="43"/>
        <v>-4.572369052363412E-2</v>
      </c>
      <c r="AB75" s="24">
        <f t="shared" si="43"/>
        <v>-5.0005452720799259E-2</v>
      </c>
      <c r="AC75" s="24">
        <f t="shared" si="43"/>
        <v>-2.9427336889776834E-2</v>
      </c>
      <c r="AD75" s="24">
        <f>(O75/H75)^(1/($O$3-$H$3))-1</f>
        <v>-7.2477965235697717E-2</v>
      </c>
    </row>
    <row r="77" spans="1:30" x14ac:dyDescent="0.15">
      <c r="A77" s="5" t="s">
        <v>17</v>
      </c>
      <c r="B77" s="48" t="s">
        <v>471</v>
      </c>
      <c r="C77" s="5"/>
      <c r="D77" s="5"/>
      <c r="E77" s="5"/>
      <c r="G77" s="86"/>
      <c r="H77" s="86"/>
      <c r="I77" s="86"/>
      <c r="J77" s="86"/>
      <c r="K77" s="86"/>
      <c r="L77" s="86"/>
      <c r="M77" s="86"/>
      <c r="N77" s="86"/>
      <c r="O77" s="86"/>
    </row>
    <row r="78" spans="1:30" x14ac:dyDescent="0.15">
      <c r="A78" s="5"/>
      <c r="B78" s="48" t="s">
        <v>527</v>
      </c>
      <c r="C78" s="5"/>
      <c r="D78" s="5"/>
      <c r="E78" s="5"/>
      <c r="G78" s="86"/>
      <c r="H78" s="86"/>
      <c r="I78" s="86"/>
      <c r="J78" s="86"/>
      <c r="K78" s="86"/>
      <c r="L78" s="86"/>
      <c r="M78" s="86"/>
      <c r="N78" s="86"/>
      <c r="O78" s="86"/>
    </row>
    <row r="79" spans="1:30" x14ac:dyDescent="0.15">
      <c r="B79" t="s">
        <v>281</v>
      </c>
    </row>
    <row r="80" spans="1:30" x14ac:dyDescent="0.15">
      <c r="B80" t="s">
        <v>521</v>
      </c>
    </row>
  </sheetData>
  <mergeCells count="3">
    <mergeCell ref="I2:O2"/>
    <mergeCell ref="B2:H2"/>
    <mergeCell ref="Q2:AD2"/>
  </mergeCells>
  <hyperlinks>
    <hyperlink ref="A2" location="'Home'!a1" display="  [HOME]" xr:uid="{00000000-0004-0000-0900-000000000000}"/>
  </hyperlinks>
  <pageMargins left="0.75" right="0.75" top="1" bottom="1" header="0.5" footer="0.5"/>
  <pageSetup scale="44" orientation="portrait" horizontalDpi="4294967292" verticalDpi="4294967292"/>
  <headerFooter>
    <oddFooter>&amp;LTeleGeography Global Bandwidth Forecast Service&amp;C&amp;R© PriMetrica, Inc. 2006</oddFooter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8"/>
    <pageSetUpPr fitToPage="1"/>
  </sheetPr>
  <dimension ref="A1:AD80"/>
  <sheetViews>
    <sheetView showGridLines="0" workbookViewId="0">
      <pane xSplit="1" ySplit="3" topLeftCell="B4" activePane="bottomRight" state="frozen"/>
      <selection activeCell="A71" sqref="A71"/>
      <selection pane="topRight" activeCell="A71" sqref="A71"/>
      <selection pane="bottomLeft" activeCell="A71" sqref="A71"/>
      <selection pane="bottomRight"/>
    </sheetView>
  </sheetViews>
  <sheetFormatPr baseColWidth="10" defaultRowHeight="13" x14ac:dyDescent="0.15"/>
  <cols>
    <col min="1" max="1" width="39.6640625" customWidth="1"/>
    <col min="2" max="2" width="11.5" customWidth="1"/>
    <col min="3" max="15" width="10.6640625" bestFit="1" customWidth="1"/>
    <col min="16" max="16" width="4.6640625" customWidth="1"/>
    <col min="17" max="19" width="5.6640625" bestFit="1" customWidth="1"/>
    <col min="20" max="20" width="5.1640625" bestFit="1" customWidth="1"/>
    <col min="21" max="22" width="5.6640625" bestFit="1" customWidth="1"/>
    <col min="23" max="29" width="5.1640625" bestFit="1" customWidth="1"/>
    <col min="30" max="30" width="7.33203125" bestFit="1" customWidth="1"/>
  </cols>
  <sheetData>
    <row r="1" spans="1:30" ht="18" x14ac:dyDescent="0.2">
      <c r="A1" s="3" t="s">
        <v>248</v>
      </c>
      <c r="B1" s="3"/>
      <c r="C1" s="3"/>
      <c r="D1" s="3"/>
      <c r="E1" s="3"/>
      <c r="F1" s="3"/>
      <c r="G1" s="3"/>
      <c r="H1" s="16"/>
      <c r="I1" s="3"/>
      <c r="J1" s="3"/>
      <c r="K1" s="3"/>
      <c r="L1" s="3"/>
      <c r="M1" s="3"/>
      <c r="N1" s="3"/>
      <c r="O1" s="3"/>
    </row>
    <row r="2" spans="1:30" ht="18" x14ac:dyDescent="0.2">
      <c r="A2" s="53" t="s">
        <v>256</v>
      </c>
      <c r="B2" s="188" t="s">
        <v>15</v>
      </c>
      <c r="C2" s="188"/>
      <c r="D2" s="188"/>
      <c r="E2" s="188"/>
      <c r="F2" s="188"/>
      <c r="G2" s="188"/>
      <c r="H2" s="188"/>
      <c r="I2" s="188" t="s">
        <v>14</v>
      </c>
      <c r="J2" s="188"/>
      <c r="K2" s="188"/>
      <c r="L2" s="188"/>
      <c r="M2" s="188"/>
      <c r="N2" s="188"/>
      <c r="O2" s="188"/>
      <c r="Q2" s="188" t="s">
        <v>16</v>
      </c>
      <c r="R2" s="188"/>
      <c r="S2" s="188"/>
      <c r="T2" s="188"/>
      <c r="U2" s="188"/>
      <c r="V2" s="188"/>
      <c r="W2" s="188"/>
      <c r="X2" s="188"/>
      <c r="Y2" s="188"/>
      <c r="Z2" s="188"/>
      <c r="AA2" s="188"/>
      <c r="AB2" s="188"/>
      <c r="AC2" s="188"/>
      <c r="AD2" s="188"/>
    </row>
    <row r="3" spans="1:30" s="50" customFormat="1" ht="24" customHeight="1" x14ac:dyDescent="0.15">
      <c r="A3" s="21"/>
      <c r="B3" s="21">
        <v>2017</v>
      </c>
      <c r="C3" s="21">
        <v>2018</v>
      </c>
      <c r="D3" s="21">
        <v>2019</v>
      </c>
      <c r="E3" s="21">
        <v>2020</v>
      </c>
      <c r="F3" s="21">
        <v>2021</v>
      </c>
      <c r="G3" s="21">
        <v>2022</v>
      </c>
      <c r="H3" s="21">
        <v>2023</v>
      </c>
      <c r="I3" s="27">
        <v>2024</v>
      </c>
      <c r="J3" s="27">
        <v>2025</v>
      </c>
      <c r="K3" s="27">
        <v>2026</v>
      </c>
      <c r="L3" s="27">
        <v>2027</v>
      </c>
      <c r="M3" s="27">
        <v>2028</v>
      </c>
      <c r="N3" s="27">
        <v>2029</v>
      </c>
      <c r="O3" s="27">
        <v>2030</v>
      </c>
      <c r="P3" s="1"/>
      <c r="Q3" s="22">
        <v>2018</v>
      </c>
      <c r="R3" s="22">
        <v>2019</v>
      </c>
      <c r="S3" s="22">
        <v>2020</v>
      </c>
      <c r="T3" s="22">
        <v>2021</v>
      </c>
      <c r="U3" s="22">
        <v>2022</v>
      </c>
      <c r="V3" s="22">
        <v>2023</v>
      </c>
      <c r="W3" s="22">
        <v>2024</v>
      </c>
      <c r="X3" s="22">
        <v>2025</v>
      </c>
      <c r="Y3" s="22">
        <v>2026</v>
      </c>
      <c r="Z3" s="22">
        <v>2027</v>
      </c>
      <c r="AA3" s="22">
        <v>2028</v>
      </c>
      <c r="AB3" s="22">
        <v>2029</v>
      </c>
      <c r="AC3" s="22">
        <v>2030</v>
      </c>
      <c r="AD3" s="22" t="s">
        <v>524</v>
      </c>
    </row>
    <row r="4" spans="1:30" ht="14" x14ac:dyDescent="0.2">
      <c r="A4" s="1" t="s">
        <v>45</v>
      </c>
      <c r="B4" s="1"/>
      <c r="C4" s="1"/>
      <c r="D4" s="1"/>
      <c r="E4" s="1"/>
      <c r="G4" s="79"/>
      <c r="H4" s="79"/>
      <c r="I4" s="79"/>
      <c r="J4" s="79"/>
      <c r="K4" s="79"/>
      <c r="L4" s="79"/>
      <c r="M4" s="79"/>
      <c r="N4" s="79"/>
      <c r="O4" s="79"/>
      <c r="U4" s="1"/>
      <c r="V4" s="1"/>
      <c r="W4" s="1"/>
      <c r="X4" s="1"/>
      <c r="Y4" s="1"/>
      <c r="Z4" s="1"/>
      <c r="AA4" s="1"/>
      <c r="AB4" s="1"/>
      <c r="AC4" s="1"/>
      <c r="AD4" s="28"/>
    </row>
    <row r="5" spans="1:30" x14ac:dyDescent="0.15">
      <c r="A5" s="115" t="s">
        <v>401</v>
      </c>
      <c r="B5" s="113">
        <v>7817.8112000000001</v>
      </c>
      <c r="C5" s="113">
        <v>9612.8410000000022</v>
      </c>
      <c r="D5" s="113">
        <v>12191.028999999999</v>
      </c>
      <c r="E5" s="113">
        <v>16733.867000000002</v>
      </c>
      <c r="F5" s="113">
        <v>22531.944960000001</v>
      </c>
      <c r="G5" s="113">
        <v>29888.898639999999</v>
      </c>
      <c r="H5" s="113">
        <v>37632.777320000001</v>
      </c>
      <c r="I5" s="113">
        <v>49441.6548525955</v>
      </c>
      <c r="J5" s="113">
        <v>64585.850418184709</v>
      </c>
      <c r="K5" s="113">
        <v>83406.215285823258</v>
      </c>
      <c r="L5" s="113">
        <v>106635.73751710863</v>
      </c>
      <c r="M5" s="113">
        <v>135809.9990516734</v>
      </c>
      <c r="N5" s="113">
        <v>172314.54453548332</v>
      </c>
      <c r="O5" s="113">
        <v>217565.93245152169</v>
      </c>
      <c r="Q5" s="81">
        <f>IFERROR(C5/B5-1,0)</f>
        <v>0.22960771935756163</v>
      </c>
      <c r="R5" s="81">
        <f t="shared" ref="R5:AC5" si="0">IFERROR(D5/C5-1,0)</f>
        <v>0.2682025012168614</v>
      </c>
      <c r="S5" s="81">
        <f t="shared" si="0"/>
        <v>0.37263778143748194</v>
      </c>
      <c r="T5" s="81">
        <f t="shared" si="0"/>
        <v>0.34648763253586257</v>
      </c>
      <c r="U5" s="81">
        <f t="shared" si="0"/>
        <v>0.32651214500392589</v>
      </c>
      <c r="V5" s="81">
        <f t="shared" si="0"/>
        <v>0.25908879324300194</v>
      </c>
      <c r="W5" s="81">
        <f t="shared" si="0"/>
        <v>0.3137923473514046</v>
      </c>
      <c r="X5" s="81">
        <f t="shared" si="0"/>
        <v>0.30630438262513371</v>
      </c>
      <c r="Y5" s="81">
        <f t="shared" si="0"/>
        <v>0.29140074406049021</v>
      </c>
      <c r="Z5" s="81">
        <f t="shared" si="0"/>
        <v>0.27851068594445327</v>
      </c>
      <c r="AA5" s="81">
        <f t="shared" si="0"/>
        <v>0.27358803168481916</v>
      </c>
      <c r="AB5" s="81">
        <f t="shared" si="0"/>
        <v>0.26879129474053354</v>
      </c>
      <c r="AC5" s="81">
        <f t="shared" si="0"/>
        <v>0.2626092187286031</v>
      </c>
      <c r="AD5" s="81">
        <f>(O5/H5)^(1/($O$3-$H$3))-1</f>
        <v>0.28487435259857175</v>
      </c>
    </row>
    <row r="6" spans="1:30" x14ac:dyDescent="0.15">
      <c r="A6" s="115" t="s">
        <v>402</v>
      </c>
      <c r="B6" s="113">
        <v>370</v>
      </c>
      <c r="C6" s="113">
        <v>770</v>
      </c>
      <c r="D6" s="113">
        <v>1280</v>
      </c>
      <c r="E6" s="113">
        <v>3470</v>
      </c>
      <c r="F6" s="113">
        <v>5860</v>
      </c>
      <c r="G6" s="113">
        <v>9940</v>
      </c>
      <c r="H6" s="113">
        <v>15910</v>
      </c>
      <c r="I6" s="113">
        <v>21863.737677438297</v>
      </c>
      <c r="J6" s="113">
        <v>29926.762205463612</v>
      </c>
      <c r="K6" s="113">
        <v>40564.268875158668</v>
      </c>
      <c r="L6" s="113">
        <v>54450.875220598711</v>
      </c>
      <c r="M6" s="113">
        <v>72392.352270691947</v>
      </c>
      <c r="N6" s="113">
        <v>95339.569002569362</v>
      </c>
      <c r="O6" s="113">
        <v>124401.57606690693</v>
      </c>
      <c r="Q6" s="81">
        <f>IFERROR(C6/B6-1,0)</f>
        <v>1.0810810810810811</v>
      </c>
      <c r="R6" s="81">
        <f t="shared" ref="R6:AC9" si="1">IFERROR(D6/C6-1,0)</f>
        <v>0.66233766233766245</v>
      </c>
      <c r="S6" s="81">
        <f t="shared" si="1"/>
        <v>1.7109375</v>
      </c>
      <c r="T6" s="81">
        <f t="shared" si="1"/>
        <v>0.6887608069164266</v>
      </c>
      <c r="U6" s="81">
        <f t="shared" si="1"/>
        <v>0.69624573378839583</v>
      </c>
      <c r="V6" s="81">
        <f t="shared" si="1"/>
        <v>0.60060362173038229</v>
      </c>
      <c r="W6" s="81">
        <f t="shared" si="1"/>
        <v>0.37421355609291629</v>
      </c>
      <c r="X6" s="81">
        <f t="shared" si="1"/>
        <v>0.36878527573744813</v>
      </c>
      <c r="Y6" s="81">
        <f t="shared" si="1"/>
        <v>0.35545130464374153</v>
      </c>
      <c r="Z6" s="81">
        <f t="shared" si="1"/>
        <v>0.34233592100914523</v>
      </c>
      <c r="AA6" s="81">
        <f t="shared" si="1"/>
        <v>0.3294984144406552</v>
      </c>
      <c r="AB6" s="81">
        <f t="shared" si="1"/>
        <v>0.31698399087893159</v>
      </c>
      <c r="AC6" s="81">
        <f t="shared" si="1"/>
        <v>0.30482628952889801</v>
      </c>
      <c r="AD6" s="24">
        <f>(O6/H6)^(1/($O$3-$H$3))-1</f>
        <v>0.34150925083162442</v>
      </c>
    </row>
    <row r="7" spans="1:30" x14ac:dyDescent="0.15">
      <c r="A7" s="115" t="s">
        <v>399</v>
      </c>
      <c r="B7" s="113">
        <v>45.182000000000002</v>
      </c>
      <c r="C7" s="113">
        <v>45.951999999999998</v>
      </c>
      <c r="D7" s="113">
        <v>46.332000000000001</v>
      </c>
      <c r="E7" s="113">
        <v>83.190000000000012</v>
      </c>
      <c r="F7" s="113">
        <v>273.03500000000003</v>
      </c>
      <c r="G7" s="113">
        <v>273.81700000000001</v>
      </c>
      <c r="H7" s="113">
        <v>454.03699999999998</v>
      </c>
      <c r="I7" s="113">
        <v>617.58505187337107</v>
      </c>
      <c r="J7" s="113">
        <v>828.45827631788177</v>
      </c>
      <c r="K7" s="113">
        <v>1096.6008893846154</v>
      </c>
      <c r="L7" s="113">
        <v>1433.0460790995171</v>
      </c>
      <c r="M7" s="113">
        <v>1849.8160485155588</v>
      </c>
      <c r="N7" s="113">
        <v>2359.7751404183055</v>
      </c>
      <c r="O7" s="113">
        <v>2976.438225123306</v>
      </c>
      <c r="Q7" s="81">
        <f>IFERROR(C7/B7-1,0)</f>
        <v>1.704218494090548E-2</v>
      </c>
      <c r="R7" s="81">
        <f t="shared" si="1"/>
        <v>8.2694986072424648E-3</v>
      </c>
      <c r="S7" s="81">
        <f t="shared" si="1"/>
        <v>0.79551929551929579</v>
      </c>
      <c r="T7" s="81">
        <f t="shared" si="1"/>
        <v>2.2820651520615458</v>
      </c>
      <c r="U7" s="81">
        <f t="shared" si="1"/>
        <v>2.8641016719468393E-3</v>
      </c>
      <c r="V7" s="81">
        <f t="shared" si="1"/>
        <v>0.65817681152010277</v>
      </c>
      <c r="W7" s="81">
        <f t="shared" si="1"/>
        <v>0.36020864351004667</v>
      </c>
      <c r="X7" s="81">
        <f t="shared" si="1"/>
        <v>0.34144807068249428</v>
      </c>
      <c r="Y7" s="81">
        <f t="shared" si="1"/>
        <v>0.32366459570964135</v>
      </c>
      <c r="Z7" s="81">
        <f t="shared" si="1"/>
        <v>0.30680732887578288</v>
      </c>
      <c r="AA7" s="81">
        <f t="shared" si="1"/>
        <v>0.29082803092970133</v>
      </c>
      <c r="AB7" s="81">
        <f t="shared" si="1"/>
        <v>0.27568097504180411</v>
      </c>
      <c r="AC7" s="81">
        <f t="shared" si="1"/>
        <v>0.26132281595088247</v>
      </c>
      <c r="AD7" s="81">
        <f>(O7/H7)^(1/($O$3-$H$3))-1</f>
        <v>0.30815120875867263</v>
      </c>
    </row>
    <row r="8" spans="1:30" x14ac:dyDescent="0.15">
      <c r="A8" s="115" t="s">
        <v>403</v>
      </c>
      <c r="B8" s="113">
        <v>959.0507156446223</v>
      </c>
      <c r="C8" s="113">
        <v>1142.2694468680945</v>
      </c>
      <c r="D8" s="113">
        <v>1396.0531098363833</v>
      </c>
      <c r="E8" s="113">
        <v>1840.9156367575799</v>
      </c>
      <c r="F8" s="113">
        <v>2395.497587331452</v>
      </c>
      <c r="G8" s="113">
        <v>3061.4582207222488</v>
      </c>
      <c r="H8" s="113">
        <v>3726.7814129063613</v>
      </c>
      <c r="I8" s="113">
        <v>4712.2996575193947</v>
      </c>
      <c r="J8" s="113">
        <v>5929.8009876120705</v>
      </c>
      <c r="K8" s="113">
        <v>7386.781697899245</v>
      </c>
      <c r="L8" s="113">
        <v>9119.8598000302227</v>
      </c>
      <c r="M8" s="113">
        <v>11221.118795927337</v>
      </c>
      <c r="N8" s="113">
        <v>13760.056574484945</v>
      </c>
      <c r="O8" s="113">
        <v>16799.271265101157</v>
      </c>
      <c r="Q8" s="81">
        <f>IFERROR(C8/B8-1,0)</f>
        <v>0.19104175434593418</v>
      </c>
      <c r="R8" s="81">
        <f t="shared" si="1"/>
        <v>0.22217495501093887</v>
      </c>
      <c r="S8" s="81">
        <f t="shared" si="1"/>
        <v>0.31865730879918619</v>
      </c>
      <c r="T8" s="81">
        <f t="shared" si="1"/>
        <v>0.30125332171693753</v>
      </c>
      <c r="U8" s="81">
        <f t="shared" si="1"/>
        <v>0.27800513634942403</v>
      </c>
      <c r="V8" s="81">
        <f t="shared" si="1"/>
        <v>0.2173223164310083</v>
      </c>
      <c r="W8" s="81">
        <f t="shared" si="1"/>
        <v>0.26444219164559724</v>
      </c>
      <c r="X8" s="81">
        <f t="shared" si="1"/>
        <v>0.25836670385549754</v>
      </c>
      <c r="Y8" s="81">
        <f t="shared" si="1"/>
        <v>0.24570482438296803</v>
      </c>
      <c r="Z8" s="81">
        <f t="shared" si="1"/>
        <v>0.23461883307365827</v>
      </c>
      <c r="AA8" s="81">
        <f t="shared" si="1"/>
        <v>0.23040474765743135</v>
      </c>
      <c r="AB8" s="81">
        <f t="shared" si="1"/>
        <v>0.22626422772380805</v>
      </c>
      <c r="AC8" s="81">
        <f t="shared" si="1"/>
        <v>0.22087225253504994</v>
      </c>
      <c r="AD8" s="24">
        <f>(O8/H8)^(1/($O$3-$H$3))-1</f>
        <v>0.24000192765316042</v>
      </c>
    </row>
    <row r="9" spans="1:30" x14ac:dyDescent="0.15">
      <c r="A9" t="s">
        <v>404</v>
      </c>
      <c r="B9" s="80">
        <f t="shared" ref="B9:O9" si="2">SUM(B5:B8)</f>
        <v>9192.0439156446228</v>
      </c>
      <c r="C9" s="80">
        <f t="shared" si="2"/>
        <v>11571.062446868096</v>
      </c>
      <c r="D9" s="80">
        <f t="shared" si="2"/>
        <v>14913.414109836382</v>
      </c>
      <c r="E9" s="80">
        <f t="shared" si="2"/>
        <v>22127.972636757582</v>
      </c>
      <c r="F9" s="80">
        <f t="shared" si="2"/>
        <v>31060.477547331451</v>
      </c>
      <c r="G9" s="80">
        <f t="shared" si="2"/>
        <v>43164.173860722251</v>
      </c>
      <c r="H9" s="80">
        <f t="shared" si="2"/>
        <v>57723.59573290636</v>
      </c>
      <c r="I9" s="80">
        <f t="shared" si="2"/>
        <v>76635.277239426563</v>
      </c>
      <c r="J9" s="80">
        <f t="shared" si="2"/>
        <v>101270.87188757828</v>
      </c>
      <c r="K9" s="80">
        <f t="shared" si="2"/>
        <v>132453.86674826578</v>
      </c>
      <c r="L9" s="80">
        <f t="shared" si="2"/>
        <v>171639.51861683707</v>
      </c>
      <c r="M9" s="80">
        <f t="shared" si="2"/>
        <v>221273.28616680822</v>
      </c>
      <c r="N9" s="80">
        <f t="shared" si="2"/>
        <v>283773.94525295589</v>
      </c>
      <c r="O9" s="80">
        <f t="shared" si="2"/>
        <v>361743.21800865309</v>
      </c>
      <c r="Q9" s="81">
        <f>IFERROR(C9/B9-1,0)</f>
        <v>0.25881278995789447</v>
      </c>
      <c r="R9" s="81">
        <f t="shared" si="1"/>
        <v>0.28885434490701845</v>
      </c>
      <c r="S9" s="81">
        <f t="shared" si="1"/>
        <v>0.48376303868359183</v>
      </c>
      <c r="T9" s="81">
        <f t="shared" si="1"/>
        <v>0.40367479918769233</v>
      </c>
      <c r="U9" s="81">
        <f t="shared" si="1"/>
        <v>0.3896815911779401</v>
      </c>
      <c r="V9" s="81">
        <f t="shared" si="1"/>
        <v>0.33730338310569707</v>
      </c>
      <c r="W9" s="81">
        <f t="shared" si="1"/>
        <v>0.32762479998693617</v>
      </c>
      <c r="X9" s="81">
        <f t="shared" si="1"/>
        <v>0.32146545997588483</v>
      </c>
      <c r="Y9" s="81">
        <f t="shared" si="1"/>
        <v>0.30791672155547367</v>
      </c>
      <c r="Z9" s="81">
        <f t="shared" si="1"/>
        <v>0.29584377436896792</v>
      </c>
      <c r="AA9" s="81">
        <f t="shared" si="1"/>
        <v>0.2891744742116884</v>
      </c>
      <c r="AB9" s="81">
        <f t="shared" si="1"/>
        <v>0.28245912630877257</v>
      </c>
      <c r="AC9" s="81">
        <f t="shared" si="1"/>
        <v>0.2747583915295515</v>
      </c>
      <c r="AD9" s="81">
        <f>(O9/H9)^(1/($O$3-$H$3))-1</f>
        <v>0.29976207316156867</v>
      </c>
    </row>
    <row r="10" spans="1:30" x14ac:dyDescent="0.15">
      <c r="F10" s="80"/>
      <c r="G10" s="80"/>
      <c r="H10" s="80"/>
      <c r="I10" s="80"/>
      <c r="J10" s="80"/>
      <c r="K10" s="80"/>
      <c r="L10" s="80"/>
      <c r="M10" s="80"/>
      <c r="N10" s="80"/>
      <c r="O10" s="80"/>
    </row>
    <row r="11" spans="1:30" x14ac:dyDescent="0.15">
      <c r="A11" t="s">
        <v>117</v>
      </c>
      <c r="B11" s="82">
        <v>1.8426414499989874</v>
      </c>
      <c r="C11" s="82">
        <v>1.8211959285036243</v>
      </c>
      <c r="D11" s="82">
        <v>1.8</v>
      </c>
      <c r="E11" s="82">
        <v>1.7360781289992973</v>
      </c>
      <c r="F11" s="82">
        <v>1.6744262611053895</v>
      </c>
      <c r="G11" s="82">
        <v>1.614963783626185</v>
      </c>
      <c r="H11" s="82">
        <v>1.5576129465996522</v>
      </c>
      <c r="I11" s="82">
        <v>1.5022987611321146</v>
      </c>
      <c r="J11" s="82">
        <v>1.4220935420791678</v>
      </c>
      <c r="K11" s="82">
        <v>1.3388438971171721</v>
      </c>
      <c r="L11" s="82">
        <v>1.2732224586033358</v>
      </c>
      <c r="M11" s="82">
        <v>1.2203152496178502</v>
      </c>
      <c r="N11" s="82">
        <v>1.2086814515770565</v>
      </c>
      <c r="O11" s="82">
        <v>1.2044720172837233</v>
      </c>
    </row>
    <row r="12" spans="1:30" x14ac:dyDescent="0.15">
      <c r="A12" t="s">
        <v>11</v>
      </c>
      <c r="B12" s="80">
        <f t="shared" ref="B12:O12" si="3">B9*B11</f>
        <v>16937.641129177777</v>
      </c>
      <c r="C12" s="80">
        <f t="shared" si="3"/>
        <v>21073.171816697362</v>
      </c>
      <c r="D12" s="80">
        <f t="shared" si="3"/>
        <v>26844.145397705488</v>
      </c>
      <c r="E12" s="80">
        <f t="shared" si="3"/>
        <v>38415.889333769752</v>
      </c>
      <c r="F12" s="80">
        <f t="shared" si="3"/>
        <v>52008.479287726099</v>
      </c>
      <c r="G12" s="80">
        <f t="shared" si="3"/>
        <v>69708.577535210483</v>
      </c>
      <c r="H12" s="80">
        <f t="shared" si="3"/>
        <v>89911.020037859387</v>
      </c>
      <c r="I12" s="80">
        <f t="shared" si="3"/>
        <v>115129.08205580666</v>
      </c>
      <c r="J12" s="80">
        <f t="shared" si="3"/>
        <v>144016.65291205182</v>
      </c>
      <c r="K12" s="80">
        <f t="shared" si="3"/>
        <v>177335.05114548677</v>
      </c>
      <c r="L12" s="80">
        <f t="shared" si="3"/>
        <v>218535.28988682231</v>
      </c>
      <c r="M12" s="80">
        <f t="shared" si="3"/>
        <v>270023.16544241057</v>
      </c>
      <c r="N12" s="80">
        <f>N9*N11</f>
        <v>342992.30406809092</v>
      </c>
      <c r="O12" s="80">
        <f t="shared" si="3"/>
        <v>435709.5835335881</v>
      </c>
      <c r="Q12" s="81">
        <f t="shared" ref="Q12:AC12" si="4">C12/B12-1</f>
        <v>0.24416213898849692</v>
      </c>
      <c r="R12" s="81">
        <f t="shared" si="4"/>
        <v>0.27385405629519366</v>
      </c>
      <c r="S12" s="81">
        <f t="shared" si="4"/>
        <v>0.43107142226451223</v>
      </c>
      <c r="T12" s="81">
        <f t="shared" si="4"/>
        <v>0.35382728838735189</v>
      </c>
      <c r="U12" s="81">
        <f t="shared" si="4"/>
        <v>0.34033100928720228</v>
      </c>
      <c r="V12" s="24">
        <f t="shared" si="4"/>
        <v>0.28981286402587192</v>
      </c>
      <c r="W12" s="24">
        <f t="shared" si="4"/>
        <v>0.28047798820799219</v>
      </c>
      <c r="X12" s="24">
        <f t="shared" si="4"/>
        <v>0.25091462852316027</v>
      </c>
      <c r="Y12" s="24">
        <f t="shared" si="4"/>
        <v>0.23135101087081811</v>
      </c>
      <c r="Z12" s="24">
        <f t="shared" si="4"/>
        <v>0.23232992279419484</v>
      </c>
      <c r="AA12" s="24">
        <f t="shared" si="4"/>
        <v>0.23560439864084848</v>
      </c>
      <c r="AB12" s="24">
        <f>N12/M12-1</f>
        <v>0.27023288356066222</v>
      </c>
      <c r="AC12" s="24">
        <f t="shared" si="4"/>
        <v>0.27031883329688622</v>
      </c>
      <c r="AD12" s="24">
        <f>(O12/H12)^(1/($O$3-$H$3))-1</f>
        <v>0.25288735717173827</v>
      </c>
    </row>
    <row r="13" spans="1:30" x14ac:dyDescent="0.15">
      <c r="A13" t="s">
        <v>393</v>
      </c>
      <c r="B13" s="109">
        <v>0.51792537756938628</v>
      </c>
      <c r="C13" s="109">
        <v>0.52644439305717083</v>
      </c>
      <c r="D13" s="109">
        <v>0.5247607323312129</v>
      </c>
      <c r="E13" s="109">
        <v>0.56155043395689797</v>
      </c>
      <c r="F13" s="109">
        <v>0.56806260658562724</v>
      </c>
      <c r="G13" s="109">
        <v>0.58703345747987545</v>
      </c>
      <c r="H13" s="109">
        <v>0.60755670133892714</v>
      </c>
      <c r="I13" s="109">
        <v>0.59893149290247527</v>
      </c>
      <c r="J13" s="109">
        <v>0.541766089815087</v>
      </c>
      <c r="K13" s="109">
        <v>0.46882780995954609</v>
      </c>
      <c r="L13" s="109">
        <v>0.41023933730520151</v>
      </c>
      <c r="M13" s="109">
        <v>0.36357613498635039</v>
      </c>
      <c r="N13" s="109">
        <v>0.32987235961307276</v>
      </c>
      <c r="O13" s="109">
        <v>0.31988135793869471</v>
      </c>
      <c r="Q13" s="81"/>
      <c r="R13" s="81"/>
      <c r="S13" s="81"/>
      <c r="T13" s="81"/>
      <c r="U13" s="81"/>
      <c r="V13" s="24"/>
      <c r="W13" s="24"/>
      <c r="X13" s="24"/>
      <c r="Y13" s="24"/>
      <c r="Z13" s="24"/>
      <c r="AA13" s="24"/>
      <c r="AB13" s="24"/>
      <c r="AC13" s="24"/>
      <c r="AD13" s="24"/>
    </row>
    <row r="14" spans="1:30" x14ac:dyDescent="0.15">
      <c r="A14" t="s">
        <v>392</v>
      </c>
      <c r="B14" s="80">
        <f>B12*B13</f>
        <v>8772.4341769641669</v>
      </c>
      <c r="C14" s="80">
        <f t="shared" ref="C14:O14" si="5">C12*C13</f>
        <v>11093.853146830721</v>
      </c>
      <c r="D14" s="80">
        <f t="shared" si="5"/>
        <v>14086.75339770549</v>
      </c>
      <c r="E14" s="80">
        <f t="shared" si="5"/>
        <v>21572.459326218574</v>
      </c>
      <c r="F14" s="80">
        <f t="shared" si="5"/>
        <v>29544.072308740295</v>
      </c>
      <c r="G14" s="80">
        <f t="shared" si="5"/>
        <v>40921.267286498587</v>
      </c>
      <c r="H14" s="80">
        <f t="shared" si="5"/>
        <v>54626.042748220032</v>
      </c>
      <c r="I14" s="80">
        <f t="shared" si="5"/>
        <v>68954.432992175862</v>
      </c>
      <c r="J14" s="80">
        <f t="shared" si="5"/>
        <v>78023.338916418885</v>
      </c>
      <c r="K14" s="80">
        <f t="shared" si="5"/>
        <v>83139.603657602653</v>
      </c>
      <c r="L14" s="80">
        <f t="shared" si="5"/>
        <v>89651.772500970095</v>
      </c>
      <c r="M14" s="80">
        <f t="shared" si="5"/>
        <v>98173.978848331491</v>
      </c>
      <c r="N14" s="80">
        <f t="shared" si="5"/>
        <v>113143.68067206569</v>
      </c>
      <c r="O14" s="80">
        <f t="shared" si="5"/>
        <v>139375.37324762729</v>
      </c>
      <c r="Q14" s="81">
        <f t="shared" ref="Q14:AC14" si="6">C14/B14-1</f>
        <v>0.26462654755078674</v>
      </c>
      <c r="R14" s="81">
        <f t="shared" si="6"/>
        <v>0.26978004947990297</v>
      </c>
      <c r="S14" s="81">
        <f t="shared" si="6"/>
        <v>0.53140036722247075</v>
      </c>
      <c r="T14" s="81">
        <f t="shared" si="6"/>
        <v>0.3695273154523111</v>
      </c>
      <c r="U14" s="81">
        <f t="shared" si="6"/>
        <v>0.38509230748099932</v>
      </c>
      <c r="V14" s="24">
        <f t="shared" si="6"/>
        <v>0.33490593939262348</v>
      </c>
      <c r="W14" s="24">
        <f t="shared" si="6"/>
        <v>0.26229961979852034</v>
      </c>
      <c r="X14" s="24">
        <f t="shared" si="6"/>
        <v>0.13152027405217082</v>
      </c>
      <c r="Y14" s="24">
        <f t="shared" si="6"/>
        <v>6.5573517004501314E-2</v>
      </c>
      <c r="Z14" s="24">
        <f t="shared" si="6"/>
        <v>7.8328119895624937E-2</v>
      </c>
      <c r="AA14" s="24">
        <f t="shared" si="6"/>
        <v>9.5058983326505642E-2</v>
      </c>
      <c r="AB14" s="24">
        <f t="shared" si="6"/>
        <v>0.152481360125587</v>
      </c>
      <c r="AC14" s="24">
        <f t="shared" si="6"/>
        <v>0.23184408019738401</v>
      </c>
      <c r="AD14" s="24">
        <f>(O14/H14)^(1/($O$3-$H$3))-1</f>
        <v>0.14317397524047637</v>
      </c>
    </row>
    <row r="15" spans="1:30" x14ac:dyDescent="0.15">
      <c r="F15" s="80"/>
      <c r="G15" s="80"/>
      <c r="H15" s="80"/>
      <c r="I15" s="80"/>
      <c r="J15" s="80"/>
      <c r="K15" s="80"/>
      <c r="L15" s="80"/>
      <c r="M15" s="80"/>
      <c r="N15" s="80"/>
      <c r="O15" s="80"/>
      <c r="U15" s="24"/>
      <c r="V15" s="24"/>
      <c r="W15" s="24"/>
      <c r="X15" s="24"/>
      <c r="Y15" s="24"/>
      <c r="Z15" s="24"/>
      <c r="AA15" s="24"/>
      <c r="AB15" s="24"/>
      <c r="AC15" s="24"/>
      <c r="AD15" s="24"/>
    </row>
    <row r="16" spans="1:30" x14ac:dyDescent="0.15">
      <c r="A16" t="s">
        <v>394</v>
      </c>
      <c r="B16" s="80">
        <v>2116.2117917140658</v>
      </c>
      <c r="C16" s="80">
        <f>C14-B14</f>
        <v>2321.4189698665541</v>
      </c>
      <c r="D16" s="80">
        <f t="shared" ref="D16:O16" si="7">D14-C14</f>
        <v>2992.900250874769</v>
      </c>
      <c r="E16" s="80">
        <f t="shared" si="7"/>
        <v>7485.7059285130836</v>
      </c>
      <c r="F16" s="80">
        <f t="shared" si="7"/>
        <v>7971.6129825217213</v>
      </c>
      <c r="G16" s="80">
        <f t="shared" si="7"/>
        <v>11377.194977758292</v>
      </c>
      <c r="H16" s="80">
        <f t="shared" si="7"/>
        <v>13704.775461721445</v>
      </c>
      <c r="I16" s="80">
        <f t="shared" si="7"/>
        <v>14328.39024395583</v>
      </c>
      <c r="J16" s="80">
        <f t="shared" si="7"/>
        <v>9068.905924243023</v>
      </c>
      <c r="K16" s="80">
        <f t="shared" si="7"/>
        <v>5116.2647411837679</v>
      </c>
      <c r="L16" s="80">
        <f t="shared" si="7"/>
        <v>6512.1688433674426</v>
      </c>
      <c r="M16" s="80">
        <f t="shared" si="7"/>
        <v>8522.2063473613962</v>
      </c>
      <c r="N16" s="80">
        <f t="shared" si="7"/>
        <v>14969.701823734198</v>
      </c>
      <c r="O16" s="80">
        <f t="shared" si="7"/>
        <v>26231.692575561596</v>
      </c>
      <c r="Q16" s="81"/>
      <c r="R16" s="81">
        <f t="shared" ref="R16:AC16" si="8">D16/C16-1</f>
        <v>0.28925467126979432</v>
      </c>
      <c r="S16" s="81">
        <f t="shared" si="8"/>
        <v>1.5011544993272499</v>
      </c>
      <c r="T16" s="81">
        <f t="shared" si="8"/>
        <v>6.4911320141206152E-2</v>
      </c>
      <c r="U16" s="81">
        <f t="shared" si="8"/>
        <v>0.42721366462515564</v>
      </c>
      <c r="V16" s="24">
        <f t="shared" si="8"/>
        <v>0.20458298275747477</v>
      </c>
      <c r="W16" s="24">
        <f t="shared" si="8"/>
        <v>4.5503465852190894E-2</v>
      </c>
      <c r="X16" s="24">
        <f t="shared" si="8"/>
        <v>-0.36706735579954097</v>
      </c>
      <c r="Y16" s="24">
        <f t="shared" si="8"/>
        <v>-0.4358454278914774</v>
      </c>
      <c r="Z16" s="24">
        <f t="shared" si="8"/>
        <v>0.27283656589293304</v>
      </c>
      <c r="AA16" s="24">
        <f t="shared" si="8"/>
        <v>0.30865868996028101</v>
      </c>
      <c r="AB16" s="24">
        <f t="shared" si="8"/>
        <v>0.75655237782045059</v>
      </c>
      <c r="AC16" s="24">
        <f t="shared" si="8"/>
        <v>0.75231897631866729</v>
      </c>
      <c r="AD16" s="24">
        <f>(O16/H16)^(1/($O$3-$H$3))-1</f>
        <v>9.7183324805333537E-2</v>
      </c>
    </row>
    <row r="17" spans="1:30" x14ac:dyDescent="0.15">
      <c r="F17" s="83"/>
      <c r="G17" s="83"/>
      <c r="H17" s="83"/>
      <c r="I17" s="83"/>
      <c r="J17" s="83"/>
      <c r="K17" s="83"/>
      <c r="L17" s="83"/>
      <c r="M17" s="83"/>
      <c r="N17" s="83"/>
      <c r="O17" s="83"/>
      <c r="U17" s="24"/>
      <c r="V17" s="24"/>
      <c r="W17" s="24"/>
      <c r="X17" s="24"/>
      <c r="Y17" s="24"/>
      <c r="Z17" s="24"/>
      <c r="AA17" s="24"/>
      <c r="AB17" s="24"/>
      <c r="AC17" s="24"/>
      <c r="AD17" s="24"/>
    </row>
    <row r="18" spans="1:30" x14ac:dyDescent="0.15">
      <c r="A18" t="s">
        <v>151</v>
      </c>
      <c r="B18" s="84">
        <v>0.66289080346799756</v>
      </c>
      <c r="C18" s="84">
        <v>0.72822568121043241</v>
      </c>
      <c r="D18" s="84">
        <v>0.8</v>
      </c>
      <c r="E18" s="84">
        <v>0.8</v>
      </c>
      <c r="F18" s="84">
        <v>0.8</v>
      </c>
      <c r="G18" s="84">
        <v>0.8</v>
      </c>
      <c r="H18" s="84">
        <v>0.8</v>
      </c>
      <c r="I18" s="84">
        <v>0.8</v>
      </c>
      <c r="J18" s="84">
        <v>0.8</v>
      </c>
      <c r="K18" s="84">
        <v>0.8</v>
      </c>
      <c r="L18" s="84">
        <v>0.8</v>
      </c>
      <c r="M18" s="84">
        <v>0.8</v>
      </c>
      <c r="N18" s="84">
        <v>0.8</v>
      </c>
      <c r="O18" s="84">
        <v>0.8</v>
      </c>
    </row>
    <row r="19" spans="1:30" x14ac:dyDescent="0.15">
      <c r="A19" t="s">
        <v>152</v>
      </c>
      <c r="B19" s="83">
        <f>B16*B18</f>
        <v>1402.8173349177878</v>
      </c>
      <c r="C19" s="83">
        <f>C16*C18</f>
        <v>1690.5169107058916</v>
      </c>
      <c r="D19" s="83">
        <f>D16*D18</f>
        <v>2394.3202006998154</v>
      </c>
      <c r="E19" s="83">
        <f>E16*E18</f>
        <v>5988.5647428104676</v>
      </c>
      <c r="F19" s="83">
        <f t="shared" ref="F19:O19" si="9">F16*F18</f>
        <v>6377.2903860173774</v>
      </c>
      <c r="G19" s="83">
        <f t="shared" si="9"/>
        <v>9101.7559822066341</v>
      </c>
      <c r="H19" s="83">
        <f t="shared" si="9"/>
        <v>10963.820369377157</v>
      </c>
      <c r="I19" s="83">
        <f t="shared" si="9"/>
        <v>11462.712195164664</v>
      </c>
      <c r="J19" s="83">
        <f t="shared" si="9"/>
        <v>7255.1247393944186</v>
      </c>
      <c r="K19" s="83">
        <f t="shared" si="9"/>
        <v>4093.0117929470143</v>
      </c>
      <c r="L19" s="83">
        <f t="shared" si="9"/>
        <v>5209.7350746939546</v>
      </c>
      <c r="M19" s="83">
        <f t="shared" si="9"/>
        <v>6817.7650778891175</v>
      </c>
      <c r="N19" s="83">
        <f t="shared" si="9"/>
        <v>11975.761458987359</v>
      </c>
      <c r="O19" s="83">
        <f t="shared" si="9"/>
        <v>20985.354060449277</v>
      </c>
      <c r="Q19" s="81"/>
      <c r="R19" s="81">
        <f>D19/C19-1</f>
        <v>0.41632431213009502</v>
      </c>
      <c r="S19" s="81">
        <f>E19/D19-1</f>
        <v>1.5011544993272499</v>
      </c>
      <c r="T19" s="81">
        <f>F19/E19-1</f>
        <v>6.4911320141206152E-2</v>
      </c>
      <c r="U19" s="81">
        <f>G19/F19-1</f>
        <v>0.42721366462515564</v>
      </c>
      <c r="V19" s="24">
        <f t="shared" ref="V19:AC19" si="10">H19/G19-1</f>
        <v>0.20458298275747477</v>
      </c>
      <c r="W19" s="24">
        <f t="shared" si="10"/>
        <v>4.5503465852190672E-2</v>
      </c>
      <c r="X19" s="24">
        <f t="shared" si="10"/>
        <v>-0.36706735579954097</v>
      </c>
      <c r="Y19" s="24">
        <f t="shared" si="10"/>
        <v>-0.43584542789147751</v>
      </c>
      <c r="Z19" s="24">
        <f t="shared" si="10"/>
        <v>0.27283656589293304</v>
      </c>
      <c r="AA19" s="24">
        <f t="shared" si="10"/>
        <v>0.30865868996028101</v>
      </c>
      <c r="AB19" s="24">
        <f t="shared" si="10"/>
        <v>0.75655237782045059</v>
      </c>
      <c r="AC19" s="24">
        <f t="shared" si="10"/>
        <v>0.75231897631866707</v>
      </c>
      <c r="AD19" s="24">
        <f>(O19/H19)^(1/($O$3-$H$3))-1</f>
        <v>9.7183324805333537E-2</v>
      </c>
    </row>
    <row r="20" spans="1:30" x14ac:dyDescent="0.15">
      <c r="A20" t="s">
        <v>499</v>
      </c>
      <c r="B20" s="80">
        <v>4412.3486050201091</v>
      </c>
      <c r="G20" s="82"/>
      <c r="H20" s="82"/>
      <c r="I20" s="82"/>
      <c r="J20" s="82"/>
      <c r="K20" s="82"/>
      <c r="L20" s="82"/>
      <c r="M20" s="82"/>
      <c r="N20" s="82"/>
      <c r="O20" s="82"/>
    </row>
    <row r="21" spans="1:30" x14ac:dyDescent="0.15">
      <c r="F21" s="80"/>
      <c r="G21" s="80"/>
      <c r="H21" s="80"/>
      <c r="I21" s="80"/>
      <c r="J21" s="80"/>
      <c r="K21" s="80"/>
      <c r="L21" s="80"/>
      <c r="M21" s="80"/>
      <c r="N21" s="80"/>
      <c r="O21" s="80"/>
    </row>
    <row r="22" spans="1:30" x14ac:dyDescent="0.15">
      <c r="A22" t="s">
        <v>144</v>
      </c>
      <c r="B22" s="84">
        <f>1-B18</f>
        <v>0.33710919653200244</v>
      </c>
      <c r="C22" s="84">
        <f>1-C18</f>
        <v>0.27177431878956759</v>
      </c>
      <c r="D22" s="84">
        <f>1-D18</f>
        <v>0.19999999999999996</v>
      </c>
      <c r="E22" s="84">
        <f>1-E18</f>
        <v>0.19999999999999996</v>
      </c>
      <c r="F22" s="84">
        <f>1-F18</f>
        <v>0.19999999999999996</v>
      </c>
      <c r="G22" s="84">
        <f t="shared" ref="G22:O22" si="11">1-G18</f>
        <v>0.19999999999999996</v>
      </c>
      <c r="H22" s="84">
        <f t="shared" si="11"/>
        <v>0.19999999999999996</v>
      </c>
      <c r="I22" s="84">
        <f t="shared" si="11"/>
        <v>0.19999999999999996</v>
      </c>
      <c r="J22" s="84">
        <f t="shared" si="11"/>
        <v>0.19999999999999996</v>
      </c>
      <c r="K22" s="84">
        <f t="shared" si="11"/>
        <v>0.19999999999999996</v>
      </c>
      <c r="L22" s="84">
        <f t="shared" si="11"/>
        <v>0.19999999999999996</v>
      </c>
      <c r="M22" s="84">
        <f t="shared" si="11"/>
        <v>0.19999999999999996</v>
      </c>
      <c r="N22" s="84">
        <f t="shared" si="11"/>
        <v>0.19999999999999996</v>
      </c>
      <c r="O22" s="84">
        <f t="shared" si="11"/>
        <v>0.19999999999999996</v>
      </c>
    </row>
    <row r="23" spans="1:30" x14ac:dyDescent="0.15">
      <c r="A23" t="s">
        <v>150</v>
      </c>
      <c r="B23" s="83">
        <f t="shared" ref="B23:G23" si="12">B16*B22</f>
        <v>713.39445679627806</v>
      </c>
      <c r="C23" s="83">
        <f t="shared" si="12"/>
        <v>630.90205916066247</v>
      </c>
      <c r="D23" s="83">
        <f t="shared" si="12"/>
        <v>598.58005017495361</v>
      </c>
      <c r="E23" s="83">
        <f t="shared" si="12"/>
        <v>1497.1411857026164</v>
      </c>
      <c r="F23" s="83">
        <f t="shared" si="12"/>
        <v>1594.3225965043439</v>
      </c>
      <c r="G23" s="83">
        <f t="shared" si="12"/>
        <v>2275.4389955516581</v>
      </c>
      <c r="H23" s="83">
        <f t="shared" ref="H23:O23" si="13">H16*H22</f>
        <v>2740.9550923442885</v>
      </c>
      <c r="I23" s="83">
        <f t="shared" si="13"/>
        <v>2865.6780487911651</v>
      </c>
      <c r="J23" s="83">
        <f t="shared" si="13"/>
        <v>1813.7811848486042</v>
      </c>
      <c r="K23" s="83">
        <f t="shared" si="13"/>
        <v>1023.2529482367534</v>
      </c>
      <c r="L23" s="83">
        <f t="shared" si="13"/>
        <v>1302.4337686734882</v>
      </c>
      <c r="M23" s="83">
        <f t="shared" si="13"/>
        <v>1704.4412694722789</v>
      </c>
      <c r="N23" s="83">
        <f t="shared" si="13"/>
        <v>2993.9403647468389</v>
      </c>
      <c r="O23" s="83">
        <f t="shared" si="13"/>
        <v>5246.3385151123184</v>
      </c>
      <c r="Q23" s="81"/>
      <c r="R23" s="81">
        <f>D23/C23-1</f>
        <v>-5.123142097318456E-2</v>
      </c>
      <c r="S23" s="81">
        <f>E23/D23-1</f>
        <v>1.5011544993272503</v>
      </c>
      <c r="T23" s="81">
        <f>F23/E23-1</f>
        <v>6.4911320141206152E-2</v>
      </c>
      <c r="U23" s="81">
        <f>G23/F23-1</f>
        <v>0.42721366462515564</v>
      </c>
      <c r="V23" s="24">
        <f t="shared" ref="V23:AC23" si="14">H23/G23-1</f>
        <v>0.20458298275747477</v>
      </c>
      <c r="W23" s="24">
        <f t="shared" si="14"/>
        <v>4.5503465852190672E-2</v>
      </c>
      <c r="X23" s="24">
        <f t="shared" si="14"/>
        <v>-0.36706735579954097</v>
      </c>
      <c r="Y23" s="24">
        <f t="shared" si="14"/>
        <v>-0.4358454278914774</v>
      </c>
      <c r="Z23" s="24">
        <f t="shared" si="14"/>
        <v>0.27283656589293304</v>
      </c>
      <c r="AA23" s="24">
        <f t="shared" si="14"/>
        <v>0.30865868996028123</v>
      </c>
      <c r="AB23" s="24">
        <f t="shared" si="14"/>
        <v>0.75655237782045059</v>
      </c>
      <c r="AC23" s="24">
        <f t="shared" si="14"/>
        <v>0.75231897631866729</v>
      </c>
      <c r="AD23" s="24">
        <f>(O23/H23)^(1/($O$3-$H$3))-1</f>
        <v>9.7183324805333537E-2</v>
      </c>
    </row>
    <row r="24" spans="1:30" x14ac:dyDescent="0.15">
      <c r="F24" s="82"/>
      <c r="G24" s="82"/>
      <c r="H24" s="82"/>
      <c r="I24" s="82"/>
      <c r="J24" s="82"/>
      <c r="K24" s="82"/>
      <c r="L24" s="82"/>
      <c r="M24" s="82"/>
      <c r="N24" s="82"/>
      <c r="O24" s="82"/>
    </row>
    <row r="25" spans="1:30" x14ac:dyDescent="0.15">
      <c r="A25" s="67" t="s">
        <v>149</v>
      </c>
      <c r="B25" s="68"/>
      <c r="C25" s="68"/>
      <c r="D25" s="68"/>
      <c r="E25" s="68"/>
      <c r="F25" s="68"/>
      <c r="G25" s="68"/>
      <c r="H25" s="68"/>
      <c r="I25" s="68"/>
      <c r="J25" s="68"/>
      <c r="K25" s="68"/>
      <c r="L25" s="68"/>
      <c r="M25" s="68"/>
      <c r="N25" s="68"/>
      <c r="O25" s="68"/>
      <c r="P25" s="85"/>
      <c r="Q25" s="85"/>
      <c r="R25" s="85"/>
      <c r="S25" s="85"/>
      <c r="T25" s="85"/>
      <c r="U25" s="85"/>
      <c r="V25" s="85"/>
      <c r="W25" s="85"/>
      <c r="X25" s="85"/>
      <c r="Y25" s="85"/>
      <c r="Z25" s="85"/>
      <c r="AA25" s="85"/>
      <c r="AB25" s="85"/>
      <c r="AC25" s="85"/>
      <c r="AD25" s="85"/>
    </row>
    <row r="26" spans="1:30" x14ac:dyDescent="0.15">
      <c r="A26" s="98" t="s">
        <v>370</v>
      </c>
      <c r="B26" s="20"/>
      <c r="C26" s="20"/>
      <c r="D26" s="20"/>
      <c r="E26" s="20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30" x14ac:dyDescent="0.15">
      <c r="A27" s="151" t="s">
        <v>484</v>
      </c>
      <c r="B27" s="4">
        <f>'Wholesale Prices'!B133</f>
        <v>9000</v>
      </c>
      <c r="C27" s="4">
        <f>'Wholesale Prices'!C133</f>
        <v>9452.9500000000007</v>
      </c>
      <c r="D27" s="4">
        <f>'Wholesale Prices'!D133</f>
        <v>8421.5400000000009</v>
      </c>
      <c r="E27" s="4">
        <f>'Wholesale Prices'!E133</f>
        <v>8000</v>
      </c>
      <c r="F27" s="4">
        <f>'Wholesale Prices'!F133</f>
        <v>7284</v>
      </c>
      <c r="G27" s="4">
        <f>'Wholesale Prices'!G133</f>
        <v>7000</v>
      </c>
      <c r="H27" s="4">
        <f>'Wholesale Prices'!H133</f>
        <v>6461</v>
      </c>
      <c r="I27" s="4">
        <f>'Wholesale Prices'!I133</f>
        <v>5676.3963520186171</v>
      </c>
      <c r="J27" s="4">
        <f>'Wholesale Prices'!J133</f>
        <v>4999.5279339828776</v>
      </c>
      <c r="K27" s="4">
        <f>'Wholesale Prices'!K133</f>
        <v>4427.2480798177012</v>
      </c>
      <c r="L27" s="4">
        <f>'Wholesale Prices'!L133</f>
        <v>3939.6362468875236</v>
      </c>
      <c r="M27" s="4">
        <f>'Wholesale Prices'!M133</f>
        <v>3515.2138180118814</v>
      </c>
      <c r="N27" s="4">
        <f>'Wholesale Prices'!N133</f>
        <v>3145.2171849090983</v>
      </c>
      <c r="O27" s="4">
        <f>'Wholesale Prices'!O133</f>
        <v>2822.8116969634993</v>
      </c>
      <c r="Q27" s="81">
        <f t="shared" ref="Q27:U28" si="15">C27/B27-1</f>
        <v>5.0327777777777749E-2</v>
      </c>
      <c r="R27" s="81">
        <f t="shared" si="15"/>
        <v>-0.10910985459565525</v>
      </c>
      <c r="S27" s="81">
        <f t="shared" si="15"/>
        <v>-5.0054978068144407E-2</v>
      </c>
      <c r="T27" s="81">
        <f t="shared" si="15"/>
        <v>-8.9500000000000024E-2</v>
      </c>
      <c r="U27" s="81">
        <f t="shared" si="15"/>
        <v>-3.8989566172432766E-2</v>
      </c>
      <c r="V27" s="24">
        <f t="shared" ref="V27:AC27" si="16">H27/G27-1</f>
        <v>-7.6999999999999957E-2</v>
      </c>
      <c r="W27" s="24">
        <f t="shared" si="16"/>
        <v>-0.12143687478430321</v>
      </c>
      <c r="X27" s="24">
        <f t="shared" si="16"/>
        <v>-0.11924262790335882</v>
      </c>
      <c r="Y27" s="24">
        <f t="shared" si="16"/>
        <v>-0.11446677800823268</v>
      </c>
      <c r="Z27" s="24">
        <f t="shared" si="16"/>
        <v>-0.11013880951307697</v>
      </c>
      <c r="AA27" s="24">
        <f t="shared" si="16"/>
        <v>-0.10773137474581662</v>
      </c>
      <c r="AB27" s="24">
        <f t="shared" si="16"/>
        <v>-0.10525579730226597</v>
      </c>
      <c r="AC27" s="24">
        <f t="shared" si="16"/>
        <v>-0.10250658984457917</v>
      </c>
      <c r="AD27" s="24">
        <f>(O27/H27)^(1/($O$3-$H$3))-1</f>
        <v>-0.11156425412131155</v>
      </c>
    </row>
    <row r="28" spans="1:30" x14ac:dyDescent="0.15">
      <c r="A28" s="151" t="s">
        <v>482</v>
      </c>
      <c r="B28" s="4">
        <f>'Wholesale Prices'!B134</f>
        <v>85500</v>
      </c>
      <c r="C28" s="4">
        <f>'Wholesale Prices'!C134</f>
        <v>76222.410499999998</v>
      </c>
      <c r="D28" s="4">
        <f>'Wholesale Prices'!D134</f>
        <v>69018.375</v>
      </c>
      <c r="E28" s="4">
        <f>'Wholesale Prices'!E134</f>
        <v>59962.5</v>
      </c>
      <c r="F28" s="4">
        <f>'Wholesale Prices'!F134</f>
        <v>42913.5</v>
      </c>
      <c r="G28" s="4">
        <f>'Wholesale Prices'!G134</f>
        <v>41900</v>
      </c>
      <c r="H28" s="4">
        <f>'Wholesale Prices'!H134</f>
        <v>36500</v>
      </c>
      <c r="I28" s="4">
        <f>'Wholesale Prices'!I134</f>
        <v>30274.535184576256</v>
      </c>
      <c r="J28" s="4">
        <f>'Wholesale Prices'!J134</f>
        <v>25173.605342042392</v>
      </c>
      <c r="K28" s="4">
        <f>'Wholesale Prices'!K134</f>
        <v>21045.62979180161</v>
      </c>
      <c r="L28" s="4">
        <f>'Wholesale Prices'!L134</f>
        <v>17680.552866432252</v>
      </c>
      <c r="M28" s="4">
        <f>'Wholesale Prices'!M134</f>
        <v>14893.717488600489</v>
      </c>
      <c r="N28" s="4">
        <f>'Wholesale Prices'!N134</f>
        <v>12580.956279629369</v>
      </c>
      <c r="O28" s="4">
        <f>'Wholesale Prices'!O134</f>
        <v>10659.984418291979</v>
      </c>
      <c r="Q28" s="81">
        <f t="shared" si="15"/>
        <v>-0.10850981871345033</v>
      </c>
      <c r="R28" s="81">
        <f t="shared" si="15"/>
        <v>-9.451335181796694E-2</v>
      </c>
      <c r="S28" s="81">
        <f t="shared" si="15"/>
        <v>-0.1312096235241702</v>
      </c>
      <c r="T28" s="81">
        <f t="shared" si="15"/>
        <v>-0.28432770481550973</v>
      </c>
      <c r="U28" s="81">
        <f t="shared" si="15"/>
        <v>-2.3617276614585125E-2</v>
      </c>
      <c r="V28" s="24">
        <f t="shared" ref="V28:AC28" si="17">H28/G28-1</f>
        <v>-0.12887828162291171</v>
      </c>
      <c r="W28" s="24">
        <f t="shared" si="17"/>
        <v>-0.17056067987462309</v>
      </c>
      <c r="X28" s="24">
        <f t="shared" si="17"/>
        <v>-0.16848912168047414</v>
      </c>
      <c r="Y28" s="24">
        <f t="shared" si="17"/>
        <v>-0.16398030771328009</v>
      </c>
      <c r="Z28" s="24">
        <f t="shared" si="17"/>
        <v>-0.15989433239390316</v>
      </c>
      <c r="AA28" s="24">
        <f t="shared" si="17"/>
        <v>-0.15762150645881456</v>
      </c>
      <c r="AB28" s="24">
        <f t="shared" si="17"/>
        <v>-0.1552843479635817</v>
      </c>
      <c r="AC28" s="24">
        <f t="shared" si="17"/>
        <v>-0.15268885914878805</v>
      </c>
      <c r="AD28" s="24">
        <f>(O28/H28)^(1/($O$3-$H$3))-1</f>
        <v>-0.16124007497380044</v>
      </c>
    </row>
    <row r="29" spans="1:30" x14ac:dyDescent="0.15">
      <c r="A29" s="151" t="s">
        <v>483</v>
      </c>
      <c r="B29" s="4"/>
      <c r="C29" s="4"/>
      <c r="D29" s="4"/>
      <c r="E29" s="4"/>
      <c r="F29" s="4"/>
      <c r="G29" s="4"/>
      <c r="H29" s="4"/>
      <c r="I29" s="4">
        <f>'Wholesale Prices'!I135</f>
        <v>118070.6872198474</v>
      </c>
      <c r="J29" s="4">
        <f>'Wholesale Prices'!J135</f>
        <v>98177.060833965326</v>
      </c>
      <c r="K29" s="4">
        <f>'Wholesale Prices'!K135</f>
        <v>79058.562211383949</v>
      </c>
      <c r="L29" s="4">
        <f>'Wholesale Prices'!L135</f>
        <v>63974.250224869102</v>
      </c>
      <c r="M29" s="4">
        <f>'Wholesale Prices'!M135</f>
        <v>51908.066629435074</v>
      </c>
      <c r="N29" s="4">
        <f>'Wholesale Prices'!N135</f>
        <v>42234.54045907504</v>
      </c>
      <c r="O29" s="4">
        <f>'Wholesale Prices'!O135</f>
        <v>34469.347957740603</v>
      </c>
      <c r="Q29" s="81"/>
      <c r="R29" s="81"/>
      <c r="S29" s="81"/>
      <c r="T29" s="81"/>
      <c r="U29" s="81"/>
      <c r="V29" s="24"/>
      <c r="W29" s="24"/>
      <c r="X29" s="24">
        <f t="shared" ref="X29:AC29" si="18">J29/I29-1</f>
        <v>-0.16848912168047414</v>
      </c>
      <c r="Y29" s="24">
        <f t="shared" si="18"/>
        <v>-0.1947348847091086</v>
      </c>
      <c r="Z29" s="24">
        <f t="shared" si="18"/>
        <v>-0.19079921977562597</v>
      </c>
      <c r="AA29" s="24">
        <f t="shared" si="18"/>
        <v>-0.18861000407228634</v>
      </c>
      <c r="AB29" s="24">
        <f t="shared" si="18"/>
        <v>-0.18635882240458068</v>
      </c>
      <c r="AC29" s="24">
        <f t="shared" si="18"/>
        <v>-0.18385881359023781</v>
      </c>
      <c r="AD29" s="24"/>
    </row>
    <row r="30" spans="1:30" x14ac:dyDescent="0.15">
      <c r="A30" s="46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U30" s="24"/>
      <c r="V30" s="24"/>
      <c r="W30" s="24"/>
      <c r="X30" s="24"/>
      <c r="Y30" s="24"/>
      <c r="Z30" s="24"/>
      <c r="AA30" s="24"/>
      <c r="AB30" s="24"/>
      <c r="AC30" s="24"/>
      <c r="AD30" s="24"/>
    </row>
    <row r="31" spans="1:30" x14ac:dyDescent="0.15">
      <c r="A31" s="98" t="s">
        <v>371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U31" s="24"/>
      <c r="V31" s="24"/>
      <c r="W31" s="24"/>
      <c r="X31" s="24"/>
      <c r="Y31" s="24"/>
      <c r="Z31" s="24"/>
      <c r="AA31" s="24"/>
      <c r="AB31" s="24"/>
      <c r="AC31" s="24"/>
      <c r="AD31" s="24"/>
    </row>
    <row r="32" spans="1:30" x14ac:dyDescent="0.15">
      <c r="A32" s="151" t="s">
        <v>485</v>
      </c>
      <c r="B32" s="4">
        <f>'Wholesale Prices'!B140</f>
        <v>324000</v>
      </c>
      <c r="C32" s="4">
        <f>'Wholesale Prices'!C140</f>
        <v>340306.2</v>
      </c>
      <c r="D32" s="4">
        <f>'Wholesale Prices'!D140</f>
        <v>303175.44000000006</v>
      </c>
      <c r="E32" s="4">
        <f>'Wholesale Prices'!E140</f>
        <v>288000</v>
      </c>
      <c r="F32" s="4">
        <f>'Wholesale Prices'!F140</f>
        <v>262224</v>
      </c>
      <c r="G32" s="4">
        <f>'Wholesale Prices'!G140</f>
        <v>252000</v>
      </c>
      <c r="H32" s="4">
        <f>'Wholesale Prices'!H140</f>
        <v>232596</v>
      </c>
      <c r="I32" s="4">
        <f>'Wholesale Prices'!I140</f>
        <v>204350.26867267021</v>
      </c>
      <c r="J32" s="4">
        <f>'Wholesale Prices'!J140</f>
        <v>179983.00562338359</v>
      </c>
      <c r="K32" s="4">
        <f>'Wholesale Prices'!K140</f>
        <v>159380.93087343723</v>
      </c>
      <c r="L32" s="4">
        <f>'Wholesale Prices'!L140</f>
        <v>141826.90488795086</v>
      </c>
      <c r="M32" s="4">
        <f>'Wholesale Prices'!M140</f>
        <v>126547.69744842773</v>
      </c>
      <c r="N32" s="4">
        <f>'Wholesale Prices'!N140</f>
        <v>113227.81865672754</v>
      </c>
      <c r="O32" s="4">
        <f>'Wholesale Prices'!O140</f>
        <v>101621.22109068598</v>
      </c>
      <c r="Q32" s="81">
        <f t="shared" ref="Q32:U33" si="19">C32/B32-1</f>
        <v>5.0327777777777749E-2</v>
      </c>
      <c r="R32" s="81">
        <f t="shared" si="19"/>
        <v>-0.10910985459565514</v>
      </c>
      <c r="S32" s="81">
        <f t="shared" si="19"/>
        <v>-5.0054978068144518E-2</v>
      </c>
      <c r="T32" s="81">
        <f t="shared" si="19"/>
        <v>-8.9500000000000024E-2</v>
      </c>
      <c r="U32" s="81">
        <f t="shared" si="19"/>
        <v>-3.8989566172432766E-2</v>
      </c>
      <c r="V32" s="24">
        <f t="shared" ref="V32:AC32" si="20">H32/G32-1</f>
        <v>-7.6999999999999957E-2</v>
      </c>
      <c r="W32" s="24">
        <f t="shared" si="20"/>
        <v>-0.12143687478430321</v>
      </c>
      <c r="X32" s="24">
        <f t="shared" si="20"/>
        <v>-0.11924262790335882</v>
      </c>
      <c r="Y32" s="24">
        <f t="shared" si="20"/>
        <v>-0.11446677800823279</v>
      </c>
      <c r="Z32" s="24">
        <f t="shared" si="20"/>
        <v>-0.11013880951307686</v>
      </c>
      <c r="AA32" s="24">
        <f t="shared" si="20"/>
        <v>-0.10773137474581662</v>
      </c>
      <c r="AB32" s="24">
        <f t="shared" si="20"/>
        <v>-0.10525579730226597</v>
      </c>
      <c r="AC32" s="24">
        <f t="shared" si="20"/>
        <v>-0.10250658984457917</v>
      </c>
      <c r="AD32" s="24">
        <f>(O32/H32)^(1/($O$3-$H$3))-1</f>
        <v>-0.11156425412131155</v>
      </c>
    </row>
    <row r="33" spans="1:30" x14ac:dyDescent="0.15">
      <c r="A33" s="151" t="s">
        <v>486</v>
      </c>
      <c r="B33" s="4">
        <f>'Wholesale Prices'!B141</f>
        <v>3078000</v>
      </c>
      <c r="C33" s="4">
        <f>'Wholesale Prices'!C141</f>
        <v>2744006.7779999999</v>
      </c>
      <c r="D33" s="4">
        <f>'Wholesale Prices'!D141</f>
        <v>2484661.5</v>
      </c>
      <c r="E33" s="4">
        <f>'Wholesale Prices'!E141</f>
        <v>2158650</v>
      </c>
      <c r="F33" s="4">
        <f>'Wholesale Prices'!F141</f>
        <v>1544886</v>
      </c>
      <c r="G33" s="4">
        <f>'Wholesale Prices'!G141</f>
        <v>1508400</v>
      </c>
      <c r="H33" s="4">
        <f>'Wholesale Prices'!H141</f>
        <v>1314000</v>
      </c>
      <c r="I33" s="4">
        <f>'Wholesale Prices'!I141</f>
        <v>1089883.2666447451</v>
      </c>
      <c r="J33" s="4">
        <f>'Wholesale Prices'!J141</f>
        <v>906249.79231352615</v>
      </c>
      <c r="K33" s="4">
        <f>'Wholesale Prices'!K141</f>
        <v>757642.672504858</v>
      </c>
      <c r="L33" s="4">
        <f>'Wholesale Prices'!L141</f>
        <v>636499.90319156111</v>
      </c>
      <c r="M33" s="4">
        <f>'Wholesale Prices'!M141</f>
        <v>536173.82958961756</v>
      </c>
      <c r="N33" s="4">
        <f>'Wholesale Prices'!N141</f>
        <v>452914.4260666573</v>
      </c>
      <c r="O33" s="4">
        <f>'Wholesale Prices'!O141</f>
        <v>383759.43905851123</v>
      </c>
      <c r="Q33" s="81">
        <f t="shared" si="19"/>
        <v>-0.10850981871345033</v>
      </c>
      <c r="R33" s="81">
        <f t="shared" si="19"/>
        <v>-9.451335181796694E-2</v>
      </c>
      <c r="S33" s="81">
        <f t="shared" si="19"/>
        <v>-0.1312096235241702</v>
      </c>
      <c r="T33" s="81">
        <f t="shared" si="19"/>
        <v>-0.28432770481550973</v>
      </c>
      <c r="U33" s="81">
        <f t="shared" si="19"/>
        <v>-2.3617276614585125E-2</v>
      </c>
      <c r="V33" s="24">
        <f t="shared" ref="V33:AC33" si="21">H33/G33-1</f>
        <v>-0.12887828162291171</v>
      </c>
      <c r="W33" s="24">
        <f t="shared" si="21"/>
        <v>-0.1705606798746232</v>
      </c>
      <c r="X33" s="24">
        <f t="shared" si="21"/>
        <v>-0.16848912168047403</v>
      </c>
      <c r="Y33" s="24">
        <f t="shared" si="21"/>
        <v>-0.16398030771328009</v>
      </c>
      <c r="Z33" s="24">
        <f t="shared" si="21"/>
        <v>-0.15989433239390316</v>
      </c>
      <c r="AA33" s="24">
        <f t="shared" si="21"/>
        <v>-0.15762150645881468</v>
      </c>
      <c r="AB33" s="24">
        <f t="shared" si="21"/>
        <v>-0.15528434796358159</v>
      </c>
      <c r="AC33" s="24">
        <f t="shared" si="21"/>
        <v>-0.15268885914878816</v>
      </c>
      <c r="AD33" s="24">
        <f>(O33/H33)^(1/($O$3-$H$3))-1</f>
        <v>-0.16124007497380044</v>
      </c>
    </row>
    <row r="34" spans="1:30" x14ac:dyDescent="0.15">
      <c r="A34" s="151" t="s">
        <v>487</v>
      </c>
      <c r="B34" s="4"/>
      <c r="C34" s="4"/>
      <c r="D34" s="4"/>
      <c r="E34" s="4"/>
      <c r="F34" s="4"/>
      <c r="G34" s="4"/>
      <c r="H34" s="4"/>
      <c r="I34" s="4">
        <f>'Wholesale Prices'!I142</f>
        <v>4250544.7399145067</v>
      </c>
      <c r="J34" s="4">
        <f>'Wholesale Prices'!J142</f>
        <v>3534374.1900227517</v>
      </c>
      <c r="K34" s="4">
        <f>'Wholesale Prices'!K142</f>
        <v>2846108.2396098222</v>
      </c>
      <c r="L34" s="4">
        <f>'Wholesale Prices'!L142</f>
        <v>2303073.0080952877</v>
      </c>
      <c r="M34" s="4">
        <f>'Wholesale Prices'!M142</f>
        <v>1868690.3986596626</v>
      </c>
      <c r="N34" s="4">
        <f>'Wholesale Prices'!N142</f>
        <v>1520443.4565267013</v>
      </c>
      <c r="O34" s="4">
        <f>'Wholesale Prices'!O142</f>
        <v>1240896.5264786617</v>
      </c>
      <c r="Q34" s="81"/>
      <c r="R34" s="81"/>
      <c r="S34" s="81"/>
      <c r="T34" s="81"/>
      <c r="U34" s="81"/>
      <c r="V34" s="24"/>
      <c r="W34" s="24"/>
      <c r="X34" s="24">
        <f t="shared" ref="X34:AC34" si="22">J34/I34-1</f>
        <v>-0.16848912168047425</v>
      </c>
      <c r="Y34" s="24">
        <f t="shared" si="22"/>
        <v>-0.1947348847091086</v>
      </c>
      <c r="Z34" s="24">
        <f t="shared" si="22"/>
        <v>-0.19079921977562597</v>
      </c>
      <c r="AA34" s="24">
        <f t="shared" si="22"/>
        <v>-0.18861000407228645</v>
      </c>
      <c r="AB34" s="24">
        <f t="shared" si="22"/>
        <v>-0.18635882240458079</v>
      </c>
      <c r="AC34" s="24">
        <f t="shared" si="22"/>
        <v>-0.18385881359023781</v>
      </c>
      <c r="AD34" s="24"/>
    </row>
    <row r="35" spans="1:30" x14ac:dyDescent="0.15">
      <c r="A35" s="46"/>
      <c r="F35" s="4"/>
      <c r="G35" s="4"/>
      <c r="H35" s="4"/>
      <c r="I35" s="4"/>
      <c r="J35" s="4"/>
      <c r="K35" s="4"/>
      <c r="L35" s="4"/>
      <c r="M35" s="4"/>
      <c r="N35" s="4"/>
      <c r="O35" s="4"/>
      <c r="U35" s="24"/>
      <c r="V35" s="24"/>
      <c r="W35" s="24"/>
      <c r="X35" s="24"/>
      <c r="Y35" s="24"/>
      <c r="Z35" s="24"/>
      <c r="AA35" s="24"/>
      <c r="AB35" s="24"/>
      <c r="AC35" s="24"/>
      <c r="AD35" s="24"/>
    </row>
    <row r="36" spans="1:30" x14ac:dyDescent="0.15">
      <c r="A36" s="67" t="s">
        <v>372</v>
      </c>
      <c r="B36" s="68"/>
      <c r="C36" s="68"/>
      <c r="D36" s="68"/>
      <c r="E36" s="68"/>
      <c r="F36" s="68"/>
      <c r="G36" s="68"/>
      <c r="H36" s="68"/>
      <c r="I36" s="68"/>
      <c r="J36" s="68"/>
      <c r="K36" s="68"/>
      <c r="L36" s="68"/>
      <c r="M36" s="68"/>
      <c r="N36" s="68"/>
      <c r="O36" s="68"/>
      <c r="P36" s="85"/>
      <c r="Q36" s="85"/>
      <c r="R36" s="85"/>
      <c r="S36" s="85"/>
      <c r="T36" s="85"/>
      <c r="U36" s="85"/>
      <c r="V36" s="85"/>
      <c r="W36" s="85"/>
      <c r="X36" s="85"/>
      <c r="Y36" s="85"/>
      <c r="Z36" s="85"/>
      <c r="AA36" s="85"/>
      <c r="AB36" s="85"/>
      <c r="AC36" s="85"/>
      <c r="AD36" s="85"/>
    </row>
    <row r="37" spans="1:30" x14ac:dyDescent="0.15">
      <c r="A37" s="46" t="s">
        <v>384</v>
      </c>
      <c r="F37" s="4"/>
      <c r="G37" s="4"/>
      <c r="H37" s="4"/>
      <c r="I37" s="4"/>
      <c r="J37" s="4"/>
      <c r="K37" s="4"/>
      <c r="L37" s="4"/>
      <c r="M37" s="4"/>
      <c r="N37" s="4"/>
      <c r="O37" s="4"/>
      <c r="U37" s="24"/>
      <c r="V37" s="24"/>
      <c r="W37" s="24"/>
      <c r="X37" s="24"/>
      <c r="Y37" s="24"/>
      <c r="Z37" s="24"/>
      <c r="AA37" s="24"/>
      <c r="AB37" s="24"/>
      <c r="AC37" s="24"/>
      <c r="AD37" s="24"/>
    </row>
    <row r="38" spans="1:30" x14ac:dyDescent="0.15">
      <c r="A38" s="116" t="s">
        <v>373</v>
      </c>
      <c r="B38" s="99">
        <v>0</v>
      </c>
      <c r="C38" s="99">
        <v>0</v>
      </c>
      <c r="D38" s="99">
        <v>0</v>
      </c>
      <c r="E38" s="99">
        <v>0</v>
      </c>
      <c r="F38" s="99">
        <v>0</v>
      </c>
      <c r="G38" s="99">
        <v>0</v>
      </c>
      <c r="H38" s="99">
        <v>0</v>
      </c>
      <c r="I38" s="99">
        <v>0</v>
      </c>
      <c r="J38" s="99">
        <v>0</v>
      </c>
      <c r="K38" s="99">
        <v>0</v>
      </c>
      <c r="L38" s="99">
        <v>0</v>
      </c>
      <c r="M38" s="99">
        <v>0</v>
      </c>
      <c r="N38" s="99">
        <v>0</v>
      </c>
      <c r="O38" s="99">
        <v>0</v>
      </c>
      <c r="U38" s="24"/>
      <c r="V38" s="24"/>
      <c r="W38" s="24"/>
      <c r="X38" s="24"/>
      <c r="Y38" s="24"/>
      <c r="Z38" s="24"/>
      <c r="AA38" s="24"/>
      <c r="AB38" s="24"/>
      <c r="AC38" s="24"/>
      <c r="AD38" s="24"/>
    </row>
    <row r="39" spans="1:30" x14ac:dyDescent="0.15">
      <c r="A39" s="116" t="s">
        <v>374</v>
      </c>
      <c r="B39" s="99">
        <v>0.95</v>
      </c>
      <c r="C39" s="99">
        <v>0.9</v>
      </c>
      <c r="D39" s="99">
        <v>0.85</v>
      </c>
      <c r="E39" s="99">
        <v>0.8</v>
      </c>
      <c r="F39" s="99">
        <v>0.49162679375551738</v>
      </c>
      <c r="G39" s="99">
        <v>0.3021211304229125</v>
      </c>
      <c r="H39" s="99">
        <v>0.18566355334451121</v>
      </c>
      <c r="I39" s="99">
        <v>0.11409647181002312</v>
      </c>
      <c r="J39" s="99">
        <v>7.0116103268473048E-2</v>
      </c>
      <c r="K39" s="99">
        <v>4.3088693800637692E-2</v>
      </c>
      <c r="L39" s="99">
        <v>2.6479445475400931E-2</v>
      </c>
      <c r="M39" s="99">
        <v>1.6272506099369251E-2</v>
      </c>
      <c r="N39" s="99">
        <v>0.01</v>
      </c>
      <c r="O39" s="99">
        <v>0</v>
      </c>
      <c r="U39" s="24"/>
      <c r="V39" s="24"/>
      <c r="W39" s="24"/>
      <c r="X39" s="24"/>
      <c r="Y39" s="24"/>
      <c r="Z39" s="24"/>
      <c r="AA39" s="24"/>
      <c r="AB39" s="24"/>
      <c r="AC39" s="24"/>
      <c r="AD39" s="24"/>
    </row>
    <row r="40" spans="1:30" x14ac:dyDescent="0.15">
      <c r="A40" s="116" t="s">
        <v>375</v>
      </c>
      <c r="B40" s="99">
        <v>0.05</v>
      </c>
      <c r="C40" s="99">
        <v>9.9999999999999978E-2</v>
      </c>
      <c r="D40" s="99">
        <v>0.15000000000000002</v>
      </c>
      <c r="E40" s="99">
        <v>0.19999999999999996</v>
      </c>
      <c r="F40" s="99">
        <v>0.50837320624448257</v>
      </c>
      <c r="G40" s="99">
        <v>0.6478788695770874</v>
      </c>
      <c r="H40" s="99">
        <v>0.74783644665548876</v>
      </c>
      <c r="I40" s="99">
        <v>0.79745852818997687</v>
      </c>
      <c r="J40" s="99">
        <v>0.81225204673152696</v>
      </c>
      <c r="K40" s="99">
        <v>0.80046094569936221</v>
      </c>
      <c r="L40" s="99">
        <v>0.76544157505959898</v>
      </c>
      <c r="M40" s="99">
        <v>0.70698245121218062</v>
      </c>
      <c r="N40" s="99">
        <v>0.62192909322436141</v>
      </c>
      <c r="O40" s="99">
        <v>0.51046569398840047</v>
      </c>
      <c r="U40" s="24"/>
      <c r="V40" s="24"/>
      <c r="W40" s="24"/>
      <c r="X40" s="24"/>
      <c r="Y40" s="24"/>
      <c r="Z40" s="24"/>
      <c r="AA40" s="24"/>
      <c r="AB40" s="24"/>
      <c r="AC40" s="24"/>
      <c r="AD40" s="24"/>
    </row>
    <row r="41" spans="1:30" x14ac:dyDescent="0.15">
      <c r="A41" s="116" t="s">
        <v>470</v>
      </c>
      <c r="B41" s="99">
        <v>0</v>
      </c>
      <c r="C41" s="99">
        <v>0</v>
      </c>
      <c r="D41" s="99">
        <v>0</v>
      </c>
      <c r="E41" s="99">
        <v>0</v>
      </c>
      <c r="F41" s="99">
        <v>0</v>
      </c>
      <c r="G41" s="99">
        <v>0.05</v>
      </c>
      <c r="H41" s="99">
        <v>6.6500000000000004E-2</v>
      </c>
      <c r="I41" s="99">
        <v>8.844500000000001E-2</v>
      </c>
      <c r="J41" s="99">
        <v>0.11763185000000002</v>
      </c>
      <c r="K41" s="99">
        <v>0.14080532445000005</v>
      </c>
      <c r="L41" s="99">
        <v>0.18206910703187507</v>
      </c>
      <c r="M41" s="99">
        <v>0.23350362976837979</v>
      </c>
      <c r="N41" s="99">
        <v>0.29618205779602175</v>
      </c>
      <c r="O41" s="99">
        <v>0.37001909458298632</v>
      </c>
      <c r="U41" s="24"/>
      <c r="V41" s="24"/>
      <c r="W41" s="24"/>
      <c r="X41" s="24"/>
      <c r="Y41" s="24"/>
      <c r="Z41" s="24"/>
      <c r="AA41" s="24"/>
      <c r="AB41" s="24"/>
      <c r="AC41" s="24"/>
      <c r="AD41" s="24"/>
    </row>
    <row r="42" spans="1:30" x14ac:dyDescent="0.15">
      <c r="A42" s="116" t="s">
        <v>475</v>
      </c>
      <c r="B42" s="99">
        <v>0</v>
      </c>
      <c r="C42" s="99">
        <v>0</v>
      </c>
      <c r="D42" s="99">
        <v>0</v>
      </c>
      <c r="E42" s="99">
        <v>0</v>
      </c>
      <c r="F42" s="99">
        <v>0</v>
      </c>
      <c r="G42" s="99">
        <v>0</v>
      </c>
      <c r="H42" s="99">
        <v>0</v>
      </c>
      <c r="I42" s="99">
        <v>0</v>
      </c>
      <c r="J42" s="99">
        <v>0</v>
      </c>
      <c r="K42" s="99">
        <v>1.5645036050000005E-2</v>
      </c>
      <c r="L42" s="99">
        <v>2.6009872433125011E-2</v>
      </c>
      <c r="M42" s="99">
        <v>4.3241412920070332E-2</v>
      </c>
      <c r="N42" s="99">
        <v>7.1888848979616934E-2</v>
      </c>
      <c r="O42" s="99">
        <v>0.11951521142861316</v>
      </c>
      <c r="U42" s="24"/>
      <c r="V42" s="24"/>
      <c r="W42" s="24"/>
      <c r="X42" s="24"/>
      <c r="Y42" s="24"/>
      <c r="Z42" s="24"/>
      <c r="AA42" s="24"/>
      <c r="AB42" s="24"/>
      <c r="AC42" s="24"/>
      <c r="AD42" s="24"/>
    </row>
    <row r="43" spans="1:30" x14ac:dyDescent="0.15">
      <c r="A43" s="46"/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  <c r="U43" s="24"/>
      <c r="V43" s="24"/>
      <c r="W43" s="24"/>
      <c r="X43" s="24"/>
      <c r="Y43" s="24"/>
      <c r="Z43" s="24"/>
      <c r="AA43" s="24"/>
      <c r="AB43" s="24"/>
      <c r="AC43" s="24"/>
      <c r="AD43" s="24"/>
    </row>
    <row r="44" spans="1:30" x14ac:dyDescent="0.15">
      <c r="A44" s="46" t="s">
        <v>386</v>
      </c>
      <c r="F44" s="4"/>
      <c r="G44" s="4"/>
      <c r="H44" s="4"/>
      <c r="I44" s="4"/>
      <c r="J44" s="4"/>
      <c r="K44" s="4"/>
      <c r="L44" s="4"/>
      <c r="M44" s="4"/>
      <c r="N44" s="4"/>
      <c r="O44" s="4"/>
      <c r="U44" s="24"/>
      <c r="V44" s="24"/>
      <c r="W44" s="24"/>
      <c r="X44" s="24"/>
      <c r="Y44" s="24"/>
      <c r="Z44" s="24"/>
      <c r="AA44" s="24"/>
      <c r="AB44" s="24"/>
      <c r="AC44" s="24"/>
      <c r="AD44" s="24"/>
    </row>
    <row r="45" spans="1:30" x14ac:dyDescent="0.15">
      <c r="A45" s="116" t="s">
        <v>373</v>
      </c>
      <c r="B45" s="99">
        <f>(B38*2)/((B$38*2)+(B$39*10)+(B$40*100)+(B$41*500)+(B$42*400))</f>
        <v>0</v>
      </c>
      <c r="C45" s="99">
        <f t="shared" ref="C45:O45" si="23">(C38*2)/((C$38*2)+(C$39*10)+(C$40*100)+(C$41*500)+(C$42*400))</f>
        <v>0</v>
      </c>
      <c r="D45" s="99">
        <f t="shared" si="23"/>
        <v>0</v>
      </c>
      <c r="E45" s="99">
        <f t="shared" si="23"/>
        <v>0</v>
      </c>
      <c r="F45" s="99">
        <f t="shared" si="23"/>
        <v>0</v>
      </c>
      <c r="G45" s="99">
        <f t="shared" si="23"/>
        <v>0</v>
      </c>
      <c r="H45" s="99">
        <f t="shared" si="23"/>
        <v>0</v>
      </c>
      <c r="I45" s="99">
        <f t="shared" si="23"/>
        <v>0</v>
      </c>
      <c r="J45" s="99">
        <f t="shared" si="23"/>
        <v>0</v>
      </c>
      <c r="K45" s="99">
        <f t="shared" si="23"/>
        <v>0</v>
      </c>
      <c r="L45" s="99">
        <f t="shared" si="23"/>
        <v>0</v>
      </c>
      <c r="M45" s="99">
        <f t="shared" si="23"/>
        <v>0</v>
      </c>
      <c r="N45" s="99">
        <f t="shared" si="23"/>
        <v>0</v>
      </c>
      <c r="O45" s="99">
        <f t="shared" si="23"/>
        <v>0</v>
      </c>
      <c r="U45" s="24"/>
      <c r="V45" s="24"/>
      <c r="W45" s="24"/>
      <c r="X45" s="24"/>
      <c r="Y45" s="24"/>
      <c r="Z45" s="24"/>
      <c r="AA45" s="24"/>
      <c r="AB45" s="24"/>
      <c r="AC45" s="24"/>
      <c r="AD45" s="24"/>
    </row>
    <row r="46" spans="1:30" x14ac:dyDescent="0.15">
      <c r="A46" s="116" t="s">
        <v>374</v>
      </c>
      <c r="B46" s="99">
        <f>(B39*10)/((B$38*2)+(B$39*10)+(B$40*100)+(B$41*500)+(B$42*400))</f>
        <v>0.65517241379310343</v>
      </c>
      <c r="C46" s="99">
        <f t="shared" ref="C46:O46" si="24">(C39*10)/((C$38*2)+(C$39*10)+(C$40*100)+(C$41*500)+(C$42*400))</f>
        <v>0.47368421052631576</v>
      </c>
      <c r="D46" s="99">
        <f t="shared" si="24"/>
        <v>0.36170212765957449</v>
      </c>
      <c r="E46" s="99">
        <f t="shared" si="24"/>
        <v>0.28571428571428575</v>
      </c>
      <c r="F46" s="99">
        <f t="shared" si="24"/>
        <v>8.8178502305511761E-2</v>
      </c>
      <c r="G46" s="99">
        <f t="shared" si="24"/>
        <v>3.2552964750312205E-2</v>
      </c>
      <c r="H46" s="99">
        <f t="shared" si="24"/>
        <v>1.6895357169742744E-2</v>
      </c>
      <c r="I46" s="99">
        <f t="shared" si="24"/>
        <v>9.1197421627842203E-3</v>
      </c>
      <c r="J46" s="99">
        <f t="shared" si="24"/>
        <v>4.9818787883040266E-3</v>
      </c>
      <c r="K46" s="99">
        <f t="shared" si="24"/>
        <v>2.7420985082200551E-3</v>
      </c>
      <c r="L46" s="99">
        <f t="shared" si="24"/>
        <v>1.4855441025579017E-3</v>
      </c>
      <c r="M46" s="99">
        <f t="shared" si="24"/>
        <v>7.9413194569952184E-4</v>
      </c>
      <c r="N46" s="99">
        <f t="shared" si="24"/>
        <v>4.1816600468824456E-4</v>
      </c>
      <c r="O46" s="99">
        <f t="shared" si="24"/>
        <v>0</v>
      </c>
      <c r="U46" s="24"/>
      <c r="V46" s="24"/>
      <c r="W46" s="24"/>
      <c r="X46" s="24"/>
      <c r="Y46" s="24"/>
      <c r="Z46" s="24"/>
      <c r="AA46" s="24"/>
      <c r="AB46" s="24"/>
      <c r="AC46" s="24"/>
      <c r="AD46" s="24"/>
    </row>
    <row r="47" spans="1:30" x14ac:dyDescent="0.15">
      <c r="A47" s="116" t="s">
        <v>375</v>
      </c>
      <c r="B47" s="99">
        <f>(B40*100)/((B$38*2)+(B$39*10)+(B$40*100)+(B$41*500)+(B$42*400))</f>
        <v>0.34482758620689657</v>
      </c>
      <c r="C47" s="99">
        <f t="shared" ref="C47:O47" si="25">(C40*100)/((C$38*2)+(C$39*10)+(C$40*100)+(C$41*500)+(C$42*400))</f>
        <v>0.52631578947368407</v>
      </c>
      <c r="D47" s="99">
        <f t="shared" si="25"/>
        <v>0.63829787234042556</v>
      </c>
      <c r="E47" s="99">
        <f t="shared" si="25"/>
        <v>0.7142857142857143</v>
      </c>
      <c r="F47" s="99">
        <f t="shared" si="25"/>
        <v>0.91182149769448817</v>
      </c>
      <c r="G47" s="99">
        <f t="shared" si="25"/>
        <v>0.69807689300951903</v>
      </c>
      <c r="H47" s="99">
        <f t="shared" si="25"/>
        <v>0.68053011176354705</v>
      </c>
      <c r="I47" s="99">
        <f t="shared" si="25"/>
        <v>0.63740938236155853</v>
      </c>
      <c r="J47" s="99">
        <f t="shared" si="25"/>
        <v>0.57712009848496648</v>
      </c>
      <c r="K47" s="99">
        <f t="shared" si="25"/>
        <v>0.50940109144319234</v>
      </c>
      <c r="L47" s="99">
        <f t="shared" si="25"/>
        <v>0.42942637100870096</v>
      </c>
      <c r="M47" s="99">
        <f t="shared" si="25"/>
        <v>0.34502205507135036</v>
      </c>
      <c r="N47" s="99">
        <f t="shared" si="25"/>
        <v>0.260069604113014</v>
      </c>
      <c r="O47" s="99">
        <f t="shared" si="25"/>
        <v>0.1798286956556247</v>
      </c>
      <c r="U47" s="24"/>
      <c r="V47" s="24"/>
      <c r="W47" s="24"/>
      <c r="X47" s="24"/>
      <c r="Y47" s="24"/>
      <c r="Z47" s="24"/>
      <c r="AA47" s="24"/>
      <c r="AB47" s="24"/>
      <c r="AC47" s="24"/>
      <c r="AD47" s="24"/>
    </row>
    <row r="48" spans="1:30" x14ac:dyDescent="0.15">
      <c r="A48" s="116" t="s">
        <v>470</v>
      </c>
      <c r="B48" s="99">
        <f>(B41*500)/((B$38*2)+(B$39*10)+(B$40*100)+(B$41*500)+(B$42*400))</f>
        <v>0</v>
      </c>
      <c r="C48" s="99">
        <f t="shared" ref="C48:O48" si="26">(C41*500)/((C$38*2)+(C$39*10)+(C$40*100)+(C$41*500)+(C$42*400))</f>
        <v>0</v>
      </c>
      <c r="D48" s="99">
        <f t="shared" si="26"/>
        <v>0</v>
      </c>
      <c r="E48" s="99">
        <f t="shared" si="26"/>
        <v>0</v>
      </c>
      <c r="F48" s="99">
        <f t="shared" si="26"/>
        <v>0</v>
      </c>
      <c r="G48" s="99">
        <f t="shared" si="26"/>
        <v>0.26937014224016875</v>
      </c>
      <c r="H48" s="99">
        <f t="shared" si="26"/>
        <v>0.30257453106671023</v>
      </c>
      <c r="I48" s="99">
        <f t="shared" si="26"/>
        <v>0.35347087547565725</v>
      </c>
      <c r="J48" s="99">
        <f t="shared" si="26"/>
        <v>0.41789802272672943</v>
      </c>
      <c r="K48" s="99">
        <f t="shared" si="26"/>
        <v>0.44803176433033565</v>
      </c>
      <c r="L48" s="99">
        <f t="shared" si="26"/>
        <v>0.51072007618220361</v>
      </c>
      <c r="M48" s="99">
        <f t="shared" si="26"/>
        <v>0.56977299840450479</v>
      </c>
      <c r="N48" s="99">
        <f t="shared" si="26"/>
        <v>0.61926633884452575</v>
      </c>
      <c r="O48" s="99">
        <f t="shared" si="26"/>
        <v>0.65175830550569458</v>
      </c>
      <c r="U48" s="24"/>
      <c r="V48" s="24"/>
      <c r="W48" s="24"/>
      <c r="X48" s="24"/>
      <c r="Y48" s="24"/>
      <c r="Z48" s="24"/>
      <c r="AA48" s="24"/>
      <c r="AB48" s="24"/>
      <c r="AC48" s="24"/>
      <c r="AD48" s="24"/>
    </row>
    <row r="49" spans="1:30" x14ac:dyDescent="0.15">
      <c r="A49" s="116" t="s">
        <v>475</v>
      </c>
      <c r="B49" s="99">
        <f>(B42*400)/((B$38*2)+(B$39*10)+(B$40*100)+(B$41*500)+(B$42*400))</f>
        <v>0</v>
      </c>
      <c r="C49" s="99">
        <f t="shared" ref="C49:O49" si="27">(C42*400)/((C$38*2)+(C$39*10)+(C$40*100)+(C$41*500)+(C$42*400))</f>
        <v>0</v>
      </c>
      <c r="D49" s="99">
        <f t="shared" si="27"/>
        <v>0</v>
      </c>
      <c r="E49" s="99">
        <f t="shared" si="27"/>
        <v>0</v>
      </c>
      <c r="F49" s="99">
        <f t="shared" si="27"/>
        <v>0</v>
      </c>
      <c r="G49" s="99">
        <f t="shared" si="27"/>
        <v>0</v>
      </c>
      <c r="H49" s="99">
        <f t="shared" si="27"/>
        <v>0</v>
      </c>
      <c r="I49" s="99">
        <f t="shared" si="27"/>
        <v>0</v>
      </c>
      <c r="J49" s="99">
        <f t="shared" si="27"/>
        <v>0</v>
      </c>
      <c r="K49" s="99">
        <f t="shared" si="27"/>
        <v>3.9825045718252058E-2</v>
      </c>
      <c r="L49" s="99">
        <f t="shared" si="27"/>
        <v>5.8368008706537557E-2</v>
      </c>
      <c r="M49" s="99">
        <f t="shared" si="27"/>
        <v>8.4410814578445154E-2</v>
      </c>
      <c r="N49" s="99">
        <f t="shared" si="27"/>
        <v>0.120245891037772</v>
      </c>
      <c r="O49" s="99">
        <f t="shared" si="27"/>
        <v>0.16841299883868077</v>
      </c>
      <c r="U49" s="24"/>
      <c r="V49" s="24"/>
      <c r="W49" s="24"/>
      <c r="X49" s="24"/>
      <c r="Y49" s="24"/>
      <c r="Z49" s="24"/>
      <c r="AA49" s="24"/>
      <c r="AB49" s="24"/>
      <c r="AC49" s="24"/>
      <c r="AD49" s="24"/>
    </row>
    <row r="50" spans="1:30" x14ac:dyDescent="0.15">
      <c r="A50" s="46"/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  <c r="M50" s="99"/>
      <c r="N50" s="99"/>
      <c r="O50" s="99"/>
      <c r="U50" s="24"/>
      <c r="V50" s="24"/>
      <c r="W50" s="24"/>
      <c r="X50" s="24"/>
      <c r="Y50" s="24"/>
      <c r="Z50" s="24"/>
      <c r="AA50" s="24"/>
      <c r="AB50" s="24"/>
      <c r="AC50" s="24"/>
      <c r="AD50" s="24"/>
    </row>
    <row r="51" spans="1:30" x14ac:dyDescent="0.15">
      <c r="A51" s="46" t="s">
        <v>468</v>
      </c>
      <c r="B51" s="4">
        <f>(B27*20*B45)+(B27*B46*10)+(B28*B47)+(B28*0.8*B48)+(B29/4*B49)</f>
        <v>88448.275862068971</v>
      </c>
      <c r="C51" s="4">
        <f>(C27*20*C45)+(C27*C46*10)+(C28*C47)+(C28*0.8*C48)+(C29/4*C49)</f>
        <v>84894.18973684209</v>
      </c>
      <c r="D51" s="4">
        <f>(D27*20*D45)+(D27*D46*10)+(D28*D47)+(D28*0.8*D48)+(D29/4*D49)</f>
        <v>74515.171276595749</v>
      </c>
      <c r="E51" s="4">
        <f t="shared" ref="E51:O51" si="28">(E27*20*E45)+(E27*E46*10)+(E28*E47)+(E28*0.8*E48)+(E29/4*E49)</f>
        <v>65687.5</v>
      </c>
      <c r="F51" s="4">
        <f t="shared" si="28"/>
        <v>45552.373949245892</v>
      </c>
      <c r="G51" s="4">
        <f t="shared" si="28"/>
        <v>40557.416517511156</v>
      </c>
      <c r="H51" s="4">
        <f t="shared" si="28"/>
        <v>34766.134413254484</v>
      </c>
      <c r="I51" s="4">
        <f t="shared" si="28"/>
        <v>28375.878649774422</v>
      </c>
      <c r="J51" s="4">
        <f t="shared" si="28"/>
        <v>23193.263933753653</v>
      </c>
      <c r="K51" s="4">
        <f t="shared" si="28"/>
        <v>19172.482520878057</v>
      </c>
      <c r="L51" s="4">
        <f t="shared" si="28"/>
        <v>15808.383732827408</v>
      </c>
      <c r="M51" s="4">
        <f t="shared" si="28"/>
        <v>13050.807454998843</v>
      </c>
      <c r="N51" s="4">
        <f t="shared" si="28"/>
        <v>10787.479223124628</v>
      </c>
      <c r="O51" s="4">
        <f t="shared" si="28"/>
        <v>8926.4293629914628</v>
      </c>
      <c r="Q51" s="81">
        <f>C51/B51-1</f>
        <v>-4.0182650148763988E-2</v>
      </c>
      <c r="R51" s="81">
        <f>D51/C51-1</f>
        <v>-0.12225828990676013</v>
      </c>
      <c r="S51" s="81">
        <f>E51/D51-1</f>
        <v>-0.11846810690172038</v>
      </c>
      <c r="T51" s="81">
        <f>F51/E51-1</f>
        <v>-0.30652903597722714</v>
      </c>
      <c r="U51" s="81">
        <f>G51/F51-1</f>
        <v>-0.10965306522334228</v>
      </c>
      <c r="V51" s="24">
        <f t="shared" ref="V51:AC51" si="29">H51/G51-1</f>
        <v>-0.1427921845504192</v>
      </c>
      <c r="W51" s="24">
        <f t="shared" si="29"/>
        <v>-0.18380691069996546</v>
      </c>
      <c r="X51" s="24">
        <f t="shared" si="29"/>
        <v>-0.18264155905043555</v>
      </c>
      <c r="Y51" s="24">
        <f t="shared" si="29"/>
        <v>-0.17335987829742527</v>
      </c>
      <c r="Z51" s="24">
        <f t="shared" si="29"/>
        <v>-0.17546495527573347</v>
      </c>
      <c r="AA51" s="24">
        <f t="shared" si="29"/>
        <v>-0.17443758479256999</v>
      </c>
      <c r="AB51" s="24">
        <f t="shared" si="29"/>
        <v>-0.17342438310261743</v>
      </c>
      <c r="AC51" s="24">
        <f t="shared" si="29"/>
        <v>-0.17251943866030517</v>
      </c>
      <c r="AD51" s="24">
        <f>(O51/H51)^(1/($O$3-$H$3))-1</f>
        <v>-0.17653354997818327</v>
      </c>
    </row>
    <row r="52" spans="1:30" x14ac:dyDescent="0.15">
      <c r="A52" s="46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U52" s="24"/>
      <c r="V52" s="24"/>
      <c r="W52" s="24"/>
      <c r="X52" s="24"/>
      <c r="Y52" s="24"/>
      <c r="Z52" s="24"/>
      <c r="AA52" s="24"/>
      <c r="AB52" s="24"/>
      <c r="AC52" s="24"/>
      <c r="AD52" s="24"/>
    </row>
    <row r="53" spans="1:30" x14ac:dyDescent="0.15">
      <c r="A53" s="98" t="s">
        <v>387</v>
      </c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U53" s="24"/>
      <c r="V53" s="24"/>
      <c r="W53" s="24"/>
      <c r="X53" s="24"/>
      <c r="Y53" s="24"/>
      <c r="Z53" s="24"/>
      <c r="AA53" s="24"/>
      <c r="AB53" s="24"/>
      <c r="AC53" s="24"/>
      <c r="AD53" s="24"/>
    </row>
    <row r="54" spans="1:30" x14ac:dyDescent="0.15">
      <c r="A54" s="116" t="s">
        <v>373</v>
      </c>
      <c r="B54" s="99">
        <v>0</v>
      </c>
      <c r="C54" s="99">
        <v>0</v>
      </c>
      <c r="D54" s="99">
        <v>0</v>
      </c>
      <c r="E54" s="99">
        <v>0</v>
      </c>
      <c r="F54" s="99">
        <v>0</v>
      </c>
      <c r="G54" s="99">
        <v>0</v>
      </c>
      <c r="H54" s="99">
        <v>0</v>
      </c>
      <c r="I54" s="99">
        <v>0</v>
      </c>
      <c r="J54" s="99">
        <v>0</v>
      </c>
      <c r="K54" s="99">
        <v>0</v>
      </c>
      <c r="L54" s="99">
        <v>0</v>
      </c>
      <c r="M54" s="99">
        <v>0</v>
      </c>
      <c r="N54" s="99">
        <v>0</v>
      </c>
      <c r="O54" s="99">
        <v>0</v>
      </c>
      <c r="U54" s="24"/>
      <c r="V54" s="24"/>
      <c r="W54" s="24"/>
      <c r="X54" s="24"/>
      <c r="Y54" s="24"/>
      <c r="Z54" s="24"/>
      <c r="AA54" s="24"/>
      <c r="AB54" s="24"/>
      <c r="AC54" s="24"/>
      <c r="AD54" s="24"/>
    </row>
    <row r="55" spans="1:30" x14ac:dyDescent="0.15">
      <c r="A55" s="116" t="s">
        <v>374</v>
      </c>
      <c r="B55" s="99">
        <v>0.95</v>
      </c>
      <c r="C55" s="99">
        <v>0.85</v>
      </c>
      <c r="D55" s="99">
        <v>0.45</v>
      </c>
      <c r="E55" s="99">
        <v>0.1</v>
      </c>
      <c r="F55" s="99">
        <v>0</v>
      </c>
      <c r="G55" s="99">
        <v>0</v>
      </c>
      <c r="H55" s="99">
        <v>0</v>
      </c>
      <c r="I55" s="99">
        <v>0</v>
      </c>
      <c r="J55" s="99">
        <v>0</v>
      </c>
      <c r="K55" s="99">
        <v>0</v>
      </c>
      <c r="L55" s="99">
        <v>0</v>
      </c>
      <c r="M55" s="99">
        <v>0</v>
      </c>
      <c r="N55" s="99">
        <v>0</v>
      </c>
      <c r="O55" s="99">
        <v>0</v>
      </c>
      <c r="U55" s="24"/>
      <c r="V55" s="24"/>
      <c r="W55" s="24"/>
      <c r="X55" s="24"/>
      <c r="Y55" s="24"/>
      <c r="Z55" s="24"/>
      <c r="AA55" s="24"/>
      <c r="AB55" s="24"/>
      <c r="AC55" s="24"/>
      <c r="AD55" s="24"/>
    </row>
    <row r="56" spans="1:30" x14ac:dyDescent="0.15">
      <c r="A56" s="116" t="s">
        <v>375</v>
      </c>
      <c r="B56" s="99">
        <v>5.0000000000000044E-2</v>
      </c>
      <c r="C56" s="99">
        <v>0.15000000000000002</v>
      </c>
      <c r="D56" s="99">
        <v>0.55000000000000004</v>
      </c>
      <c r="E56" s="99">
        <v>0.9</v>
      </c>
      <c r="F56" s="99">
        <v>1</v>
      </c>
      <c r="G56" s="99">
        <v>1</v>
      </c>
      <c r="H56" s="99">
        <v>0.86699999999999999</v>
      </c>
      <c r="I56" s="99">
        <v>0.82311000000000001</v>
      </c>
      <c r="J56" s="99">
        <v>0.76473629999999992</v>
      </c>
      <c r="K56" s="99">
        <v>0.6870992789999999</v>
      </c>
      <c r="L56" s="99">
        <v>0.58384204106999982</v>
      </c>
      <c r="M56" s="99">
        <v>0.44650991462309975</v>
      </c>
      <c r="N56" s="99">
        <v>0.26385818644872261</v>
      </c>
      <c r="O56" s="99">
        <v>2.0931387976801052E-2</v>
      </c>
      <c r="U56" s="24"/>
      <c r="V56" s="24"/>
      <c r="W56" s="24"/>
      <c r="X56" s="24"/>
      <c r="Y56" s="24"/>
      <c r="Z56" s="24"/>
      <c r="AA56" s="24"/>
      <c r="AB56" s="24"/>
      <c r="AC56" s="24"/>
      <c r="AD56" s="24"/>
    </row>
    <row r="57" spans="1:30" x14ac:dyDescent="0.15">
      <c r="A57" s="116" t="s">
        <v>470</v>
      </c>
      <c r="B57" s="99">
        <v>0</v>
      </c>
      <c r="C57" s="99">
        <v>0</v>
      </c>
      <c r="D57" s="99">
        <v>0</v>
      </c>
      <c r="E57" s="99">
        <v>0</v>
      </c>
      <c r="F57" s="99">
        <v>0</v>
      </c>
      <c r="G57" s="99">
        <v>0.1</v>
      </c>
      <c r="H57" s="99">
        <v>0.13300000000000001</v>
      </c>
      <c r="I57" s="99">
        <v>0.17689000000000002</v>
      </c>
      <c r="J57" s="99">
        <v>0.23526370000000005</v>
      </c>
      <c r="K57" s="99">
        <v>0</v>
      </c>
      <c r="L57" s="99">
        <v>0</v>
      </c>
      <c r="M57" s="99">
        <v>0</v>
      </c>
      <c r="N57" s="99">
        <v>0</v>
      </c>
      <c r="O57" s="99">
        <v>0</v>
      </c>
      <c r="U57" s="24"/>
      <c r="V57" s="24"/>
      <c r="W57" s="24"/>
      <c r="X57" s="24"/>
      <c r="Y57" s="24"/>
      <c r="Z57" s="24"/>
      <c r="AA57" s="24"/>
      <c r="AB57" s="24"/>
      <c r="AC57" s="24"/>
      <c r="AD57" s="24"/>
    </row>
    <row r="58" spans="1:30" x14ac:dyDescent="0.15">
      <c r="A58" s="116" t="s">
        <v>475</v>
      </c>
      <c r="B58" s="99">
        <v>0</v>
      </c>
      <c r="C58" s="99">
        <v>0</v>
      </c>
      <c r="D58" s="99">
        <v>0</v>
      </c>
      <c r="E58" s="99">
        <v>0</v>
      </c>
      <c r="F58" s="99">
        <v>0</v>
      </c>
      <c r="G58" s="99">
        <v>0</v>
      </c>
      <c r="H58" s="99">
        <v>0</v>
      </c>
      <c r="I58" s="99">
        <v>0</v>
      </c>
      <c r="J58" s="99">
        <v>0</v>
      </c>
      <c r="K58" s="99">
        <v>0.3129007210000001</v>
      </c>
      <c r="L58" s="99">
        <v>0.41615795893000018</v>
      </c>
      <c r="M58" s="99">
        <v>0.55349008537690025</v>
      </c>
      <c r="N58" s="99">
        <v>0.73614181355127739</v>
      </c>
      <c r="O58" s="99">
        <v>0.97906861202319895</v>
      </c>
      <c r="U58" s="24"/>
      <c r="V58" s="24"/>
      <c r="W58" s="24"/>
      <c r="X58" s="24"/>
      <c r="Y58" s="24"/>
      <c r="Z58" s="24"/>
      <c r="AA58" s="24"/>
      <c r="AB58" s="24"/>
      <c r="AC58" s="24"/>
      <c r="AD58" s="24"/>
    </row>
    <row r="59" spans="1:30" x14ac:dyDescent="0.15">
      <c r="A59" s="46"/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  <c r="M59" s="99"/>
      <c r="N59" s="99"/>
      <c r="O59" s="99"/>
      <c r="U59" s="24"/>
      <c r="V59" s="24"/>
      <c r="W59" s="24"/>
      <c r="X59" s="24"/>
      <c r="Y59" s="24"/>
      <c r="Z59" s="24"/>
      <c r="AA59" s="24"/>
      <c r="AB59" s="24"/>
      <c r="AC59" s="24"/>
      <c r="AD59" s="24"/>
    </row>
    <row r="60" spans="1:30" x14ac:dyDescent="0.15">
      <c r="A60" s="98" t="s">
        <v>385</v>
      </c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U60" s="24"/>
      <c r="V60" s="24"/>
      <c r="W60" s="24"/>
      <c r="X60" s="24"/>
      <c r="Y60" s="24"/>
      <c r="Z60" s="24"/>
      <c r="AA60" s="24"/>
      <c r="AB60" s="24"/>
      <c r="AC60" s="24"/>
      <c r="AD60" s="24"/>
    </row>
    <row r="61" spans="1:30" x14ac:dyDescent="0.15">
      <c r="A61" s="116" t="s">
        <v>373</v>
      </c>
      <c r="B61" s="99">
        <f>(B54*2)/((B$54*2)+(B$55*10)+(B$56*100)+(B$57*500)+(B$58*400))</f>
        <v>0</v>
      </c>
      <c r="C61" s="99">
        <f t="shared" ref="C61:O61" si="30">(C54*2)/((C$54*2)+(C$55*10)+(C$56*100)+(C$57*500)+(C$58*400))</f>
        <v>0</v>
      </c>
      <c r="D61" s="99">
        <f t="shared" si="30"/>
        <v>0</v>
      </c>
      <c r="E61" s="99">
        <f t="shared" si="30"/>
        <v>0</v>
      </c>
      <c r="F61" s="99">
        <f t="shared" si="30"/>
        <v>0</v>
      </c>
      <c r="G61" s="99">
        <f t="shared" si="30"/>
        <v>0</v>
      </c>
      <c r="H61" s="99">
        <f t="shared" si="30"/>
        <v>0</v>
      </c>
      <c r="I61" s="99">
        <f t="shared" si="30"/>
        <v>0</v>
      </c>
      <c r="J61" s="99">
        <f t="shared" si="30"/>
        <v>0</v>
      </c>
      <c r="K61" s="99">
        <f t="shared" si="30"/>
        <v>0</v>
      </c>
      <c r="L61" s="99">
        <f t="shared" si="30"/>
        <v>0</v>
      </c>
      <c r="M61" s="99">
        <f t="shared" si="30"/>
        <v>0</v>
      </c>
      <c r="N61" s="99">
        <f t="shared" si="30"/>
        <v>0</v>
      </c>
      <c r="O61" s="99">
        <f t="shared" si="30"/>
        <v>0</v>
      </c>
      <c r="U61" s="24"/>
      <c r="V61" s="24"/>
      <c r="W61" s="24"/>
      <c r="X61" s="24"/>
      <c r="Y61" s="24"/>
      <c r="Z61" s="24"/>
      <c r="AA61" s="24"/>
      <c r="AB61" s="24"/>
      <c r="AC61" s="24"/>
      <c r="AD61" s="24"/>
    </row>
    <row r="62" spans="1:30" x14ac:dyDescent="0.15">
      <c r="A62" s="116" t="s">
        <v>374</v>
      </c>
      <c r="B62" s="99">
        <f>(B55*10)/((B$54*2)+(B$55*10)+(B$56*100)+(B$57*500)+(B$58*400))</f>
        <v>0.65517241379310331</v>
      </c>
      <c r="C62" s="99">
        <f t="shared" ref="C62:O62" si="31">(C55*10)/((C$54*2)+(C$55*10)+(C$56*100)+(C$57*500)+(C$58*400))</f>
        <v>0.36170212765957449</v>
      </c>
      <c r="D62" s="99">
        <f t="shared" si="31"/>
        <v>7.5630252100840331E-2</v>
      </c>
      <c r="E62" s="99">
        <f t="shared" si="31"/>
        <v>1.098901098901099E-2</v>
      </c>
      <c r="F62" s="99">
        <f t="shared" si="31"/>
        <v>0</v>
      </c>
      <c r="G62" s="99">
        <f t="shared" si="31"/>
        <v>0</v>
      </c>
      <c r="H62" s="99">
        <f t="shared" si="31"/>
        <v>0</v>
      </c>
      <c r="I62" s="99">
        <f t="shared" si="31"/>
        <v>0</v>
      </c>
      <c r="J62" s="99">
        <f t="shared" si="31"/>
        <v>0</v>
      </c>
      <c r="K62" s="99">
        <f t="shared" si="31"/>
        <v>0</v>
      </c>
      <c r="L62" s="99">
        <f t="shared" si="31"/>
        <v>0</v>
      </c>
      <c r="M62" s="99">
        <f t="shared" si="31"/>
        <v>0</v>
      </c>
      <c r="N62" s="99">
        <f t="shared" si="31"/>
        <v>0</v>
      </c>
      <c r="O62" s="99">
        <f t="shared" si="31"/>
        <v>0</v>
      </c>
      <c r="U62" s="24"/>
      <c r="V62" s="24"/>
      <c r="W62" s="24"/>
      <c r="X62" s="24"/>
      <c r="Y62" s="24"/>
      <c r="Z62" s="24"/>
      <c r="AA62" s="24"/>
      <c r="AB62" s="24"/>
      <c r="AC62" s="24"/>
      <c r="AD62" s="24"/>
    </row>
    <row r="63" spans="1:30" x14ac:dyDescent="0.15">
      <c r="A63" s="116" t="s">
        <v>375</v>
      </c>
      <c r="B63" s="99">
        <f>(B56*100)/((B$54*2)+(B$55*10)+(B$56*100)+(B$57*500)+(B$58*400))</f>
        <v>0.3448275862068968</v>
      </c>
      <c r="C63" s="99">
        <f t="shared" ref="C63:O63" si="32">(C56*100)/((C$54*2)+(C$55*10)+(C$56*100)+(C$57*500)+(C$58*400))</f>
        <v>0.63829787234042556</v>
      </c>
      <c r="D63" s="99">
        <f t="shared" si="32"/>
        <v>0.92436974789915971</v>
      </c>
      <c r="E63" s="99">
        <f t="shared" si="32"/>
        <v>0.98901098901098905</v>
      </c>
      <c r="F63" s="99">
        <f t="shared" si="32"/>
        <v>1</v>
      </c>
      <c r="G63" s="99">
        <f t="shared" si="32"/>
        <v>0.66666666666666663</v>
      </c>
      <c r="H63" s="99">
        <f t="shared" si="32"/>
        <v>0.56592689295039167</v>
      </c>
      <c r="I63" s="99">
        <f t="shared" si="32"/>
        <v>0.48203869849375713</v>
      </c>
      <c r="J63" s="99">
        <f t="shared" si="32"/>
        <v>0.39397975781003186</v>
      </c>
      <c r="K63" s="99">
        <f t="shared" si="32"/>
        <v>0.35441198349764252</v>
      </c>
      <c r="L63" s="99">
        <f t="shared" si="32"/>
        <v>0.25966147398764222</v>
      </c>
      <c r="M63" s="99">
        <f t="shared" si="32"/>
        <v>0.16783119961374379</v>
      </c>
      <c r="N63" s="99">
        <f t="shared" si="32"/>
        <v>8.2239151674022376E-2</v>
      </c>
      <c r="O63" s="99">
        <f t="shared" si="32"/>
        <v>5.3163052297251177E-3</v>
      </c>
      <c r="U63" s="24"/>
      <c r="V63" s="24"/>
      <c r="W63" s="24"/>
      <c r="X63" s="24"/>
      <c r="Y63" s="24"/>
      <c r="Z63" s="24"/>
      <c r="AA63" s="24"/>
      <c r="AB63" s="24"/>
      <c r="AC63" s="24"/>
      <c r="AD63" s="24"/>
    </row>
    <row r="64" spans="1:30" x14ac:dyDescent="0.15">
      <c r="A64" s="116" t="s">
        <v>470</v>
      </c>
      <c r="B64" s="99">
        <f>(B57*500)/((B$54*2)+(B$55*10)+(B$56*100)+(B$57*500)+(B$58*400))</f>
        <v>0</v>
      </c>
      <c r="C64" s="99">
        <f t="shared" ref="C64:O64" si="33">(C57*500)/((C$54*2)+(C$55*10)+(C$56*100)+(C$57*500)+(C$58*400))</f>
        <v>0</v>
      </c>
      <c r="D64" s="99">
        <f t="shared" si="33"/>
        <v>0</v>
      </c>
      <c r="E64" s="99">
        <f t="shared" si="33"/>
        <v>0</v>
      </c>
      <c r="F64" s="99">
        <f t="shared" si="33"/>
        <v>0</v>
      </c>
      <c r="G64" s="99">
        <f t="shared" si="33"/>
        <v>0.33333333333333331</v>
      </c>
      <c r="H64" s="99">
        <f t="shared" si="33"/>
        <v>0.43407310704960839</v>
      </c>
      <c r="I64" s="99">
        <f t="shared" si="33"/>
        <v>0.51796130150624276</v>
      </c>
      <c r="J64" s="99">
        <f t="shared" si="33"/>
        <v>0.60602024218996819</v>
      </c>
      <c r="K64" s="99">
        <f t="shared" si="33"/>
        <v>0</v>
      </c>
      <c r="L64" s="99">
        <f t="shared" si="33"/>
        <v>0</v>
      </c>
      <c r="M64" s="99">
        <f t="shared" si="33"/>
        <v>0</v>
      </c>
      <c r="N64" s="99">
        <f t="shared" si="33"/>
        <v>0</v>
      </c>
      <c r="O64" s="99">
        <f t="shared" si="33"/>
        <v>0</v>
      </c>
      <c r="U64" s="24"/>
      <c r="V64" s="24"/>
      <c r="W64" s="24"/>
      <c r="X64" s="24"/>
      <c r="Y64" s="24"/>
      <c r="Z64" s="24"/>
      <c r="AA64" s="24"/>
      <c r="AB64" s="24"/>
      <c r="AC64" s="24"/>
      <c r="AD64" s="24"/>
    </row>
    <row r="65" spans="1:30" x14ac:dyDescent="0.15">
      <c r="A65" s="116" t="s">
        <v>475</v>
      </c>
      <c r="B65" s="99">
        <f>(B58*400)/((B$54*2)+(B$55*10)+(B$56*100)+(B$57*500)+(B$58*400))</f>
        <v>0</v>
      </c>
      <c r="C65" s="99">
        <f t="shared" ref="C65:O65" si="34">(C58*400)/((C$54*2)+(C$55*10)+(C$56*100)+(C$57*500)+(C$58*400))</f>
        <v>0</v>
      </c>
      <c r="D65" s="99">
        <f t="shared" si="34"/>
        <v>0</v>
      </c>
      <c r="E65" s="99">
        <f t="shared" si="34"/>
        <v>0</v>
      </c>
      <c r="F65" s="99">
        <f t="shared" si="34"/>
        <v>0</v>
      </c>
      <c r="G65" s="99">
        <f t="shared" si="34"/>
        <v>0</v>
      </c>
      <c r="H65" s="99">
        <f t="shared" si="34"/>
        <v>0</v>
      </c>
      <c r="I65" s="99">
        <f t="shared" si="34"/>
        <v>0</v>
      </c>
      <c r="J65" s="99">
        <f t="shared" si="34"/>
        <v>0</v>
      </c>
      <c r="K65" s="99">
        <f t="shared" si="34"/>
        <v>0.64558801650235753</v>
      </c>
      <c r="L65" s="99">
        <f t="shared" si="34"/>
        <v>0.74033852601235772</v>
      </c>
      <c r="M65" s="99">
        <f t="shared" si="34"/>
        <v>0.83216880038625607</v>
      </c>
      <c r="N65" s="99">
        <f t="shared" si="34"/>
        <v>0.91776084832597771</v>
      </c>
      <c r="O65" s="99">
        <f t="shared" si="34"/>
        <v>0.99468369477027485</v>
      </c>
      <c r="U65" s="24"/>
      <c r="V65" s="24"/>
      <c r="W65" s="24"/>
      <c r="X65" s="24"/>
      <c r="Y65" s="24"/>
      <c r="Z65" s="24"/>
      <c r="AA65" s="24"/>
      <c r="AB65" s="24"/>
      <c r="AC65" s="24"/>
      <c r="AD65" s="24"/>
    </row>
    <row r="66" spans="1:30" x14ac:dyDescent="0.15">
      <c r="A66" s="46"/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  <c r="M66" s="99"/>
      <c r="N66" s="99"/>
      <c r="O66" s="99"/>
      <c r="U66" s="24"/>
      <c r="V66" s="24"/>
      <c r="W66" s="24"/>
      <c r="X66" s="24"/>
      <c r="Y66" s="24"/>
      <c r="Z66" s="24"/>
      <c r="AA66" s="24"/>
      <c r="AB66" s="24"/>
      <c r="AC66" s="24"/>
      <c r="AD66" s="24"/>
    </row>
    <row r="67" spans="1:30" x14ac:dyDescent="0.15">
      <c r="A67" s="46" t="s">
        <v>469</v>
      </c>
      <c r="B67" s="4">
        <f>(B32*20*B61)+(B32*B62*10)+(B33*B63)+(B33*0.8*B64)+(B34/400*B65)</f>
        <v>3184137.931034483</v>
      </c>
      <c r="C67" s="4">
        <f t="shared" ref="C67:O67" si="35">(C32*20*C61)+(C32*C62*10)+(C33*C63)+(C33*0.8*C64)+(C34/400*C65)</f>
        <v>2982388.4540425534</v>
      </c>
      <c r="D67" s="4">
        <f t="shared" si="35"/>
        <v>2526038.2739495803</v>
      </c>
      <c r="E67" s="4">
        <f t="shared" si="35"/>
        <v>2166576.923076923</v>
      </c>
      <c r="F67" s="4">
        <f t="shared" si="35"/>
        <v>1544886</v>
      </c>
      <c r="G67" s="4">
        <f t="shared" si="35"/>
        <v>1407840</v>
      </c>
      <c r="H67" s="4">
        <f t="shared" si="35"/>
        <v>1199925.5874673631</v>
      </c>
      <c r="I67" s="4">
        <f t="shared" si="35"/>
        <v>976979.79558850755</v>
      </c>
      <c r="J67" s="4">
        <f t="shared" si="35"/>
        <v>796408.64858903596</v>
      </c>
      <c r="K67" s="4">
        <f t="shared" si="35"/>
        <v>273111.17577780329</v>
      </c>
      <c r="L67" s="4">
        <f t="shared" si="35"/>
        <v>169537.13724599261</v>
      </c>
      <c r="M67" s="4">
        <f t="shared" si="35"/>
        <v>93874.361639885363</v>
      </c>
      <c r="N67" s="4">
        <f t="shared" si="35"/>
        <v>40735.806871882691</v>
      </c>
      <c r="O67" s="4">
        <f t="shared" si="35"/>
        <v>5125.9311672866297</v>
      </c>
      <c r="Q67" s="81">
        <f t="shared" ref="Q67:AC67" si="36">C67/B67-1</f>
        <v>-6.3360784413753035E-2</v>
      </c>
      <c r="R67" s="81">
        <f t="shared" si="36"/>
        <v>-0.15301500362047127</v>
      </c>
      <c r="S67" s="81">
        <f t="shared" si="36"/>
        <v>-0.14230241662594545</v>
      </c>
      <c r="T67" s="81">
        <f t="shared" si="36"/>
        <v>-0.28694615753315222</v>
      </c>
      <c r="U67" s="81">
        <f t="shared" si="36"/>
        <v>-8.8709458173612865E-2</v>
      </c>
      <c r="V67" s="24">
        <f t="shared" si="36"/>
        <v>-0.14768326836333456</v>
      </c>
      <c r="W67" s="24">
        <f t="shared" si="36"/>
        <v>-0.18579968141976089</v>
      </c>
      <c r="X67" s="24">
        <f t="shared" si="36"/>
        <v>-0.18482587645602244</v>
      </c>
      <c r="Y67" s="24">
        <f t="shared" si="36"/>
        <v>-0.65707155960490504</v>
      </c>
      <c r="Z67" s="24">
        <f t="shared" si="36"/>
        <v>-0.37923764282746175</v>
      </c>
      <c r="AA67" s="24">
        <f t="shared" si="36"/>
        <v>-0.44629027501109175</v>
      </c>
      <c r="AB67" s="24">
        <f t="shared" si="36"/>
        <v>-0.56606035811832511</v>
      </c>
      <c r="AC67" s="24">
        <f t="shared" si="36"/>
        <v>-0.87416645057729958</v>
      </c>
      <c r="AD67" s="24">
        <f>(O67/H67)^(1/($O$3-$H$3))-1</f>
        <v>-0.54131248184731107</v>
      </c>
    </row>
    <row r="68" spans="1:30" x14ac:dyDescent="0.15">
      <c r="A68" s="46"/>
      <c r="F68" s="4"/>
      <c r="G68" s="4"/>
      <c r="H68" s="4"/>
      <c r="I68" s="4"/>
      <c r="J68" s="4"/>
      <c r="K68" s="4"/>
      <c r="L68" s="4"/>
      <c r="M68" s="4"/>
      <c r="N68" s="4"/>
      <c r="O68" s="4"/>
      <c r="U68" s="24"/>
      <c r="V68" s="24"/>
      <c r="W68" s="24"/>
      <c r="X68" s="24"/>
      <c r="Y68" s="24"/>
      <c r="Z68" s="24"/>
      <c r="AA68" s="24"/>
      <c r="AB68" s="24"/>
      <c r="AC68" s="24"/>
      <c r="AD68" s="24"/>
    </row>
    <row r="69" spans="1:30" x14ac:dyDescent="0.15">
      <c r="A69" s="46" t="s">
        <v>64</v>
      </c>
      <c r="B69" s="47">
        <v>0.04</v>
      </c>
      <c r="G69" s="4"/>
      <c r="H69" s="4"/>
      <c r="I69" s="4"/>
      <c r="J69" s="4"/>
      <c r="K69" s="4"/>
      <c r="L69" s="4"/>
      <c r="M69" s="4"/>
      <c r="N69" s="4"/>
      <c r="O69" s="4"/>
      <c r="U69" s="24"/>
      <c r="V69" s="24"/>
      <c r="W69" s="24"/>
      <c r="X69" s="24"/>
      <c r="Y69" s="24"/>
      <c r="Z69" s="24"/>
      <c r="AA69" s="24"/>
      <c r="AB69" s="24"/>
      <c r="AC69" s="24"/>
      <c r="AD69" s="24"/>
    </row>
    <row r="70" spans="1:30" x14ac:dyDescent="0.15">
      <c r="A70" s="46"/>
      <c r="F70" s="47"/>
      <c r="G70" s="4"/>
      <c r="H70" s="4"/>
      <c r="I70" s="4"/>
      <c r="J70" s="4"/>
      <c r="K70" s="4"/>
      <c r="L70" s="4"/>
      <c r="M70" s="4"/>
      <c r="N70" s="4"/>
      <c r="O70" s="4"/>
      <c r="U70" s="24"/>
      <c r="V70" s="24"/>
      <c r="W70" s="24"/>
      <c r="X70" s="24"/>
      <c r="Y70" s="24"/>
      <c r="Z70" s="24"/>
      <c r="AA70" s="24"/>
      <c r="AB70" s="24"/>
      <c r="AC70" s="24"/>
      <c r="AD70" s="24"/>
    </row>
    <row r="71" spans="1:30" x14ac:dyDescent="0.15">
      <c r="A71" s="67" t="s">
        <v>533</v>
      </c>
      <c r="B71" s="69"/>
      <c r="C71" s="69"/>
      <c r="D71" s="69"/>
      <c r="E71" s="69"/>
      <c r="F71" s="69"/>
      <c r="G71" s="69"/>
      <c r="H71" s="69"/>
      <c r="I71" s="69"/>
      <c r="J71" s="69"/>
      <c r="K71" s="69"/>
      <c r="L71" s="69"/>
      <c r="M71" s="69"/>
      <c r="N71" s="69"/>
      <c r="O71" s="69"/>
      <c r="P71" s="85"/>
      <c r="Q71" s="85"/>
      <c r="R71" s="85"/>
      <c r="S71" s="85"/>
      <c r="T71" s="85"/>
      <c r="U71" s="70"/>
      <c r="V71" s="70"/>
      <c r="W71" s="70"/>
      <c r="X71" s="70"/>
      <c r="Y71" s="70"/>
      <c r="Z71" s="70"/>
      <c r="AA71" s="70"/>
      <c r="AB71" s="70"/>
      <c r="AC71" s="70"/>
      <c r="AD71" s="70"/>
    </row>
    <row r="72" spans="1:30" x14ac:dyDescent="0.15">
      <c r="A72" s="46" t="s">
        <v>146</v>
      </c>
      <c r="B72" s="4">
        <f>($B$20+SUM($B19:B19))/100*B51*12/1000000</f>
        <v>61.720968148720161</v>
      </c>
      <c r="C72" s="4">
        <f>($B$20+SUM($B19:C19))/100*C51*12/1000000</f>
        <v>76.462663683253865</v>
      </c>
      <c r="D72" s="4">
        <f>($B$20+SUM($B19:D19))/100*D51*12/1000000</f>
        <v>88.524050761162698</v>
      </c>
      <c r="E72" s="4">
        <f>($B$20+SUM($B19:E19))/100*E51*12/1000000</f>
        <v>125.24163563741946</v>
      </c>
      <c r="F72" s="4">
        <f>($B$20+SUM($B19:F19))/100*F51*12/1000000</f>
        <v>121.71152377488546</v>
      </c>
      <c r="G72" s="4">
        <f>($B$20+SUM($B19:G19))/100*G51*12/1000000</f>
        <v>152.66272712929796</v>
      </c>
      <c r="H72" s="4">
        <f>($B$20+SUM($B19:H19))/100*H51*12/1000000</f>
        <v>176.6040411404262</v>
      </c>
      <c r="I72" s="4">
        <f>($B$20+SUM($B19:I19))/100*I51*12/1000000</f>
        <v>183.17474155094871</v>
      </c>
      <c r="J72" s="4">
        <f>($B$20+SUM($B19:J19))/100*J51*12/1000000</f>
        <v>169.91182392979246</v>
      </c>
      <c r="K72" s="4">
        <f>($B$20+SUM($B19:K19))/100*K51*12/1000000</f>
        <v>149.87271445899304</v>
      </c>
      <c r="L72" s="4">
        <f>($B$20+SUM($B19:L19))/100*L51*12/1000000</f>
        <v>133.45820426424891</v>
      </c>
      <c r="M72" s="4">
        <f>($B$20+SUM($B19:M19))/100*M51*12/1000000</f>
        <v>120.8553581582334</v>
      </c>
      <c r="N72" s="4">
        <f>($B$20+SUM($B19:N19))/100*N51*12/1000000</f>
        <v>115.39868557538664</v>
      </c>
      <c r="O72" s="4">
        <f>($B$20+SUM($B19:O19))/100*O51*12/1000000</f>
        <v>117.96908279913985</v>
      </c>
      <c r="Q72" s="81">
        <f t="shared" ref="Q72:U75" si="37">C72/B72-1</f>
        <v>0.23884420443653376</v>
      </c>
      <c r="R72" s="81">
        <f t="shared" si="37"/>
        <v>0.15774217764467457</v>
      </c>
      <c r="S72" s="81">
        <f t="shared" si="37"/>
        <v>0.41477524537733323</v>
      </c>
      <c r="T72" s="81">
        <f t="shared" si="37"/>
        <v>-2.8186408174625255E-2</v>
      </c>
      <c r="U72" s="81">
        <f t="shared" si="37"/>
        <v>0.25429969483957038</v>
      </c>
      <c r="V72" s="24">
        <f t="shared" ref="V72:AC75" si="38">H72/G72-1</f>
        <v>0.15682488097340941</v>
      </c>
      <c r="W72" s="24">
        <f t="shared" si="38"/>
        <v>3.7205832709670705E-2</v>
      </c>
      <c r="X72" s="24">
        <f t="shared" si="38"/>
        <v>-7.240582139687235E-2</v>
      </c>
      <c r="Y72" s="24">
        <f t="shared" si="38"/>
        <v>-0.11793828709107124</v>
      </c>
      <c r="Z72" s="24">
        <f t="shared" si="38"/>
        <v>-0.109523005932046</v>
      </c>
      <c r="AA72" s="24">
        <f t="shared" si="38"/>
        <v>-9.4432906358171254E-2</v>
      </c>
      <c r="AB72" s="24">
        <f t="shared" si="38"/>
        <v>-4.5150439881221138E-2</v>
      </c>
      <c r="AC72" s="24">
        <f t="shared" si="38"/>
        <v>2.2274059803515378E-2</v>
      </c>
      <c r="AD72" s="24">
        <f>(O72/H72)^(1/($O$3-$H$3))-1</f>
        <v>-5.6011301110379663E-2</v>
      </c>
    </row>
    <row r="73" spans="1:30" x14ac:dyDescent="0.15">
      <c r="A73" s="46" t="s">
        <v>145</v>
      </c>
      <c r="B73" s="4">
        <f>B23/100*B67/1000000</f>
        <v>22.715463496747695</v>
      </c>
      <c r="C73" s="4">
        <f t="shared" ref="C73:O73" si="39">C23/100*C67/1000000</f>
        <v>18.815950168724317</v>
      </c>
      <c r="D73" s="4">
        <f t="shared" si="39"/>
        <v>15.120361167645932</v>
      </c>
      <c r="E73" s="4">
        <f t="shared" si="39"/>
        <v>32.436715435313111</v>
      </c>
      <c r="F73" s="4">
        <f t="shared" si="39"/>
        <v>24.6304665882321</v>
      </c>
      <c r="G73" s="4">
        <f t="shared" si="39"/>
        <v>32.03454035497446</v>
      </c>
      <c r="H73" s="4">
        <f t="shared" si="39"/>
        <v>32.889421494028809</v>
      </c>
      <c r="I73" s="4">
        <f t="shared" si="39"/>
        <v>27.997095543304656</v>
      </c>
      <c r="J73" s="4">
        <f t="shared" si="39"/>
        <v>14.445110222614971</v>
      </c>
      <c r="K73" s="4">
        <f t="shared" si="39"/>
        <v>2.7946181581104343</v>
      </c>
      <c r="L73" s="4">
        <f t="shared" si="39"/>
        <v>2.2081089259341256</v>
      </c>
      <c r="M73" s="4">
        <f t="shared" si="39"/>
        <v>1.6000333612438604</v>
      </c>
      <c r="N73" s="4">
        <f t="shared" si="39"/>
        <v>1.2196057648426124</v>
      </c>
      <c r="O73" s="4">
        <f t="shared" si="39"/>
        <v>0.26892370108750491</v>
      </c>
      <c r="Q73" s="81">
        <f t="shared" si="37"/>
        <v>-0.17166778606924282</v>
      </c>
      <c r="R73" s="81">
        <f t="shared" si="37"/>
        <v>-0.19640724852796199</v>
      </c>
      <c r="S73" s="81">
        <f t="shared" si="37"/>
        <v>1.1452341697181256</v>
      </c>
      <c r="T73" s="81">
        <f t="shared" si="37"/>
        <v>-0.24066089128686952</v>
      </c>
      <c r="U73" s="81">
        <f t="shared" si="37"/>
        <v>0.30060631373828151</v>
      </c>
      <c r="V73" s="24">
        <f t="shared" si="38"/>
        <v>2.6686230848996795E-2</v>
      </c>
      <c r="W73" s="24">
        <f t="shared" si="38"/>
        <v>-0.14875074502640229</v>
      </c>
      <c r="X73" s="24">
        <f t="shared" si="38"/>
        <v>-0.48404968650151869</v>
      </c>
      <c r="Y73" s="24">
        <f t="shared" si="38"/>
        <v>-0.80653535244506225</v>
      </c>
      <c r="Z73" s="24">
        <f t="shared" si="38"/>
        <v>-0.20987097306090419</v>
      </c>
      <c r="AA73" s="24">
        <f t="shared" si="38"/>
        <v>-0.27538295667774759</v>
      </c>
      <c r="AB73" s="24">
        <f t="shared" si="38"/>
        <v>-0.23776229022218942</v>
      </c>
      <c r="AC73" s="24">
        <f t="shared" si="38"/>
        <v>-0.77949948348906917</v>
      </c>
      <c r="AD73" s="24">
        <f>(O73/H73)^(1/($O$3-$H$3))-1</f>
        <v>-0.49673570378652598</v>
      </c>
    </row>
    <row r="74" spans="1:30" x14ac:dyDescent="0.15">
      <c r="A74" s="46" t="s">
        <v>147</v>
      </c>
      <c r="B74" s="4">
        <f>SUM($B73:B73)*$B$69</f>
        <v>0.90861853986990782</v>
      </c>
      <c r="C74" s="4">
        <f>SUM($B73:C73)*$B$69</f>
        <v>1.6612565466188807</v>
      </c>
      <c r="D74" s="4">
        <f>SUM($B73:D73)*$B$69</f>
        <v>2.2660709933247181</v>
      </c>
      <c r="E74" s="4">
        <f>SUM($B73:E73)*$B$69</f>
        <v>3.5635396107372426</v>
      </c>
      <c r="F74" s="4">
        <f>SUM($B73:F73)*$B$69</f>
        <v>4.5487582742665262</v>
      </c>
      <c r="G74" s="4">
        <f>SUM($B73:G73)*$B$69</f>
        <v>5.8301398884655047</v>
      </c>
      <c r="H74" s="4">
        <f>SUM($B73:H73)*$B$69</f>
        <v>7.1457167482266577</v>
      </c>
      <c r="I74" s="4">
        <f>SUM($B73:I73)*$B$69</f>
        <v>8.2656005699588437</v>
      </c>
      <c r="J74" s="4">
        <f>SUM($B73:J73)*$B$69</f>
        <v>8.8434049788634432</v>
      </c>
      <c r="K74" s="4">
        <f>SUM($B73:K73)*$B$69</f>
        <v>8.9551897051878608</v>
      </c>
      <c r="L74" s="4">
        <f>SUM($B73:L73)*$B$69</f>
        <v>9.0435140622252241</v>
      </c>
      <c r="M74" s="4">
        <f>SUM($B73:M73)*$B$69</f>
        <v>9.1075153966749802</v>
      </c>
      <c r="N74" s="4">
        <f>SUM($B73:N73)*$B$69</f>
        <v>9.1562996272686838</v>
      </c>
      <c r="O74" s="4">
        <f>SUM($B73:O73)*$B$69</f>
        <v>9.1670565753121842</v>
      </c>
      <c r="Q74" s="81">
        <f t="shared" si="37"/>
        <v>0.8283322139307574</v>
      </c>
      <c r="R74" s="81">
        <f t="shared" si="37"/>
        <v>0.36407046698284073</v>
      </c>
      <c r="S74" s="81">
        <f t="shared" si="37"/>
        <v>0.57256309322812249</v>
      </c>
      <c r="T74" s="81">
        <f t="shared" si="37"/>
        <v>0.27647192711447288</v>
      </c>
      <c r="U74" s="81">
        <f t="shared" si="37"/>
        <v>0.28169921040827295</v>
      </c>
      <c r="V74" s="24">
        <f t="shared" si="38"/>
        <v>0.22565099378900388</v>
      </c>
      <c r="W74" s="24">
        <f t="shared" si="38"/>
        <v>0.15672099261562611</v>
      </c>
      <c r="X74" s="24">
        <f t="shared" si="38"/>
        <v>6.9904709768412676E-2</v>
      </c>
      <c r="Y74" s="24">
        <f t="shared" si="38"/>
        <v>1.2640462196585212E-2</v>
      </c>
      <c r="Z74" s="24">
        <f t="shared" si="38"/>
        <v>9.8629241752630215E-3</v>
      </c>
      <c r="AA74" s="24">
        <f t="shared" si="38"/>
        <v>7.077042619648255E-3</v>
      </c>
      <c r="AB74" s="24">
        <f t="shared" si="38"/>
        <v>5.3564807160813022E-3</v>
      </c>
      <c r="AC74" s="24">
        <f t="shared" si="38"/>
        <v>1.1748138965947952E-3</v>
      </c>
      <c r="AD74" s="24">
        <f>(O74/H74)^(1/($O$3-$H$3))-1</f>
        <v>3.6226927012058541E-2</v>
      </c>
    </row>
    <row r="75" spans="1:30" x14ac:dyDescent="0.15">
      <c r="A75" s="46" t="s">
        <v>148</v>
      </c>
      <c r="B75" s="4">
        <f>SUM(B72:B74)</f>
        <v>85.345050185337755</v>
      </c>
      <c r="C75" s="4">
        <f>SUM(C72:C74)</f>
        <v>96.939870398597066</v>
      </c>
      <c r="D75" s="4">
        <f>SUM(D72:D74)</f>
        <v>105.91048292213335</v>
      </c>
      <c r="E75" s="4">
        <f>SUM(E72:E74)</f>
        <v>161.24189068346982</v>
      </c>
      <c r="F75" s="4">
        <f>SUM(F72:F74)</f>
        <v>150.89074863738409</v>
      </c>
      <c r="G75" s="4">
        <f t="shared" ref="G75:O75" si="40">SUM(G72:G74)</f>
        <v>190.52740737273794</v>
      </c>
      <c r="H75" s="4">
        <f t="shared" si="40"/>
        <v>216.63917938268165</v>
      </c>
      <c r="I75" s="4">
        <f t="shared" si="40"/>
        <v>219.43743766421221</v>
      </c>
      <c r="J75" s="4">
        <f t="shared" si="40"/>
        <v>193.20033913127088</v>
      </c>
      <c r="K75" s="4">
        <f t="shared" si="40"/>
        <v>161.62252232229133</v>
      </c>
      <c r="L75" s="4">
        <f t="shared" si="40"/>
        <v>144.70982725240825</v>
      </c>
      <c r="M75" s="4">
        <f t="shared" si="40"/>
        <v>131.56290691615223</v>
      </c>
      <c r="N75" s="4">
        <f t="shared" si="40"/>
        <v>125.77459096749793</v>
      </c>
      <c r="O75" s="4">
        <f t="shared" si="40"/>
        <v>127.40506307553954</v>
      </c>
      <c r="Q75" s="81">
        <f t="shared" si="37"/>
        <v>0.13585814511889871</v>
      </c>
      <c r="R75" s="81">
        <f t="shared" si="37"/>
        <v>9.2537905060641634E-2</v>
      </c>
      <c r="S75" s="81">
        <f t="shared" si="37"/>
        <v>0.52243561009930217</v>
      </c>
      <c r="T75" s="81">
        <f t="shared" si="37"/>
        <v>-6.4196357424298744E-2</v>
      </c>
      <c r="U75" s="81">
        <f t="shared" si="37"/>
        <v>0.26268448591641236</v>
      </c>
      <c r="V75" s="24">
        <f t="shared" si="38"/>
        <v>0.13704995186786961</v>
      </c>
      <c r="W75" s="24">
        <f>I75/H75-1</f>
        <v>1.291667688875231E-2</v>
      </c>
      <c r="X75" s="24">
        <f t="shared" si="38"/>
        <v>-0.11956527934440198</v>
      </c>
      <c r="Y75" s="24">
        <f t="shared" si="38"/>
        <v>-0.1634459698723606</v>
      </c>
      <c r="Z75" s="24">
        <f t="shared" si="38"/>
        <v>-0.10464318231686487</v>
      </c>
      <c r="AA75" s="24">
        <f t="shared" si="38"/>
        <v>-9.0850224797274226E-2</v>
      </c>
      <c r="AB75" s="24">
        <f t="shared" si="38"/>
        <v>-4.3996564718224995E-2</v>
      </c>
      <c r="AC75" s="24">
        <f t="shared" si="38"/>
        <v>1.2963445919398353E-2</v>
      </c>
      <c r="AD75" s="24">
        <f>(O75/H75)^(1/($O$3-$H$3))-1</f>
        <v>-7.3033069997039846E-2</v>
      </c>
    </row>
    <row r="77" spans="1:30" x14ac:dyDescent="0.15">
      <c r="A77" s="5" t="s">
        <v>17</v>
      </c>
      <c r="B77" s="48" t="s">
        <v>471</v>
      </c>
      <c r="C77" s="5"/>
      <c r="D77" s="5"/>
      <c r="E77" s="5"/>
      <c r="G77" s="86"/>
      <c r="H77" s="86"/>
      <c r="I77" s="86"/>
      <c r="J77" s="86"/>
      <c r="K77" s="86"/>
      <c r="L77" s="86"/>
      <c r="M77" s="86"/>
      <c r="N77" s="86"/>
      <c r="O77" s="86"/>
    </row>
    <row r="78" spans="1:30" x14ac:dyDescent="0.15">
      <c r="A78" s="5"/>
      <c r="B78" s="48" t="s">
        <v>527</v>
      </c>
      <c r="C78" s="5"/>
      <c r="D78" s="5"/>
      <c r="E78" s="5"/>
      <c r="G78" s="86"/>
      <c r="H78" s="86"/>
      <c r="I78" s="86"/>
      <c r="J78" s="86"/>
      <c r="K78" s="86"/>
      <c r="L78" s="86"/>
      <c r="M78" s="86"/>
      <c r="N78" s="86"/>
      <c r="O78" s="86"/>
    </row>
    <row r="79" spans="1:30" x14ac:dyDescent="0.15">
      <c r="B79" t="s">
        <v>296</v>
      </c>
    </row>
    <row r="80" spans="1:30" x14ac:dyDescent="0.15">
      <c r="B80" t="s">
        <v>521</v>
      </c>
    </row>
  </sheetData>
  <mergeCells count="3">
    <mergeCell ref="I2:O2"/>
    <mergeCell ref="B2:H2"/>
    <mergeCell ref="Q2:AD2"/>
  </mergeCells>
  <hyperlinks>
    <hyperlink ref="A2" location="'Home'!a1" display="  [HOME]" xr:uid="{00000000-0004-0000-0A00-000000000000}"/>
  </hyperlinks>
  <pageMargins left="0.75" right="0.75" top="1" bottom="1" header="0.5" footer="0.5"/>
  <pageSetup scale="44" orientation="portrait" horizontalDpi="4294967292" verticalDpi="4294967292"/>
  <headerFooter>
    <oddFooter>&amp;LTeleGeography Global Bandwidth Forecast Service&amp;C&amp;R© PriMetrica, Inc. 2006</oddFooter>
  </headerFooter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8"/>
    <pageSetUpPr fitToPage="1"/>
  </sheetPr>
  <dimension ref="A1:AD79"/>
  <sheetViews>
    <sheetView showGridLines="0" workbookViewId="0">
      <pane xSplit="1" ySplit="3" topLeftCell="B4" activePane="bottomRight" state="frozen"/>
      <selection activeCell="A71" sqref="A71"/>
      <selection pane="topRight" activeCell="A71" sqref="A71"/>
      <selection pane="bottomLeft" activeCell="A71" sqref="A71"/>
      <selection pane="bottomRight"/>
    </sheetView>
  </sheetViews>
  <sheetFormatPr baseColWidth="10" defaultRowHeight="13" x14ac:dyDescent="0.15"/>
  <cols>
    <col min="1" max="1" width="39.6640625" customWidth="1"/>
    <col min="2" max="2" width="10.33203125" customWidth="1"/>
    <col min="3" max="4" width="10.6640625" bestFit="1" customWidth="1"/>
    <col min="5" max="8" width="9.1640625" bestFit="1" customWidth="1"/>
    <col min="9" max="10" width="10.6640625" bestFit="1" customWidth="1"/>
    <col min="11" max="11" width="10.6640625" customWidth="1"/>
    <col min="12" max="13" width="10.6640625" bestFit="1" customWidth="1"/>
    <col min="14" max="15" width="9.1640625" bestFit="1" customWidth="1"/>
    <col min="16" max="16" width="4.6640625" customWidth="1"/>
    <col min="17" max="21" width="5.6640625" bestFit="1" customWidth="1"/>
    <col min="22" max="22" width="6.1640625" customWidth="1"/>
    <col min="23" max="29" width="5.1640625" bestFit="1" customWidth="1"/>
    <col min="30" max="30" width="7.33203125" bestFit="1" customWidth="1"/>
  </cols>
  <sheetData>
    <row r="1" spans="1:30" ht="18" x14ac:dyDescent="0.2">
      <c r="A1" s="3" t="s">
        <v>450</v>
      </c>
      <c r="B1" s="3"/>
      <c r="C1" s="3"/>
      <c r="D1" s="3"/>
      <c r="E1" s="3"/>
      <c r="F1" s="3"/>
      <c r="G1" s="3"/>
      <c r="H1" s="16"/>
      <c r="I1" s="3"/>
      <c r="J1" s="3"/>
      <c r="K1" s="3"/>
      <c r="L1" s="3"/>
      <c r="M1" s="3"/>
      <c r="N1" s="3"/>
      <c r="O1" s="3"/>
    </row>
    <row r="2" spans="1:30" ht="18" x14ac:dyDescent="0.2">
      <c r="A2" s="53" t="s">
        <v>256</v>
      </c>
      <c r="B2" s="188" t="s">
        <v>15</v>
      </c>
      <c r="C2" s="188"/>
      <c r="D2" s="188"/>
      <c r="E2" s="188"/>
      <c r="F2" s="188"/>
      <c r="G2" s="188"/>
      <c r="H2" s="188"/>
      <c r="I2" s="188" t="s">
        <v>14</v>
      </c>
      <c r="J2" s="188"/>
      <c r="K2" s="188"/>
      <c r="L2" s="188"/>
      <c r="M2" s="188"/>
      <c r="N2" s="188"/>
      <c r="O2" s="188"/>
      <c r="Q2" s="188" t="s">
        <v>16</v>
      </c>
      <c r="R2" s="188"/>
      <c r="S2" s="188"/>
      <c r="T2" s="188"/>
      <c r="U2" s="188"/>
      <c r="V2" s="188"/>
      <c r="W2" s="188"/>
      <c r="X2" s="188"/>
      <c r="Y2" s="188"/>
      <c r="Z2" s="188"/>
      <c r="AA2" s="188"/>
      <c r="AB2" s="188"/>
      <c r="AC2" s="188"/>
      <c r="AD2" s="188"/>
    </row>
    <row r="3" spans="1:30" s="50" customFormat="1" ht="24" customHeight="1" x14ac:dyDescent="0.15">
      <c r="A3" s="21"/>
      <c r="B3" s="21">
        <v>2017</v>
      </c>
      <c r="C3" s="21">
        <v>2018</v>
      </c>
      <c r="D3" s="21">
        <v>2019</v>
      </c>
      <c r="E3" s="21">
        <v>2020</v>
      </c>
      <c r="F3" s="21">
        <v>2021</v>
      </c>
      <c r="G3" s="21">
        <v>2022</v>
      </c>
      <c r="H3" s="21">
        <v>2023</v>
      </c>
      <c r="I3" s="27">
        <v>2024</v>
      </c>
      <c r="J3" s="27">
        <v>2025</v>
      </c>
      <c r="K3" s="27">
        <v>2026</v>
      </c>
      <c r="L3" s="27">
        <v>2027</v>
      </c>
      <c r="M3" s="27">
        <v>2028</v>
      </c>
      <c r="N3" s="27">
        <v>2029</v>
      </c>
      <c r="O3" s="27">
        <v>2030</v>
      </c>
      <c r="P3" s="1"/>
      <c r="Q3" s="22">
        <v>2018</v>
      </c>
      <c r="R3" s="22">
        <v>2019</v>
      </c>
      <c r="S3" s="22">
        <v>2020</v>
      </c>
      <c r="T3" s="22">
        <v>2021</v>
      </c>
      <c r="U3" s="22">
        <v>2022</v>
      </c>
      <c r="V3" s="22">
        <v>2023</v>
      </c>
      <c r="W3" s="22">
        <v>2024</v>
      </c>
      <c r="X3" s="22">
        <v>2025</v>
      </c>
      <c r="Y3" s="22">
        <v>2026</v>
      </c>
      <c r="Z3" s="22">
        <v>2027</v>
      </c>
      <c r="AA3" s="22">
        <v>2028</v>
      </c>
      <c r="AB3" s="22">
        <v>2029</v>
      </c>
      <c r="AC3" s="22">
        <v>2030</v>
      </c>
      <c r="AD3" s="22" t="s">
        <v>524</v>
      </c>
    </row>
    <row r="4" spans="1:30" ht="14" x14ac:dyDescent="0.2">
      <c r="A4" s="1" t="s">
        <v>45</v>
      </c>
      <c r="B4" s="1"/>
      <c r="C4" s="1"/>
      <c r="D4" s="1"/>
      <c r="E4" s="1"/>
      <c r="G4" s="79"/>
      <c r="H4" s="79"/>
      <c r="I4" s="79"/>
      <c r="J4" s="79"/>
      <c r="K4" s="79"/>
      <c r="L4" s="79"/>
      <c r="M4" s="79"/>
      <c r="N4" s="79"/>
      <c r="O4" s="79"/>
      <c r="U4" s="1"/>
      <c r="V4" s="1"/>
      <c r="W4" s="1"/>
      <c r="X4" s="1"/>
      <c r="Y4" s="1"/>
      <c r="Z4" s="1"/>
      <c r="AA4" s="1"/>
      <c r="AB4" s="1"/>
      <c r="AC4" s="1"/>
      <c r="AD4" s="28"/>
    </row>
    <row r="5" spans="1:30" x14ac:dyDescent="0.15">
      <c r="A5" s="115" t="s">
        <v>401</v>
      </c>
      <c r="B5" s="113">
        <v>2080.4280000000003</v>
      </c>
      <c r="C5" s="113">
        <v>3322.9489999999996</v>
      </c>
      <c r="D5" s="113">
        <v>4508.8602999999994</v>
      </c>
      <c r="E5" s="113">
        <v>5695.8055000000004</v>
      </c>
      <c r="F5" s="113">
        <v>8796.8965000000007</v>
      </c>
      <c r="G5" s="113">
        <v>12869.931700000001</v>
      </c>
      <c r="H5" s="113">
        <v>15515.209218033002</v>
      </c>
      <c r="I5" s="113">
        <v>20225.707534861845</v>
      </c>
      <c r="J5" s="113">
        <v>26405.942210490295</v>
      </c>
      <c r="K5" s="113">
        <v>34361.850345440864</v>
      </c>
      <c r="L5" s="113">
        <v>44274.360122796199</v>
      </c>
      <c r="M5" s="113">
        <v>57004.056206590009</v>
      </c>
      <c r="N5" s="113">
        <v>73284.58633048748</v>
      </c>
      <c r="O5" s="113">
        <v>94772.024567525499</v>
      </c>
      <c r="Q5" s="81">
        <f>IFERROR(C5/B5-1,0)</f>
        <v>0.59724297115785752</v>
      </c>
      <c r="R5" s="81">
        <f t="shared" ref="R5:AC9" si="0">IFERROR(D5/C5-1,0)</f>
        <v>0.35688519444625832</v>
      </c>
      <c r="S5" s="81">
        <f t="shared" si="0"/>
        <v>0.26324727780987156</v>
      </c>
      <c r="T5" s="81">
        <f t="shared" si="0"/>
        <v>0.54445170222192463</v>
      </c>
      <c r="U5" s="81">
        <f t="shared" si="0"/>
        <v>0.46300819840269813</v>
      </c>
      <c r="V5" s="81">
        <f t="shared" si="0"/>
        <v>0.20553935946940571</v>
      </c>
      <c r="W5" s="81">
        <f t="shared" si="0"/>
        <v>0.30360520767930921</v>
      </c>
      <c r="X5" s="81">
        <f t="shared" si="0"/>
        <v>0.30556333641114652</v>
      </c>
      <c r="Y5" s="81">
        <f t="shared" si="0"/>
        <v>0.30129234062285892</v>
      </c>
      <c r="Z5" s="81">
        <f t="shared" si="0"/>
        <v>0.28847427241852608</v>
      </c>
      <c r="AA5" s="81">
        <f t="shared" si="0"/>
        <v>0.28751846550661897</v>
      </c>
      <c r="AB5" s="81">
        <f t="shared" si="0"/>
        <v>0.28560301156280432</v>
      </c>
      <c r="AC5" s="81">
        <f t="shared" si="0"/>
        <v>0.29320542440039565</v>
      </c>
      <c r="AD5" s="81">
        <f>(O5/H5)^(1/($O$3-$H$3))-1</f>
        <v>0.29501454431070506</v>
      </c>
    </row>
    <row r="6" spans="1:30" x14ac:dyDescent="0.15">
      <c r="A6" s="115" t="s">
        <v>402</v>
      </c>
      <c r="B6" s="113">
        <v>30</v>
      </c>
      <c r="C6" s="113">
        <v>149</v>
      </c>
      <c r="D6" s="113">
        <v>648</v>
      </c>
      <c r="E6" s="113">
        <v>2176</v>
      </c>
      <c r="F6" s="113">
        <v>3938</v>
      </c>
      <c r="G6" s="113">
        <v>8138</v>
      </c>
      <c r="H6" s="113">
        <v>11158</v>
      </c>
      <c r="I6" s="113">
        <v>15131.466595315493</v>
      </c>
      <c r="J6" s="113">
        <v>20392.233489533261</v>
      </c>
      <c r="K6" s="113">
        <v>27319.747266413578</v>
      </c>
      <c r="L6" s="113">
        <v>36310.860569412747</v>
      </c>
      <c r="M6" s="113">
        <v>47877.745073179845</v>
      </c>
      <c r="N6" s="113">
        <v>62628.770003376558</v>
      </c>
      <c r="O6" s="113">
        <v>81279.293904598846</v>
      </c>
      <c r="Q6" s="81">
        <f>IFERROR(C6/B6-1,0)</f>
        <v>3.9666666666666668</v>
      </c>
      <c r="R6" s="81">
        <f t="shared" si="0"/>
        <v>3.348993288590604</v>
      </c>
      <c r="S6" s="81">
        <f t="shared" si="0"/>
        <v>2.3580246913580245</v>
      </c>
      <c r="T6" s="81">
        <f t="shared" si="0"/>
        <v>0.80974264705882359</v>
      </c>
      <c r="U6" s="81">
        <f t="shared" si="0"/>
        <v>1.0665312341289996</v>
      </c>
      <c r="V6" s="81">
        <f t="shared" si="0"/>
        <v>0.37109855001228809</v>
      </c>
      <c r="W6" s="81">
        <f t="shared" si="0"/>
        <v>0.35610921270079698</v>
      </c>
      <c r="X6" s="81">
        <f t="shared" si="0"/>
        <v>0.3476706544656043</v>
      </c>
      <c r="Y6" s="81">
        <f t="shared" si="0"/>
        <v>0.33971334137754017</v>
      </c>
      <c r="Z6" s="81">
        <f t="shared" si="0"/>
        <v>0.32910675253766675</v>
      </c>
      <c r="AA6" s="81">
        <f t="shared" si="0"/>
        <v>0.31855164880092968</v>
      </c>
      <c r="AB6" s="81">
        <f t="shared" si="0"/>
        <v>0.30809773742790458</v>
      </c>
      <c r="AC6" s="81">
        <f t="shared" si="0"/>
        <v>0.29779482975981741</v>
      </c>
      <c r="AD6" s="24">
        <f>(O6/H6)^(1/($O$3-$H$3))-1</f>
        <v>0.32800307523268102</v>
      </c>
    </row>
    <row r="7" spans="1:30" x14ac:dyDescent="0.15">
      <c r="A7" s="115" t="s">
        <v>399</v>
      </c>
      <c r="B7" s="113">
        <v>60</v>
      </c>
      <c r="C7" s="113">
        <v>60</v>
      </c>
      <c r="D7" s="113">
        <v>220</v>
      </c>
      <c r="E7" s="113">
        <v>339</v>
      </c>
      <c r="F7" s="113">
        <v>349</v>
      </c>
      <c r="G7" s="113">
        <v>339</v>
      </c>
      <c r="H7" s="113">
        <v>439</v>
      </c>
      <c r="I7" s="113">
        <v>597.13159450091052</v>
      </c>
      <c r="J7" s="113">
        <v>801.02102538680788</v>
      </c>
      <c r="K7" s="113">
        <v>1060.2831717235513</v>
      </c>
      <c r="L7" s="113">
        <v>1385.585819491997</v>
      </c>
      <c r="M7" s="113">
        <v>1788.5530150589716</v>
      </c>
      <c r="N7" s="113">
        <v>2281.6230541643877</v>
      </c>
      <c r="O7" s="113">
        <v>2877.8632156170784</v>
      </c>
      <c r="Q7" s="81">
        <f>IFERROR(C7/B7-1,0)</f>
        <v>0</v>
      </c>
      <c r="R7" s="81">
        <f t="shared" si="0"/>
        <v>2.6666666666666665</v>
      </c>
      <c r="S7" s="81">
        <f t="shared" si="0"/>
        <v>0.54090909090909101</v>
      </c>
      <c r="T7" s="81">
        <f t="shared" si="0"/>
        <v>2.9498525073746285E-2</v>
      </c>
      <c r="U7" s="81">
        <f t="shared" si="0"/>
        <v>-2.8653295128939882E-2</v>
      </c>
      <c r="V7" s="81">
        <f t="shared" si="0"/>
        <v>0.29498525073746307</v>
      </c>
      <c r="W7" s="81">
        <f t="shared" si="0"/>
        <v>0.36020864351004667</v>
      </c>
      <c r="X7" s="81">
        <f t="shared" si="0"/>
        <v>0.34144807068249428</v>
      </c>
      <c r="Y7" s="81">
        <f t="shared" si="0"/>
        <v>0.32366459570964112</v>
      </c>
      <c r="Z7" s="81">
        <f t="shared" si="0"/>
        <v>0.30680732887578288</v>
      </c>
      <c r="AA7" s="81">
        <f t="shared" si="0"/>
        <v>0.29082803092970178</v>
      </c>
      <c r="AB7" s="81">
        <f t="shared" si="0"/>
        <v>0.27568097504180433</v>
      </c>
      <c r="AC7" s="81">
        <f t="shared" si="0"/>
        <v>0.26132281595088247</v>
      </c>
      <c r="AD7" s="81">
        <f>(O7/H7)^(1/($O$3-$H$3))-1</f>
        <v>0.30815120875867263</v>
      </c>
    </row>
    <row r="8" spans="1:30" x14ac:dyDescent="0.15">
      <c r="A8" s="115" t="s">
        <v>403</v>
      </c>
      <c r="B8" s="113">
        <v>216.79797142397368</v>
      </c>
      <c r="C8" s="113">
        <v>337.24455474375901</v>
      </c>
      <c r="D8" s="113">
        <v>445.34338935860382</v>
      </c>
      <c r="E8" s="113">
        <v>545.92034289749949</v>
      </c>
      <c r="F8" s="113">
        <v>820.36559629183182</v>
      </c>
      <c r="G8" s="113">
        <v>1167.5196602340809</v>
      </c>
      <c r="H8" s="113">
        <v>1363.6456336501174</v>
      </c>
      <c r="I8" s="113">
        <v>1721.6619149645144</v>
      </c>
      <c r="J8" s="113">
        <v>2177.0459816592415</v>
      </c>
      <c r="K8" s="113">
        <v>2743.8842091142415</v>
      </c>
      <c r="L8" s="113">
        <v>3424.2161986521091</v>
      </c>
      <c r="M8" s="113">
        <v>4270.0808159160033</v>
      </c>
      <c r="N8" s="113">
        <v>5316.98328538638</v>
      </c>
      <c r="O8" s="113">
        <v>6659.8223232915316</v>
      </c>
      <c r="Q8" s="81">
        <f>IFERROR(C8/B8-1,0)</f>
        <v>0.55557061963572529</v>
      </c>
      <c r="R8" s="81">
        <f t="shared" si="0"/>
        <v>0.32053544851740945</v>
      </c>
      <c r="S8" s="81">
        <f t="shared" si="0"/>
        <v>0.22584135285750939</v>
      </c>
      <c r="T8" s="81">
        <f t="shared" si="0"/>
        <v>0.50272032717758863</v>
      </c>
      <c r="U8" s="81">
        <f t="shared" si="0"/>
        <v>0.42316994460937218</v>
      </c>
      <c r="V8" s="81">
        <f t="shared" si="0"/>
        <v>0.1679851569923152</v>
      </c>
      <c r="W8" s="81">
        <f t="shared" si="0"/>
        <v>0.26254348819061035</v>
      </c>
      <c r="X8" s="81">
        <f t="shared" si="0"/>
        <v>0.26450260805363346</v>
      </c>
      <c r="Y8" s="81">
        <f t="shared" si="0"/>
        <v>0.26037035149022558</v>
      </c>
      <c r="Z8" s="81">
        <f t="shared" si="0"/>
        <v>0.24794486125837167</v>
      </c>
      <c r="AA8" s="81">
        <f t="shared" si="0"/>
        <v>0.24702430226130456</v>
      </c>
      <c r="AB8" s="81">
        <f t="shared" si="0"/>
        <v>0.24517158213217538</v>
      </c>
      <c r="AC8" s="81">
        <f t="shared" si="0"/>
        <v>0.25255656559912776</v>
      </c>
      <c r="AD8" s="24">
        <f>(O8/H8)^(1/($O$3-$H$3))-1</f>
        <v>0.25427984954238703</v>
      </c>
    </row>
    <row r="9" spans="1:30" x14ac:dyDescent="0.15">
      <c r="A9" t="s">
        <v>404</v>
      </c>
      <c r="B9" s="80">
        <f t="shared" ref="B9:O9" si="1">SUM(B5:B8)</f>
        <v>2387.225971423974</v>
      </c>
      <c r="C9" s="80">
        <f t="shared" si="1"/>
        <v>3869.1935547437588</v>
      </c>
      <c r="D9" s="80">
        <f t="shared" si="1"/>
        <v>5822.2036893586028</v>
      </c>
      <c r="E9" s="80">
        <f t="shared" si="1"/>
        <v>8756.7258428975001</v>
      </c>
      <c r="F9" s="80">
        <f t="shared" si="1"/>
        <v>13904.262096291832</v>
      </c>
      <c r="G9" s="80">
        <f t="shared" si="1"/>
        <v>22514.451360234081</v>
      </c>
      <c r="H9" s="80">
        <f t="shared" si="1"/>
        <v>28475.854851683118</v>
      </c>
      <c r="I9" s="80">
        <f t="shared" si="1"/>
        <v>37675.96763964276</v>
      </c>
      <c r="J9" s="80">
        <f t="shared" si="1"/>
        <v>49776.242707069599</v>
      </c>
      <c r="K9" s="80">
        <f t="shared" si="1"/>
        <v>65485.764992692239</v>
      </c>
      <c r="L9" s="80">
        <f t="shared" si="1"/>
        <v>85395.022710353049</v>
      </c>
      <c r="M9" s="80">
        <f t="shared" si="1"/>
        <v>110940.43511074485</v>
      </c>
      <c r="N9" s="80">
        <f t="shared" si="1"/>
        <v>143511.96267341479</v>
      </c>
      <c r="O9" s="80">
        <f t="shared" si="1"/>
        <v>185589.00401103296</v>
      </c>
      <c r="Q9" s="81">
        <f>IFERROR(C9/B9-1,0)</f>
        <v>0.62079065872251515</v>
      </c>
      <c r="R9" s="81">
        <f t="shared" si="0"/>
        <v>0.504758965138973</v>
      </c>
      <c r="S9" s="81">
        <f t="shared" si="0"/>
        <v>0.50402258493676566</v>
      </c>
      <c r="T9" s="81">
        <f t="shared" si="0"/>
        <v>0.58783800540808873</v>
      </c>
      <c r="U9" s="81">
        <f t="shared" si="0"/>
        <v>0.61924819917185858</v>
      </c>
      <c r="V9" s="81">
        <f t="shared" si="0"/>
        <v>0.26478120190742493</v>
      </c>
      <c r="W9" s="81">
        <f t="shared" si="0"/>
        <v>0.32308469178110921</v>
      </c>
      <c r="X9" s="81">
        <f t="shared" si="0"/>
        <v>0.3211669354629898</v>
      </c>
      <c r="Y9" s="81">
        <f t="shared" si="0"/>
        <v>0.31560281434001158</v>
      </c>
      <c r="Z9" s="81">
        <f t="shared" si="0"/>
        <v>0.30402420617492276</v>
      </c>
      <c r="AA9" s="81">
        <f t="shared" si="0"/>
        <v>0.29914404364102065</v>
      </c>
      <c r="AB9" s="81">
        <f t="shared" si="0"/>
        <v>0.29359473423874571</v>
      </c>
      <c r="AC9" s="81">
        <f t="shared" si="0"/>
        <v>0.29319535844807199</v>
      </c>
      <c r="AD9" s="81">
        <f>(O9/H9)^(1/($O$3-$H$3))-1</f>
        <v>0.30706292431472271</v>
      </c>
    </row>
    <row r="10" spans="1:30" x14ac:dyDescent="0.15">
      <c r="F10" s="80"/>
      <c r="G10" s="80"/>
      <c r="H10" s="6"/>
      <c r="I10" s="80"/>
      <c r="J10" s="80"/>
      <c r="K10" s="80"/>
      <c r="L10" s="80"/>
      <c r="M10" s="80"/>
      <c r="N10" s="80"/>
      <c r="O10" s="80"/>
    </row>
    <row r="11" spans="1:30" x14ac:dyDescent="0.15">
      <c r="A11" t="s">
        <v>117</v>
      </c>
      <c r="B11" s="82">
        <v>1.7625181767986275</v>
      </c>
      <c r="C11" s="82">
        <v>1.730976863091378</v>
      </c>
      <c r="D11" s="82">
        <v>1.6999999999999997</v>
      </c>
      <c r="E11" s="82">
        <v>1.6500756600559097</v>
      </c>
      <c r="F11" s="82">
        <v>1.6016174611229095</v>
      </c>
      <c r="G11" s="82">
        <v>1.5545823466585027</v>
      </c>
      <c r="H11" s="82">
        <v>1.5089285245728201</v>
      </c>
      <c r="I11" s="82">
        <v>1.4594485794036431</v>
      </c>
      <c r="J11" s="82">
        <v>1.4107548167978177</v>
      </c>
      <c r="K11" s="82">
        <v>1.3648834943212362</v>
      </c>
      <c r="L11" s="82">
        <v>1.3095324700890749</v>
      </c>
      <c r="M11" s="82">
        <v>1.26014312136901</v>
      </c>
      <c r="N11" s="82">
        <v>1.2534566105343057</v>
      </c>
      <c r="O11" s="82">
        <v>1.2439449973356589</v>
      </c>
    </row>
    <row r="12" spans="1:30" x14ac:dyDescent="0.15">
      <c r="A12" t="s">
        <v>11</v>
      </c>
      <c r="B12" s="80">
        <f t="shared" ref="B12:O12" si="2">B9*B11</f>
        <v>4207.5291667605152</v>
      </c>
      <c r="C12" s="80">
        <f t="shared" si="2"/>
        <v>6697.4845220837296</v>
      </c>
      <c r="D12" s="80">
        <f t="shared" si="2"/>
        <v>9897.7462719096238</v>
      </c>
      <c r="E12" s="80">
        <f t="shared" si="2"/>
        <v>14449.260175147734</v>
      </c>
      <c r="F12" s="80">
        <f t="shared" si="2"/>
        <v>22269.308957450427</v>
      </c>
      <c r="G12" s="80">
        <f t="shared" si="2"/>
        <v>35000.568629321417</v>
      </c>
      <c r="H12" s="80">
        <f t="shared" si="2"/>
        <v>42968.029647299991</v>
      </c>
      <c r="I12" s="80">
        <f t="shared" si="2"/>
        <v>54986.137449334259</v>
      </c>
      <c r="J12" s="80">
        <f t="shared" si="2"/>
        <v>70222.074161095676</v>
      </c>
      <c r="K12" s="80">
        <f t="shared" si="2"/>
        <v>89380.439751525075</v>
      </c>
      <c r="L12" s="80">
        <f t="shared" si="2"/>
        <v>111827.55502320128</v>
      </c>
      <c r="M12" s="80">
        <f t="shared" si="2"/>
        <v>139800.82618649013</v>
      </c>
      <c r="N12" s="80">
        <f t="shared" si="2"/>
        <v>179886.01830374429</v>
      </c>
      <c r="O12" s="80">
        <f t="shared" si="2"/>
        <v>230862.51310003197</v>
      </c>
      <c r="Q12" s="81">
        <f t="shared" ref="Q12:AC12" si="3">C12/B12-1</f>
        <v>0.59178564345884155</v>
      </c>
      <c r="R12" s="81">
        <f t="shared" si="3"/>
        <v>0.47783040621797879</v>
      </c>
      <c r="S12" s="81">
        <f t="shared" si="3"/>
        <v>0.45985356445795844</v>
      </c>
      <c r="T12" s="81">
        <f t="shared" si="3"/>
        <v>0.54120755578565372</v>
      </c>
      <c r="U12" s="81">
        <f t="shared" si="3"/>
        <v>0.57169531826049846</v>
      </c>
      <c r="V12" s="24">
        <f t="shared" si="3"/>
        <v>0.22763804503747131</v>
      </c>
      <c r="W12" s="24">
        <f t="shared" si="3"/>
        <v>0.27969883424220399</v>
      </c>
      <c r="X12" s="24">
        <f t="shared" si="3"/>
        <v>0.27708686986424946</v>
      </c>
      <c r="Y12" s="24">
        <f t="shared" si="3"/>
        <v>0.27282540168891067</v>
      </c>
      <c r="Z12" s="24">
        <f t="shared" si="3"/>
        <v>0.25114124895870393</v>
      </c>
      <c r="AA12" s="24">
        <f t="shared" si="3"/>
        <v>0.25014649705508751</v>
      </c>
      <c r="AB12" s="24">
        <f t="shared" si="3"/>
        <v>0.2867307240644037</v>
      </c>
      <c r="AC12" s="24">
        <f t="shared" si="3"/>
        <v>0.28338219544229371</v>
      </c>
      <c r="AD12" s="24">
        <f>(O12/H12)^(1/($O$3-$H$3))-1</f>
        <v>0.271497251419067</v>
      </c>
    </row>
    <row r="13" spans="1:30" x14ac:dyDescent="0.15">
      <c r="A13" t="s">
        <v>393</v>
      </c>
      <c r="B13" s="109">
        <v>0.58614877191090275</v>
      </c>
      <c r="C13" s="109">
        <v>0.60430124649888162</v>
      </c>
      <c r="D13" s="109">
        <v>0.6718211977321209</v>
      </c>
      <c r="E13" s="109">
        <v>0.74885026594152682</v>
      </c>
      <c r="F13" s="109">
        <v>0.74907367665363966</v>
      </c>
      <c r="G13" s="109">
        <v>0.77666869960327012</v>
      </c>
      <c r="H13" s="109">
        <v>0.79374722793781716</v>
      </c>
      <c r="I13" s="109">
        <v>0.85641387591042395</v>
      </c>
      <c r="J13" s="109">
        <v>0.80598041439222956</v>
      </c>
      <c r="K13" s="109">
        <v>0.79668969555629188</v>
      </c>
      <c r="L13" s="109">
        <v>0.7585755759375411</v>
      </c>
      <c r="M13" s="109">
        <v>0.72026910627470064</v>
      </c>
      <c r="N13" s="109">
        <v>0.70207793325383239</v>
      </c>
      <c r="O13" s="109">
        <v>0.67431079244810832</v>
      </c>
      <c r="Q13" s="81"/>
      <c r="R13" s="81"/>
      <c r="S13" s="81"/>
      <c r="T13" s="81"/>
      <c r="U13" s="81"/>
      <c r="V13" s="24"/>
      <c r="W13" s="24"/>
      <c r="X13" s="24"/>
      <c r="Y13" s="24"/>
      <c r="Z13" s="24"/>
      <c r="AA13" s="24"/>
      <c r="AB13" s="24"/>
      <c r="AC13" s="24"/>
      <c r="AD13" s="24"/>
    </row>
    <row r="14" spans="1:30" x14ac:dyDescent="0.15">
      <c r="A14" t="s">
        <v>392</v>
      </c>
      <c r="B14" s="80">
        <f>B12*B13</f>
        <v>2466.2380538759799</v>
      </c>
      <c r="C14" s="80">
        <f t="shared" ref="C14:O14" si="4">C12*C13</f>
        <v>4047.2982451021644</v>
      </c>
      <c r="D14" s="80">
        <f t="shared" si="4"/>
        <v>6649.5157552429582</v>
      </c>
      <c r="E14" s="80">
        <f t="shared" si="4"/>
        <v>10820.332324817693</v>
      </c>
      <c r="F14" s="80">
        <f t="shared" si="4"/>
        <v>16681.353137293223</v>
      </c>
      <c r="G14" s="80">
        <f t="shared" si="4"/>
        <v>27183.846122710074</v>
      </c>
      <c r="H14" s="80">
        <f t="shared" si="4"/>
        <v>34105.754422494312</v>
      </c>
      <c r="I14" s="80">
        <f t="shared" si="4"/>
        <v>47090.891094327664</v>
      </c>
      <c r="J14" s="80">
        <f t="shared" si="4"/>
        <v>56597.616431841772</v>
      </c>
      <c r="K14" s="80">
        <f t="shared" si="4"/>
        <v>71208.475334329996</v>
      </c>
      <c r="L14" s="80">
        <f t="shared" si="4"/>
        <v>84829.651957411974</v>
      </c>
      <c r="M14" s="80">
        <f t="shared" si="4"/>
        <v>100694.216133808</v>
      </c>
      <c r="N14" s="80">
        <f t="shared" si="4"/>
        <v>126294.00395195385</v>
      </c>
      <c r="O14" s="80">
        <f t="shared" si="4"/>
        <v>155673.08415504434</v>
      </c>
      <c r="Q14" s="81">
        <f t="shared" ref="Q14:AC14" si="5">C14/B14-1</f>
        <v>0.64108174340322277</v>
      </c>
      <c r="R14" s="81">
        <f t="shared" si="5"/>
        <v>0.64295175510968727</v>
      </c>
      <c r="S14" s="81">
        <f t="shared" si="5"/>
        <v>0.627236136148134</v>
      </c>
      <c r="T14" s="81">
        <f t="shared" si="5"/>
        <v>0.5416673570212438</v>
      </c>
      <c r="U14" s="81">
        <f t="shared" si="5"/>
        <v>0.62959478760372467</v>
      </c>
      <c r="V14" s="24">
        <f t="shared" si="5"/>
        <v>0.25463314751482136</v>
      </c>
      <c r="W14" s="24">
        <f t="shared" si="5"/>
        <v>0.380731547848977</v>
      </c>
      <c r="X14" s="24">
        <f t="shared" si="5"/>
        <v>0.20188034493701146</v>
      </c>
      <c r="Y14" s="24">
        <f t="shared" si="5"/>
        <v>0.25815325491813756</v>
      </c>
      <c r="Z14" s="24">
        <f t="shared" si="5"/>
        <v>0.19128589060683243</v>
      </c>
      <c r="AA14" s="24">
        <f t="shared" si="5"/>
        <v>0.18701673071063296</v>
      </c>
      <c r="AB14" s="24">
        <f t="shared" si="5"/>
        <v>0.25423295201114082</v>
      </c>
      <c r="AC14" s="24">
        <f t="shared" si="5"/>
        <v>0.2326245053903524</v>
      </c>
      <c r="AD14" s="24">
        <f>(O14/H14)^(1/($O$3-$H$3))-1</f>
        <v>0.24221846713314266</v>
      </c>
    </row>
    <row r="15" spans="1:30" x14ac:dyDescent="0.15">
      <c r="F15" s="80"/>
      <c r="G15" s="80"/>
      <c r="H15" s="80"/>
      <c r="I15" s="80"/>
      <c r="J15" s="80"/>
      <c r="K15" s="80"/>
      <c r="L15" s="80"/>
      <c r="M15" s="80"/>
      <c r="N15" s="80"/>
      <c r="O15" s="80"/>
      <c r="U15" s="24"/>
      <c r="V15" s="24"/>
      <c r="W15" s="24"/>
      <c r="X15" s="24"/>
      <c r="Y15" s="24"/>
      <c r="Z15" s="24"/>
      <c r="AA15" s="24"/>
      <c r="AB15" s="24"/>
      <c r="AC15" s="24"/>
      <c r="AD15" s="24"/>
    </row>
    <row r="16" spans="1:30" x14ac:dyDescent="0.15">
      <c r="A16" t="s">
        <v>394</v>
      </c>
      <c r="B16" s="80">
        <v>229.1243066349939</v>
      </c>
      <c r="C16" s="80">
        <f>C14-B14</f>
        <v>1581.0601912261845</v>
      </c>
      <c r="D16" s="80">
        <f t="shared" ref="D16:O16" si="6">D14-C14</f>
        <v>2602.2175101407938</v>
      </c>
      <c r="E16" s="80">
        <f t="shared" si="6"/>
        <v>4170.8165695747348</v>
      </c>
      <c r="F16" s="80">
        <f t="shared" si="6"/>
        <v>5861.02081247553</v>
      </c>
      <c r="G16" s="80">
        <f t="shared" si="6"/>
        <v>10502.492985416851</v>
      </c>
      <c r="H16" s="80">
        <f t="shared" si="6"/>
        <v>6921.9082997842379</v>
      </c>
      <c r="I16" s="80">
        <f t="shared" si="6"/>
        <v>12985.136671833352</v>
      </c>
      <c r="J16" s="80">
        <f t="shared" si="6"/>
        <v>9506.7253375141081</v>
      </c>
      <c r="K16" s="80">
        <f t="shared" si="6"/>
        <v>14610.858902488224</v>
      </c>
      <c r="L16" s="80">
        <f t="shared" si="6"/>
        <v>13621.176623081978</v>
      </c>
      <c r="M16" s="80">
        <f t="shared" si="6"/>
        <v>15864.56417639603</v>
      </c>
      <c r="N16" s="80">
        <f t="shared" si="6"/>
        <v>25599.787818145851</v>
      </c>
      <c r="O16" s="80">
        <f t="shared" si="6"/>
        <v>29379.080203090489</v>
      </c>
      <c r="Q16" s="81"/>
      <c r="R16" s="81">
        <f t="shared" ref="R16:AC16" si="7">D16/C16-1</f>
        <v>0.64586871808002133</v>
      </c>
      <c r="S16" s="81">
        <f t="shared" si="7"/>
        <v>0.60279321514098627</v>
      </c>
      <c r="T16" s="81">
        <f t="shared" si="7"/>
        <v>0.40524540331754078</v>
      </c>
      <c r="U16" s="81">
        <f t="shared" si="7"/>
        <v>0.79192214486965695</v>
      </c>
      <c r="V16" s="24">
        <f t="shared" si="7"/>
        <v>-0.34092711993280111</v>
      </c>
      <c r="W16" s="24">
        <f t="shared" si="7"/>
        <v>0.87594751468148035</v>
      </c>
      <c r="X16" s="24">
        <f t="shared" si="7"/>
        <v>-0.26787637452168089</v>
      </c>
      <c r="Y16" s="24">
        <f t="shared" si="7"/>
        <v>0.53689713163721042</v>
      </c>
      <c r="Z16" s="24">
        <f t="shared" si="7"/>
        <v>-6.7736078078045381E-2</v>
      </c>
      <c r="AA16" s="24">
        <f t="shared" si="7"/>
        <v>0.16469851433483984</v>
      </c>
      <c r="AB16" s="24">
        <f t="shared" si="7"/>
        <v>0.6136458293783007</v>
      </c>
      <c r="AC16" s="24">
        <f t="shared" si="7"/>
        <v>0.14762983239516414</v>
      </c>
      <c r="AD16" s="24">
        <f>(O16/H16)^(1/($O$3-$H$3))-1</f>
        <v>0.22938378035810092</v>
      </c>
    </row>
    <row r="17" spans="1:30" x14ac:dyDescent="0.15">
      <c r="F17" s="83"/>
      <c r="G17" s="83"/>
      <c r="H17" s="83"/>
      <c r="I17" s="83"/>
      <c r="J17" s="83"/>
      <c r="K17" s="83"/>
      <c r="L17" s="83"/>
      <c r="M17" s="83"/>
      <c r="N17" s="83"/>
      <c r="O17" s="83"/>
      <c r="U17" s="24"/>
      <c r="V17" s="24"/>
      <c r="W17" s="24"/>
      <c r="X17" s="24"/>
      <c r="Y17" s="24"/>
      <c r="Z17" s="24"/>
      <c r="AA17" s="24"/>
      <c r="AB17" s="24"/>
      <c r="AC17" s="24"/>
      <c r="AD17" s="24"/>
    </row>
    <row r="18" spans="1:30" x14ac:dyDescent="0.15">
      <c r="A18" t="s">
        <v>151</v>
      </c>
      <c r="B18" s="84">
        <v>0.66289080346799756</v>
      </c>
      <c r="C18" s="84">
        <v>0.72822568121043241</v>
      </c>
      <c r="D18" s="84">
        <v>0.8</v>
      </c>
      <c r="E18" s="84">
        <v>0.8</v>
      </c>
      <c r="F18" s="84">
        <v>0.8</v>
      </c>
      <c r="G18" s="84">
        <v>0.8</v>
      </c>
      <c r="H18" s="84">
        <v>0.8</v>
      </c>
      <c r="I18" s="84">
        <v>0.8</v>
      </c>
      <c r="J18" s="84">
        <v>0.8</v>
      </c>
      <c r="K18" s="84">
        <v>0.8</v>
      </c>
      <c r="L18" s="84">
        <v>0.8</v>
      </c>
      <c r="M18" s="84">
        <v>0.8</v>
      </c>
      <c r="N18" s="84">
        <v>0.8</v>
      </c>
      <c r="O18" s="84">
        <v>0.8</v>
      </c>
    </row>
    <row r="19" spans="1:30" x14ac:dyDescent="0.15">
      <c r="A19" t="s">
        <v>152</v>
      </c>
      <c r="B19" s="83">
        <f>B16*B18</f>
        <v>151.88439571931895</v>
      </c>
      <c r="C19" s="83">
        <f>C16*C18</f>
        <v>1151.3686347903847</v>
      </c>
      <c r="D19" s="83">
        <f>D16*D18</f>
        <v>2081.7740081126353</v>
      </c>
      <c r="E19" s="83">
        <f>E16*E18</f>
        <v>3336.6532556597881</v>
      </c>
      <c r="F19" s="83">
        <f t="shared" ref="F19:O19" si="8">F16*F18</f>
        <v>4688.8166499804238</v>
      </c>
      <c r="G19" s="83">
        <f t="shared" si="8"/>
        <v>8401.9943883334818</v>
      </c>
      <c r="H19" s="83">
        <f t="shared" si="8"/>
        <v>5537.5266398273907</v>
      </c>
      <c r="I19" s="83">
        <f t="shared" si="8"/>
        <v>10388.109337466682</v>
      </c>
      <c r="J19" s="83">
        <f t="shared" si="8"/>
        <v>7605.3802700112865</v>
      </c>
      <c r="K19" s="83">
        <f t="shared" si="8"/>
        <v>11688.687121990581</v>
      </c>
      <c r="L19" s="83">
        <f t="shared" si="8"/>
        <v>10896.941298465583</v>
      </c>
      <c r="M19" s="83">
        <f t="shared" si="8"/>
        <v>12691.651341116825</v>
      </c>
      <c r="N19" s="83">
        <f t="shared" si="8"/>
        <v>20479.830254516681</v>
      </c>
      <c r="O19" s="83">
        <f t="shared" si="8"/>
        <v>23503.264162472391</v>
      </c>
      <c r="Q19" s="81"/>
      <c r="R19" s="81">
        <f>D19/C19-1</f>
        <v>0.80808643314453144</v>
      </c>
      <c r="S19" s="81">
        <f>E19/D19-1</f>
        <v>0.60279321514098605</v>
      </c>
      <c r="T19" s="81">
        <f>F19/E19-1</f>
        <v>0.40524540331754055</v>
      </c>
      <c r="U19" s="81">
        <f>G19/F19-1</f>
        <v>0.79192214486965717</v>
      </c>
      <c r="V19" s="24">
        <f t="shared" ref="V19:AC19" si="9">H19/G19-1</f>
        <v>-0.34092711993280111</v>
      </c>
      <c r="W19" s="24">
        <f t="shared" si="9"/>
        <v>0.87594751468148013</v>
      </c>
      <c r="X19" s="24">
        <f t="shared" si="9"/>
        <v>-0.26787637452168089</v>
      </c>
      <c r="Y19" s="24">
        <f t="shared" si="9"/>
        <v>0.53689713163721065</v>
      </c>
      <c r="Z19" s="24">
        <f t="shared" si="9"/>
        <v>-6.7736078078045381E-2</v>
      </c>
      <c r="AA19" s="24">
        <f t="shared" si="9"/>
        <v>0.16469851433483984</v>
      </c>
      <c r="AB19" s="24">
        <f t="shared" si="9"/>
        <v>0.6136458293783007</v>
      </c>
      <c r="AC19" s="24">
        <f t="shared" si="9"/>
        <v>0.14762983239516414</v>
      </c>
      <c r="AD19" s="24">
        <f>(O19/H19)^(1/($O$3-$H$3))-1</f>
        <v>0.22938378035810092</v>
      </c>
    </row>
    <row r="20" spans="1:30" x14ac:dyDescent="0.15">
      <c r="A20" t="s">
        <v>499</v>
      </c>
      <c r="B20" s="80">
        <v>1482.96212935788</v>
      </c>
      <c r="G20" s="82"/>
      <c r="H20" s="82"/>
      <c r="I20" s="82"/>
      <c r="J20" s="82"/>
      <c r="K20" s="82"/>
      <c r="L20" s="82"/>
      <c r="M20" s="82"/>
      <c r="N20" s="82"/>
      <c r="O20" s="82"/>
    </row>
    <row r="21" spans="1:30" x14ac:dyDescent="0.15">
      <c r="F21" s="80"/>
      <c r="G21" s="80"/>
      <c r="H21" s="80"/>
      <c r="I21" s="80"/>
      <c r="J21" s="80"/>
      <c r="K21" s="80"/>
      <c r="L21" s="80"/>
      <c r="M21" s="80"/>
      <c r="N21" s="80"/>
      <c r="O21" s="80"/>
    </row>
    <row r="22" spans="1:30" x14ac:dyDescent="0.15">
      <c r="A22" t="s">
        <v>144</v>
      </c>
      <c r="B22" s="84">
        <f>1-B18</f>
        <v>0.33710919653200244</v>
      </c>
      <c r="C22" s="84">
        <f>1-C18</f>
        <v>0.27177431878956759</v>
      </c>
      <c r="D22" s="84">
        <f>1-D18</f>
        <v>0.19999999999999996</v>
      </c>
      <c r="E22" s="84">
        <f>1-E18</f>
        <v>0.19999999999999996</v>
      </c>
      <c r="F22" s="84">
        <f>1-F18</f>
        <v>0.19999999999999996</v>
      </c>
      <c r="G22" s="84">
        <f t="shared" ref="G22:O22" si="10">1-G18</f>
        <v>0.19999999999999996</v>
      </c>
      <c r="H22" s="84">
        <f t="shared" si="10"/>
        <v>0.19999999999999996</v>
      </c>
      <c r="I22" s="84">
        <f t="shared" si="10"/>
        <v>0.19999999999999996</v>
      </c>
      <c r="J22" s="84">
        <f t="shared" si="10"/>
        <v>0.19999999999999996</v>
      </c>
      <c r="K22" s="84">
        <f t="shared" si="10"/>
        <v>0.19999999999999996</v>
      </c>
      <c r="L22" s="84">
        <f t="shared" si="10"/>
        <v>0.19999999999999996</v>
      </c>
      <c r="M22" s="84">
        <f t="shared" si="10"/>
        <v>0.19999999999999996</v>
      </c>
      <c r="N22" s="84">
        <f t="shared" si="10"/>
        <v>0.19999999999999996</v>
      </c>
      <c r="O22" s="84">
        <f t="shared" si="10"/>
        <v>0.19999999999999996</v>
      </c>
    </row>
    <row r="23" spans="1:30" x14ac:dyDescent="0.15">
      <c r="A23" t="s">
        <v>150</v>
      </c>
      <c r="B23" s="83">
        <f t="shared" ref="B23:G23" si="11">B16*B22</f>
        <v>77.239910915674955</v>
      </c>
      <c r="C23" s="83">
        <f t="shared" si="11"/>
        <v>429.69155643579978</v>
      </c>
      <c r="D23" s="83">
        <f t="shared" si="11"/>
        <v>520.4435020281586</v>
      </c>
      <c r="E23" s="83">
        <f t="shared" si="11"/>
        <v>834.1633139149468</v>
      </c>
      <c r="F23" s="83">
        <f t="shared" si="11"/>
        <v>1172.2041624951057</v>
      </c>
      <c r="G23" s="83">
        <f t="shared" si="11"/>
        <v>2100.49859708337</v>
      </c>
      <c r="H23" s="83">
        <f t="shared" ref="H23:O23" si="12">H16*H22</f>
        <v>1384.3816599568472</v>
      </c>
      <c r="I23" s="83">
        <f t="shared" si="12"/>
        <v>2597.0273343666699</v>
      </c>
      <c r="J23" s="83">
        <f t="shared" si="12"/>
        <v>1901.3450675028212</v>
      </c>
      <c r="K23" s="83">
        <f t="shared" si="12"/>
        <v>2922.1717804976442</v>
      </c>
      <c r="L23" s="83">
        <f t="shared" si="12"/>
        <v>2724.2353246163948</v>
      </c>
      <c r="M23" s="83">
        <f t="shared" si="12"/>
        <v>3172.9128352792054</v>
      </c>
      <c r="N23" s="83">
        <f t="shared" si="12"/>
        <v>5119.9575636291693</v>
      </c>
      <c r="O23" s="83">
        <f t="shared" si="12"/>
        <v>5875.8160406180968</v>
      </c>
      <c r="Q23" s="81"/>
      <c r="R23" s="81">
        <f>D23/C23-1</f>
        <v>0.21120253408078793</v>
      </c>
      <c r="S23" s="81">
        <f>E23/D23-1</f>
        <v>0.60279321514098649</v>
      </c>
      <c r="T23" s="81">
        <f>F23/E23-1</f>
        <v>0.40524540331754078</v>
      </c>
      <c r="U23" s="81">
        <f>G23/F23-1</f>
        <v>0.79192214486965717</v>
      </c>
      <c r="V23" s="24">
        <f t="shared" ref="V23:AC23" si="13">H23/G23-1</f>
        <v>-0.34092711993280123</v>
      </c>
      <c r="W23" s="24">
        <f t="shared" si="13"/>
        <v>0.87594751468148058</v>
      </c>
      <c r="X23" s="24">
        <f t="shared" si="13"/>
        <v>-0.26787637452168089</v>
      </c>
      <c r="Y23" s="24">
        <f t="shared" si="13"/>
        <v>0.53689713163721042</v>
      </c>
      <c r="Z23" s="24">
        <f t="shared" si="13"/>
        <v>-6.7736078078045381E-2</v>
      </c>
      <c r="AA23" s="24">
        <f t="shared" si="13"/>
        <v>0.16469851433483984</v>
      </c>
      <c r="AB23" s="24">
        <f t="shared" si="13"/>
        <v>0.6136458293783007</v>
      </c>
      <c r="AC23" s="24">
        <f t="shared" si="13"/>
        <v>0.14762983239516414</v>
      </c>
      <c r="AD23" s="24">
        <f>(O23/H23)^(1/($O$3-$H$3))-1</f>
        <v>0.22938378035810092</v>
      </c>
    </row>
    <row r="24" spans="1:30" x14ac:dyDescent="0.15">
      <c r="F24" s="82"/>
      <c r="G24" s="82"/>
      <c r="H24" s="82"/>
      <c r="I24" s="82"/>
      <c r="J24" s="82"/>
      <c r="K24" s="82"/>
      <c r="L24" s="82"/>
      <c r="M24" s="82"/>
      <c r="N24" s="82"/>
      <c r="O24" s="82"/>
    </row>
    <row r="25" spans="1:30" x14ac:dyDescent="0.15">
      <c r="A25" s="67" t="s">
        <v>149</v>
      </c>
      <c r="B25" s="68"/>
      <c r="C25" s="68"/>
      <c r="D25" s="68"/>
      <c r="E25" s="68"/>
      <c r="F25" s="68"/>
      <c r="G25" s="68"/>
      <c r="H25" s="68"/>
      <c r="I25" s="68"/>
      <c r="J25" s="68"/>
      <c r="K25" s="68"/>
      <c r="L25" s="68"/>
      <c r="M25" s="68"/>
      <c r="N25" s="68"/>
      <c r="O25" s="68"/>
      <c r="P25" s="85"/>
      <c r="Q25" s="85"/>
      <c r="R25" s="85"/>
      <c r="S25" s="85"/>
      <c r="T25" s="85"/>
      <c r="U25" s="85"/>
      <c r="V25" s="85"/>
      <c r="W25" s="85"/>
      <c r="X25" s="85"/>
      <c r="Y25" s="85"/>
      <c r="Z25" s="85"/>
      <c r="AA25" s="85"/>
      <c r="AB25" s="85"/>
      <c r="AC25" s="85"/>
      <c r="AD25" s="85"/>
    </row>
    <row r="26" spans="1:30" x14ac:dyDescent="0.15">
      <c r="A26" s="98" t="s">
        <v>370</v>
      </c>
      <c r="B26" s="20"/>
      <c r="C26" s="20"/>
      <c r="D26" s="20"/>
      <c r="E26" s="20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30" x14ac:dyDescent="0.15">
      <c r="A27" s="151" t="s">
        <v>455</v>
      </c>
      <c r="B27" s="4">
        <f>'Wholesale Prices'!B147</f>
        <v>10000</v>
      </c>
      <c r="C27" s="4">
        <f>'Wholesale Prices'!C147</f>
        <v>9000</v>
      </c>
      <c r="D27" s="4">
        <f>'Wholesale Prices'!D147</f>
        <v>6959</v>
      </c>
      <c r="E27" s="4">
        <f>'Wholesale Prices'!E147</f>
        <v>5928</v>
      </c>
      <c r="F27" s="4">
        <f>'Wholesale Prices'!F147</f>
        <v>5000</v>
      </c>
      <c r="G27" s="4">
        <f>'Wholesale Prices'!G147</f>
        <v>5000</v>
      </c>
      <c r="H27" s="4">
        <f>'Wholesale Prices'!H147</f>
        <v>4000</v>
      </c>
      <c r="I27" s="4">
        <f>'Wholesale Prices'!I147</f>
        <v>4866.6617490894805</v>
      </c>
      <c r="J27" s="4">
        <f>'Wholesale Prices'!J147</f>
        <v>4640.7372667444652</v>
      </c>
      <c r="K27" s="4">
        <f>'Wholesale Prices'!K147</f>
        <v>4048.9927557153442</v>
      </c>
      <c r="L27" s="4">
        <f>'Wholesale Prices'!L147</f>
        <v>3633.5160699411954</v>
      </c>
      <c r="M27" s="4">
        <f>'Wholesale Prices'!M147</f>
        <v>3304.5421635811558</v>
      </c>
      <c r="N27" s="4">
        <f>'Wholesale Prices'!N147</f>
        <v>3082.0585442737088</v>
      </c>
      <c r="O27" s="4">
        <f>'Wholesale Prices'!O147</f>
        <v>2874.7044907592253</v>
      </c>
      <c r="Q27" s="81">
        <f t="shared" ref="Q27:U28" si="14">C27/B27-1</f>
        <v>-9.9999999999999978E-2</v>
      </c>
      <c r="R27" s="81">
        <f t="shared" si="14"/>
        <v>-0.22677777777777774</v>
      </c>
      <c r="S27" s="81">
        <f t="shared" si="14"/>
        <v>-0.1481534703261963</v>
      </c>
      <c r="T27" s="81">
        <f t="shared" si="14"/>
        <v>-0.15654520917678816</v>
      </c>
      <c r="U27" s="81">
        <f t="shared" si="14"/>
        <v>0</v>
      </c>
      <c r="V27" s="24">
        <f t="shared" ref="V27:AC27" si="15">H27/G27-1</f>
        <v>-0.19999999999999996</v>
      </c>
      <c r="W27" s="24">
        <f t="shared" si="15"/>
        <v>0.2166654372723702</v>
      </c>
      <c r="X27" s="24">
        <f t="shared" si="15"/>
        <v>-4.6422885746535414E-2</v>
      </c>
      <c r="Y27" s="24">
        <f t="shared" si="15"/>
        <v>-0.12751088394285182</v>
      </c>
      <c r="Z27" s="24">
        <f t="shared" si="15"/>
        <v>-0.10261235592177431</v>
      </c>
      <c r="AA27" s="24">
        <f t="shared" si="15"/>
        <v>-9.0538723381884956E-2</v>
      </c>
      <c r="AB27" s="24">
        <f t="shared" si="15"/>
        <v>-6.732660934377066E-2</v>
      </c>
      <c r="AC27" s="24">
        <f t="shared" si="15"/>
        <v>-6.7277778970076918E-2</v>
      </c>
      <c r="AD27" s="24">
        <f>(O27/H27)^(1/($O$3-$H$3))-1</f>
        <v>-4.6095834740149777E-2</v>
      </c>
    </row>
    <row r="28" spans="1:30" x14ac:dyDescent="0.15">
      <c r="A28" s="151" t="s">
        <v>456</v>
      </c>
      <c r="B28" s="4">
        <f>'Wholesale Prices'!B148</f>
        <v>65000</v>
      </c>
      <c r="C28" s="4">
        <f>'Wholesale Prices'!C148</f>
        <v>42250</v>
      </c>
      <c r="D28" s="4">
        <f>'Wholesale Prices'!D148</f>
        <v>32997.5</v>
      </c>
      <c r="E28" s="4">
        <f>'Wholesale Prices'!E148</f>
        <v>26538.000000000004</v>
      </c>
      <c r="F28" s="4">
        <f>'Wholesale Prices'!F148</f>
        <v>22865.000000000004</v>
      </c>
      <c r="G28" s="4">
        <f>'Wholesale Prices'!G148</f>
        <v>25000</v>
      </c>
      <c r="H28" s="4">
        <f>'Wholesale Prices'!H148</f>
        <v>25195.4352</v>
      </c>
      <c r="I28" s="4">
        <f>'Wholesale Prices'!I148</f>
        <v>27939.939278198057</v>
      </c>
      <c r="J28" s="4">
        <f>'Wholesale Prices'!J148</f>
        <v>24283.63520384557</v>
      </c>
      <c r="K28" s="4">
        <f>'Wholesale Prices'!K148</f>
        <v>19311.061230234929</v>
      </c>
      <c r="L28" s="4">
        <f>'Wholesale Prices'!L148</f>
        <v>15794.964317990096</v>
      </c>
      <c r="M28" s="4">
        <f>'Wholesale Prices'!M148</f>
        <v>13092.882913254294</v>
      </c>
      <c r="N28" s="4">
        <f>'Wholesale Prices'!N148</f>
        <v>11130.054559509952</v>
      </c>
      <c r="O28" s="4">
        <f>'Wholesale Prices'!O148</f>
        <v>9461.9802981092798</v>
      </c>
      <c r="Q28" s="81">
        <f t="shared" si="14"/>
        <v>-0.35</v>
      </c>
      <c r="R28" s="81">
        <f t="shared" si="14"/>
        <v>-0.21899408284023669</v>
      </c>
      <c r="S28" s="81">
        <f t="shared" si="14"/>
        <v>-0.19575725433744973</v>
      </c>
      <c r="T28" s="81">
        <f t="shared" si="14"/>
        <v>-0.13840530559951769</v>
      </c>
      <c r="U28" s="81">
        <f t="shared" si="14"/>
        <v>9.3374152635031571E-2</v>
      </c>
      <c r="V28" s="24">
        <f t="shared" ref="V28:AC28" si="16">H28/G28-1</f>
        <v>7.8174079999999702E-3</v>
      </c>
      <c r="W28" s="24">
        <f t="shared" si="16"/>
        <v>0.10892862363409606</v>
      </c>
      <c r="X28" s="24">
        <f t="shared" si="16"/>
        <v>-0.13086299286289271</v>
      </c>
      <c r="Y28" s="24">
        <f t="shared" si="16"/>
        <v>-0.20477057622835571</v>
      </c>
      <c r="Z28" s="24">
        <f t="shared" si="16"/>
        <v>-0.18207683515288908</v>
      </c>
      <c r="AA28" s="24">
        <f t="shared" si="16"/>
        <v>-0.17107233358281115</v>
      </c>
      <c r="AB28" s="24">
        <f t="shared" si="16"/>
        <v>-0.14991567302242625</v>
      </c>
      <c r="AC28" s="24">
        <f t="shared" si="16"/>
        <v>-0.14987116662203637</v>
      </c>
      <c r="AD28" s="24">
        <f>(O28/H28)^(1/($O$3-$H$3))-1</f>
        <v>-0.13056490251590092</v>
      </c>
    </row>
    <row r="29" spans="1:30" x14ac:dyDescent="0.15">
      <c r="A29" s="151" t="s">
        <v>488</v>
      </c>
      <c r="B29" s="4"/>
      <c r="C29" s="4"/>
      <c r="D29" s="4"/>
      <c r="E29" s="4"/>
      <c r="F29" s="4"/>
      <c r="G29" s="4"/>
      <c r="H29" s="4"/>
      <c r="I29" s="4">
        <f>'Wholesale Prices'!I149</f>
        <v>108965.76318497241</v>
      </c>
      <c r="J29" s="4">
        <f>'Wholesale Prices'!J149</f>
        <v>91222.230148211282</v>
      </c>
      <c r="K29" s="4">
        <f>'Wholesale Prices'!K149</f>
        <v>69873.983725719925</v>
      </c>
      <c r="L29" s="4">
        <f>'Wholesale Prices'!L149</f>
        <v>55049.121272463541</v>
      </c>
      <c r="M29" s="4">
        <f>'Wholesale Prices'!M149</f>
        <v>43953.089163907433</v>
      </c>
      <c r="N29" s="4">
        <f>'Wholesale Prices'!N149</f>
        <v>35989.3324742642</v>
      </c>
      <c r="O29" s="4">
        <f>'Wholesale Prices'!O149</f>
        <v>29470.052931788061</v>
      </c>
      <c r="Q29" s="81"/>
      <c r="R29" s="81"/>
      <c r="S29" s="81"/>
      <c r="T29" s="81"/>
      <c r="U29" s="81"/>
      <c r="V29" s="24"/>
      <c r="W29" s="24"/>
      <c r="X29" s="24">
        <f t="shared" ref="X29:AC29" si="17">J29/I29-1</f>
        <v>-0.16283585337388029</v>
      </c>
      <c r="Y29" s="24">
        <f t="shared" si="17"/>
        <v>-0.23402460549151527</v>
      </c>
      <c r="Z29" s="24">
        <f t="shared" si="17"/>
        <v>-0.21216569691302001</v>
      </c>
      <c r="AA29" s="24">
        <f t="shared" si="17"/>
        <v>-0.20156601689674059</v>
      </c>
      <c r="AB29" s="24">
        <f t="shared" si="17"/>
        <v>-0.18118764439844559</v>
      </c>
      <c r="AC29" s="24">
        <f t="shared" si="17"/>
        <v>-0.18114477525077866</v>
      </c>
      <c r="AD29" s="24"/>
    </row>
    <row r="30" spans="1:30" x14ac:dyDescent="0.15">
      <c r="A30" s="46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U30" s="24"/>
      <c r="V30" s="24"/>
      <c r="W30" s="24"/>
      <c r="X30" s="24"/>
      <c r="Y30" s="24"/>
      <c r="Z30" s="24"/>
      <c r="AA30" s="24"/>
      <c r="AB30" s="24"/>
      <c r="AC30" s="24"/>
      <c r="AD30" s="24"/>
    </row>
    <row r="31" spans="1:30" x14ac:dyDescent="0.15">
      <c r="A31" s="98" t="s">
        <v>371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U31" s="24"/>
      <c r="V31" s="24"/>
      <c r="W31" s="24"/>
      <c r="X31" s="24"/>
      <c r="Y31" s="24"/>
      <c r="Z31" s="24"/>
      <c r="AA31" s="24"/>
      <c r="AB31" s="24"/>
      <c r="AC31" s="24"/>
      <c r="AD31" s="24"/>
    </row>
    <row r="32" spans="1:30" x14ac:dyDescent="0.15">
      <c r="A32" s="151" t="s">
        <v>457</v>
      </c>
      <c r="B32" s="4">
        <f>'Wholesale Prices'!B154</f>
        <v>338306.75662872312</v>
      </c>
      <c r="C32" s="4">
        <f>'Wholesale Prices'!C154</f>
        <v>308284.39858007478</v>
      </c>
      <c r="D32" s="4">
        <f>'Wholesale Prices'!D154</f>
        <v>241353.85489082304</v>
      </c>
      <c r="E32" s="4">
        <f>'Wholesale Prices'!E154</f>
        <v>208167.99729864101</v>
      </c>
      <c r="F32" s="4">
        <f>'Wholesale Prices'!F154</f>
        <v>176204.97397377103</v>
      </c>
      <c r="G32" s="4">
        <f>'Wholesale Prices'!G154</f>
        <v>180000</v>
      </c>
      <c r="H32" s="4">
        <f>'Wholesale Prices'!H154</f>
        <v>144000</v>
      </c>
      <c r="I32" s="4">
        <f>'Wholesale Prices'!I154</f>
        <v>175199.82296722129</v>
      </c>
      <c r="J32" s="4">
        <f>'Wholesale Prices'!J154</f>
        <v>167066.54160280075</v>
      </c>
      <c r="K32" s="4">
        <f>'Wholesale Prices'!K154</f>
        <v>145763.73920575238</v>
      </c>
      <c r="L32" s="4">
        <f>'Wholesale Prices'!L154</f>
        <v>130806.57851788303</v>
      </c>
      <c r="M32" s="4">
        <f>'Wholesale Prices'!M154</f>
        <v>118963.5178889216</v>
      </c>
      <c r="N32" s="4">
        <f>'Wholesale Prices'!N154</f>
        <v>110954.10759385352</v>
      </c>
      <c r="O32" s="4">
        <f>'Wholesale Prices'!O154</f>
        <v>103489.36166733211</v>
      </c>
      <c r="Q32" s="81">
        <f t="shared" ref="Q32:U33" si="18">C32/B32-1</f>
        <v>-8.874300456729145E-2</v>
      </c>
      <c r="R32" s="81">
        <f t="shared" si="18"/>
        <v>-0.21710648997330617</v>
      </c>
      <c r="S32" s="81">
        <f t="shared" si="18"/>
        <v>-0.13749876755518875</v>
      </c>
      <c r="T32" s="81">
        <f t="shared" si="18"/>
        <v>-0.15354436675977301</v>
      </c>
      <c r="U32" s="81">
        <f t="shared" si="18"/>
        <v>2.1537564693229871E-2</v>
      </c>
      <c r="V32" s="24">
        <f t="shared" ref="V32:AC32" si="19">H32/G32-1</f>
        <v>-0.19999999999999996</v>
      </c>
      <c r="W32" s="24">
        <f t="shared" si="19"/>
        <v>0.21666543727236998</v>
      </c>
      <c r="X32" s="24">
        <f t="shared" si="19"/>
        <v>-4.6422885746535414E-2</v>
      </c>
      <c r="Y32" s="24">
        <f t="shared" si="19"/>
        <v>-0.12751088394285193</v>
      </c>
      <c r="Z32" s="24">
        <f t="shared" si="19"/>
        <v>-0.10261235592177431</v>
      </c>
      <c r="AA32" s="24">
        <f t="shared" si="19"/>
        <v>-9.0538723381884956E-2</v>
      </c>
      <c r="AB32" s="24">
        <f t="shared" si="19"/>
        <v>-6.7326609343770549E-2</v>
      </c>
      <c r="AC32" s="24">
        <f t="shared" si="19"/>
        <v>-6.7277778970076918E-2</v>
      </c>
      <c r="AD32" s="24">
        <f>(O32/H32)^(1/($O$3-$H$3))-1</f>
        <v>-4.6095834740149777E-2</v>
      </c>
    </row>
    <row r="33" spans="1:30" x14ac:dyDescent="0.15">
      <c r="A33" s="151" t="s">
        <v>458</v>
      </c>
      <c r="B33" s="4">
        <f>'Wholesale Prices'!B155</f>
        <v>2198993.9180867001</v>
      </c>
      <c r="C33" s="4">
        <f>'Wholesale Prices'!C155</f>
        <v>1447223.9822231289</v>
      </c>
      <c r="D33" s="4">
        <f>'Wholesale Prices'!D155</f>
        <v>1144427.9101537482</v>
      </c>
      <c r="E33" s="4">
        <f>'Wholesale Prices'!E155</f>
        <v>931909.97171243862</v>
      </c>
      <c r="F33" s="4">
        <f>'Wholesale Prices'!F155</f>
        <v>805785.34598205506</v>
      </c>
      <c r="G33" s="4">
        <f>'Wholesale Prices'!G155</f>
        <v>900000</v>
      </c>
      <c r="H33" s="4">
        <f>'Wholesale Prices'!H155</f>
        <v>907035.66720000003</v>
      </c>
      <c r="I33" s="4">
        <f>'Wholesale Prices'!I155</f>
        <v>1005837.81401513</v>
      </c>
      <c r="J33" s="4">
        <f>'Wholesale Prices'!J155</f>
        <v>874210.8673384405</v>
      </c>
      <c r="K33" s="4">
        <f>'Wholesale Prices'!K155</f>
        <v>695198.2042884574</v>
      </c>
      <c r="L33" s="4">
        <f>'Wholesale Prices'!L155</f>
        <v>568618.71544764342</v>
      </c>
      <c r="M33" s="4">
        <f>'Wholesale Prices'!M155</f>
        <v>471343.78487715457</v>
      </c>
      <c r="N33" s="4">
        <f>'Wholesale Prices'!N155</f>
        <v>400681.96414235828</v>
      </c>
      <c r="O33" s="4">
        <f>'Wholesale Prices'!O155</f>
        <v>340631.29073193407</v>
      </c>
      <c r="Q33" s="81">
        <f t="shared" si="18"/>
        <v>-0.3418699477430438</v>
      </c>
      <c r="R33" s="81">
        <f t="shared" si="18"/>
        <v>-0.20922543834869678</v>
      </c>
      <c r="S33" s="81">
        <f t="shared" si="18"/>
        <v>-0.18569796887665813</v>
      </c>
      <c r="T33" s="81">
        <f t="shared" si="18"/>
        <v>-0.13533992505587444</v>
      </c>
      <c r="U33" s="81">
        <f t="shared" si="18"/>
        <v>0.11692276918131395</v>
      </c>
      <c r="V33" s="24">
        <f t="shared" ref="V33:AC33" si="20">H33/G33-1</f>
        <v>7.8174079999999702E-3</v>
      </c>
      <c r="W33" s="24">
        <f t="shared" si="20"/>
        <v>0.10892862363409606</v>
      </c>
      <c r="X33" s="24">
        <f t="shared" si="20"/>
        <v>-0.13086299286289271</v>
      </c>
      <c r="Y33" s="24">
        <f t="shared" si="20"/>
        <v>-0.20477057622835571</v>
      </c>
      <c r="Z33" s="24">
        <f t="shared" si="20"/>
        <v>-0.18207683515288908</v>
      </c>
      <c r="AA33" s="24">
        <f t="shared" si="20"/>
        <v>-0.17107233358281115</v>
      </c>
      <c r="AB33" s="24">
        <f t="shared" si="20"/>
        <v>-0.14991567302242614</v>
      </c>
      <c r="AC33" s="24">
        <f t="shared" si="20"/>
        <v>-0.14987116662203648</v>
      </c>
      <c r="AD33" s="24">
        <f>(O33/H33)^(1/($O$3-$H$3))-1</f>
        <v>-0.13056490251590092</v>
      </c>
    </row>
    <row r="34" spans="1:30" x14ac:dyDescent="0.15">
      <c r="A34" s="151" t="s">
        <v>489</v>
      </c>
      <c r="B34" s="4"/>
      <c r="C34" s="4"/>
      <c r="D34" s="4"/>
      <c r="E34" s="4"/>
      <c r="F34" s="4"/>
      <c r="G34" s="4"/>
      <c r="H34" s="4"/>
      <c r="I34" s="4">
        <f>'Wholesale Prices'!I156</f>
        <v>3922767.474659007</v>
      </c>
      <c r="J34" s="4">
        <f>'Wholesale Prices'!J156</f>
        <v>3284000.285335606</v>
      </c>
      <c r="K34" s="4">
        <f>'Wholesale Prices'!K156</f>
        <v>2515463.4141259175</v>
      </c>
      <c r="L34" s="4">
        <f>'Wholesale Prices'!L156</f>
        <v>1981768.3658086874</v>
      </c>
      <c r="M34" s="4">
        <f>'Wholesale Prices'!M156</f>
        <v>1582311.2099006677</v>
      </c>
      <c r="N34" s="4">
        <f>'Wholesale Prices'!N156</f>
        <v>1295615.9690735112</v>
      </c>
      <c r="O34" s="4">
        <f>'Wholesale Prices'!O156</f>
        <v>1060921.9055443702</v>
      </c>
      <c r="Q34" s="81"/>
      <c r="R34" s="81"/>
      <c r="S34" s="81"/>
      <c r="T34" s="81"/>
      <c r="U34" s="81"/>
      <c r="V34" s="24"/>
      <c r="W34" s="24"/>
      <c r="X34" s="24">
        <f t="shared" ref="X34:AC34" si="21">J34/I34-1</f>
        <v>-0.1628358533738804</v>
      </c>
      <c r="Y34" s="24">
        <f t="shared" si="21"/>
        <v>-0.23402460549151516</v>
      </c>
      <c r="Z34" s="24">
        <f t="shared" si="21"/>
        <v>-0.21216569691302001</v>
      </c>
      <c r="AA34" s="24">
        <f t="shared" si="21"/>
        <v>-0.20156601689674047</v>
      </c>
      <c r="AB34" s="24">
        <f t="shared" si="21"/>
        <v>-0.1811876443984457</v>
      </c>
      <c r="AC34" s="24">
        <f t="shared" si="21"/>
        <v>-0.18114477525077866</v>
      </c>
      <c r="AD34" s="24"/>
    </row>
    <row r="35" spans="1:30" x14ac:dyDescent="0.15">
      <c r="A35" s="46"/>
      <c r="F35" s="4"/>
      <c r="G35" s="4"/>
      <c r="H35" s="4"/>
      <c r="I35" s="4"/>
      <c r="J35" s="4"/>
      <c r="K35" s="4"/>
      <c r="L35" s="4"/>
      <c r="M35" s="4"/>
      <c r="N35" s="4"/>
      <c r="O35" s="4"/>
      <c r="U35" s="24"/>
      <c r="V35" s="24"/>
      <c r="W35" s="24"/>
      <c r="X35" s="24"/>
      <c r="Y35" s="24"/>
      <c r="Z35" s="24"/>
      <c r="AA35" s="24"/>
      <c r="AB35" s="24"/>
      <c r="AC35" s="24"/>
      <c r="AD35" s="24"/>
    </row>
    <row r="36" spans="1:30" x14ac:dyDescent="0.15">
      <c r="A36" s="67" t="s">
        <v>372</v>
      </c>
      <c r="B36" s="68"/>
      <c r="C36" s="68"/>
      <c r="D36" s="68"/>
      <c r="E36" s="68"/>
      <c r="F36" s="68"/>
      <c r="G36" s="68"/>
      <c r="H36" s="68"/>
      <c r="I36" s="68"/>
      <c r="J36" s="68"/>
      <c r="K36" s="68"/>
      <c r="L36" s="68"/>
      <c r="M36" s="68"/>
      <c r="N36" s="68"/>
      <c r="O36" s="68"/>
      <c r="P36" s="85"/>
      <c r="Q36" s="85"/>
      <c r="R36" s="85"/>
      <c r="S36" s="85"/>
      <c r="T36" s="85"/>
      <c r="U36" s="85"/>
      <c r="V36" s="85"/>
      <c r="W36" s="85"/>
      <c r="X36" s="85"/>
      <c r="Y36" s="85"/>
      <c r="Z36" s="85"/>
      <c r="AA36" s="85"/>
      <c r="AB36" s="85"/>
      <c r="AC36" s="85"/>
      <c r="AD36" s="85"/>
    </row>
    <row r="37" spans="1:30" x14ac:dyDescent="0.15">
      <c r="A37" s="46" t="s">
        <v>384</v>
      </c>
      <c r="F37" s="4"/>
      <c r="G37" s="4"/>
      <c r="H37" s="4"/>
      <c r="I37" s="4"/>
      <c r="J37" s="4"/>
      <c r="K37" s="4"/>
      <c r="L37" s="4"/>
      <c r="M37" s="4"/>
      <c r="N37" s="4"/>
      <c r="O37" s="4"/>
      <c r="U37" s="24"/>
      <c r="V37" s="24"/>
      <c r="W37" s="24"/>
      <c r="X37" s="24"/>
      <c r="Y37" s="24"/>
      <c r="Z37" s="24"/>
      <c r="AA37" s="24"/>
      <c r="AB37" s="24"/>
      <c r="AC37" s="24"/>
      <c r="AD37" s="24"/>
    </row>
    <row r="38" spans="1:30" x14ac:dyDescent="0.15">
      <c r="A38" s="116" t="s">
        <v>373</v>
      </c>
      <c r="B38" s="99">
        <v>0.02</v>
      </c>
      <c r="C38" s="99">
        <v>0</v>
      </c>
      <c r="D38" s="99">
        <v>0</v>
      </c>
      <c r="E38" s="99">
        <v>0</v>
      </c>
      <c r="F38" s="99">
        <v>0</v>
      </c>
      <c r="G38" s="99">
        <v>0</v>
      </c>
      <c r="H38" s="99">
        <v>0</v>
      </c>
      <c r="I38" s="99">
        <v>0</v>
      </c>
      <c r="J38" s="99">
        <v>0</v>
      </c>
      <c r="K38" s="99">
        <v>0</v>
      </c>
      <c r="L38" s="99">
        <v>0</v>
      </c>
      <c r="M38" s="99">
        <v>0</v>
      </c>
      <c r="N38" s="99">
        <v>0</v>
      </c>
      <c r="O38" s="99">
        <v>0</v>
      </c>
      <c r="U38" s="24"/>
      <c r="V38" s="24"/>
      <c r="W38" s="24"/>
      <c r="X38" s="24"/>
      <c r="Y38" s="24"/>
      <c r="Z38" s="24"/>
      <c r="AA38" s="24"/>
      <c r="AB38" s="24"/>
      <c r="AC38" s="24"/>
      <c r="AD38" s="24"/>
    </row>
    <row r="39" spans="1:30" x14ac:dyDescent="0.15">
      <c r="A39" s="116" t="s">
        <v>374</v>
      </c>
      <c r="B39" s="99">
        <v>0.88</v>
      </c>
      <c r="C39" s="99">
        <v>0.75</v>
      </c>
      <c r="D39" s="99">
        <v>0.49788710940296232</v>
      </c>
      <c r="E39" s="99">
        <v>0.33052209827951651</v>
      </c>
      <c r="F39" s="99">
        <v>0.21941692280825373</v>
      </c>
      <c r="G39" s="99">
        <v>0.14565980993479249</v>
      </c>
      <c r="H39" s="99">
        <v>9.6696188966158308E-2</v>
      </c>
      <c r="I39" s="99">
        <v>0.05</v>
      </c>
      <c r="J39" s="99">
        <v>0</v>
      </c>
      <c r="K39" s="99">
        <v>0</v>
      </c>
      <c r="L39" s="99">
        <v>0</v>
      </c>
      <c r="M39" s="99">
        <v>0</v>
      </c>
      <c r="N39" s="99">
        <v>0</v>
      </c>
      <c r="O39" s="99">
        <v>0</v>
      </c>
      <c r="U39" s="24"/>
      <c r="V39" s="24"/>
      <c r="W39" s="24"/>
      <c r="X39" s="24"/>
      <c r="Y39" s="24"/>
      <c r="Z39" s="24"/>
      <c r="AA39" s="24"/>
      <c r="AB39" s="24"/>
      <c r="AC39" s="24"/>
      <c r="AD39" s="24"/>
    </row>
    <row r="40" spans="1:30" x14ac:dyDescent="0.15">
      <c r="A40" s="116" t="s">
        <v>375</v>
      </c>
      <c r="B40" s="99">
        <v>0.1</v>
      </c>
      <c r="C40" s="99">
        <v>0.25</v>
      </c>
      <c r="D40" s="99">
        <v>0.50211289059703768</v>
      </c>
      <c r="E40" s="99">
        <v>0.66947790172048349</v>
      </c>
      <c r="F40" s="99">
        <v>0.78058307719174624</v>
      </c>
      <c r="G40" s="99">
        <v>0.80434019006520741</v>
      </c>
      <c r="H40" s="99">
        <v>0.83680381103384172</v>
      </c>
      <c r="I40" s="99">
        <v>0.86155499999999996</v>
      </c>
      <c r="J40" s="99">
        <v>0.88236815000000002</v>
      </c>
      <c r="K40" s="99">
        <v>0.84354963949999995</v>
      </c>
      <c r="L40" s="99">
        <v>0.79192102053499991</v>
      </c>
      <c r="M40" s="99">
        <v>0.72325495731154987</v>
      </c>
      <c r="N40" s="99">
        <v>0.63192909322436142</v>
      </c>
      <c r="O40" s="99">
        <v>0.51046569398840047</v>
      </c>
      <c r="U40" s="24"/>
      <c r="V40" s="24"/>
      <c r="W40" s="24"/>
      <c r="X40" s="24"/>
      <c r="Y40" s="24"/>
      <c r="Z40" s="24"/>
      <c r="AA40" s="24"/>
      <c r="AB40" s="24"/>
      <c r="AC40" s="24"/>
      <c r="AD40" s="24"/>
    </row>
    <row r="41" spans="1:30" x14ac:dyDescent="0.15">
      <c r="A41" s="116" t="s">
        <v>470</v>
      </c>
      <c r="B41" s="99">
        <v>0</v>
      </c>
      <c r="C41" s="99">
        <v>0</v>
      </c>
      <c r="D41" s="99">
        <v>0</v>
      </c>
      <c r="E41" s="99">
        <v>0</v>
      </c>
      <c r="F41" s="99">
        <v>0</v>
      </c>
      <c r="G41" s="99">
        <v>0.05</v>
      </c>
      <c r="H41" s="99">
        <v>6.6500000000000004E-2</v>
      </c>
      <c r="I41" s="99">
        <v>8.844500000000001E-2</v>
      </c>
      <c r="J41" s="99">
        <v>0.11763185000000002</v>
      </c>
      <c r="K41" s="99">
        <v>0.14080532445000005</v>
      </c>
      <c r="L41" s="99">
        <v>0.18206910703187507</v>
      </c>
      <c r="M41" s="99">
        <v>0.23350362976837979</v>
      </c>
      <c r="N41" s="99">
        <v>0.29618205779602175</v>
      </c>
      <c r="O41" s="99">
        <v>0.37001909458298632</v>
      </c>
      <c r="U41" s="24"/>
      <c r="V41" s="24"/>
      <c r="W41" s="24"/>
      <c r="X41" s="24"/>
      <c r="Y41" s="24"/>
      <c r="Z41" s="24"/>
      <c r="AA41" s="24"/>
      <c r="AB41" s="24"/>
      <c r="AC41" s="24"/>
      <c r="AD41" s="24"/>
    </row>
    <row r="42" spans="1:30" x14ac:dyDescent="0.15">
      <c r="A42" s="116" t="s">
        <v>475</v>
      </c>
      <c r="B42" s="99">
        <v>0</v>
      </c>
      <c r="C42" s="99">
        <v>0</v>
      </c>
      <c r="D42" s="99">
        <v>0</v>
      </c>
      <c r="E42" s="99">
        <v>0</v>
      </c>
      <c r="F42" s="99">
        <v>0</v>
      </c>
      <c r="G42" s="99">
        <v>0</v>
      </c>
      <c r="H42" s="99">
        <v>0</v>
      </c>
      <c r="I42" s="99">
        <v>0</v>
      </c>
      <c r="J42" s="99">
        <v>0</v>
      </c>
      <c r="K42" s="99">
        <v>1.5645036050000005E-2</v>
      </c>
      <c r="L42" s="99">
        <v>2.6009872433125011E-2</v>
      </c>
      <c r="M42" s="99">
        <v>4.3241412920070332E-2</v>
      </c>
      <c r="N42" s="99">
        <v>7.1888848979616934E-2</v>
      </c>
      <c r="O42" s="99">
        <v>0.11951521142861316</v>
      </c>
      <c r="U42" s="24"/>
      <c r="V42" s="24"/>
      <c r="W42" s="24"/>
      <c r="X42" s="24"/>
      <c r="Y42" s="24"/>
      <c r="Z42" s="24"/>
      <c r="AA42" s="24"/>
      <c r="AB42" s="24"/>
      <c r="AC42" s="24"/>
      <c r="AD42" s="24"/>
    </row>
    <row r="43" spans="1:30" x14ac:dyDescent="0.15">
      <c r="A43" s="46"/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  <c r="U43" s="24"/>
      <c r="V43" s="24"/>
      <c r="W43" s="24"/>
      <c r="X43" s="24"/>
      <c r="Y43" s="24"/>
      <c r="Z43" s="24"/>
      <c r="AA43" s="24"/>
      <c r="AB43" s="24"/>
      <c r="AC43" s="24"/>
      <c r="AD43" s="24"/>
    </row>
    <row r="44" spans="1:30" x14ac:dyDescent="0.15">
      <c r="A44" s="46" t="s">
        <v>386</v>
      </c>
      <c r="F44" s="4"/>
      <c r="G44" s="4"/>
      <c r="H44" s="4"/>
      <c r="I44" s="4"/>
      <c r="J44" s="4"/>
      <c r="K44" s="4"/>
      <c r="L44" s="4"/>
      <c r="M44" s="4"/>
      <c r="N44" s="4"/>
      <c r="O44" s="4"/>
      <c r="U44" s="24"/>
      <c r="V44" s="24"/>
      <c r="W44" s="24"/>
      <c r="X44" s="24"/>
      <c r="Y44" s="24"/>
      <c r="Z44" s="24"/>
      <c r="AA44" s="24"/>
      <c r="AB44" s="24"/>
      <c r="AC44" s="24"/>
      <c r="AD44" s="24"/>
    </row>
    <row r="45" spans="1:30" x14ac:dyDescent="0.15">
      <c r="A45" s="116" t="s">
        <v>373</v>
      </c>
      <c r="B45" s="99">
        <f>(B38*2)/((B$38*2)+(B$39*10)+(B$40*100)+(B$41*500)+(B$42*400))</f>
        <v>2.1231422505307855E-3</v>
      </c>
      <c r="C45" s="99">
        <f t="shared" ref="C45:O45" si="22">(C38*2)/((C$38*2)+(C$39*10)+(C$40*100)+(C$41*500)+(C$42*400))</f>
        <v>0</v>
      </c>
      <c r="D45" s="99">
        <f t="shared" si="22"/>
        <v>0</v>
      </c>
      <c r="E45" s="99">
        <f t="shared" si="22"/>
        <v>0</v>
      </c>
      <c r="F45" s="99">
        <f t="shared" si="22"/>
        <v>0</v>
      </c>
      <c r="G45" s="99">
        <f t="shared" si="22"/>
        <v>0</v>
      </c>
      <c r="H45" s="99">
        <f t="shared" si="22"/>
        <v>0</v>
      </c>
      <c r="I45" s="99">
        <f t="shared" si="22"/>
        <v>0</v>
      </c>
      <c r="J45" s="99">
        <f t="shared" si="22"/>
        <v>0</v>
      </c>
      <c r="K45" s="99">
        <f t="shared" si="22"/>
        <v>0</v>
      </c>
      <c r="L45" s="99">
        <f t="shared" si="22"/>
        <v>0</v>
      </c>
      <c r="M45" s="99">
        <f t="shared" si="22"/>
        <v>0</v>
      </c>
      <c r="N45" s="99">
        <f t="shared" si="22"/>
        <v>0</v>
      </c>
      <c r="O45" s="99">
        <f t="shared" si="22"/>
        <v>0</v>
      </c>
      <c r="U45" s="24"/>
      <c r="V45" s="24"/>
      <c r="W45" s="24"/>
      <c r="X45" s="24"/>
      <c r="Y45" s="24"/>
      <c r="Z45" s="24"/>
      <c r="AA45" s="24"/>
      <c r="AB45" s="24"/>
      <c r="AC45" s="24"/>
      <c r="AD45" s="24"/>
    </row>
    <row r="46" spans="1:30" x14ac:dyDescent="0.15">
      <c r="A46" s="116" t="s">
        <v>374</v>
      </c>
      <c r="B46" s="99">
        <f>(B39*10)/((B$38*2)+(B$39*10)+(B$40*100)+(B$41*500)+(B$42*400))</f>
        <v>0.46709129511677289</v>
      </c>
      <c r="C46" s="99">
        <f t="shared" ref="C46:O46" si="23">(C39*10)/((C$38*2)+(C$39*10)+(C$40*100)+(C$41*500)+(C$42*400))</f>
        <v>0.23076923076923078</v>
      </c>
      <c r="D46" s="99">
        <f t="shared" si="23"/>
        <v>9.0213021309611521E-2</v>
      </c>
      <c r="E46" s="99">
        <f t="shared" si="23"/>
        <v>4.7047392395895768E-2</v>
      </c>
      <c r="F46" s="99">
        <f t="shared" si="23"/>
        <v>2.7340828738838429E-2</v>
      </c>
      <c r="G46" s="99">
        <f t="shared" si="23"/>
        <v>1.3626996819610958E-2</v>
      </c>
      <c r="H46" s="99">
        <f t="shared" si="23"/>
        <v>8.2017275802273165E-3</v>
      </c>
      <c r="I46" s="99">
        <f t="shared" si="23"/>
        <v>3.820351777991718E-3</v>
      </c>
      <c r="J46" s="99">
        <f t="shared" si="23"/>
        <v>0</v>
      </c>
      <c r="K46" s="99">
        <f t="shared" si="23"/>
        <v>0</v>
      </c>
      <c r="L46" s="99">
        <f t="shared" si="23"/>
        <v>0</v>
      </c>
      <c r="M46" s="99">
        <f t="shared" si="23"/>
        <v>0</v>
      </c>
      <c r="N46" s="99">
        <f t="shared" si="23"/>
        <v>0</v>
      </c>
      <c r="O46" s="99">
        <f t="shared" si="23"/>
        <v>0</v>
      </c>
      <c r="U46" s="24"/>
      <c r="V46" s="24"/>
      <c r="W46" s="24"/>
      <c r="X46" s="24"/>
      <c r="Y46" s="24"/>
      <c r="Z46" s="24"/>
      <c r="AA46" s="24"/>
      <c r="AB46" s="24"/>
      <c r="AC46" s="24"/>
      <c r="AD46" s="24"/>
    </row>
    <row r="47" spans="1:30" x14ac:dyDescent="0.15">
      <c r="A47" s="116" t="s">
        <v>375</v>
      </c>
      <c r="B47" s="99">
        <f>(B40*100)/((B$38*2)+(B$39*10)+(B$40*100)+(B$41*500)+(B$42*400))</f>
        <v>0.53078556263269638</v>
      </c>
      <c r="C47" s="99">
        <f t="shared" ref="C47:O47" si="24">(C40*100)/((C$38*2)+(C$39*10)+(C$40*100)+(C$41*500)+(C$42*400))</f>
        <v>0.76923076923076927</v>
      </c>
      <c r="D47" s="99">
        <f t="shared" si="24"/>
        <v>0.90978697869038849</v>
      </c>
      <c r="E47" s="99">
        <f t="shared" si="24"/>
        <v>0.95295260760410427</v>
      </c>
      <c r="F47" s="99">
        <f t="shared" si="24"/>
        <v>0.97265917126116153</v>
      </c>
      <c r="G47" s="99">
        <f t="shared" si="24"/>
        <v>0.75248905081028516</v>
      </c>
      <c r="H47" s="99">
        <f t="shared" si="24"/>
        <v>0.70977325679273462</v>
      </c>
      <c r="I47" s="99">
        <f t="shared" si="24"/>
        <v>0.65828863521753078</v>
      </c>
      <c r="J47" s="99">
        <f t="shared" si="24"/>
        <v>0.60003516425467485</v>
      </c>
      <c r="K47" s="99">
        <f t="shared" si="24"/>
        <v>0.52389298106869409</v>
      </c>
      <c r="L47" s="99">
        <f t="shared" si="24"/>
        <v>0.43842017942637684</v>
      </c>
      <c r="M47" s="99">
        <f t="shared" si="24"/>
        <v>0.3504585813326187</v>
      </c>
      <c r="N47" s="99">
        <f t="shared" si="24"/>
        <v>0.26326048489345477</v>
      </c>
      <c r="O47" s="99">
        <f t="shared" si="24"/>
        <v>0.1798286956556247</v>
      </c>
      <c r="U47" s="24"/>
      <c r="V47" s="24"/>
      <c r="W47" s="24"/>
      <c r="X47" s="24"/>
      <c r="Y47" s="24"/>
      <c r="Z47" s="24"/>
      <c r="AA47" s="24"/>
      <c r="AB47" s="24"/>
      <c r="AC47" s="24"/>
      <c r="AD47" s="24"/>
    </row>
    <row r="48" spans="1:30" x14ac:dyDescent="0.15">
      <c r="A48" s="116" t="s">
        <v>470</v>
      </c>
      <c r="B48" s="99">
        <f>(B41*500)/((B$38*2)+(B$39*10)+(B$40*100)+(B$41*500)+(B$42*400))</f>
        <v>0</v>
      </c>
      <c r="C48" s="99">
        <f t="shared" ref="C48:O48" si="25">(C41*500)/((C$38*2)+(C$39*10)+(C$40*100)+(C$41*500)+(C$42*400))</f>
        <v>0</v>
      </c>
      <c r="D48" s="99">
        <f t="shared" si="25"/>
        <v>0</v>
      </c>
      <c r="E48" s="99">
        <f t="shared" si="25"/>
        <v>0</v>
      </c>
      <c r="F48" s="99">
        <f t="shared" si="25"/>
        <v>0</v>
      </c>
      <c r="G48" s="99">
        <f t="shared" si="25"/>
        <v>0.2338839523701039</v>
      </c>
      <c r="H48" s="99">
        <f t="shared" si="25"/>
        <v>0.28202501562703808</v>
      </c>
      <c r="I48" s="99">
        <f t="shared" si="25"/>
        <v>0.33789101300447749</v>
      </c>
      <c r="J48" s="99">
        <f t="shared" si="25"/>
        <v>0.39996483574532515</v>
      </c>
      <c r="K48" s="99">
        <f t="shared" si="25"/>
        <v>0.43724113983487278</v>
      </c>
      <c r="L48" s="99">
        <f t="shared" si="25"/>
        <v>0.50398189025837969</v>
      </c>
      <c r="M48" s="99">
        <f t="shared" si="25"/>
        <v>0.56572962271029981</v>
      </c>
      <c r="N48" s="99">
        <f t="shared" si="25"/>
        <v>0.61694447199978986</v>
      </c>
      <c r="O48" s="99">
        <f t="shared" si="25"/>
        <v>0.65175830550569458</v>
      </c>
      <c r="U48" s="24"/>
      <c r="V48" s="24"/>
      <c r="W48" s="24"/>
      <c r="X48" s="24"/>
      <c r="Y48" s="24"/>
      <c r="Z48" s="24"/>
      <c r="AA48" s="24"/>
      <c r="AB48" s="24"/>
      <c r="AC48" s="24"/>
      <c r="AD48" s="24"/>
    </row>
    <row r="49" spans="1:30" x14ac:dyDescent="0.15">
      <c r="A49" s="116" t="s">
        <v>475</v>
      </c>
      <c r="B49" s="99">
        <f>(B42*400)/((B$38*2)+(B$39*10)+(B$40*100)+(B$41*500)+(B$42*400))</f>
        <v>0</v>
      </c>
      <c r="C49" s="99">
        <f t="shared" ref="C49:O49" si="26">(C42*400)/((C$38*2)+(C$39*10)+(C$40*100)+(C$41*500)+(C$42*400))</f>
        <v>0</v>
      </c>
      <c r="D49" s="99">
        <f t="shared" si="26"/>
        <v>0</v>
      </c>
      <c r="E49" s="99">
        <f t="shared" si="26"/>
        <v>0</v>
      </c>
      <c r="F49" s="99">
        <f t="shared" si="26"/>
        <v>0</v>
      </c>
      <c r="G49" s="99">
        <f t="shared" si="26"/>
        <v>0</v>
      </c>
      <c r="H49" s="99">
        <f t="shared" si="26"/>
        <v>0</v>
      </c>
      <c r="I49" s="99">
        <f t="shared" si="26"/>
        <v>0</v>
      </c>
      <c r="J49" s="99">
        <f t="shared" si="26"/>
        <v>0</v>
      </c>
      <c r="K49" s="99">
        <f t="shared" si="26"/>
        <v>3.8865879096433131E-2</v>
      </c>
      <c r="L49" s="99">
        <f t="shared" si="26"/>
        <v>5.7597930315243399E-2</v>
      </c>
      <c r="M49" s="99">
        <f t="shared" si="26"/>
        <v>8.381179595708145E-2</v>
      </c>
      <c r="N49" s="99">
        <f t="shared" si="26"/>
        <v>0.11979504310675532</v>
      </c>
      <c r="O49" s="99">
        <f t="shared" si="26"/>
        <v>0.16841299883868077</v>
      </c>
      <c r="U49" s="24"/>
      <c r="V49" s="24"/>
      <c r="W49" s="24"/>
      <c r="X49" s="24"/>
      <c r="Y49" s="24"/>
      <c r="Z49" s="24"/>
      <c r="AA49" s="24"/>
      <c r="AB49" s="24"/>
      <c r="AC49" s="24"/>
      <c r="AD49" s="24"/>
    </row>
    <row r="50" spans="1:30" x14ac:dyDescent="0.15">
      <c r="A50" s="46"/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  <c r="M50" s="99"/>
      <c r="N50" s="99"/>
      <c r="O50" s="99"/>
      <c r="U50" s="24"/>
      <c r="V50" s="24"/>
      <c r="W50" s="24"/>
      <c r="X50" s="24"/>
      <c r="Y50" s="24"/>
      <c r="Z50" s="24"/>
      <c r="AA50" s="24"/>
      <c r="AB50" s="24"/>
      <c r="AC50" s="24"/>
      <c r="AD50" s="24"/>
    </row>
    <row r="51" spans="1:30" x14ac:dyDescent="0.15">
      <c r="A51" s="46" t="s">
        <v>468</v>
      </c>
      <c r="B51" s="4">
        <f>(B27*20*B45)+(B27*B46*10)+(B28*B47)+(B28*0.8*B48)+(B29/4*B49)</f>
        <v>81634.819532908732</v>
      </c>
      <c r="C51" s="4">
        <f>(C27*20*C45)+(C27*C46*10)+(C28*C47)+(C28*0.8*C48)+(C29/4*C49)</f>
        <v>53269.230769230773</v>
      </c>
      <c r="D51" s="4">
        <f t="shared" ref="D51:O51" si="27">(D27*20*D45)+(D27*D46*10)+(D28*D47)+(D28*0.8*D48)+(D29/4*D49)</f>
        <v>36298.619982271965</v>
      </c>
      <c r="E51" s="4">
        <f t="shared" si="27"/>
        <v>28078.425721826421</v>
      </c>
      <c r="F51" s="4">
        <f t="shared" si="27"/>
        <v>23606.893387828386</v>
      </c>
      <c r="G51" s="4">
        <f t="shared" si="27"/>
        <v>24171.255158639753</v>
      </c>
      <c r="H51" s="4">
        <f t="shared" si="27"/>
        <v>23895.709606231416</v>
      </c>
      <c r="I51" s="4">
        <f t="shared" si="27"/>
        <v>26130.991602961007</v>
      </c>
      <c r="J51" s="4">
        <f t="shared" si="27"/>
        <v>22341.115170724472</v>
      </c>
      <c r="K51" s="4">
        <f t="shared" si="27"/>
        <v>17550.730225358504</v>
      </c>
      <c r="L51" s="4">
        <f t="shared" si="27"/>
        <v>14085.810731903568</v>
      </c>
      <c r="M51" s="4">
        <f t="shared" si="27"/>
        <v>11435.085375069775</v>
      </c>
      <c r="N51" s="4">
        <f t="shared" si="27"/>
        <v>9501.2399758482297</v>
      </c>
      <c r="O51" s="4">
        <f t="shared" si="27"/>
        <v>7875.8599695316589</v>
      </c>
      <c r="Q51" s="81">
        <f>C51/B51-1</f>
        <v>-0.34746924077223185</v>
      </c>
      <c r="R51" s="81">
        <f>D51/C51-1</f>
        <v>-0.3185818631486852</v>
      </c>
      <c r="S51" s="81">
        <f>E51/D51-1</f>
        <v>-0.2264602418620939</v>
      </c>
      <c r="T51" s="81">
        <f>F51/E51-1</f>
        <v>-0.159251532771018</v>
      </c>
      <c r="U51" s="81">
        <f>G51/F51-1</f>
        <v>2.3906651397949341E-2</v>
      </c>
      <c r="V51" s="24">
        <f t="shared" ref="V51:AC51" si="28">H51/G51-1</f>
        <v>-1.1399720477893616E-2</v>
      </c>
      <c r="W51" s="24">
        <f t="shared" si="28"/>
        <v>9.354323573411194E-2</v>
      </c>
      <c r="X51" s="24">
        <f t="shared" si="28"/>
        <v>-0.1450337778918076</v>
      </c>
      <c r="Y51" s="24">
        <f t="shared" si="28"/>
        <v>-0.21442013564494</v>
      </c>
      <c r="Z51" s="24">
        <f t="shared" si="28"/>
        <v>-0.19742309573242611</v>
      </c>
      <c r="AA51" s="24">
        <f t="shared" si="28"/>
        <v>-0.18818408164679146</v>
      </c>
      <c r="AB51" s="24">
        <f t="shared" si="28"/>
        <v>-0.16911508185479951</v>
      </c>
      <c r="AC51" s="24">
        <f t="shared" si="28"/>
        <v>-0.17107030350230301</v>
      </c>
      <c r="AD51" s="24">
        <f>(O51/H51)^(1/($O$3-$H$3))-1</f>
        <v>-0.14662538091038158</v>
      </c>
    </row>
    <row r="52" spans="1:30" x14ac:dyDescent="0.15">
      <c r="A52" s="46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U52" s="24"/>
      <c r="V52" s="24"/>
      <c r="W52" s="24"/>
      <c r="X52" s="24"/>
      <c r="Y52" s="24"/>
      <c r="Z52" s="24"/>
      <c r="AA52" s="24"/>
      <c r="AB52" s="24"/>
      <c r="AC52" s="24"/>
      <c r="AD52" s="24"/>
    </row>
    <row r="53" spans="1:30" x14ac:dyDescent="0.15">
      <c r="A53" s="98" t="s">
        <v>387</v>
      </c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U53" s="24"/>
      <c r="V53" s="24"/>
      <c r="W53" s="24"/>
      <c r="X53" s="24"/>
      <c r="Y53" s="24"/>
      <c r="Z53" s="24"/>
      <c r="AA53" s="24"/>
      <c r="AB53" s="24"/>
      <c r="AC53" s="24"/>
      <c r="AD53" s="24"/>
    </row>
    <row r="54" spans="1:30" x14ac:dyDescent="0.15">
      <c r="A54" s="116" t="s">
        <v>373</v>
      </c>
      <c r="B54" s="99">
        <v>0</v>
      </c>
      <c r="C54" s="99">
        <v>0</v>
      </c>
      <c r="D54" s="99">
        <v>0</v>
      </c>
      <c r="E54" s="99">
        <v>0</v>
      </c>
      <c r="F54" s="99">
        <v>0</v>
      </c>
      <c r="G54" s="99">
        <v>0</v>
      </c>
      <c r="H54" s="99">
        <v>0</v>
      </c>
      <c r="I54" s="99">
        <v>0</v>
      </c>
      <c r="J54" s="99">
        <v>0</v>
      </c>
      <c r="K54" s="99">
        <v>0</v>
      </c>
      <c r="L54" s="99">
        <v>0</v>
      </c>
      <c r="M54" s="99">
        <v>0</v>
      </c>
      <c r="N54" s="99">
        <v>0</v>
      </c>
      <c r="O54" s="99">
        <v>0</v>
      </c>
      <c r="U54" s="24"/>
      <c r="V54" s="24"/>
      <c r="W54" s="24"/>
      <c r="X54" s="24"/>
      <c r="Y54" s="24"/>
      <c r="Z54" s="24"/>
      <c r="AA54" s="24"/>
      <c r="AB54" s="24"/>
      <c r="AC54" s="24"/>
      <c r="AD54" s="24"/>
    </row>
    <row r="55" spans="1:30" x14ac:dyDescent="0.15">
      <c r="A55" s="116" t="s">
        <v>374</v>
      </c>
      <c r="B55" s="99">
        <v>0.5</v>
      </c>
      <c r="C55" s="99">
        <v>0.3</v>
      </c>
      <c r="D55" s="99">
        <v>0.05</v>
      </c>
      <c r="E55" s="99">
        <v>0</v>
      </c>
      <c r="F55" s="99">
        <v>0</v>
      </c>
      <c r="G55" s="99">
        <v>0</v>
      </c>
      <c r="H55" s="99">
        <v>0</v>
      </c>
      <c r="I55" s="99">
        <v>0</v>
      </c>
      <c r="J55" s="99">
        <v>0</v>
      </c>
      <c r="K55" s="99">
        <v>0</v>
      </c>
      <c r="L55" s="99">
        <v>0</v>
      </c>
      <c r="M55" s="99">
        <v>0</v>
      </c>
      <c r="N55" s="99">
        <v>0</v>
      </c>
      <c r="O55" s="99">
        <v>0</v>
      </c>
      <c r="U55" s="24"/>
      <c r="V55" s="24"/>
      <c r="W55" s="24"/>
      <c r="X55" s="24"/>
      <c r="Y55" s="24"/>
      <c r="Z55" s="24"/>
      <c r="AA55" s="24"/>
      <c r="AB55" s="24"/>
      <c r="AC55" s="24"/>
      <c r="AD55" s="24"/>
    </row>
    <row r="56" spans="1:30" x14ac:dyDescent="0.15">
      <c r="A56" s="116" t="s">
        <v>375</v>
      </c>
      <c r="B56" s="99">
        <v>0.5</v>
      </c>
      <c r="C56" s="99">
        <v>0.7</v>
      </c>
      <c r="D56" s="99">
        <v>0.95</v>
      </c>
      <c r="E56" s="99">
        <v>1</v>
      </c>
      <c r="F56" s="99">
        <v>1</v>
      </c>
      <c r="G56" s="99">
        <v>1</v>
      </c>
      <c r="H56" s="99">
        <v>1</v>
      </c>
      <c r="I56" s="99">
        <v>0.9</v>
      </c>
      <c r="J56" s="99">
        <v>0.86699999999999999</v>
      </c>
      <c r="K56" s="99">
        <v>0.82311000000000001</v>
      </c>
      <c r="L56" s="99">
        <v>0.76473629999999992</v>
      </c>
      <c r="M56" s="99">
        <v>0.6870992789999999</v>
      </c>
      <c r="N56" s="99">
        <v>0.58384204106999982</v>
      </c>
      <c r="O56" s="99">
        <v>0.44650991462309975</v>
      </c>
      <c r="U56" s="24"/>
      <c r="V56" s="24"/>
      <c r="W56" s="24"/>
      <c r="X56" s="24"/>
      <c r="Y56" s="24"/>
      <c r="Z56" s="24"/>
      <c r="AA56" s="24"/>
      <c r="AB56" s="24"/>
      <c r="AC56" s="24"/>
      <c r="AD56" s="24"/>
    </row>
    <row r="57" spans="1:30" x14ac:dyDescent="0.15">
      <c r="A57" s="116" t="s">
        <v>470</v>
      </c>
      <c r="B57" s="99">
        <v>0</v>
      </c>
      <c r="C57" s="99">
        <v>0</v>
      </c>
      <c r="D57" s="99">
        <v>0</v>
      </c>
      <c r="E57" s="99">
        <v>0</v>
      </c>
      <c r="F57" s="99">
        <v>0</v>
      </c>
      <c r="G57" s="99">
        <v>0</v>
      </c>
      <c r="H57" s="99">
        <v>0</v>
      </c>
      <c r="I57" s="99">
        <v>0.1</v>
      </c>
      <c r="J57" s="99">
        <v>0.13300000000000001</v>
      </c>
      <c r="K57" s="99">
        <v>0</v>
      </c>
      <c r="L57" s="99">
        <v>0</v>
      </c>
      <c r="M57" s="99">
        <v>0</v>
      </c>
      <c r="N57" s="99">
        <v>0</v>
      </c>
      <c r="O57" s="99">
        <v>0</v>
      </c>
      <c r="U57" s="24"/>
      <c r="V57" s="24"/>
      <c r="W57" s="24"/>
      <c r="X57" s="24"/>
      <c r="Y57" s="24"/>
      <c r="Z57" s="24"/>
      <c r="AA57" s="24"/>
      <c r="AB57" s="24"/>
      <c r="AC57" s="24"/>
      <c r="AD57" s="24"/>
    </row>
    <row r="58" spans="1:30" x14ac:dyDescent="0.15">
      <c r="A58" s="116" t="s">
        <v>475</v>
      </c>
      <c r="B58" s="99">
        <v>0</v>
      </c>
      <c r="C58" s="99">
        <v>0</v>
      </c>
      <c r="D58" s="99">
        <v>0</v>
      </c>
      <c r="E58" s="99">
        <v>0</v>
      </c>
      <c r="F58" s="99">
        <v>0</v>
      </c>
      <c r="G58" s="99">
        <v>0</v>
      </c>
      <c r="H58" s="99">
        <v>0</v>
      </c>
      <c r="I58" s="99">
        <v>0</v>
      </c>
      <c r="J58" s="99">
        <v>0</v>
      </c>
      <c r="K58" s="99">
        <v>0.17689000000000002</v>
      </c>
      <c r="L58" s="99">
        <v>0.23526370000000005</v>
      </c>
      <c r="M58" s="99">
        <v>0.3129007210000001</v>
      </c>
      <c r="N58" s="99">
        <v>0.41615795893000018</v>
      </c>
      <c r="O58" s="99">
        <v>0.55349008537690025</v>
      </c>
      <c r="U58" s="24"/>
      <c r="V58" s="24"/>
      <c r="W58" s="24"/>
      <c r="X58" s="24"/>
      <c r="Y58" s="24"/>
      <c r="Z58" s="24"/>
      <c r="AA58" s="24"/>
      <c r="AB58" s="24"/>
      <c r="AC58" s="24"/>
      <c r="AD58" s="24"/>
    </row>
    <row r="59" spans="1:30" x14ac:dyDescent="0.15">
      <c r="A59" s="46"/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  <c r="M59" s="99"/>
      <c r="N59" s="99"/>
      <c r="O59" s="99"/>
      <c r="U59" s="24"/>
      <c r="V59" s="24"/>
      <c r="W59" s="24"/>
      <c r="X59" s="24"/>
      <c r="Y59" s="24"/>
      <c r="Z59" s="24"/>
      <c r="AA59" s="24"/>
      <c r="AB59" s="24"/>
      <c r="AC59" s="24"/>
      <c r="AD59" s="24"/>
    </row>
    <row r="60" spans="1:30" x14ac:dyDescent="0.15">
      <c r="A60" s="98" t="s">
        <v>385</v>
      </c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U60" s="24"/>
      <c r="V60" s="24"/>
      <c r="W60" s="24"/>
      <c r="X60" s="24"/>
      <c r="Y60" s="24"/>
      <c r="Z60" s="24"/>
      <c r="AA60" s="24"/>
      <c r="AB60" s="24"/>
      <c r="AC60" s="24"/>
      <c r="AD60" s="24"/>
    </row>
    <row r="61" spans="1:30" x14ac:dyDescent="0.15">
      <c r="A61" s="116" t="s">
        <v>373</v>
      </c>
      <c r="B61" s="99">
        <f>(B54*2)/((B$54*2)+(B$55*10)+(B$56*100)+(B$57*500)+(B$58*400))</f>
        <v>0</v>
      </c>
      <c r="C61" s="99">
        <f t="shared" ref="C61:O61" si="29">(C54*2)/((C$54*2)+(C$55*10)+(C$56*100)+(C$57*500)+(C$58*400))</f>
        <v>0</v>
      </c>
      <c r="D61" s="99">
        <f t="shared" si="29"/>
        <v>0</v>
      </c>
      <c r="E61" s="99">
        <f t="shared" si="29"/>
        <v>0</v>
      </c>
      <c r="F61" s="99">
        <f t="shared" si="29"/>
        <v>0</v>
      </c>
      <c r="G61" s="99">
        <f t="shared" si="29"/>
        <v>0</v>
      </c>
      <c r="H61" s="99">
        <f t="shared" si="29"/>
        <v>0</v>
      </c>
      <c r="I61" s="99">
        <f t="shared" si="29"/>
        <v>0</v>
      </c>
      <c r="J61" s="99">
        <f t="shared" si="29"/>
        <v>0</v>
      </c>
      <c r="K61" s="99">
        <f t="shared" si="29"/>
        <v>0</v>
      </c>
      <c r="L61" s="99">
        <f t="shared" si="29"/>
        <v>0</v>
      </c>
      <c r="M61" s="99">
        <f t="shared" si="29"/>
        <v>0</v>
      </c>
      <c r="N61" s="99">
        <f t="shared" si="29"/>
        <v>0</v>
      </c>
      <c r="O61" s="99">
        <f t="shared" si="29"/>
        <v>0</v>
      </c>
      <c r="U61" s="24"/>
      <c r="V61" s="24"/>
      <c r="W61" s="24"/>
      <c r="X61" s="24"/>
      <c r="Y61" s="24"/>
      <c r="Z61" s="24"/>
      <c r="AA61" s="24"/>
      <c r="AB61" s="24"/>
      <c r="AC61" s="24"/>
      <c r="AD61" s="24"/>
    </row>
    <row r="62" spans="1:30" x14ac:dyDescent="0.15">
      <c r="A62" s="116" t="s">
        <v>374</v>
      </c>
      <c r="B62" s="99">
        <f>(B55*10)/((B$54*2)+(B$55*10)+(B$56*100)+(B$57*500)+(B$58*400))</f>
        <v>9.0909090909090912E-2</v>
      </c>
      <c r="C62" s="99">
        <f t="shared" ref="C62:O62" si="30">(C55*10)/((C$54*2)+(C$55*10)+(C$56*100)+(C$57*500)+(C$58*400))</f>
        <v>4.1095890410958902E-2</v>
      </c>
      <c r="D62" s="99">
        <f t="shared" si="30"/>
        <v>5.235602094240838E-3</v>
      </c>
      <c r="E62" s="99">
        <f t="shared" si="30"/>
        <v>0</v>
      </c>
      <c r="F62" s="99">
        <f t="shared" si="30"/>
        <v>0</v>
      </c>
      <c r="G62" s="99">
        <f t="shared" si="30"/>
        <v>0</v>
      </c>
      <c r="H62" s="99">
        <f t="shared" si="30"/>
        <v>0</v>
      </c>
      <c r="I62" s="99">
        <f t="shared" si="30"/>
        <v>0</v>
      </c>
      <c r="J62" s="99">
        <f t="shared" si="30"/>
        <v>0</v>
      </c>
      <c r="K62" s="99">
        <f t="shared" si="30"/>
        <v>0</v>
      </c>
      <c r="L62" s="99">
        <f t="shared" si="30"/>
        <v>0</v>
      </c>
      <c r="M62" s="99">
        <f t="shared" si="30"/>
        <v>0</v>
      </c>
      <c r="N62" s="99">
        <f t="shared" si="30"/>
        <v>0</v>
      </c>
      <c r="O62" s="99">
        <f t="shared" si="30"/>
        <v>0</v>
      </c>
      <c r="U62" s="24"/>
      <c r="V62" s="24"/>
      <c r="W62" s="24"/>
      <c r="X62" s="24"/>
      <c r="Y62" s="24"/>
      <c r="Z62" s="24"/>
      <c r="AA62" s="24"/>
      <c r="AB62" s="24"/>
      <c r="AC62" s="24"/>
      <c r="AD62" s="24"/>
    </row>
    <row r="63" spans="1:30" x14ac:dyDescent="0.15">
      <c r="A63" s="116" t="s">
        <v>375</v>
      </c>
      <c r="B63" s="99">
        <f>(B56*100)/((B$54*2)+(B$55*10)+(B$56*100)+(B$57*500)+(B$58*400))</f>
        <v>0.90909090909090906</v>
      </c>
      <c r="C63" s="99">
        <f t="shared" ref="C63:O63" si="31">(C56*100)/((C$54*2)+(C$55*10)+(C$56*100)+(C$57*500)+(C$58*400))</f>
        <v>0.95890410958904104</v>
      </c>
      <c r="D63" s="99">
        <f t="shared" si="31"/>
        <v>0.99476439790575921</v>
      </c>
      <c r="E63" s="99">
        <f t="shared" si="31"/>
        <v>1</v>
      </c>
      <c r="F63" s="99">
        <f t="shared" si="31"/>
        <v>1</v>
      </c>
      <c r="G63" s="99">
        <f t="shared" si="31"/>
        <v>1</v>
      </c>
      <c r="H63" s="99">
        <f t="shared" si="31"/>
        <v>1</v>
      </c>
      <c r="I63" s="99">
        <f t="shared" si="31"/>
        <v>0.6428571428571429</v>
      </c>
      <c r="J63" s="99">
        <f t="shared" si="31"/>
        <v>0.56592689295039167</v>
      </c>
      <c r="K63" s="99">
        <f t="shared" si="31"/>
        <v>0.53774490909209693</v>
      </c>
      <c r="L63" s="99">
        <f t="shared" si="31"/>
        <v>0.44831767500721503</v>
      </c>
      <c r="M63" s="99">
        <f t="shared" si="31"/>
        <v>0.35441198349764252</v>
      </c>
      <c r="N63" s="99">
        <f t="shared" si="31"/>
        <v>0.25966147398764222</v>
      </c>
      <c r="O63" s="99">
        <f t="shared" si="31"/>
        <v>0.16783119961374379</v>
      </c>
      <c r="U63" s="24"/>
      <c r="V63" s="24"/>
      <c r="W63" s="24"/>
      <c r="X63" s="24"/>
      <c r="Y63" s="24"/>
      <c r="Z63" s="24"/>
      <c r="AA63" s="24"/>
      <c r="AB63" s="24"/>
      <c r="AC63" s="24"/>
      <c r="AD63" s="24"/>
    </row>
    <row r="64" spans="1:30" x14ac:dyDescent="0.15">
      <c r="A64" s="116" t="s">
        <v>470</v>
      </c>
      <c r="B64" s="99">
        <f>(B57*500)/((B$54*2)+(B$55*10)+(B$56*100)+(B$57*500)+(B$58*400))</f>
        <v>0</v>
      </c>
      <c r="C64" s="99">
        <f t="shared" ref="C64:O64" si="32">(C57*500)/((C$54*2)+(C$55*10)+(C$56*100)+(C$57*500)+(C$58*400))</f>
        <v>0</v>
      </c>
      <c r="D64" s="99">
        <f t="shared" si="32"/>
        <v>0</v>
      </c>
      <c r="E64" s="99">
        <f t="shared" si="32"/>
        <v>0</v>
      </c>
      <c r="F64" s="99">
        <f t="shared" si="32"/>
        <v>0</v>
      </c>
      <c r="G64" s="99">
        <f t="shared" si="32"/>
        <v>0</v>
      </c>
      <c r="H64" s="99">
        <f t="shared" si="32"/>
        <v>0</v>
      </c>
      <c r="I64" s="99">
        <f t="shared" si="32"/>
        <v>0.35714285714285715</v>
      </c>
      <c r="J64" s="99">
        <f t="shared" si="32"/>
        <v>0.43407310704960839</v>
      </c>
      <c r="K64" s="99">
        <f t="shared" si="32"/>
        <v>0</v>
      </c>
      <c r="L64" s="99">
        <f t="shared" si="32"/>
        <v>0</v>
      </c>
      <c r="M64" s="99">
        <f t="shared" si="32"/>
        <v>0</v>
      </c>
      <c r="N64" s="99">
        <f t="shared" si="32"/>
        <v>0</v>
      </c>
      <c r="O64" s="99">
        <f t="shared" si="32"/>
        <v>0</v>
      </c>
      <c r="U64" s="24"/>
      <c r="V64" s="24"/>
      <c r="W64" s="24"/>
      <c r="X64" s="24"/>
      <c r="Y64" s="24"/>
      <c r="Z64" s="24"/>
      <c r="AA64" s="24"/>
      <c r="AB64" s="24"/>
      <c r="AC64" s="24"/>
      <c r="AD64" s="24"/>
    </row>
    <row r="65" spans="1:30" x14ac:dyDescent="0.15">
      <c r="A65" s="116" t="s">
        <v>475</v>
      </c>
      <c r="B65" s="99">
        <f>(B58*400)/((B$54*2)+(B$55*10)+(B$56*100)+(B$57*500)+(B$58*400))</f>
        <v>0</v>
      </c>
      <c r="C65" s="99">
        <f t="shared" ref="C65:O65" si="33">(C58*400)/((C$54*2)+(C$55*10)+(C$56*100)+(C$57*500)+(C$58*400))</f>
        <v>0</v>
      </c>
      <c r="D65" s="99">
        <f t="shared" si="33"/>
        <v>0</v>
      </c>
      <c r="E65" s="99">
        <f t="shared" si="33"/>
        <v>0</v>
      </c>
      <c r="F65" s="99">
        <f t="shared" si="33"/>
        <v>0</v>
      </c>
      <c r="G65" s="99">
        <f t="shared" si="33"/>
        <v>0</v>
      </c>
      <c r="H65" s="99">
        <f t="shared" si="33"/>
        <v>0</v>
      </c>
      <c r="I65" s="99">
        <f t="shared" si="33"/>
        <v>0</v>
      </c>
      <c r="J65" s="99">
        <f t="shared" si="33"/>
        <v>0</v>
      </c>
      <c r="K65" s="99">
        <f t="shared" si="33"/>
        <v>0.46225509090790312</v>
      </c>
      <c r="L65" s="99">
        <f t="shared" si="33"/>
        <v>0.55168232499278491</v>
      </c>
      <c r="M65" s="99">
        <f t="shared" si="33"/>
        <v>0.64558801650235753</v>
      </c>
      <c r="N65" s="99">
        <f t="shared" si="33"/>
        <v>0.74033852601235772</v>
      </c>
      <c r="O65" s="99">
        <f t="shared" si="33"/>
        <v>0.83216880038625607</v>
      </c>
      <c r="U65" s="24"/>
      <c r="V65" s="24"/>
      <c r="W65" s="24"/>
      <c r="X65" s="24"/>
      <c r="Y65" s="24"/>
      <c r="Z65" s="24"/>
      <c r="AA65" s="24"/>
      <c r="AB65" s="24"/>
      <c r="AC65" s="24"/>
      <c r="AD65" s="24"/>
    </row>
    <row r="66" spans="1:30" x14ac:dyDescent="0.15">
      <c r="A66" s="46"/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  <c r="M66" s="99"/>
      <c r="N66" s="99"/>
      <c r="O66" s="99"/>
      <c r="U66" s="24"/>
      <c r="V66" s="24"/>
      <c r="W66" s="24"/>
      <c r="X66" s="24"/>
      <c r="Y66" s="24"/>
      <c r="Z66" s="24"/>
      <c r="AA66" s="24"/>
      <c r="AB66" s="24"/>
      <c r="AC66" s="24"/>
      <c r="AD66" s="24"/>
    </row>
    <row r="67" spans="1:30" x14ac:dyDescent="0.15">
      <c r="A67" s="46" t="s">
        <v>469</v>
      </c>
      <c r="B67" s="4">
        <f>(B32*20*B61)+(B32*B62*10)+(B33*B63)+(B33*0.8*B64)+(B34/400*B65)</f>
        <v>2306636.977014021</v>
      </c>
      <c r="C67" s="4">
        <f t="shared" ref="C67:O67" si="34">(C32*20*C61)+(C32*C62*10)+(C33*C63)+(C33*0.8*C64)+(C34/400*C65)</f>
        <v>1514441.242644127</v>
      </c>
      <c r="D67" s="4">
        <f t="shared" si="34"/>
        <v>1151072.4684718344</v>
      </c>
      <c r="E67" s="4">
        <f t="shared" si="34"/>
        <v>931909.97171243862</v>
      </c>
      <c r="F67" s="4">
        <f t="shared" si="34"/>
        <v>805785.34598205506</v>
      </c>
      <c r="G67" s="4">
        <f t="shared" si="34"/>
        <v>900000</v>
      </c>
      <c r="H67" s="4">
        <f t="shared" si="34"/>
        <v>907035.66720000003</v>
      </c>
      <c r="I67" s="4">
        <f t="shared" si="34"/>
        <v>933992.25587119232</v>
      </c>
      <c r="J67" s="4">
        <f t="shared" si="34"/>
        <v>798316.58185801469</v>
      </c>
      <c r="K67" s="4">
        <f t="shared" si="34"/>
        <v>376746.2595890162</v>
      </c>
      <c r="L67" s="4">
        <f t="shared" si="34"/>
        <v>257655.0869241929</v>
      </c>
      <c r="M67" s="4">
        <f t="shared" si="34"/>
        <v>169603.6885963215</v>
      </c>
      <c r="N67" s="4">
        <f t="shared" si="34"/>
        <v>106439.65545152326</v>
      </c>
      <c r="O67" s="4">
        <f t="shared" si="34"/>
        <v>59375.723423119322</v>
      </c>
      <c r="Q67" s="81">
        <f t="shared" ref="Q67:AC67" si="35">C67/B67-1</f>
        <v>-0.343441877618473</v>
      </c>
      <c r="R67" s="81">
        <f t="shared" si="35"/>
        <v>-0.23993586805511957</v>
      </c>
      <c r="S67" s="81">
        <f t="shared" si="35"/>
        <v>-0.19039852204123719</v>
      </c>
      <c r="T67" s="81">
        <f t="shared" si="35"/>
        <v>-0.13533992505587444</v>
      </c>
      <c r="U67" s="81">
        <f t="shared" si="35"/>
        <v>0.11692276918131395</v>
      </c>
      <c r="V67" s="24">
        <f t="shared" si="35"/>
        <v>7.8174079999999702E-3</v>
      </c>
      <c r="W67" s="24">
        <f t="shared" si="35"/>
        <v>2.9719436231660845E-2</v>
      </c>
      <c r="X67" s="24">
        <f t="shared" si="35"/>
        <v>-0.14526423871322636</v>
      </c>
      <c r="Y67" s="24">
        <f t="shared" si="35"/>
        <v>-0.52807411476763888</v>
      </c>
      <c r="Z67" s="24">
        <f t="shared" si="35"/>
        <v>-0.31610445925790243</v>
      </c>
      <c r="AA67" s="24">
        <f t="shared" si="35"/>
        <v>-0.34174135422281737</v>
      </c>
      <c r="AB67" s="24">
        <f t="shared" si="35"/>
        <v>-0.37242134099534085</v>
      </c>
      <c r="AC67" s="24">
        <f t="shared" si="35"/>
        <v>-0.44216539248230347</v>
      </c>
      <c r="AD67" s="24">
        <f>(O67/H67)^(1/($O$3-$H$3))-1</f>
        <v>-0.32258480258018063</v>
      </c>
    </row>
    <row r="68" spans="1:30" x14ac:dyDescent="0.15">
      <c r="A68" s="46"/>
      <c r="F68" s="4"/>
      <c r="G68" s="4"/>
      <c r="H68" s="4"/>
      <c r="I68" s="4"/>
      <c r="J68" s="4"/>
      <c r="K68" s="4"/>
      <c r="L68" s="4"/>
      <c r="M68" s="4"/>
      <c r="N68" s="4"/>
      <c r="O68" s="4"/>
      <c r="U68" s="24"/>
      <c r="V68" s="24"/>
      <c r="W68" s="24"/>
      <c r="X68" s="24"/>
      <c r="Y68" s="24"/>
      <c r="Z68" s="24"/>
      <c r="AA68" s="24"/>
      <c r="AB68" s="24"/>
      <c r="AC68" s="24"/>
      <c r="AD68" s="24"/>
    </row>
    <row r="69" spans="1:30" x14ac:dyDescent="0.15">
      <c r="A69" s="46" t="s">
        <v>64</v>
      </c>
      <c r="B69" s="47">
        <v>0.04</v>
      </c>
      <c r="G69" s="4"/>
      <c r="H69" s="4"/>
      <c r="I69" s="4"/>
      <c r="J69" s="4"/>
      <c r="K69" s="4"/>
      <c r="L69" s="4"/>
      <c r="M69" s="4"/>
      <c r="N69" s="4"/>
      <c r="O69" s="4"/>
      <c r="U69" s="24"/>
      <c r="V69" s="24"/>
      <c r="W69" s="24"/>
      <c r="X69" s="24"/>
      <c r="Y69" s="24"/>
      <c r="Z69" s="24"/>
      <c r="AA69" s="24"/>
      <c r="AB69" s="24"/>
      <c r="AC69" s="24"/>
      <c r="AD69" s="24"/>
    </row>
    <row r="70" spans="1:30" x14ac:dyDescent="0.15">
      <c r="A70" s="46"/>
      <c r="F70" s="47"/>
      <c r="G70" s="4"/>
      <c r="H70" s="4"/>
      <c r="I70" s="4"/>
      <c r="J70" s="4"/>
      <c r="K70" s="4"/>
      <c r="L70" s="4"/>
      <c r="M70" s="4"/>
      <c r="N70" s="4"/>
      <c r="O70" s="4"/>
      <c r="U70" s="24"/>
      <c r="V70" s="24"/>
      <c r="W70" s="24"/>
      <c r="X70" s="24"/>
      <c r="Y70" s="24"/>
      <c r="Z70" s="24"/>
      <c r="AA70" s="24"/>
      <c r="AB70" s="24"/>
      <c r="AC70" s="24"/>
      <c r="AD70" s="24"/>
    </row>
    <row r="71" spans="1:30" x14ac:dyDescent="0.15">
      <c r="A71" s="67" t="s">
        <v>533</v>
      </c>
      <c r="B71" s="68"/>
      <c r="C71" s="68"/>
      <c r="D71" s="68"/>
      <c r="E71" s="68"/>
      <c r="F71" s="69"/>
      <c r="G71" s="69"/>
      <c r="H71" s="69"/>
      <c r="I71" s="69"/>
      <c r="J71" s="69"/>
      <c r="K71" s="69"/>
      <c r="L71" s="69"/>
      <c r="M71" s="69"/>
      <c r="N71" s="69"/>
      <c r="O71" s="69"/>
      <c r="P71" s="85"/>
      <c r="Q71" s="85"/>
      <c r="R71" s="85"/>
      <c r="S71" s="85"/>
      <c r="T71" s="85"/>
      <c r="U71" s="70"/>
      <c r="V71" s="70"/>
      <c r="W71" s="70"/>
      <c r="X71" s="70"/>
      <c r="Y71" s="70"/>
      <c r="Z71" s="70"/>
      <c r="AA71" s="70"/>
      <c r="AB71" s="70"/>
      <c r="AC71" s="70"/>
      <c r="AD71" s="70"/>
    </row>
    <row r="72" spans="1:30" x14ac:dyDescent="0.15">
      <c r="A72" s="46" t="s">
        <v>146</v>
      </c>
      <c r="B72" s="4">
        <f>($B$20+SUM($B19:B19))/100*B51*12/1000000</f>
        <v>16.015248124641609</v>
      </c>
      <c r="C72" s="4">
        <f>($B$20+SUM($B19:C19))/100*C51*12/1000000</f>
        <v>17.810344598845862</v>
      </c>
      <c r="D72" s="4">
        <f>($B$20+SUM($B19:D19))/100*D51*12/1000000</f>
        <v>21.204154666359635</v>
      </c>
      <c r="E72" s="4">
        <f>($B$20+SUM($B19:E19))/100*E51*12/1000000</f>
        <v>27.644813143958622</v>
      </c>
      <c r="F72" s="4">
        <f>($B$20+SUM($B19:F19))/100*F51*12/1000000</f>
        <v>36.524941650154332</v>
      </c>
      <c r="G72" s="4">
        <f>($B$20+SUM($B19:G19))/100*G51*12/1000000</f>
        <v>61.768540721739157</v>
      </c>
      <c r="H72" s="4">
        <f>($B$20+SUM($B19:H19))/100*H51*12/1000000</f>
        <v>76.943172045834245</v>
      </c>
      <c r="I72" s="4">
        <f>($B$20+SUM($B19:I19))/100*I51*12/1000000</f>
        <v>116.71487707080598</v>
      </c>
      <c r="J72" s="4">
        <f>($B$20+SUM($B19:J19))/100*J51*12/1000000</f>
        <v>120.17679869658642</v>
      </c>
      <c r="K72" s="4">
        <f>($B$20+SUM($B19:K19))/100*K51*12/1000000</f>
        <v>119.02587254269115</v>
      </c>
      <c r="L72" s="4">
        <f>($B$20+SUM($B19:L19))/100*L51*12/1000000</f>
        <v>113.94648663548186</v>
      </c>
      <c r="M72" s="4">
        <f>($B$20+SUM($B19:M19))/100*M51*12/1000000</f>
        <v>109.91918568746007</v>
      </c>
      <c r="N72" s="4">
        <f>($B$20+SUM($B19:N19))/100*N51*12/1000000</f>
        <v>114.68024743204835</v>
      </c>
      <c r="O72" s="4">
        <f>($B$20+SUM($B19:O19))/100*O51*12/1000000</f>
        <v>117.27487278259393</v>
      </c>
      <c r="Q72" s="81">
        <f t="shared" ref="Q72:U75" si="36">C72/B72-1</f>
        <v>0.11208671012984528</v>
      </c>
      <c r="R72" s="81">
        <f t="shared" si="36"/>
        <v>0.19055274583141402</v>
      </c>
      <c r="S72" s="81">
        <f t="shared" si="36"/>
        <v>0.30374511877226973</v>
      </c>
      <c r="T72" s="81">
        <f t="shared" si="36"/>
        <v>0.32122222928232502</v>
      </c>
      <c r="U72" s="81">
        <f t="shared" si="36"/>
        <v>0.69113317998902701</v>
      </c>
      <c r="V72" s="24">
        <f t="shared" ref="V72:AC75" si="37">H72/G72-1</f>
        <v>0.24566925406988682</v>
      </c>
      <c r="W72" s="24">
        <f t="shared" si="37"/>
        <v>0.5168971328772376</v>
      </c>
      <c r="X72" s="24">
        <f t="shared" si="37"/>
        <v>2.966135691236893E-2</v>
      </c>
      <c r="Y72" s="24">
        <f t="shared" si="37"/>
        <v>-9.5769413595467867E-3</v>
      </c>
      <c r="Z72" s="24">
        <f t="shared" si="37"/>
        <v>-4.2674637023874418E-2</v>
      </c>
      <c r="AA72" s="24">
        <f t="shared" si="37"/>
        <v>-3.5343792221564918E-2</v>
      </c>
      <c r="AB72" s="24">
        <f t="shared" si="37"/>
        <v>4.3314201381783324E-2</v>
      </c>
      <c r="AC72" s="24">
        <f t="shared" si="37"/>
        <v>2.2624867042452035E-2</v>
      </c>
      <c r="AD72" s="24">
        <f>(O72/H72)^(1/($O$3-$H$3))-1</f>
        <v>6.2057036347307415E-2</v>
      </c>
    </row>
    <row r="73" spans="1:30" x14ac:dyDescent="0.15">
      <c r="A73" s="46" t="s">
        <v>145</v>
      </c>
      <c r="B73" s="4">
        <f>B23/100*B67/1000000</f>
        <v>1.7816443461936478</v>
      </c>
      <c r="C73" s="4">
        <f t="shared" ref="C73:O73" si="38">C23/100*C67/1000000</f>
        <v>6.5074261468232164</v>
      </c>
      <c r="D73" s="4">
        <f t="shared" si="38"/>
        <v>5.9906818657967875</v>
      </c>
      <c r="E73" s="4">
        <f t="shared" si="38"/>
        <v>7.7736511027403221</v>
      </c>
      <c r="F73" s="4">
        <f t="shared" si="38"/>
        <v>9.4454493663772379</v>
      </c>
      <c r="G73" s="4">
        <f t="shared" si="38"/>
        <v>18.904487373750332</v>
      </c>
      <c r="H73" s="4">
        <f t="shared" si="38"/>
        <v>12.556835425984024</v>
      </c>
      <c r="I73" s="4">
        <f t="shared" si="38"/>
        <v>24.256034185842758</v>
      </c>
      <c r="J73" s="4">
        <f t="shared" si="38"/>
        <v>15.178752952214483</v>
      </c>
      <c r="K73" s="4">
        <f t="shared" si="38"/>
        <v>11.009172881790633</v>
      </c>
      <c r="L73" s="4">
        <f t="shared" si="38"/>
        <v>7.0191308936599413</v>
      </c>
      <c r="M73" s="4">
        <f t="shared" si="38"/>
        <v>5.3813772045796586</v>
      </c>
      <c r="N73" s="4">
        <f t="shared" si="38"/>
        <v>5.4496651899910926</v>
      </c>
      <c r="O73" s="4">
        <f t="shared" si="38"/>
        <v>3.4888082811286818</v>
      </c>
      <c r="Q73" s="81">
        <f t="shared" si="36"/>
        <v>2.6524832583595339</v>
      </c>
      <c r="R73" s="81">
        <f t="shared" si="36"/>
        <v>-7.9408397324446378E-2</v>
      </c>
      <c r="S73" s="81">
        <f t="shared" si="36"/>
        <v>0.29762375584042</v>
      </c>
      <c r="T73" s="81">
        <f t="shared" si="36"/>
        <v>0.21505959574743239</v>
      </c>
      <c r="U73" s="81">
        <f t="shared" si="36"/>
        <v>1.0014386442051371</v>
      </c>
      <c r="V73" s="24">
        <f t="shared" si="37"/>
        <v>-0.33577487832758091</v>
      </c>
      <c r="W73" s="24">
        <f t="shared" si="37"/>
        <v>0.93169961721799965</v>
      </c>
      <c r="X73" s="24">
        <f t="shared" si="37"/>
        <v>-0.37422775562075639</v>
      </c>
      <c r="Y73" s="24">
        <f t="shared" si="37"/>
        <v>-0.27469846064103276</v>
      </c>
      <c r="Z73" s="24">
        <f t="shared" si="37"/>
        <v>-0.36242886100283622</v>
      </c>
      <c r="AA73" s="24">
        <f t="shared" si="37"/>
        <v>-0.23332713321525178</v>
      </c>
      <c r="AB73" s="24">
        <f t="shared" si="37"/>
        <v>1.2689685709695198E-2</v>
      </c>
      <c r="AC73" s="24">
        <f t="shared" si="37"/>
        <v>-0.35981236287024376</v>
      </c>
      <c r="AD73" s="24">
        <f>(O73/H73)^(1/($O$3-$H$3))-1</f>
        <v>-0.16719674372399318</v>
      </c>
    </row>
    <row r="74" spans="1:30" x14ac:dyDescent="0.15">
      <c r="A74" s="46" t="s">
        <v>147</v>
      </c>
      <c r="B74" s="4">
        <f>SUM($B73:B73)*$B$69</f>
        <v>7.1265773847745906E-2</v>
      </c>
      <c r="C74" s="4">
        <f>SUM($B73:C73)*$B$69</f>
        <v>0.33156281972067453</v>
      </c>
      <c r="D74" s="4">
        <f>SUM($B73:D73)*$B$69</f>
        <v>0.57119009435254608</v>
      </c>
      <c r="E74" s="4">
        <f>SUM($B73:E73)*$B$69</f>
        <v>0.88213613846215899</v>
      </c>
      <c r="F74" s="4">
        <f>SUM($B73:F73)*$B$69</f>
        <v>1.2599541131172485</v>
      </c>
      <c r="G74" s="4">
        <f>SUM($B73:G73)*$B$69</f>
        <v>2.0161336080672618</v>
      </c>
      <c r="H74" s="4">
        <f>SUM($B73:H73)*$B$69</f>
        <v>2.5184070251066228</v>
      </c>
      <c r="I74" s="4">
        <f>SUM($B73:I73)*$B$69</f>
        <v>3.4886483925403331</v>
      </c>
      <c r="J74" s="4">
        <f>SUM($B73:J73)*$B$69</f>
        <v>4.0957985106289128</v>
      </c>
      <c r="K74" s="4">
        <f>SUM($B73:K73)*$B$69</f>
        <v>4.5361654259005375</v>
      </c>
      <c r="L74" s="4">
        <f>SUM($B73:L73)*$B$69</f>
        <v>4.8169306616469347</v>
      </c>
      <c r="M74" s="4">
        <f>SUM($B73:M73)*$B$69</f>
        <v>5.0321857498301217</v>
      </c>
      <c r="N74" s="4">
        <f>SUM($B73:N73)*$B$69</f>
        <v>5.250172357429765</v>
      </c>
      <c r="O74" s="4">
        <f>SUM($B73:O73)*$B$69</f>
        <v>5.3897246886749119</v>
      </c>
      <c r="Q74" s="81">
        <f t="shared" si="36"/>
        <v>3.6524832583595339</v>
      </c>
      <c r="R74" s="81">
        <f t="shared" si="36"/>
        <v>0.7227205837908659</v>
      </c>
      <c r="S74" s="81">
        <f t="shared" si="36"/>
        <v>0.5443827671102659</v>
      </c>
      <c r="T74" s="81">
        <f t="shared" si="36"/>
        <v>0.42829894183197759</v>
      </c>
      <c r="U74" s="81">
        <f t="shared" si="36"/>
        <v>0.60016431319006691</v>
      </c>
      <c r="V74" s="24">
        <f t="shared" si="37"/>
        <v>0.24912704943243247</v>
      </c>
      <c r="W74" s="24">
        <f t="shared" si="37"/>
        <v>0.3852599511362278</v>
      </c>
      <c r="X74" s="24">
        <f t="shared" si="37"/>
        <v>0.17403591585406808</v>
      </c>
      <c r="Y74" s="24">
        <f t="shared" si="37"/>
        <v>0.10751674285950319</v>
      </c>
      <c r="Z74" s="24">
        <f t="shared" si="37"/>
        <v>6.1894840550410279E-2</v>
      </c>
      <c r="AA74" s="24">
        <f t="shared" si="37"/>
        <v>4.468718844077979E-2</v>
      </c>
      <c r="AB74" s="24">
        <f t="shared" si="37"/>
        <v>4.3318474006449836E-2</v>
      </c>
      <c r="AC74" s="24">
        <f t="shared" si="37"/>
        <v>2.6580523789406563E-2</v>
      </c>
      <c r="AD74" s="24">
        <f>(O74/H74)^(1/($O$3-$H$3))-1</f>
        <v>0.11482271353605622</v>
      </c>
    </row>
    <row r="75" spans="1:30" x14ac:dyDescent="0.15">
      <c r="A75" s="46" t="s">
        <v>148</v>
      </c>
      <c r="B75" s="4">
        <f>SUM(B72:B74)</f>
        <v>17.868158244683002</v>
      </c>
      <c r="C75" s="4">
        <f>SUM(C72:C74)</f>
        <v>24.649333565389753</v>
      </c>
      <c r="D75" s="4">
        <f>SUM(D72:D74)</f>
        <v>27.766026626508967</v>
      </c>
      <c r="E75" s="4">
        <f>SUM(E72:E74)</f>
        <v>36.300600385161104</v>
      </c>
      <c r="F75" s="4">
        <f>SUM(F72:F74)</f>
        <v>47.230345129648818</v>
      </c>
      <c r="G75" s="4">
        <f t="shared" ref="G75:O75" si="39">SUM(G72:G74)</f>
        <v>82.689161703556749</v>
      </c>
      <c r="H75" s="4">
        <f t="shared" si="39"/>
        <v>92.01841449692489</v>
      </c>
      <c r="I75" s="4">
        <f t="shared" si="39"/>
        <v>144.45955964918909</v>
      </c>
      <c r="J75" s="4">
        <f t="shared" si="39"/>
        <v>139.45135015942984</v>
      </c>
      <c r="K75" s="4">
        <f t="shared" si="39"/>
        <v>134.57121085038233</v>
      </c>
      <c r="L75" s="4">
        <f t="shared" si="39"/>
        <v>125.78254819078875</v>
      </c>
      <c r="M75" s="4">
        <f t="shared" si="39"/>
        <v>120.33274864186986</v>
      </c>
      <c r="N75" s="4">
        <f t="shared" si="39"/>
        <v>125.3800849794692</v>
      </c>
      <c r="O75" s="4">
        <f t="shared" si="39"/>
        <v>126.15340575239753</v>
      </c>
      <c r="Q75" s="81">
        <f t="shared" si="36"/>
        <v>0.37951171171906384</v>
      </c>
      <c r="R75" s="81">
        <f t="shared" si="36"/>
        <v>0.1264412708299496</v>
      </c>
      <c r="S75" s="81">
        <f t="shared" si="36"/>
        <v>0.30737468754366004</v>
      </c>
      <c r="T75" s="81">
        <f t="shared" si="36"/>
        <v>0.30108991665480977</v>
      </c>
      <c r="U75" s="81">
        <f t="shared" si="36"/>
        <v>0.75076344406487694</v>
      </c>
      <c r="V75" s="24">
        <f t="shared" si="37"/>
        <v>0.11282316329211084</v>
      </c>
      <c r="W75" s="24">
        <f t="shared" si="37"/>
        <v>0.5698983778297626</v>
      </c>
      <c r="X75" s="24">
        <f t="shared" si="37"/>
        <v>-3.4668591693906348E-2</v>
      </c>
      <c r="Y75" s="24">
        <f t="shared" si="37"/>
        <v>-3.4995281891987529E-2</v>
      </c>
      <c r="Z75" s="24">
        <f t="shared" si="37"/>
        <v>-6.5308639225702625E-2</v>
      </c>
      <c r="AA75" s="24">
        <f t="shared" si="37"/>
        <v>-4.3327151717840517E-2</v>
      </c>
      <c r="AB75" s="24">
        <f t="shared" si="37"/>
        <v>4.1944827111205285E-2</v>
      </c>
      <c r="AC75" s="24">
        <f t="shared" si="37"/>
        <v>6.1678118423269535E-3</v>
      </c>
      <c r="AD75" s="24">
        <f>(O75/H75)^(1/($O$3-$H$3))-1</f>
        <v>4.6104066974964164E-2</v>
      </c>
    </row>
    <row r="77" spans="1:30" x14ac:dyDescent="0.15">
      <c r="A77" s="5" t="s">
        <v>17</v>
      </c>
      <c r="B77" s="48" t="s">
        <v>471</v>
      </c>
      <c r="C77" s="5"/>
      <c r="D77" s="5"/>
      <c r="E77" s="5"/>
      <c r="G77" s="86"/>
      <c r="H77" s="86"/>
      <c r="I77" s="86"/>
      <c r="J77" s="86"/>
      <c r="K77" s="86"/>
      <c r="L77" s="86"/>
      <c r="M77" s="86"/>
      <c r="N77" s="86"/>
      <c r="O77" s="86"/>
    </row>
    <row r="78" spans="1:30" x14ac:dyDescent="0.15">
      <c r="A78" s="5"/>
      <c r="B78" s="48" t="s">
        <v>527</v>
      </c>
      <c r="C78" s="5"/>
      <c r="D78" s="5"/>
      <c r="E78" s="5"/>
      <c r="G78" s="86"/>
      <c r="H78" s="86"/>
      <c r="I78" s="86"/>
      <c r="J78" s="86"/>
      <c r="K78" s="86"/>
      <c r="L78" s="86"/>
      <c r="M78" s="86"/>
      <c r="N78" s="86"/>
      <c r="O78" s="86"/>
    </row>
    <row r="79" spans="1:30" x14ac:dyDescent="0.15">
      <c r="B79" s="18" t="s">
        <v>465</v>
      </c>
    </row>
  </sheetData>
  <mergeCells count="3">
    <mergeCell ref="I2:O2"/>
    <mergeCell ref="B2:H2"/>
    <mergeCell ref="Q2:AD2"/>
  </mergeCells>
  <hyperlinks>
    <hyperlink ref="A2" location="'Home'!a1" display="  [HOME]" xr:uid="{00000000-0004-0000-0B00-000000000000}"/>
  </hyperlinks>
  <pageMargins left="0.75" right="0.75" top="1" bottom="1" header="0.5" footer="0.5"/>
  <pageSetup scale="44" orientation="portrait" horizontalDpi="4294967292" verticalDpi="4294967292"/>
  <headerFooter>
    <oddFooter>&amp;LTeleGeography Global Bandwidth Forecast Service&amp;C&amp;R© PriMetrica, Inc. 2006</oddFooter>
  </headerFooter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DFD35-7F28-3246-BE6E-6BE8335AA22E}">
  <sheetPr>
    <tabColor theme="8"/>
    <pageSetUpPr fitToPage="1"/>
  </sheetPr>
  <dimension ref="A1:AD80"/>
  <sheetViews>
    <sheetView showGridLines="0" workbookViewId="0">
      <pane xSplit="1" ySplit="3" topLeftCell="B4" activePane="bottomRight" state="frozen"/>
      <selection activeCell="A71" sqref="A71"/>
      <selection pane="topRight" activeCell="A71" sqref="A71"/>
      <selection pane="bottomLeft" activeCell="A71" sqref="A71"/>
      <selection pane="bottomRight"/>
    </sheetView>
  </sheetViews>
  <sheetFormatPr baseColWidth="10" defaultRowHeight="13" x14ac:dyDescent="0.15"/>
  <cols>
    <col min="1" max="1" width="39.6640625" customWidth="1"/>
    <col min="2" max="2" width="14.33203125" customWidth="1"/>
    <col min="3" max="15" width="10.6640625" bestFit="1" customWidth="1"/>
    <col min="16" max="16" width="4.6640625" customWidth="1"/>
    <col min="17" max="17" width="7.1640625" customWidth="1"/>
    <col min="18" max="19" width="6.1640625" customWidth="1"/>
    <col min="20" max="20" width="6.33203125" customWidth="1"/>
    <col min="21" max="21" width="6.1640625" customWidth="1"/>
    <col min="22" max="29" width="5.1640625" bestFit="1" customWidth="1"/>
    <col min="30" max="30" width="7.33203125" bestFit="1" customWidth="1"/>
  </cols>
  <sheetData>
    <row r="1" spans="1:30" ht="18" x14ac:dyDescent="0.2">
      <c r="A1" s="3" t="s">
        <v>449</v>
      </c>
      <c r="B1" s="3"/>
      <c r="C1" s="3"/>
      <c r="D1" s="3"/>
      <c r="E1" s="3"/>
      <c r="F1" s="3"/>
      <c r="G1" s="3"/>
      <c r="H1" s="16"/>
      <c r="I1" s="3"/>
      <c r="J1" s="3"/>
      <c r="K1" s="3"/>
      <c r="L1" s="3"/>
      <c r="M1" s="3"/>
      <c r="N1" s="3"/>
      <c r="O1" s="3"/>
    </row>
    <row r="2" spans="1:30" ht="18" x14ac:dyDescent="0.2">
      <c r="A2" s="53" t="s">
        <v>256</v>
      </c>
      <c r="B2" s="188" t="s">
        <v>15</v>
      </c>
      <c r="C2" s="188"/>
      <c r="D2" s="188"/>
      <c r="E2" s="188"/>
      <c r="F2" s="188"/>
      <c r="G2" s="188"/>
      <c r="H2" s="188"/>
      <c r="I2" s="188" t="s">
        <v>14</v>
      </c>
      <c r="J2" s="188"/>
      <c r="K2" s="188"/>
      <c r="L2" s="188"/>
      <c r="M2" s="188"/>
      <c r="N2" s="188"/>
      <c r="O2" s="188"/>
      <c r="Q2" s="188" t="s">
        <v>16</v>
      </c>
      <c r="R2" s="188"/>
      <c r="S2" s="188"/>
      <c r="T2" s="188"/>
      <c r="U2" s="188"/>
      <c r="V2" s="188"/>
      <c r="W2" s="188"/>
      <c r="X2" s="188"/>
      <c r="Y2" s="188"/>
      <c r="Z2" s="188"/>
      <c r="AA2" s="188"/>
      <c r="AB2" s="188"/>
      <c r="AC2" s="188"/>
      <c r="AD2" s="188"/>
    </row>
    <row r="3" spans="1:30" s="50" customFormat="1" ht="24" customHeight="1" x14ac:dyDescent="0.15">
      <c r="A3" s="21"/>
      <c r="B3" s="21">
        <v>2017</v>
      </c>
      <c r="C3" s="21">
        <v>2018</v>
      </c>
      <c r="D3" s="21">
        <v>2019</v>
      </c>
      <c r="E3" s="21">
        <v>2020</v>
      </c>
      <c r="F3" s="21">
        <v>2021</v>
      </c>
      <c r="G3" s="21">
        <v>2022</v>
      </c>
      <c r="H3" s="21">
        <v>2023</v>
      </c>
      <c r="I3" s="27">
        <v>2024</v>
      </c>
      <c r="J3" s="27">
        <v>2025</v>
      </c>
      <c r="K3" s="27">
        <v>2026</v>
      </c>
      <c r="L3" s="27">
        <v>2027</v>
      </c>
      <c r="M3" s="27">
        <v>2028</v>
      </c>
      <c r="N3" s="27">
        <v>2029</v>
      </c>
      <c r="O3" s="27">
        <v>2030</v>
      </c>
      <c r="P3" s="1"/>
      <c r="Q3" s="22">
        <v>2018</v>
      </c>
      <c r="R3" s="22">
        <v>2019</v>
      </c>
      <c r="S3" s="22">
        <v>2020</v>
      </c>
      <c r="T3" s="22">
        <v>2021</v>
      </c>
      <c r="U3" s="22">
        <v>2022</v>
      </c>
      <c r="V3" s="22">
        <v>2023</v>
      </c>
      <c r="W3" s="22">
        <v>2024</v>
      </c>
      <c r="X3" s="22">
        <v>2025</v>
      </c>
      <c r="Y3" s="22">
        <v>2026</v>
      </c>
      <c r="Z3" s="22">
        <v>2027</v>
      </c>
      <c r="AA3" s="22">
        <v>2028</v>
      </c>
      <c r="AB3" s="22">
        <v>2029</v>
      </c>
      <c r="AC3" s="22">
        <v>2030</v>
      </c>
      <c r="AD3" s="22" t="s">
        <v>524</v>
      </c>
    </row>
    <row r="4" spans="1:30" ht="14" x14ac:dyDescent="0.2">
      <c r="A4" s="1" t="s">
        <v>45</v>
      </c>
      <c r="B4" s="1"/>
      <c r="C4" s="1"/>
      <c r="D4" s="1"/>
      <c r="E4" s="1"/>
      <c r="G4" s="79"/>
      <c r="H4" s="79"/>
      <c r="I4" s="79"/>
      <c r="J4" s="79"/>
      <c r="K4" s="79"/>
      <c r="L4" s="79"/>
      <c r="M4" s="79"/>
      <c r="N4" s="79"/>
      <c r="O4" s="79"/>
      <c r="U4" s="1"/>
      <c r="V4" s="1"/>
      <c r="W4" s="1"/>
      <c r="X4" s="1"/>
      <c r="Y4" s="1"/>
      <c r="Z4" s="1"/>
      <c r="AA4" s="1"/>
      <c r="AB4" s="1"/>
      <c r="AC4" s="1"/>
      <c r="AD4" s="28"/>
    </row>
    <row r="5" spans="1:30" x14ac:dyDescent="0.15">
      <c r="A5" s="115" t="s">
        <v>401</v>
      </c>
      <c r="B5" s="113">
        <v>4449.8579999999993</v>
      </c>
      <c r="C5" s="113">
        <v>6311.3969999999999</v>
      </c>
      <c r="D5" s="113">
        <v>7902.6139999999996</v>
      </c>
      <c r="E5" s="113">
        <v>10531.355000000001</v>
      </c>
      <c r="F5" s="113">
        <v>12756.068000000001</v>
      </c>
      <c r="G5" s="113">
        <v>15081.25</v>
      </c>
      <c r="H5" s="113">
        <v>20931</v>
      </c>
      <c r="I5" s="113">
        <v>28079.409499710535</v>
      </c>
      <c r="J5" s="113">
        <v>37468.041155580424</v>
      </c>
      <c r="K5" s="113">
        <v>48294.82421102433</v>
      </c>
      <c r="L5" s="113">
        <v>61958.270654614418</v>
      </c>
      <c r="M5" s="113">
        <v>79131.416478838859</v>
      </c>
      <c r="N5" s="113">
        <v>100587.53860511424</v>
      </c>
      <c r="O5" s="113">
        <v>127272.87222855911</v>
      </c>
      <c r="Q5" s="81">
        <f t="shared" ref="Q5:AC9" si="0">C5/B5-1</f>
        <v>0.41833671995825505</v>
      </c>
      <c r="R5" s="81">
        <f t="shared" si="0"/>
        <v>0.25211803345598449</v>
      </c>
      <c r="S5" s="81">
        <f t="shared" si="0"/>
        <v>0.33264195872403768</v>
      </c>
      <c r="T5" s="81">
        <f t="shared" si="0"/>
        <v>0.2112466059685576</v>
      </c>
      <c r="U5" s="81">
        <f t="shared" si="0"/>
        <v>0.18228046448168822</v>
      </c>
      <c r="V5" s="81">
        <f t="shared" si="0"/>
        <v>0.38788230418566094</v>
      </c>
      <c r="W5" s="81">
        <f t="shared" si="0"/>
        <v>0.34152259804646379</v>
      </c>
      <c r="X5" s="81">
        <f t="shared" si="0"/>
        <v>0.33436001052538789</v>
      </c>
      <c r="Y5" s="81">
        <f t="shared" si="0"/>
        <v>0.28896047729016083</v>
      </c>
      <c r="Z5" s="81">
        <f t="shared" si="0"/>
        <v>0.28291740713016433</v>
      </c>
      <c r="AA5" s="81">
        <f t="shared" si="0"/>
        <v>0.27717277520471684</v>
      </c>
      <c r="AB5" s="81">
        <f t="shared" si="0"/>
        <v>0.27114543225715071</v>
      </c>
      <c r="AC5" s="81">
        <f t="shared" si="0"/>
        <v>0.26529462787836899</v>
      </c>
      <c r="AD5" s="81">
        <f>(O5/H5)^(1/($O$3-$H$3))-1</f>
        <v>0.29417279668826302</v>
      </c>
    </row>
    <row r="6" spans="1:30" x14ac:dyDescent="0.15">
      <c r="A6" s="115" t="s">
        <v>402</v>
      </c>
      <c r="B6" s="113">
        <v>2630</v>
      </c>
      <c r="C6" s="113">
        <v>4430</v>
      </c>
      <c r="D6" s="113">
        <v>7000</v>
      </c>
      <c r="E6" s="113">
        <v>12273.413566739606</v>
      </c>
      <c r="F6" s="113">
        <v>19962.923076923078</v>
      </c>
      <c r="G6" s="113">
        <v>27577.407407407409</v>
      </c>
      <c r="H6" s="113">
        <v>34237.407407407409</v>
      </c>
      <c r="I6" s="113">
        <v>48485.350993767526</v>
      </c>
      <c r="J6" s="113">
        <v>68546.201674264448</v>
      </c>
      <c r="K6" s="113">
        <v>96114.009036447475</v>
      </c>
      <c r="L6" s="113">
        <v>133615.97673975627</v>
      </c>
      <c r="M6" s="113">
        <v>184053.61040315745</v>
      </c>
      <c r="N6" s="113">
        <v>251180.46374727733</v>
      </c>
      <c r="O6" s="113">
        <v>339593.49103892373</v>
      </c>
      <c r="Q6" s="81">
        <f t="shared" si="0"/>
        <v>0.68441064638783278</v>
      </c>
      <c r="R6" s="81">
        <f t="shared" si="0"/>
        <v>0.58013544018058694</v>
      </c>
      <c r="S6" s="81">
        <f t="shared" si="0"/>
        <v>0.75334479524851505</v>
      </c>
      <c r="T6" s="81">
        <f t="shared" si="0"/>
        <v>0.62651759173354127</v>
      </c>
      <c r="U6" s="81">
        <f t="shared" si="0"/>
        <v>0.38143133153113196</v>
      </c>
      <c r="V6" s="24">
        <f t="shared" si="0"/>
        <v>0.24150203467680198</v>
      </c>
      <c r="W6" s="24">
        <f t="shared" si="0"/>
        <v>0.41615135798154834</v>
      </c>
      <c r="X6" s="24">
        <f t="shared" si="0"/>
        <v>0.41375075707043174</v>
      </c>
      <c r="Y6" s="24">
        <f t="shared" si="0"/>
        <v>0.40217848237874443</v>
      </c>
      <c r="Z6" s="24">
        <f t="shared" si="0"/>
        <v>0.39018211891554366</v>
      </c>
      <c r="AA6" s="24">
        <f t="shared" si="0"/>
        <v>0.37748205636844245</v>
      </c>
      <c r="AB6" s="24">
        <f t="shared" si="0"/>
        <v>0.36471359185556262</v>
      </c>
      <c r="AC6" s="24">
        <f t="shared" si="0"/>
        <v>0.35199006313087411</v>
      </c>
      <c r="AD6" s="24">
        <f>(O6/H6)^(1/($O$3-$H$3))-1</f>
        <v>0.38787774696229205</v>
      </c>
    </row>
    <row r="7" spans="1:30" x14ac:dyDescent="0.15">
      <c r="A7" s="115" t="s">
        <v>399</v>
      </c>
      <c r="B7" s="113">
        <v>13.5</v>
      </c>
      <c r="C7" s="113">
        <v>3.5</v>
      </c>
      <c r="D7" s="113">
        <v>28.5</v>
      </c>
      <c r="E7" s="113">
        <v>28.5</v>
      </c>
      <c r="F7" s="113">
        <v>25</v>
      </c>
      <c r="G7" s="113">
        <v>28.5</v>
      </c>
      <c r="H7" s="113">
        <v>28.5</v>
      </c>
      <c r="I7" s="113">
        <v>38.765946340036336</v>
      </c>
      <c r="J7" s="113">
        <v>52.00250392602284</v>
      </c>
      <c r="K7" s="113">
        <v>68.833873335128061</v>
      </c>
      <c r="L7" s="113">
        <v>89.952610149252678</v>
      </c>
      <c r="M7" s="113">
        <v>116.11335063594692</v>
      </c>
      <c r="N7" s="113">
        <v>148.12359235463566</v>
      </c>
      <c r="O7" s="113">
        <v>186.83166661750965</v>
      </c>
      <c r="Q7" s="81">
        <f t="shared" si="0"/>
        <v>-0.7407407407407407</v>
      </c>
      <c r="R7" s="81">
        <f t="shared" si="0"/>
        <v>7.1428571428571423</v>
      </c>
      <c r="S7" s="81">
        <f t="shared" si="0"/>
        <v>0</v>
      </c>
      <c r="T7" s="81">
        <f t="shared" si="0"/>
        <v>-0.1228070175438597</v>
      </c>
      <c r="U7" s="81">
        <f t="shared" si="0"/>
        <v>0.1399999999999999</v>
      </c>
      <c r="V7" s="81">
        <f t="shared" si="0"/>
        <v>0</v>
      </c>
      <c r="W7" s="81">
        <f t="shared" si="0"/>
        <v>0.36020864351004689</v>
      </c>
      <c r="X7" s="81">
        <f t="shared" si="0"/>
        <v>0.34144807068249428</v>
      </c>
      <c r="Y7" s="81">
        <f t="shared" si="0"/>
        <v>0.32366459570964135</v>
      </c>
      <c r="Z7" s="81">
        <f t="shared" si="0"/>
        <v>0.30680732887578288</v>
      </c>
      <c r="AA7" s="81">
        <f t="shared" si="0"/>
        <v>0.29082803092970155</v>
      </c>
      <c r="AB7" s="81">
        <f t="shared" si="0"/>
        <v>0.27568097504180433</v>
      </c>
      <c r="AC7" s="81">
        <f t="shared" si="0"/>
        <v>0.26132281595088247</v>
      </c>
      <c r="AD7" s="81">
        <f>(O7/H7)^(1/($O$3-$H$3))-1</f>
        <v>0.30815120875867263</v>
      </c>
    </row>
    <row r="8" spans="1:30" x14ac:dyDescent="0.15">
      <c r="A8" s="115" t="s">
        <v>403</v>
      </c>
      <c r="B8" s="113">
        <v>463.71236472722939</v>
      </c>
      <c r="C8" s="113">
        <v>640.54075794605831</v>
      </c>
      <c r="D8" s="113">
        <v>780.54689420134673</v>
      </c>
      <c r="E8" s="113">
        <v>1013.1417274033505</v>
      </c>
      <c r="F8" s="113">
        <v>1193.1230340550205</v>
      </c>
      <c r="G8" s="113">
        <v>1370.3595199206509</v>
      </c>
      <c r="H8" s="113">
        <v>1841.2575885699737</v>
      </c>
      <c r="I8" s="113">
        <v>2392.4368931899962</v>
      </c>
      <c r="J8" s="113">
        <v>3092.0549047798604</v>
      </c>
      <c r="K8" s="113">
        <v>3860.2364777433322</v>
      </c>
      <c r="L8" s="113">
        <v>4796.6660557363202</v>
      </c>
      <c r="M8" s="113">
        <v>5933.5660765694865</v>
      </c>
      <c r="N8" s="113">
        <v>7305.2811285944408</v>
      </c>
      <c r="O8" s="113">
        <v>8952.7066275491416</v>
      </c>
      <c r="Q8" s="81">
        <f t="shared" si="0"/>
        <v>0.38133206416189713</v>
      </c>
      <c r="R8" s="81">
        <f t="shared" si="0"/>
        <v>0.21857490646532551</v>
      </c>
      <c r="S8" s="81">
        <f t="shared" si="0"/>
        <v>0.29798956978746816</v>
      </c>
      <c r="T8" s="81">
        <f t="shared" si="0"/>
        <v>0.17764672185890151</v>
      </c>
      <c r="U8" s="81">
        <f t="shared" si="0"/>
        <v>0.14854837330837856</v>
      </c>
      <c r="V8" s="24">
        <f t="shared" si="0"/>
        <v>0.34363104120047971</v>
      </c>
      <c r="W8" s="24">
        <f t="shared" si="0"/>
        <v>0.29934937297290376</v>
      </c>
      <c r="X8" s="24">
        <f t="shared" si="0"/>
        <v>0.29242903483945892</v>
      </c>
      <c r="Y8" s="24">
        <f t="shared" si="0"/>
        <v>0.24843723563122255</v>
      </c>
      <c r="Z8" s="24">
        <f t="shared" si="0"/>
        <v>0.24258347471510811</v>
      </c>
      <c r="AA8" s="24">
        <f t="shared" si="0"/>
        <v>0.23701879756118327</v>
      </c>
      <c r="AB8" s="24">
        <f t="shared" si="0"/>
        <v>0.23117886180480807</v>
      </c>
      <c r="AC8" s="24">
        <f t="shared" si="0"/>
        <v>0.2255115812732138</v>
      </c>
      <c r="AD8" s="24">
        <f>(O8/H8)^(1/($O$3-$H$3))-1</f>
        <v>0.2534873974695171</v>
      </c>
    </row>
    <row r="9" spans="1:30" x14ac:dyDescent="0.15">
      <c r="A9" t="s">
        <v>404</v>
      </c>
      <c r="B9" s="80">
        <f t="shared" ref="B9:O9" si="1">SUM(B5:B8)</f>
        <v>7557.0703647272285</v>
      </c>
      <c r="C9" s="80">
        <f t="shared" si="1"/>
        <v>11385.43775794606</v>
      </c>
      <c r="D9" s="80">
        <f t="shared" si="1"/>
        <v>15711.660894201346</v>
      </c>
      <c r="E9" s="80">
        <f t="shared" si="1"/>
        <v>23846.410294142959</v>
      </c>
      <c r="F9" s="80">
        <f t="shared" si="1"/>
        <v>33937.114110978095</v>
      </c>
      <c r="G9" s="80">
        <f t="shared" si="1"/>
        <v>44057.516927328063</v>
      </c>
      <c r="H9" s="80">
        <f t="shared" si="1"/>
        <v>57038.164995977386</v>
      </c>
      <c r="I9" s="80">
        <f t="shared" si="1"/>
        <v>78995.963333008098</v>
      </c>
      <c r="J9" s="80">
        <f t="shared" si="1"/>
        <v>109158.30023855076</v>
      </c>
      <c r="K9" s="80">
        <f t="shared" si="1"/>
        <v>148337.90359855027</v>
      </c>
      <c r="L9" s="80">
        <f t="shared" si="1"/>
        <v>200460.86606025623</v>
      </c>
      <c r="M9" s="80">
        <f t="shared" si="1"/>
        <v>269234.70630920172</v>
      </c>
      <c r="N9" s="80">
        <f t="shared" si="1"/>
        <v>359221.40707334067</v>
      </c>
      <c r="O9" s="80">
        <f t="shared" si="1"/>
        <v>476005.90156164952</v>
      </c>
      <c r="Q9" s="81">
        <f t="shared" si="0"/>
        <v>0.50659411762100426</v>
      </c>
      <c r="R9" s="81">
        <f t="shared" si="0"/>
        <v>0.37997863834756407</v>
      </c>
      <c r="S9" s="81">
        <f t="shared" si="0"/>
        <v>0.51775235315471191</v>
      </c>
      <c r="T9" s="81">
        <f t="shared" si="0"/>
        <v>0.4231539964450568</v>
      </c>
      <c r="U9" s="81">
        <f t="shared" si="0"/>
        <v>0.29821047197045503</v>
      </c>
      <c r="V9" s="81">
        <f t="shared" si="0"/>
        <v>0.29462958818266194</v>
      </c>
      <c r="W9" s="81">
        <f t="shared" si="0"/>
        <v>0.38496677336270002</v>
      </c>
      <c r="X9" s="81">
        <f t="shared" si="0"/>
        <v>0.38182124292089581</v>
      </c>
      <c r="Y9" s="81">
        <f t="shared" si="0"/>
        <v>0.35892463765355243</v>
      </c>
      <c r="Z9" s="81">
        <f t="shared" si="0"/>
        <v>0.35137993188017091</v>
      </c>
      <c r="AA9" s="81">
        <f t="shared" si="0"/>
        <v>0.34307863475094869</v>
      </c>
      <c r="AB9" s="81">
        <f t="shared" si="0"/>
        <v>0.33423142951263496</v>
      </c>
      <c r="AC9" s="81">
        <f t="shared" si="0"/>
        <v>0.3251044959702678</v>
      </c>
      <c r="AD9" s="81">
        <f>(O9/H9)^(1/($O$3-$H$3))-1</f>
        <v>0.35405172878851499</v>
      </c>
    </row>
    <row r="10" spans="1:30" x14ac:dyDescent="0.15">
      <c r="F10" s="80"/>
      <c r="G10" s="80"/>
      <c r="H10" s="99"/>
      <c r="I10" s="80"/>
      <c r="J10" s="80"/>
      <c r="K10" s="80"/>
      <c r="L10" s="80"/>
      <c r="M10" s="80"/>
      <c r="N10" s="80"/>
      <c r="O10" s="80"/>
    </row>
    <row r="11" spans="1:30" x14ac:dyDescent="0.15">
      <c r="A11" t="s">
        <v>117</v>
      </c>
      <c r="B11" s="82">
        <v>1.5990256220857118</v>
      </c>
      <c r="C11" s="82">
        <v>1.5246240314861155</v>
      </c>
      <c r="D11" s="82">
        <v>1.4681765025755784</v>
      </c>
      <c r="E11" s="82">
        <v>1.4363879295138238</v>
      </c>
      <c r="F11" s="82">
        <v>1.4130010915077316</v>
      </c>
      <c r="G11" s="82">
        <v>1.3943319429229593</v>
      </c>
      <c r="H11" s="82">
        <v>1.3766057742554734</v>
      </c>
      <c r="I11" s="82">
        <v>1.3559716348988404</v>
      </c>
      <c r="J11" s="82">
        <v>1.2810714729398962</v>
      </c>
      <c r="K11" s="82">
        <v>1.2234779568199017</v>
      </c>
      <c r="L11" s="82">
        <v>1.1791830122374447</v>
      </c>
      <c r="M11" s="82">
        <v>1.1449535066795262</v>
      </c>
      <c r="N11" s="82">
        <v>1.1269965576607293</v>
      </c>
      <c r="O11" s="82">
        <v>1.1126972632458056</v>
      </c>
    </row>
    <row r="12" spans="1:30" x14ac:dyDescent="0.15">
      <c r="A12" t="s">
        <v>11</v>
      </c>
      <c r="B12" s="80">
        <f t="shared" ref="B12:O12" si="2">B9*B11</f>
        <v>12083.949141103452</v>
      </c>
      <c r="C12" s="80">
        <f t="shared" si="2"/>
        <v>17358.51201475396</v>
      </c>
      <c r="D12" s="80">
        <f t="shared" si="2"/>
        <v>23067.491341302019</v>
      </c>
      <c r="E12" s="80">
        <f t="shared" si="2"/>
        <v>34252.695908741138</v>
      </c>
      <c r="F12" s="80">
        <f t="shared" si="2"/>
        <v>47953.179281434488</v>
      </c>
      <c r="G12" s="80">
        <f t="shared" si="2"/>
        <v>61430.803177642505</v>
      </c>
      <c r="H12" s="80">
        <f t="shared" si="2"/>
        <v>78519.067286398888</v>
      </c>
      <c r="I12" s="80">
        <f t="shared" si="2"/>
        <v>107116.28555106785</v>
      </c>
      <c r="J12" s="80">
        <f t="shared" si="2"/>
        <v>139839.58447021563</v>
      </c>
      <c r="K12" s="80">
        <f t="shared" si="2"/>
        <v>181488.15521370183</v>
      </c>
      <c r="L12" s="80">
        <f t="shared" si="2"/>
        <v>236380.0478766599</v>
      </c>
      <c r="M12" s="80">
        <f t="shared" si="2"/>
        <v>308261.22110855288</v>
      </c>
      <c r="N12" s="80">
        <f t="shared" si="2"/>
        <v>404841.2892096985</v>
      </c>
      <c r="O12" s="80">
        <f t="shared" si="2"/>
        <v>529650.46395649982</v>
      </c>
      <c r="Q12" s="81">
        <f t="shared" ref="Q12:AC12" si="3">C12/B12-1</f>
        <v>0.43649330298065614</v>
      </c>
      <c r="R12" s="81">
        <f t="shared" si="3"/>
        <v>0.32888644612485685</v>
      </c>
      <c r="S12" s="81">
        <f t="shared" si="3"/>
        <v>0.48489037676204383</v>
      </c>
      <c r="T12" s="81">
        <f t="shared" si="3"/>
        <v>0.39998262937303708</v>
      </c>
      <c r="U12" s="81">
        <f t="shared" si="3"/>
        <v>0.28105798402038396</v>
      </c>
      <c r="V12" s="24">
        <f t="shared" si="3"/>
        <v>0.27817093745854837</v>
      </c>
      <c r="W12" s="24">
        <f t="shared" si="3"/>
        <v>0.36420730980362248</v>
      </c>
      <c r="X12" s="24">
        <f t="shared" si="3"/>
        <v>0.30549321936249285</v>
      </c>
      <c r="Y12" s="24">
        <f t="shared" si="3"/>
        <v>0.29783105335497417</v>
      </c>
      <c r="Z12" s="24">
        <f t="shared" si="3"/>
        <v>0.30245440865450979</v>
      </c>
      <c r="AA12" s="24">
        <f t="shared" si="3"/>
        <v>0.30409154189443122</v>
      </c>
      <c r="AB12" s="24">
        <f t="shared" si="3"/>
        <v>0.31330592850384953</v>
      </c>
      <c r="AC12" s="24">
        <f t="shared" si="3"/>
        <v>0.30829161469781075</v>
      </c>
      <c r="AD12" s="24">
        <f>(O12/H12)^(1/($O$3-$H$3))-1</f>
        <v>0.31350159221512208</v>
      </c>
    </row>
    <row r="13" spans="1:30" x14ac:dyDescent="0.15">
      <c r="A13" t="s">
        <v>393</v>
      </c>
      <c r="B13" s="109">
        <v>0.57617923629735324</v>
      </c>
      <c r="C13" s="109">
        <v>0.56663381302936233</v>
      </c>
      <c r="D13" s="109">
        <v>0.58898686208567785</v>
      </c>
      <c r="E13" s="109">
        <v>0.60644620130095439</v>
      </c>
      <c r="F13" s="109">
        <v>0.64452211729208386</v>
      </c>
      <c r="G13" s="109">
        <v>0.68214892769059521</v>
      </c>
      <c r="H13" s="109">
        <v>0.67195884662021277</v>
      </c>
      <c r="I13" s="109">
        <v>0.66234822733431686</v>
      </c>
      <c r="J13" s="109">
        <v>0.5319708192637751</v>
      </c>
      <c r="K13" s="109">
        <v>0.43228956239536248</v>
      </c>
      <c r="L13" s="109">
        <v>0.34981664782981942</v>
      </c>
      <c r="M13" s="109">
        <v>0.28279917447898967</v>
      </c>
      <c r="N13" s="109">
        <v>0.23102862071412283</v>
      </c>
      <c r="O13" s="109">
        <v>0.190071485522193</v>
      </c>
      <c r="Q13" s="81"/>
      <c r="R13" s="81"/>
      <c r="S13" s="81"/>
      <c r="T13" s="81"/>
      <c r="U13" s="81"/>
      <c r="V13" s="24"/>
      <c r="W13" s="24"/>
      <c r="X13" s="24"/>
      <c r="Y13" s="24"/>
      <c r="Z13" s="24"/>
      <c r="AA13" s="24"/>
      <c r="AB13" s="24"/>
      <c r="AC13" s="24"/>
      <c r="AD13" s="24"/>
    </row>
    <row r="14" spans="1:30" x14ac:dyDescent="0.15">
      <c r="A14" t="s">
        <v>392</v>
      </c>
      <c r="B14" s="80">
        <f>B12*B13</f>
        <v>6962.5205875770444</v>
      </c>
      <c r="C14" s="80">
        <f t="shared" ref="C14:O14" si="4">C12*C13</f>
        <v>9835.919851436036</v>
      </c>
      <c r="D14" s="80">
        <f t="shared" si="4"/>
        <v>13586.449341302021</v>
      </c>
      <c r="E14" s="80">
        <f t="shared" si="4"/>
        <v>20772.417318172804</v>
      </c>
      <c r="F14" s="80">
        <f t="shared" si="4"/>
        <v>30906.884641357046</v>
      </c>
      <c r="G14" s="80">
        <f t="shared" si="4"/>
        <v>41904.956514800841</v>
      </c>
      <c r="H14" s="80">
        <f t="shared" si="4"/>
        <v>52761.581891463473</v>
      </c>
      <c r="I14" s="80">
        <f t="shared" si="4"/>
        <v>70948.281853386288</v>
      </c>
      <c r="J14" s="80">
        <f t="shared" si="4"/>
        <v>74390.578316126484</v>
      </c>
      <c r="K14" s="80">
        <f t="shared" si="4"/>
        <v>78455.435197272789</v>
      </c>
      <c r="L14" s="80">
        <f t="shared" si="4"/>
        <v>82689.67596206539</v>
      </c>
      <c r="M14" s="80">
        <f t="shared" si="4"/>
        <v>87176.018853384056</v>
      </c>
      <c r="N14" s="80">
        <f t="shared" si="4"/>
        <v>93529.92465424395</v>
      </c>
      <c r="O14" s="80">
        <f t="shared" si="4"/>
        <v>100671.45049173066</v>
      </c>
      <c r="Q14" s="81">
        <f t="shared" ref="Q14:AC14" si="5">C14/B14-1</f>
        <v>0.41269526283137847</v>
      </c>
      <c r="R14" s="81">
        <f t="shared" si="5"/>
        <v>0.38130948060932113</v>
      </c>
      <c r="S14" s="81">
        <f t="shared" si="5"/>
        <v>0.52890698639164357</v>
      </c>
      <c r="T14" s="81">
        <f t="shared" si="5"/>
        <v>0.48788098024191329</v>
      </c>
      <c r="U14" s="81">
        <f t="shared" si="5"/>
        <v>0.35584537235199298</v>
      </c>
      <c r="V14" s="24">
        <f t="shared" si="5"/>
        <v>0.25907735694292078</v>
      </c>
      <c r="W14" s="24">
        <f t="shared" si="5"/>
        <v>0.34469588116851591</v>
      </c>
      <c r="X14" s="24">
        <f t="shared" si="5"/>
        <v>4.8518390760380337E-2</v>
      </c>
      <c r="Y14" s="24">
        <f t="shared" si="5"/>
        <v>5.4642092764388694E-2</v>
      </c>
      <c r="Z14" s="24">
        <f t="shared" si="5"/>
        <v>5.3970011818120556E-2</v>
      </c>
      <c r="AA14" s="24">
        <f t="shared" si="5"/>
        <v>5.4255175620434359E-2</v>
      </c>
      <c r="AB14" s="24">
        <f t="shared" si="5"/>
        <v>7.2885936802713269E-2</v>
      </c>
      <c r="AC14" s="24">
        <f t="shared" si="5"/>
        <v>7.6355517914582949E-2</v>
      </c>
      <c r="AD14" s="24">
        <f>(O14/H14)^(1/($O$3-$H$3))-1</f>
        <v>9.6690481210321533E-2</v>
      </c>
    </row>
    <row r="15" spans="1:30" x14ac:dyDescent="0.15">
      <c r="F15" s="80"/>
      <c r="G15" s="80"/>
      <c r="H15" s="80"/>
      <c r="I15" s="80"/>
      <c r="J15" s="80"/>
      <c r="K15" s="80"/>
      <c r="L15" s="80"/>
      <c r="M15" s="80"/>
      <c r="N15" s="80"/>
      <c r="O15" s="80"/>
      <c r="U15" s="24"/>
      <c r="V15" s="24"/>
      <c r="W15" s="24"/>
      <c r="X15" s="24"/>
      <c r="Y15" s="24"/>
      <c r="Z15" s="24"/>
      <c r="AA15" s="24"/>
      <c r="AB15" s="24"/>
      <c r="AC15" s="24"/>
      <c r="AD15" s="24"/>
    </row>
    <row r="16" spans="1:30" x14ac:dyDescent="0.15">
      <c r="A16" t="s">
        <v>394</v>
      </c>
      <c r="B16" s="80">
        <v>3940.5724116216866</v>
      </c>
      <c r="C16" s="80">
        <f>C14-B14</f>
        <v>2873.3992638589916</v>
      </c>
      <c r="D16" s="80">
        <f t="shared" ref="D16:O16" si="6">D14-C14</f>
        <v>3750.5294898659849</v>
      </c>
      <c r="E16" s="80">
        <f t="shared" si="6"/>
        <v>7185.9679768707829</v>
      </c>
      <c r="F16" s="80">
        <f t="shared" si="6"/>
        <v>10134.467323184243</v>
      </c>
      <c r="G16" s="80">
        <f t="shared" si="6"/>
        <v>10998.071873443794</v>
      </c>
      <c r="H16" s="80">
        <f t="shared" si="6"/>
        <v>10856.625376662632</v>
      </c>
      <c r="I16" s="80">
        <f t="shared" si="6"/>
        <v>18186.699961922815</v>
      </c>
      <c r="J16" s="80">
        <f t="shared" si="6"/>
        <v>3442.2964627401961</v>
      </c>
      <c r="K16" s="80">
        <f t="shared" si="6"/>
        <v>4064.8568811463047</v>
      </c>
      <c r="L16" s="80">
        <f t="shared" si="6"/>
        <v>4234.2407647926011</v>
      </c>
      <c r="M16" s="80">
        <f t="shared" si="6"/>
        <v>4486.3428913186654</v>
      </c>
      <c r="N16" s="80">
        <f t="shared" si="6"/>
        <v>6353.905800859895</v>
      </c>
      <c r="O16" s="80">
        <f t="shared" si="6"/>
        <v>7141.5258374867117</v>
      </c>
      <c r="Q16" s="81"/>
      <c r="R16" s="81">
        <f t="shared" ref="R16:AC16" si="7">D16/C16-1</f>
        <v>0.30525873554690142</v>
      </c>
      <c r="S16" s="81">
        <f t="shared" si="7"/>
        <v>0.91598759489491544</v>
      </c>
      <c r="T16" s="81">
        <f t="shared" si="7"/>
        <v>0.41031345475010306</v>
      </c>
      <c r="U16" s="81">
        <f t="shared" si="7"/>
        <v>8.5214597148477234E-2</v>
      </c>
      <c r="V16" s="24">
        <f t="shared" si="7"/>
        <v>-1.2861026769856121E-2</v>
      </c>
      <c r="W16" s="24">
        <f t="shared" si="7"/>
        <v>0.67517062908119563</v>
      </c>
      <c r="X16" s="24">
        <f t="shared" si="7"/>
        <v>-0.81072451462072426</v>
      </c>
      <c r="Y16" s="24">
        <f t="shared" si="7"/>
        <v>0.18085613053517391</v>
      </c>
      <c r="Z16" s="24">
        <f t="shared" si="7"/>
        <v>4.1670319177025794E-2</v>
      </c>
      <c r="AA16" s="24">
        <f t="shared" si="7"/>
        <v>5.95389210321422E-2</v>
      </c>
      <c r="AB16" s="24">
        <f t="shared" si="7"/>
        <v>0.41627734544211337</v>
      </c>
      <c r="AC16" s="24">
        <f t="shared" si="7"/>
        <v>0.1239584062641006</v>
      </c>
      <c r="AD16" s="24">
        <f>(O16/H16)^(1/($O$3-$H$3))-1</f>
        <v>-5.8080610263641974E-2</v>
      </c>
    </row>
    <row r="17" spans="1:30" x14ac:dyDescent="0.15">
      <c r="F17" s="83"/>
      <c r="G17" s="83"/>
      <c r="H17" s="83"/>
      <c r="I17" s="83"/>
      <c r="J17" s="83"/>
      <c r="K17" s="83"/>
      <c r="L17" s="83"/>
      <c r="M17" s="83"/>
      <c r="N17" s="83"/>
      <c r="O17" s="83"/>
      <c r="U17" s="24"/>
      <c r="V17" s="24"/>
      <c r="W17" s="24"/>
      <c r="X17" s="24"/>
      <c r="Y17" s="24"/>
      <c r="Z17" s="24"/>
      <c r="AA17" s="24"/>
      <c r="AB17" s="24"/>
      <c r="AC17" s="24"/>
      <c r="AD17" s="24"/>
    </row>
    <row r="18" spans="1:30" x14ac:dyDescent="0.15">
      <c r="A18" t="s">
        <v>151</v>
      </c>
      <c r="B18" s="84">
        <v>0.66289080346799756</v>
      </c>
      <c r="C18" s="84">
        <v>0.72822568121043241</v>
      </c>
      <c r="D18" s="84">
        <v>0.8</v>
      </c>
      <c r="E18" s="84">
        <v>0.8</v>
      </c>
      <c r="F18" s="84">
        <v>0.8</v>
      </c>
      <c r="G18" s="84">
        <v>0.8</v>
      </c>
      <c r="H18" s="84">
        <v>0.8</v>
      </c>
      <c r="I18" s="84">
        <v>0.8</v>
      </c>
      <c r="J18" s="84">
        <v>0.8</v>
      </c>
      <c r="K18" s="84">
        <v>0.8</v>
      </c>
      <c r="L18" s="84">
        <v>0.8</v>
      </c>
      <c r="M18" s="84">
        <v>0.8</v>
      </c>
      <c r="N18" s="84">
        <v>0.8</v>
      </c>
      <c r="O18" s="84">
        <v>0.8</v>
      </c>
    </row>
    <row r="19" spans="1:30" x14ac:dyDescent="0.15">
      <c r="A19" t="s">
        <v>152</v>
      </c>
      <c r="B19" s="83">
        <f>B16*B18</f>
        <v>2612.1692120637244</v>
      </c>
      <c r="C19" s="83">
        <f>C16*C18</f>
        <v>2092.4831363132694</v>
      </c>
      <c r="D19" s="83">
        <f>D16*D18</f>
        <v>3000.423591892788</v>
      </c>
      <c r="E19" s="83">
        <f>E16*E18</f>
        <v>5748.774381496627</v>
      </c>
      <c r="F19" s="83">
        <f t="shared" ref="F19:O19" si="8">F16*F18</f>
        <v>8107.5738585473946</v>
      </c>
      <c r="G19" s="83">
        <f t="shared" si="8"/>
        <v>8798.457498755035</v>
      </c>
      <c r="H19" s="83">
        <f t="shared" si="8"/>
        <v>8685.3003013301059</v>
      </c>
      <c r="I19" s="83">
        <f t="shared" si="8"/>
        <v>14549.359969538253</v>
      </c>
      <c r="J19" s="83">
        <f t="shared" si="8"/>
        <v>2753.8371701921569</v>
      </c>
      <c r="K19" s="83">
        <f t="shared" si="8"/>
        <v>3251.8855049170438</v>
      </c>
      <c r="L19" s="83">
        <f t="shared" si="8"/>
        <v>3387.392611834081</v>
      </c>
      <c r="M19" s="83">
        <f t="shared" si="8"/>
        <v>3589.0743130549326</v>
      </c>
      <c r="N19" s="83">
        <f t="shared" si="8"/>
        <v>5083.1246406879163</v>
      </c>
      <c r="O19" s="83">
        <f t="shared" si="8"/>
        <v>5713.2206699893695</v>
      </c>
      <c r="Q19" s="81"/>
      <c r="R19" s="81">
        <f>D19/C19-1</f>
        <v>0.43390574567745954</v>
      </c>
      <c r="S19" s="81">
        <f>E19/D19-1</f>
        <v>0.91598759489491566</v>
      </c>
      <c r="T19" s="81">
        <f>F19/E19-1</f>
        <v>0.41031345475010306</v>
      </c>
      <c r="U19" s="81">
        <f>G19/F19-1</f>
        <v>8.5214597148477012E-2</v>
      </c>
      <c r="V19" s="24">
        <f t="shared" ref="V19:AC19" si="9">H19/G19-1</f>
        <v>-1.286102676985601E-2</v>
      </c>
      <c r="W19" s="24">
        <f t="shared" si="9"/>
        <v>0.67517062908119585</v>
      </c>
      <c r="X19" s="24">
        <f t="shared" si="9"/>
        <v>-0.81072451462072426</v>
      </c>
      <c r="Y19" s="24">
        <f t="shared" si="9"/>
        <v>0.18085613053517391</v>
      </c>
      <c r="Z19" s="24">
        <f t="shared" si="9"/>
        <v>4.1670319177025794E-2</v>
      </c>
      <c r="AA19" s="24">
        <f t="shared" si="9"/>
        <v>5.9538921032142422E-2</v>
      </c>
      <c r="AB19" s="24">
        <f t="shared" si="9"/>
        <v>0.41627734544211337</v>
      </c>
      <c r="AC19" s="24">
        <f t="shared" si="9"/>
        <v>0.1239584062641006</v>
      </c>
      <c r="AD19" s="24">
        <f>(O19/H19)^(1/($O$3-$H$3))-1</f>
        <v>-5.8080610263641974E-2</v>
      </c>
    </row>
    <row r="20" spans="1:30" x14ac:dyDescent="0.15">
      <c r="A20" t="s">
        <v>499</v>
      </c>
      <c r="B20" s="80">
        <v>2003.2216543976963</v>
      </c>
      <c r="G20" s="82"/>
      <c r="H20" s="82"/>
      <c r="I20" s="82"/>
      <c r="J20" s="82"/>
      <c r="K20" s="82"/>
      <c r="L20" s="82"/>
      <c r="M20" s="82"/>
      <c r="N20" s="82"/>
      <c r="O20" s="82"/>
    </row>
    <row r="21" spans="1:30" x14ac:dyDescent="0.15">
      <c r="F21" s="80"/>
      <c r="G21" s="80"/>
      <c r="H21" s="80"/>
      <c r="I21" s="80"/>
      <c r="J21" s="80"/>
      <c r="K21" s="80"/>
      <c r="L21" s="80"/>
      <c r="M21" s="80"/>
      <c r="N21" s="80"/>
      <c r="O21" s="80"/>
    </row>
    <row r="22" spans="1:30" x14ac:dyDescent="0.15">
      <c r="A22" t="s">
        <v>144</v>
      </c>
      <c r="B22" s="84">
        <f>1-B18</f>
        <v>0.33710919653200244</v>
      </c>
      <c r="C22" s="84">
        <f>1-C18</f>
        <v>0.27177431878956759</v>
      </c>
      <c r="D22" s="84">
        <f>1-D18</f>
        <v>0.19999999999999996</v>
      </c>
      <c r="E22" s="84">
        <f>1-E18</f>
        <v>0.19999999999999996</v>
      </c>
      <c r="F22" s="84">
        <f>1-F18</f>
        <v>0.19999999999999996</v>
      </c>
      <c r="G22" s="84">
        <f t="shared" ref="G22:O22" si="10">1-G18</f>
        <v>0.19999999999999996</v>
      </c>
      <c r="H22" s="84">
        <f t="shared" si="10"/>
        <v>0.19999999999999996</v>
      </c>
      <c r="I22" s="84">
        <f t="shared" si="10"/>
        <v>0.19999999999999996</v>
      </c>
      <c r="J22" s="84">
        <f t="shared" si="10"/>
        <v>0.19999999999999996</v>
      </c>
      <c r="K22" s="84">
        <f t="shared" si="10"/>
        <v>0.19999999999999996</v>
      </c>
      <c r="L22" s="84">
        <f t="shared" si="10"/>
        <v>0.19999999999999996</v>
      </c>
      <c r="M22" s="84">
        <f t="shared" si="10"/>
        <v>0.19999999999999996</v>
      </c>
      <c r="N22" s="84">
        <f t="shared" si="10"/>
        <v>0.19999999999999996</v>
      </c>
      <c r="O22" s="84">
        <f t="shared" si="10"/>
        <v>0.19999999999999996</v>
      </c>
    </row>
    <row r="23" spans="1:30" x14ac:dyDescent="0.15">
      <c r="A23" t="s">
        <v>150</v>
      </c>
      <c r="B23" s="83">
        <f t="shared" ref="B23:O23" si="11">B16*B22</f>
        <v>1328.4031995579619</v>
      </c>
      <c r="C23" s="83">
        <f t="shared" si="11"/>
        <v>780.91612754572247</v>
      </c>
      <c r="D23" s="83">
        <f t="shared" si="11"/>
        <v>750.10589797319687</v>
      </c>
      <c r="E23" s="83">
        <f t="shared" si="11"/>
        <v>1437.1935953741563</v>
      </c>
      <c r="F23" s="83">
        <f t="shared" si="11"/>
        <v>2026.893464636848</v>
      </c>
      <c r="G23" s="83">
        <f t="shared" si="11"/>
        <v>2199.6143746887583</v>
      </c>
      <c r="H23" s="83">
        <f t="shared" si="11"/>
        <v>2171.325075332526</v>
      </c>
      <c r="I23" s="83">
        <f t="shared" si="11"/>
        <v>3637.3399923845623</v>
      </c>
      <c r="J23" s="83">
        <f t="shared" si="11"/>
        <v>688.45929254803912</v>
      </c>
      <c r="K23" s="83">
        <f t="shared" si="11"/>
        <v>812.97137622926073</v>
      </c>
      <c r="L23" s="83">
        <f t="shared" si="11"/>
        <v>846.84815295852002</v>
      </c>
      <c r="M23" s="83">
        <f t="shared" si="11"/>
        <v>897.26857826373282</v>
      </c>
      <c r="N23" s="83">
        <f t="shared" si="11"/>
        <v>1270.7811601719786</v>
      </c>
      <c r="O23" s="83">
        <f t="shared" si="11"/>
        <v>1428.3051674973419</v>
      </c>
      <c r="Q23" s="81"/>
      <c r="R23" s="81">
        <f>D23/C23-1</f>
        <v>-3.9453954766380028E-2</v>
      </c>
      <c r="S23" s="81">
        <f>E23/D23-1</f>
        <v>0.91598759489491544</v>
      </c>
      <c r="T23" s="81">
        <f>F23/E23-1</f>
        <v>0.41031345475010306</v>
      </c>
      <c r="U23" s="81">
        <f>G23/F23-1</f>
        <v>8.5214597148477234E-2</v>
      </c>
      <c r="V23" s="24">
        <f t="shared" ref="V23:AC23" si="12">H23/G23-1</f>
        <v>-1.286102676985601E-2</v>
      </c>
      <c r="W23" s="24">
        <f t="shared" si="12"/>
        <v>0.67517062908119563</v>
      </c>
      <c r="X23" s="24">
        <f t="shared" si="12"/>
        <v>-0.81072451462072426</v>
      </c>
      <c r="Y23" s="24">
        <f t="shared" si="12"/>
        <v>0.18085613053517391</v>
      </c>
      <c r="Z23" s="24">
        <f t="shared" si="12"/>
        <v>4.1670319177025794E-2</v>
      </c>
      <c r="AA23" s="24">
        <f t="shared" si="12"/>
        <v>5.95389210321422E-2</v>
      </c>
      <c r="AB23" s="24">
        <f t="shared" si="12"/>
        <v>0.41627734544211337</v>
      </c>
      <c r="AC23" s="24">
        <f t="shared" si="12"/>
        <v>0.1239584062641006</v>
      </c>
      <c r="AD23" s="24">
        <f>(O23/H23)^(1/($O$3-$H$3))-1</f>
        <v>-5.8080610263641974E-2</v>
      </c>
    </row>
    <row r="24" spans="1:30" x14ac:dyDescent="0.15">
      <c r="F24" s="82"/>
      <c r="G24" s="82"/>
      <c r="H24" s="82"/>
      <c r="I24" s="82"/>
      <c r="J24" s="82"/>
      <c r="K24" s="82"/>
      <c r="L24" s="82"/>
      <c r="M24" s="82"/>
      <c r="N24" s="82"/>
      <c r="O24" s="82"/>
    </row>
    <row r="25" spans="1:30" x14ac:dyDescent="0.15">
      <c r="A25" s="67" t="s">
        <v>149</v>
      </c>
      <c r="B25" s="68"/>
      <c r="C25" s="68"/>
      <c r="D25" s="68"/>
      <c r="E25" s="68"/>
      <c r="F25" s="68"/>
      <c r="G25" s="68"/>
      <c r="H25" s="68"/>
      <c r="I25" s="68"/>
      <c r="J25" s="68"/>
      <c r="K25" s="68"/>
      <c r="L25" s="68"/>
      <c r="M25" s="68"/>
      <c r="N25" s="68"/>
      <c r="O25" s="68"/>
      <c r="P25" s="85"/>
      <c r="Q25" s="85"/>
      <c r="R25" s="85"/>
      <c r="S25" s="85"/>
      <c r="T25" s="85"/>
      <c r="U25" s="85"/>
      <c r="V25" s="85"/>
      <c r="W25" s="85"/>
      <c r="X25" s="85"/>
      <c r="Y25" s="85"/>
      <c r="Z25" s="85"/>
      <c r="AA25" s="85"/>
      <c r="AB25" s="85"/>
      <c r="AC25" s="85"/>
      <c r="AD25" s="85"/>
    </row>
    <row r="26" spans="1:30" x14ac:dyDescent="0.15">
      <c r="A26" s="98" t="s">
        <v>370</v>
      </c>
      <c r="B26" s="20"/>
      <c r="C26" s="20"/>
      <c r="D26" s="20"/>
      <c r="E26" s="20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30" x14ac:dyDescent="0.15">
      <c r="A27" s="151" t="s">
        <v>454</v>
      </c>
      <c r="B27" s="4">
        <f>'Wholesale Prices'!B91</f>
        <v>30000</v>
      </c>
      <c r="C27" s="4">
        <f>'Wholesale Prices'!C91</f>
        <v>29000</v>
      </c>
      <c r="D27" s="4">
        <f>'Wholesale Prices'!D91</f>
        <v>18850</v>
      </c>
      <c r="E27" s="4">
        <f>'Wholesale Prices'!E91</f>
        <v>15316</v>
      </c>
      <c r="F27" s="4">
        <f>'Wholesale Prices'!F91</f>
        <v>15000</v>
      </c>
      <c r="G27" s="4">
        <f>'Wholesale Prices'!G91</f>
        <v>15711.82525</v>
      </c>
      <c r="H27" s="4">
        <f>'Wholesale Prices'!H91</f>
        <v>13147.89539</v>
      </c>
      <c r="I27" s="4">
        <f>'Wholesale Prices'!I91</f>
        <v>12027.557821606406</v>
      </c>
      <c r="J27" s="4">
        <f>'Wholesale Prices'!J91</f>
        <v>10124.753997586136</v>
      </c>
      <c r="K27" s="4">
        <f>'Wholesale Prices'!K91</f>
        <v>8592.6404684400186</v>
      </c>
      <c r="L27" s="4">
        <f>'Wholesale Prices'!L91</f>
        <v>7408.5167720261516</v>
      </c>
      <c r="M27" s="4">
        <f>'Wholesale Prices'!M91</f>
        <v>6409.928203479034</v>
      </c>
      <c r="N27" s="4">
        <f>'Wholesale Prices'!N91</f>
        <v>5634.5782468631742</v>
      </c>
      <c r="O27" s="4">
        <f>'Wholesale Prices'!O91</f>
        <v>4964.9811270632454</v>
      </c>
      <c r="Q27" s="81">
        <f t="shared" ref="Q27:AC28" si="13">C27/B27-1</f>
        <v>-3.3333333333333326E-2</v>
      </c>
      <c r="R27" s="81">
        <f t="shared" si="13"/>
        <v>-0.35</v>
      </c>
      <c r="S27" s="81">
        <f t="shared" si="13"/>
        <v>-0.1874801061007958</v>
      </c>
      <c r="T27" s="81">
        <f t="shared" si="13"/>
        <v>-2.0632018803865226E-2</v>
      </c>
      <c r="U27" s="81">
        <f t="shared" si="13"/>
        <v>4.7455016666666738E-2</v>
      </c>
      <c r="V27" s="24">
        <f t="shared" si="13"/>
        <v>-0.16318472355718194</v>
      </c>
      <c r="W27" s="24">
        <f t="shared" si="13"/>
        <v>-8.5210410880337428E-2</v>
      </c>
      <c r="X27" s="24">
        <f t="shared" si="13"/>
        <v>-0.15820367295196514</v>
      </c>
      <c r="Y27" s="24">
        <f t="shared" si="13"/>
        <v>-0.15132353136791199</v>
      </c>
      <c r="Z27" s="24">
        <f t="shared" si="13"/>
        <v>-0.13780673132584154</v>
      </c>
      <c r="AA27" s="24">
        <f t="shared" si="13"/>
        <v>-0.13478927014347764</v>
      </c>
      <c r="AB27" s="24">
        <f t="shared" si="13"/>
        <v>-0.12096078645546027</v>
      </c>
      <c r="AC27" s="24">
        <f t="shared" si="13"/>
        <v>-0.11883713216205671</v>
      </c>
      <c r="AD27" s="24">
        <f>(O27/H27)^(1/($O$3-$H$3))-1</f>
        <v>-0.12987790952903178</v>
      </c>
    </row>
    <row r="28" spans="1:30" x14ac:dyDescent="0.15">
      <c r="A28" s="151" t="s">
        <v>453</v>
      </c>
      <c r="B28" s="4">
        <f>'Wholesale Prices'!B92</f>
        <v>140000</v>
      </c>
      <c r="C28" s="4">
        <f>'Wholesale Prices'!C92</f>
        <v>142250</v>
      </c>
      <c r="D28" s="4">
        <f>'Wholesale Prices'!D92</f>
        <v>99337.5</v>
      </c>
      <c r="E28" s="4">
        <f>'Wholesale Prices'!E92</f>
        <v>81390</v>
      </c>
      <c r="F28" s="4">
        <f>'Wholesale Prices'!F92</f>
        <v>72500</v>
      </c>
      <c r="G28" s="4">
        <f>'Wholesale Prices'!G92</f>
        <v>70000</v>
      </c>
      <c r="H28" s="4">
        <f>'Wholesale Prices'!H92</f>
        <v>65146.024460000001</v>
      </c>
      <c r="I28" s="4">
        <f>'Wholesale Prices'!I92</f>
        <v>55971.935953976579</v>
      </c>
      <c r="J28" s="4">
        <f>'Wholesale Prices'!J92</f>
        <v>44252.575539366168</v>
      </c>
      <c r="K28" s="4">
        <f>'Wholesale Prices'!K92</f>
        <v>35272.960317645469</v>
      </c>
      <c r="L28" s="4">
        <f>'Wholesale Prices'!L92</f>
        <v>28563.257479162374</v>
      </c>
      <c r="M28" s="4">
        <f>'Wholesale Prices'!M92</f>
        <v>23210.83843347089</v>
      </c>
      <c r="N28" s="4">
        <f>'Wholesale Prices'!N92</f>
        <v>19162.857708831045</v>
      </c>
      <c r="O28" s="4">
        <f>'Wholesale Prices'!O92</f>
        <v>15859.067939794313</v>
      </c>
      <c r="Q28" s="81">
        <f t="shared" si="13"/>
        <v>1.6071428571428514E-2</v>
      </c>
      <c r="R28" s="81">
        <f t="shared" si="13"/>
        <v>-0.30166959578207386</v>
      </c>
      <c r="S28" s="81">
        <f t="shared" si="13"/>
        <v>-0.18067195167987915</v>
      </c>
      <c r="T28" s="81">
        <f t="shared" si="13"/>
        <v>-0.1092271777859688</v>
      </c>
      <c r="U28" s="81">
        <f t="shared" si="13"/>
        <v>-3.4482758620689613E-2</v>
      </c>
      <c r="V28" s="24">
        <f t="shared" si="13"/>
        <v>-6.9342507714285739E-2</v>
      </c>
      <c r="W28" s="24">
        <f t="shared" si="13"/>
        <v>-0.14082345902252802</v>
      </c>
      <c r="X28" s="24">
        <f t="shared" si="13"/>
        <v>-0.2093792221917562</v>
      </c>
      <c r="Y28" s="24">
        <f t="shared" si="13"/>
        <v>-0.20291734689504393</v>
      </c>
      <c r="Z28" s="24">
        <f t="shared" si="13"/>
        <v>-0.1902222772928569</v>
      </c>
      <c r="AA28" s="24">
        <f t="shared" si="13"/>
        <v>-0.18738825743514065</v>
      </c>
      <c r="AB28" s="24">
        <f t="shared" si="13"/>
        <v>-0.17440045245425118</v>
      </c>
      <c r="AC28" s="24">
        <f t="shared" si="13"/>
        <v>-0.17240590204425554</v>
      </c>
      <c r="AD28" s="24">
        <f>(O28/H28)^(1/($O$3-$H$3))-1</f>
        <v>-0.18277547448002041</v>
      </c>
    </row>
    <row r="29" spans="1:30" x14ac:dyDescent="0.15">
      <c r="A29" s="151" t="s">
        <v>491</v>
      </c>
      <c r="B29" s="4"/>
      <c r="C29" s="4"/>
      <c r="D29" s="4"/>
      <c r="E29" s="4"/>
      <c r="F29" s="4"/>
      <c r="G29" s="4"/>
      <c r="H29" s="4"/>
      <c r="I29" s="4">
        <f>'Wholesale Prices'!I93</f>
        <v>218290.55022050865</v>
      </c>
      <c r="J29" s="4">
        <f>'Wholesale Prices'!J93</f>
        <v>166236.17496378353</v>
      </c>
      <c r="K29" s="4">
        <f>'Wholesale Prices'!K93</f>
        <v>127629.56037518298</v>
      </c>
      <c r="L29" s="4">
        <f>'Wholesale Prices'!L93</f>
        <v>99549.590189077164</v>
      </c>
      <c r="M29" s="4">
        <f>'Wholesale Prices'!M93</f>
        <v>77919.283170449082</v>
      </c>
      <c r="N29" s="4">
        <f>'Wholesale Prices'!N93</f>
        <v>61963.618736339988</v>
      </c>
      <c r="O29" s="4">
        <f>'Wholesale Prices'!O93</f>
        <v>49394.265989747641</v>
      </c>
      <c r="Q29" s="81"/>
      <c r="R29" s="81"/>
      <c r="S29" s="81"/>
      <c r="T29" s="81"/>
      <c r="U29" s="81"/>
      <c r="V29" s="24"/>
      <c r="W29" s="24"/>
      <c r="X29" s="24">
        <f t="shared" ref="X29:AC29" si="14">J29/I29-1</f>
        <v>-0.23846371363369512</v>
      </c>
      <c r="Y29" s="24">
        <f t="shared" si="14"/>
        <v>-0.23223955072962577</v>
      </c>
      <c r="Z29" s="24">
        <f t="shared" si="14"/>
        <v>-0.22001149344682569</v>
      </c>
      <c r="AA29" s="24">
        <f t="shared" si="14"/>
        <v>-0.2172817284083749</v>
      </c>
      <c r="AB29" s="24">
        <f t="shared" si="14"/>
        <v>-0.20477170457543792</v>
      </c>
      <c r="AC29" s="24">
        <f t="shared" si="14"/>
        <v>-0.20285052750188659</v>
      </c>
      <c r="AD29" s="24"/>
    </row>
    <row r="30" spans="1:30" x14ac:dyDescent="0.15">
      <c r="A30" s="46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U30" s="24"/>
      <c r="V30" s="24"/>
      <c r="W30" s="24"/>
      <c r="X30" s="24"/>
      <c r="Y30" s="24"/>
      <c r="Z30" s="24"/>
      <c r="AA30" s="24"/>
      <c r="AB30" s="24"/>
      <c r="AC30" s="24"/>
      <c r="AD30" s="24"/>
    </row>
    <row r="31" spans="1:30" x14ac:dyDescent="0.15">
      <c r="A31" s="98" t="s">
        <v>371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U31" s="24"/>
      <c r="V31" s="24"/>
      <c r="W31" s="24"/>
      <c r="X31" s="24"/>
      <c r="Y31" s="24"/>
      <c r="Z31" s="24"/>
      <c r="AA31" s="24"/>
      <c r="AB31" s="24"/>
      <c r="AC31" s="24"/>
      <c r="AD31" s="24"/>
    </row>
    <row r="32" spans="1:30" x14ac:dyDescent="0.15">
      <c r="A32" s="151" t="s">
        <v>452</v>
      </c>
      <c r="B32" s="4">
        <f>'Wholesale Prices'!B98</f>
        <v>622528.94147635135</v>
      </c>
      <c r="C32" s="4">
        <f>'Wholesale Prices'!C98</f>
        <v>624373.67812746274</v>
      </c>
      <c r="D32" s="4">
        <f>'Wholesale Prices'!D98</f>
        <v>421081.57534125092</v>
      </c>
      <c r="E32" s="4">
        <f>'Wholesale Prices'!E98</f>
        <v>354983.80356104556</v>
      </c>
      <c r="F32" s="4">
        <f>'Wholesale Prices'!F98</f>
        <v>360713.78211038577</v>
      </c>
      <c r="G32" s="4">
        <f>'Wholesale Prices'!G98</f>
        <v>392018.36542726506</v>
      </c>
      <c r="H32" s="4">
        <f>'Wholesale Prices'!H98</f>
        <v>340364.5413224221</v>
      </c>
      <c r="I32" s="4">
        <f>'Wholesale Prices'!I98</f>
        <v>323053.03040658182</v>
      </c>
      <c r="J32" s="4">
        <f>'Wholesale Prices'!J98</f>
        <v>282155.90395537863</v>
      </c>
      <c r="K32" s="4">
        <f>'Wholesale Prices'!K98</f>
        <v>248450.34202766608</v>
      </c>
      <c r="L32" s="4">
        <f>'Wholesale Prices'!L98</f>
        <v>222255.50316078454</v>
      </c>
      <c r="M32" s="4">
        <f>'Wholesale Prices'!M98</f>
        <v>192297.84610437101</v>
      </c>
      <c r="N32" s="4">
        <f>'Wholesale Prices'!N98</f>
        <v>169037.34740589521</v>
      </c>
      <c r="O32" s="4">
        <f>'Wholesale Prices'!O98</f>
        <v>148949.43381189735</v>
      </c>
      <c r="Q32" s="81">
        <f t="shared" ref="Q32:AC33" si="15">C32/B32-1</f>
        <v>2.9632946007884797E-3</v>
      </c>
      <c r="R32" s="81">
        <f t="shared" si="15"/>
        <v>-0.32559364673395275</v>
      </c>
      <c r="S32" s="81">
        <f t="shared" si="15"/>
        <v>-0.15697141753741828</v>
      </c>
      <c r="T32" s="81">
        <f t="shared" si="15"/>
        <v>1.6141521083101518E-2</v>
      </c>
      <c r="U32" s="81">
        <f t="shared" si="15"/>
        <v>8.6785104615990205E-2</v>
      </c>
      <c r="V32" s="24">
        <f t="shared" si="15"/>
        <v>-0.13176378624135354</v>
      </c>
      <c r="W32" s="24">
        <f t="shared" si="15"/>
        <v>-5.0861675686249996E-2</v>
      </c>
      <c r="X32" s="24">
        <f t="shared" si="15"/>
        <v>-0.12659570597351055</v>
      </c>
      <c r="Y32" s="24">
        <f t="shared" si="15"/>
        <v>-0.11945722721096386</v>
      </c>
      <c r="Z32" s="24">
        <f t="shared" si="15"/>
        <v>-0.105432895173735</v>
      </c>
      <c r="AA32" s="24">
        <f t="shared" si="15"/>
        <v>-0.13478927014347764</v>
      </c>
      <c r="AB32" s="24">
        <f t="shared" si="15"/>
        <v>-0.12096078645546038</v>
      </c>
      <c r="AC32" s="24">
        <f t="shared" si="15"/>
        <v>-0.11883713216205671</v>
      </c>
      <c r="AD32" s="24">
        <f>(O32/H32)^(1/($O$3-$H$3))-1</f>
        <v>-0.11135604193697834</v>
      </c>
    </row>
    <row r="33" spans="1:30" x14ac:dyDescent="0.15">
      <c r="A33" s="151" t="s">
        <v>451</v>
      </c>
      <c r="B33" s="4">
        <f>'Wholesale Prices'!B99</f>
        <v>2905135.0602229731</v>
      </c>
      <c r="C33" s="4">
        <f>'Wholesale Prices'!C99</f>
        <v>3062660.5418493645</v>
      </c>
      <c r="D33" s="4">
        <f>'Wholesale Prices'!D99</f>
        <v>2219055.2249581707</v>
      </c>
      <c r="E33" s="4">
        <f>'Wholesale Prices'!E99</f>
        <v>1886401.9177222184</v>
      </c>
      <c r="F33" s="4">
        <f>'Wholesale Prices'!F99</f>
        <v>1743449.9468668646</v>
      </c>
      <c r="G33" s="4">
        <f>'Wholesale Prices'!G99</f>
        <v>1746537.0918575199</v>
      </c>
      <c r="H33" s="4">
        <f>'Wholesale Prices'!H99</f>
        <v>1686459.7775224003</v>
      </c>
      <c r="I33" s="4">
        <f>'Wholesale Prices'!I99</f>
        <v>1503372.8206380154</v>
      </c>
      <c r="J33" s="4">
        <f>'Wholesale Prices'!J99</f>
        <v>1233227.5388261662</v>
      </c>
      <c r="K33" s="4">
        <f>'Wholesale Prices'!K99</f>
        <v>1019893.6040016026</v>
      </c>
      <c r="L33" s="4">
        <f>'Wholesale Prices'!L99</f>
        <v>856897.72437487124</v>
      </c>
      <c r="M33" s="4">
        <f>'Wholesale Prices'!M99</f>
        <v>696325.15300412674</v>
      </c>
      <c r="N33" s="4">
        <f>'Wholesale Prices'!N99</f>
        <v>574885.73126493138</v>
      </c>
      <c r="O33" s="4">
        <f>'Wholesale Prices'!O99</f>
        <v>475772.03819382942</v>
      </c>
      <c r="Q33" s="81">
        <f t="shared" si="15"/>
        <v>5.4223118154892669E-2</v>
      </c>
      <c r="R33" s="81">
        <f t="shared" si="15"/>
        <v>-0.27544852110243634</v>
      </c>
      <c r="S33" s="81">
        <f t="shared" si="15"/>
        <v>-0.1499076289289839</v>
      </c>
      <c r="T33" s="81">
        <f t="shared" si="15"/>
        <v>-7.5780229818661726E-2</v>
      </c>
      <c r="U33" s="81">
        <f t="shared" si="15"/>
        <v>1.7707104217148384E-3</v>
      </c>
      <c r="V33" s="24">
        <f t="shared" si="15"/>
        <v>-3.4397960750564338E-2</v>
      </c>
      <c r="W33" s="24">
        <f t="shared" si="15"/>
        <v>-0.10856289567330224</v>
      </c>
      <c r="X33" s="24">
        <f t="shared" si="15"/>
        <v>-0.17969280680304067</v>
      </c>
      <c r="Y33" s="24">
        <f t="shared" si="15"/>
        <v>-0.17298829948901651</v>
      </c>
      <c r="Z33" s="24">
        <f t="shared" si="15"/>
        <v>-0.15981655241998682</v>
      </c>
      <c r="AA33" s="24">
        <f t="shared" si="15"/>
        <v>-0.18738825743514054</v>
      </c>
      <c r="AB33" s="24">
        <f t="shared" si="15"/>
        <v>-0.17440045245425118</v>
      </c>
      <c r="AC33" s="24">
        <f t="shared" si="15"/>
        <v>-0.17240590204425554</v>
      </c>
      <c r="AD33" s="24">
        <f>(O33/H33)^(1/($O$3-$H$3))-1</f>
        <v>-0.16537961173796911</v>
      </c>
    </row>
    <row r="34" spans="1:30" x14ac:dyDescent="0.15">
      <c r="A34" s="151" t="s">
        <v>490</v>
      </c>
      <c r="B34" s="4"/>
      <c r="C34" s="4"/>
      <c r="D34" s="4"/>
      <c r="E34" s="4"/>
      <c r="F34" s="4"/>
      <c r="G34" s="4"/>
      <c r="H34" s="4"/>
      <c r="I34" s="4">
        <f>'Wholesale Prices'!I100</f>
        <v>5863154.0004882598</v>
      </c>
      <c r="J34" s="4">
        <f>'Wholesale Prices'!J100</f>
        <v>4632657.5666108457</v>
      </c>
      <c r="K34" s="4">
        <f>'Wholesale Prices'!K100</f>
        <v>3690321.7403918332</v>
      </c>
      <c r="L34" s="4">
        <f>'Wholesale Prices'!L100</f>
        <v>2986487.7056723149</v>
      </c>
      <c r="M34" s="4">
        <f>'Wholesale Prices'!M100</f>
        <v>2337578.4951134725</v>
      </c>
      <c r="N34" s="4">
        <f>'Wholesale Prices'!N100</f>
        <v>1858908.5620901997</v>
      </c>
      <c r="O34" s="4">
        <f>'Wholesale Prices'!O100</f>
        <v>1481827.9796924293</v>
      </c>
      <c r="Q34" s="81"/>
      <c r="R34" s="81"/>
      <c r="S34" s="81"/>
      <c r="T34" s="81"/>
      <c r="U34" s="81"/>
      <c r="V34" s="24"/>
      <c r="W34" s="24"/>
      <c r="X34" s="24">
        <f t="shared" ref="X34:AC34" si="16">J34/I34-1</f>
        <v>-0.20986936958758773</v>
      </c>
      <c r="Y34" s="24">
        <f t="shared" si="16"/>
        <v>-0.20341150034717659</v>
      </c>
      <c r="Z34" s="24">
        <f t="shared" si="16"/>
        <v>-0.19072430108622085</v>
      </c>
      <c r="AA34" s="24">
        <f t="shared" si="16"/>
        <v>-0.21728172840837479</v>
      </c>
      <c r="AB34" s="24">
        <f t="shared" si="16"/>
        <v>-0.20477170457543792</v>
      </c>
      <c r="AC34" s="24">
        <f t="shared" si="16"/>
        <v>-0.20285052750188648</v>
      </c>
      <c r="AD34" s="24"/>
    </row>
    <row r="35" spans="1:30" x14ac:dyDescent="0.15">
      <c r="A35" s="46"/>
      <c r="F35" s="4"/>
      <c r="G35" s="4"/>
      <c r="H35" s="4"/>
      <c r="I35" s="4"/>
      <c r="J35" s="4"/>
      <c r="K35" s="4"/>
      <c r="L35" s="4"/>
      <c r="M35" s="4"/>
      <c r="N35" s="4"/>
      <c r="O35" s="4"/>
      <c r="U35" s="24"/>
      <c r="V35" s="24"/>
      <c r="W35" s="24"/>
      <c r="X35" s="24"/>
      <c r="Y35" s="24"/>
      <c r="Z35" s="24"/>
      <c r="AA35" s="24"/>
      <c r="AB35" s="24"/>
      <c r="AC35" s="24"/>
      <c r="AD35" s="24"/>
    </row>
    <row r="36" spans="1:30" x14ac:dyDescent="0.15">
      <c r="A36" s="67" t="s">
        <v>372</v>
      </c>
      <c r="B36" s="68"/>
      <c r="C36" s="68"/>
      <c r="D36" s="68"/>
      <c r="E36" s="68"/>
      <c r="F36" s="68"/>
      <c r="G36" s="68"/>
      <c r="H36" s="68"/>
      <c r="I36" s="68"/>
      <c r="J36" s="68"/>
      <c r="K36" s="68"/>
      <c r="L36" s="68"/>
      <c r="M36" s="68"/>
      <c r="N36" s="68"/>
      <c r="O36" s="68"/>
      <c r="P36" s="85"/>
      <c r="Q36" s="85"/>
      <c r="R36" s="85"/>
      <c r="S36" s="85"/>
      <c r="T36" s="85"/>
      <c r="U36" s="85"/>
      <c r="V36" s="85"/>
      <c r="W36" s="85"/>
      <c r="X36" s="85"/>
      <c r="Y36" s="85"/>
      <c r="Z36" s="85"/>
      <c r="AA36" s="85"/>
      <c r="AB36" s="85"/>
      <c r="AC36" s="85"/>
      <c r="AD36" s="85"/>
    </row>
    <row r="37" spans="1:30" x14ac:dyDescent="0.15">
      <c r="A37" s="46" t="s">
        <v>384</v>
      </c>
      <c r="F37" s="4"/>
      <c r="G37" s="4"/>
      <c r="H37" s="4"/>
      <c r="I37" s="4"/>
      <c r="J37" s="4"/>
      <c r="K37" s="4"/>
      <c r="L37" s="4"/>
      <c r="M37" s="4"/>
      <c r="N37" s="4"/>
      <c r="O37" s="4"/>
      <c r="U37" s="24"/>
      <c r="V37" s="24"/>
      <c r="W37" s="24"/>
      <c r="X37" s="24"/>
      <c r="Y37" s="24"/>
      <c r="Z37" s="24"/>
      <c r="AA37" s="24"/>
      <c r="AB37" s="24"/>
      <c r="AC37" s="24"/>
      <c r="AD37" s="24"/>
    </row>
    <row r="38" spans="1:30" x14ac:dyDescent="0.15">
      <c r="A38" s="116" t="s">
        <v>373</v>
      </c>
      <c r="B38" s="99">
        <v>0.02</v>
      </c>
      <c r="C38" s="99">
        <v>0</v>
      </c>
      <c r="D38" s="99">
        <v>0</v>
      </c>
      <c r="E38" s="99">
        <v>0</v>
      </c>
      <c r="F38" s="99">
        <v>0</v>
      </c>
      <c r="G38" s="99">
        <v>0</v>
      </c>
      <c r="H38" s="99">
        <v>0</v>
      </c>
      <c r="I38" s="99">
        <v>0</v>
      </c>
      <c r="J38" s="99">
        <v>0</v>
      </c>
      <c r="K38" s="99">
        <v>0</v>
      </c>
      <c r="L38" s="99">
        <v>0</v>
      </c>
      <c r="M38" s="99">
        <v>0</v>
      </c>
      <c r="N38" s="99">
        <v>0</v>
      </c>
      <c r="O38" s="99">
        <v>0</v>
      </c>
      <c r="U38" s="24"/>
      <c r="V38" s="24"/>
      <c r="W38" s="24"/>
      <c r="X38" s="24"/>
      <c r="Y38" s="24"/>
      <c r="Z38" s="24"/>
      <c r="AA38" s="24"/>
      <c r="AB38" s="24"/>
      <c r="AC38" s="24"/>
      <c r="AD38" s="24"/>
    </row>
    <row r="39" spans="1:30" x14ac:dyDescent="0.15">
      <c r="A39" s="116" t="s">
        <v>374</v>
      </c>
      <c r="B39" s="99">
        <v>0.88</v>
      </c>
      <c r="C39" s="99">
        <v>0.75</v>
      </c>
      <c r="D39" s="99">
        <v>0.49788710940296232</v>
      </c>
      <c r="E39" s="99">
        <v>0.33052209827951651</v>
      </c>
      <c r="F39" s="99">
        <v>0.21941692280825373</v>
      </c>
      <c r="G39" s="99">
        <v>0.14565980993479249</v>
      </c>
      <c r="H39" s="99">
        <v>9.6696188966158308E-2</v>
      </c>
      <c r="I39" s="99">
        <v>0.05</v>
      </c>
      <c r="J39" s="99">
        <v>0</v>
      </c>
      <c r="K39" s="99">
        <v>0</v>
      </c>
      <c r="L39" s="99">
        <v>0</v>
      </c>
      <c r="M39" s="99">
        <v>0</v>
      </c>
      <c r="N39" s="99">
        <v>0</v>
      </c>
      <c r="O39" s="99">
        <v>0</v>
      </c>
      <c r="U39" s="24"/>
      <c r="V39" s="24"/>
      <c r="W39" s="24"/>
      <c r="X39" s="24"/>
      <c r="Y39" s="24"/>
      <c r="Z39" s="24"/>
      <c r="AA39" s="24"/>
      <c r="AB39" s="24"/>
      <c r="AC39" s="24"/>
      <c r="AD39" s="24"/>
    </row>
    <row r="40" spans="1:30" x14ac:dyDescent="0.15">
      <c r="A40" s="116" t="s">
        <v>375</v>
      </c>
      <c r="B40" s="99">
        <v>0.1</v>
      </c>
      <c r="C40" s="99">
        <v>0.25</v>
      </c>
      <c r="D40" s="99">
        <v>0.50211289059703768</v>
      </c>
      <c r="E40" s="99">
        <v>0.66947790172048349</v>
      </c>
      <c r="F40" s="99">
        <v>0.78058307719174624</v>
      </c>
      <c r="G40" s="99">
        <v>0.80434019006520741</v>
      </c>
      <c r="H40" s="99">
        <v>0.82830381103384165</v>
      </c>
      <c r="I40" s="99">
        <v>0.83749999999999991</v>
      </c>
      <c r="J40" s="99">
        <v>0.83125000000000004</v>
      </c>
      <c r="K40" s="99">
        <v>0.74687499999999996</v>
      </c>
      <c r="L40" s="99">
        <v>0.62031249999999993</v>
      </c>
      <c r="M40" s="99">
        <v>0.43046874999999996</v>
      </c>
      <c r="N40" s="99">
        <v>0.14570312499999993</v>
      </c>
      <c r="O40" s="99">
        <v>0</v>
      </c>
      <c r="U40" s="24"/>
      <c r="V40" s="24"/>
      <c r="W40" s="24"/>
      <c r="X40" s="24"/>
      <c r="Y40" s="24"/>
      <c r="Z40" s="24"/>
      <c r="AA40" s="24"/>
      <c r="AB40" s="24"/>
      <c r="AC40" s="24"/>
      <c r="AD40" s="24"/>
    </row>
    <row r="41" spans="1:30" x14ac:dyDescent="0.15">
      <c r="A41" s="116" t="s">
        <v>470</v>
      </c>
      <c r="B41" s="99">
        <v>0</v>
      </c>
      <c r="C41" s="99">
        <v>0</v>
      </c>
      <c r="D41" s="99">
        <v>0</v>
      </c>
      <c r="E41" s="99">
        <v>0</v>
      </c>
      <c r="F41" s="99">
        <v>0</v>
      </c>
      <c r="G41" s="99">
        <v>0.05</v>
      </c>
      <c r="H41" s="99">
        <v>7.5000000000000011E-2</v>
      </c>
      <c r="I41" s="99">
        <v>0.11250000000000002</v>
      </c>
      <c r="J41" s="99">
        <v>0.14238281250000001</v>
      </c>
      <c r="K41" s="99">
        <v>0.20368652343750004</v>
      </c>
      <c r="L41" s="99">
        <v>0.28699035644531257</v>
      </c>
      <c r="M41" s="99">
        <v>0.39572410583496098</v>
      </c>
      <c r="N41" s="99">
        <v>0.52840847969055182</v>
      </c>
      <c r="O41" s="99">
        <v>0.523162841796875</v>
      </c>
      <c r="U41" s="24"/>
      <c r="V41" s="24"/>
      <c r="W41" s="24"/>
      <c r="X41" s="24"/>
      <c r="Y41" s="24"/>
      <c r="Z41" s="24"/>
      <c r="AA41" s="24"/>
      <c r="AB41" s="24"/>
      <c r="AC41" s="24"/>
      <c r="AD41" s="24"/>
    </row>
    <row r="42" spans="1:30" x14ac:dyDescent="0.15">
      <c r="A42" s="116" t="s">
        <v>475</v>
      </c>
      <c r="B42" s="99">
        <v>0</v>
      </c>
      <c r="C42" s="99">
        <v>0</v>
      </c>
      <c r="D42" s="99">
        <v>0</v>
      </c>
      <c r="E42" s="99">
        <v>0</v>
      </c>
      <c r="F42" s="99">
        <v>0</v>
      </c>
      <c r="G42" s="99">
        <v>0</v>
      </c>
      <c r="H42" s="99">
        <v>0</v>
      </c>
      <c r="I42" s="99">
        <v>0</v>
      </c>
      <c r="J42" s="99">
        <v>2.63671875E-2</v>
      </c>
      <c r="K42" s="99">
        <v>4.9438476562500007E-2</v>
      </c>
      <c r="L42" s="99">
        <v>9.2697143554687514E-2</v>
      </c>
      <c r="M42" s="99">
        <v>0.17380714416503906</v>
      </c>
      <c r="N42" s="99">
        <v>0.32588839530944824</v>
      </c>
      <c r="O42" s="99">
        <v>0.476837158203125</v>
      </c>
      <c r="U42" s="24"/>
      <c r="V42" s="24"/>
      <c r="W42" s="24"/>
      <c r="X42" s="24"/>
      <c r="Y42" s="24"/>
      <c r="Z42" s="24"/>
      <c r="AA42" s="24"/>
      <c r="AB42" s="24"/>
      <c r="AC42" s="24"/>
      <c r="AD42" s="24"/>
    </row>
    <row r="43" spans="1:30" x14ac:dyDescent="0.15">
      <c r="A43" s="46"/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  <c r="U43" s="24"/>
      <c r="V43" s="24"/>
      <c r="W43" s="24"/>
      <c r="X43" s="24"/>
      <c r="Y43" s="24"/>
      <c r="Z43" s="24"/>
      <c r="AA43" s="24"/>
      <c r="AB43" s="24"/>
      <c r="AC43" s="24"/>
      <c r="AD43" s="24"/>
    </row>
    <row r="44" spans="1:30" x14ac:dyDescent="0.15">
      <c r="A44" s="46" t="s">
        <v>386</v>
      </c>
      <c r="F44" s="4"/>
      <c r="G44" s="4"/>
      <c r="H44" s="4"/>
      <c r="I44" s="4"/>
      <c r="J44" s="4"/>
      <c r="K44" s="4"/>
      <c r="L44" s="4"/>
      <c r="M44" s="4"/>
      <c r="N44" s="4"/>
      <c r="O44" s="4"/>
      <c r="U44" s="24"/>
      <c r="V44" s="24"/>
      <c r="W44" s="24"/>
      <c r="X44" s="24"/>
      <c r="Y44" s="24"/>
      <c r="Z44" s="24"/>
      <c r="AA44" s="24"/>
      <c r="AB44" s="24"/>
      <c r="AC44" s="24"/>
      <c r="AD44" s="24"/>
    </row>
    <row r="45" spans="1:30" x14ac:dyDescent="0.15">
      <c r="A45" s="116" t="s">
        <v>373</v>
      </c>
      <c r="B45" s="99">
        <f>(B38*2)/((B$38*2)+(B$39*10)+(B$40*100)+(B$41*500)+(B$42*400))</f>
        <v>2.1231422505307855E-3</v>
      </c>
      <c r="C45" s="99">
        <f t="shared" ref="C45:O45" si="17">(C38*2)/((C$38*2)+(C$39*10)+(C$40*100)+(C$41*500)+(C$42*400))</f>
        <v>0</v>
      </c>
      <c r="D45" s="99">
        <f t="shared" si="17"/>
        <v>0</v>
      </c>
      <c r="E45" s="99">
        <f t="shared" si="17"/>
        <v>0</v>
      </c>
      <c r="F45" s="99">
        <f t="shared" si="17"/>
        <v>0</v>
      </c>
      <c r="G45" s="99">
        <f t="shared" si="17"/>
        <v>0</v>
      </c>
      <c r="H45" s="99">
        <f t="shared" si="17"/>
        <v>0</v>
      </c>
      <c r="I45" s="99">
        <f t="shared" si="17"/>
        <v>0</v>
      </c>
      <c r="J45" s="99">
        <f t="shared" si="17"/>
        <v>0</v>
      </c>
      <c r="K45" s="99">
        <f t="shared" si="17"/>
        <v>0</v>
      </c>
      <c r="L45" s="99">
        <f t="shared" si="17"/>
        <v>0</v>
      </c>
      <c r="M45" s="99">
        <f t="shared" si="17"/>
        <v>0</v>
      </c>
      <c r="N45" s="99">
        <f t="shared" si="17"/>
        <v>0</v>
      </c>
      <c r="O45" s="99">
        <f t="shared" si="17"/>
        <v>0</v>
      </c>
      <c r="U45" s="24"/>
      <c r="V45" s="24"/>
      <c r="W45" s="24"/>
      <c r="X45" s="24"/>
      <c r="Y45" s="24"/>
      <c r="Z45" s="24"/>
      <c r="AA45" s="24"/>
      <c r="AB45" s="24"/>
      <c r="AC45" s="24"/>
      <c r="AD45" s="24"/>
    </row>
    <row r="46" spans="1:30" x14ac:dyDescent="0.15">
      <c r="A46" s="116" t="s">
        <v>374</v>
      </c>
      <c r="B46" s="99">
        <f>(B39*10)/((B$38*2)+(B$39*10)+(B$40*100)+(B$41*500)+(B$42*400))</f>
        <v>0.46709129511677289</v>
      </c>
      <c r="C46" s="99">
        <f t="shared" ref="C46:O46" si="18">(C39*10)/((C$38*2)+(C$39*10)+(C$40*100)+(C$41*500)+(C$42*400))</f>
        <v>0.23076923076923078</v>
      </c>
      <c r="D46" s="99">
        <f t="shared" si="18"/>
        <v>9.0213021309611521E-2</v>
      </c>
      <c r="E46" s="99">
        <f t="shared" si="18"/>
        <v>4.7047392395895768E-2</v>
      </c>
      <c r="F46" s="99">
        <f t="shared" si="18"/>
        <v>2.7340828738838429E-2</v>
      </c>
      <c r="G46" s="99">
        <f t="shared" si="18"/>
        <v>1.3626996819610958E-2</v>
      </c>
      <c r="H46" s="99">
        <f t="shared" si="18"/>
        <v>7.9718307573894767E-3</v>
      </c>
      <c r="I46" s="99">
        <f t="shared" si="18"/>
        <v>3.5587188612099642E-3</v>
      </c>
      <c r="J46" s="99">
        <f t="shared" si="18"/>
        <v>0</v>
      </c>
      <c r="K46" s="99">
        <f t="shared" si="18"/>
        <v>0</v>
      </c>
      <c r="L46" s="99">
        <f t="shared" si="18"/>
        <v>0</v>
      </c>
      <c r="M46" s="99">
        <f t="shared" si="18"/>
        <v>0</v>
      </c>
      <c r="N46" s="99">
        <f t="shared" si="18"/>
        <v>0</v>
      </c>
      <c r="O46" s="99">
        <f t="shared" si="18"/>
        <v>0</v>
      </c>
      <c r="U46" s="24"/>
      <c r="V46" s="24"/>
      <c r="W46" s="24"/>
      <c r="X46" s="24"/>
      <c r="Y46" s="24"/>
      <c r="Z46" s="24"/>
      <c r="AA46" s="24"/>
      <c r="AB46" s="24"/>
      <c r="AC46" s="24"/>
      <c r="AD46" s="24"/>
    </row>
    <row r="47" spans="1:30" x14ac:dyDescent="0.15">
      <c r="A47" s="116" t="s">
        <v>375</v>
      </c>
      <c r="B47" s="99">
        <f>(B40*100)/((B$38*2)+(B$39*10)+(B$40*100)+(B$41*500)+(B$42*400))</f>
        <v>0.53078556263269638</v>
      </c>
      <c r="C47" s="99">
        <f t="shared" ref="C47:O47" si="19">(C40*100)/((C$38*2)+(C$39*10)+(C$40*100)+(C$41*500)+(C$42*400))</f>
        <v>0.76923076923076927</v>
      </c>
      <c r="D47" s="99">
        <f t="shared" si="19"/>
        <v>0.90978697869038849</v>
      </c>
      <c r="E47" s="99">
        <f t="shared" si="19"/>
        <v>0.95295260760410427</v>
      </c>
      <c r="F47" s="99">
        <f t="shared" si="19"/>
        <v>0.97265917126116153</v>
      </c>
      <c r="G47" s="99">
        <f t="shared" si="19"/>
        <v>0.75248905081028516</v>
      </c>
      <c r="H47" s="99">
        <f t="shared" si="19"/>
        <v>0.68287053169938783</v>
      </c>
      <c r="I47" s="99">
        <f t="shared" si="19"/>
        <v>0.59608540925266895</v>
      </c>
      <c r="J47" s="99">
        <f t="shared" si="19"/>
        <v>0.50420566283615686</v>
      </c>
      <c r="K47" s="99">
        <f t="shared" si="19"/>
        <v>0.38046438742895511</v>
      </c>
      <c r="L47" s="99">
        <f t="shared" si="19"/>
        <v>0.25568795764363134</v>
      </c>
      <c r="M47" s="99">
        <f t="shared" si="19"/>
        <v>0.13866774279923658</v>
      </c>
      <c r="N47" s="99">
        <f t="shared" si="19"/>
        <v>3.5612924225695362E-2</v>
      </c>
      <c r="O47" s="99">
        <f t="shared" si="19"/>
        <v>0</v>
      </c>
      <c r="U47" s="24"/>
      <c r="V47" s="24"/>
      <c r="W47" s="24"/>
      <c r="X47" s="24"/>
      <c r="Y47" s="24"/>
      <c r="Z47" s="24"/>
      <c r="AA47" s="24"/>
      <c r="AB47" s="24"/>
      <c r="AC47" s="24"/>
      <c r="AD47" s="24"/>
    </row>
    <row r="48" spans="1:30" x14ac:dyDescent="0.15">
      <c r="A48" s="116" t="s">
        <v>470</v>
      </c>
      <c r="B48" s="99">
        <f>(B41*500)/((B$38*2)+(B$39*10)+(B$40*100)+(B$41*500)+(B$42*400))</f>
        <v>0</v>
      </c>
      <c r="C48" s="99">
        <f t="shared" ref="C48:O48" si="20">(C41*500)/((C$38*2)+(C$39*10)+(C$40*100)+(C$41*500)+(C$42*400))</f>
        <v>0</v>
      </c>
      <c r="D48" s="99">
        <f t="shared" si="20"/>
        <v>0</v>
      </c>
      <c r="E48" s="99">
        <f t="shared" si="20"/>
        <v>0</v>
      </c>
      <c r="F48" s="99">
        <f t="shared" si="20"/>
        <v>0</v>
      </c>
      <c r="G48" s="99">
        <f t="shared" si="20"/>
        <v>0.2338839523701039</v>
      </c>
      <c r="H48" s="99">
        <f t="shared" si="20"/>
        <v>0.30915763754322273</v>
      </c>
      <c r="I48" s="99">
        <f t="shared" si="20"/>
        <v>0.40035587188612104</v>
      </c>
      <c r="J48" s="99">
        <f t="shared" si="20"/>
        <v>0.43182087430399241</v>
      </c>
      <c r="K48" s="99">
        <f t="shared" si="20"/>
        <v>0.51879811459201319</v>
      </c>
      <c r="L48" s="99">
        <f t="shared" si="20"/>
        <v>0.59147589402857226</v>
      </c>
      <c r="M48" s="99">
        <f t="shared" si="20"/>
        <v>0.63737691211476155</v>
      </c>
      <c r="N48" s="99">
        <f t="shared" si="20"/>
        <v>0.64577102060901304</v>
      </c>
      <c r="O48" s="99">
        <f t="shared" si="20"/>
        <v>0.57831528522754105</v>
      </c>
      <c r="U48" s="24"/>
      <c r="V48" s="24"/>
      <c r="W48" s="24"/>
      <c r="X48" s="24"/>
      <c r="Y48" s="24"/>
      <c r="Z48" s="24"/>
      <c r="AA48" s="24"/>
      <c r="AB48" s="24"/>
      <c r="AC48" s="24"/>
      <c r="AD48" s="24"/>
    </row>
    <row r="49" spans="1:30" x14ac:dyDescent="0.15">
      <c r="A49" s="116" t="s">
        <v>475</v>
      </c>
      <c r="B49" s="99">
        <f>(B42*400)/((B$38*2)+(B$39*10)+(B$40*100)+(B$41*500)+(B$42*400))</f>
        <v>0</v>
      </c>
      <c r="C49" s="99">
        <f t="shared" ref="C49:O49" si="21">(C42*400)/((C$38*2)+(C$39*10)+(C$40*100)+(C$41*500)+(C$42*400))</f>
        <v>0</v>
      </c>
      <c r="D49" s="99">
        <f t="shared" si="21"/>
        <v>0</v>
      </c>
      <c r="E49" s="99">
        <f t="shared" si="21"/>
        <v>0</v>
      </c>
      <c r="F49" s="99">
        <f t="shared" si="21"/>
        <v>0</v>
      </c>
      <c r="G49" s="99">
        <f t="shared" si="21"/>
        <v>0</v>
      </c>
      <c r="H49" s="99">
        <f t="shared" si="21"/>
        <v>0</v>
      </c>
      <c r="I49" s="99">
        <f t="shared" si="21"/>
        <v>0</v>
      </c>
      <c r="J49" s="99">
        <f t="shared" si="21"/>
        <v>6.3973462859850727E-2</v>
      </c>
      <c r="K49" s="99">
        <f t="shared" si="21"/>
        <v>0.10073749797903168</v>
      </c>
      <c r="L49" s="99">
        <f t="shared" si="21"/>
        <v>0.15283614832779643</v>
      </c>
      <c r="M49" s="99">
        <f t="shared" si="21"/>
        <v>0.22395534508600193</v>
      </c>
      <c r="N49" s="99">
        <f t="shared" si="21"/>
        <v>0.31861605516529157</v>
      </c>
      <c r="O49" s="99">
        <f t="shared" si="21"/>
        <v>0.42168471477245895</v>
      </c>
      <c r="U49" s="24"/>
      <c r="V49" s="24"/>
      <c r="W49" s="24"/>
      <c r="X49" s="24"/>
      <c r="Y49" s="24"/>
      <c r="Z49" s="24"/>
      <c r="AA49" s="24"/>
      <c r="AB49" s="24"/>
      <c r="AC49" s="24"/>
      <c r="AD49" s="24"/>
    </row>
    <row r="50" spans="1:30" x14ac:dyDescent="0.15">
      <c r="A50" s="46"/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  <c r="M50" s="99"/>
      <c r="N50" s="99"/>
      <c r="O50" s="99"/>
      <c r="U50" s="24"/>
      <c r="V50" s="24"/>
      <c r="W50" s="24"/>
      <c r="X50" s="24"/>
      <c r="Y50" s="24"/>
      <c r="Z50" s="24"/>
      <c r="AA50" s="24"/>
      <c r="AB50" s="24"/>
      <c r="AC50" s="24"/>
      <c r="AD50" s="24"/>
    </row>
    <row r="51" spans="1:30" x14ac:dyDescent="0.15">
      <c r="A51" s="46" t="s">
        <v>468</v>
      </c>
      <c r="B51" s="4">
        <f>(B27*20*B45)+(B27*B46*10)+(B28*B47)+(B28*0.8*B48)+(B29/4*B49)</f>
        <v>215711.25265392783</v>
      </c>
      <c r="C51" s="4">
        <f>(C27*20*C45)+(C27*C46*10)+(C28*C47)+(C28*0.8*C48)+(C29/4*C49)</f>
        <v>176346.15384615384</v>
      </c>
      <c r="D51" s="4">
        <f t="shared" ref="D51:O51" si="22">(D27*20*D45)+(D27*D46*10)+(D28*D47)+(D28*0.8*D48)+(D29/4*D49)</f>
        <v>107381.11851251824</v>
      </c>
      <c r="E51" s="4">
        <f t="shared" si="22"/>
        <v>84766.591352253439</v>
      </c>
      <c r="F51" s="4">
        <f t="shared" si="22"/>
        <v>74618.914227259971</v>
      </c>
      <c r="G51" s="4">
        <f t="shared" si="22"/>
        <v>67912.784816566113</v>
      </c>
      <c r="H51" s="4">
        <f t="shared" si="22"/>
        <v>61646.741143660227</v>
      </c>
      <c r="I51" s="4">
        <f t="shared" si="22"/>
        <v>51719.03589453749</v>
      </c>
      <c r="J51" s="4">
        <f t="shared" si="22"/>
        <v>40258.423810975582</v>
      </c>
      <c r="K51" s="4">
        <f t="shared" si="22"/>
        <v>31274.012132247444</v>
      </c>
      <c r="L51" s="4">
        <f t="shared" si="22"/>
        <v>24622.557554608185</v>
      </c>
      <c r="M51" s="4">
        <f t="shared" si="22"/>
        <v>19416.446584526377</v>
      </c>
      <c r="N51" s="4">
        <f t="shared" si="22"/>
        <v>15517.950885250775</v>
      </c>
      <c r="O51" s="4">
        <f t="shared" si="22"/>
        <v>12544.434860556506</v>
      </c>
      <c r="Q51" s="81">
        <f>C51/B51-1</f>
        <v>-0.18248977892186558</v>
      </c>
      <c r="R51" s="81">
        <f>D51/C51-1</f>
        <v>-0.39107762675562174</v>
      </c>
      <c r="S51" s="81">
        <f>E51/D51-1</f>
        <v>-0.21060059229713135</v>
      </c>
      <c r="T51" s="81">
        <f>F51/E51-1</f>
        <v>-0.11971316721730729</v>
      </c>
      <c r="U51" s="81">
        <f>G51/F51-1</f>
        <v>-8.9871709875992245E-2</v>
      </c>
      <c r="V51" s="24">
        <f t="shared" ref="V51:AC51" si="23">H51/G51-1</f>
        <v>-9.2266039300709091E-2</v>
      </c>
      <c r="W51" s="24">
        <f t="shared" si="23"/>
        <v>-0.16104185014399108</v>
      </c>
      <c r="X51" s="24">
        <f t="shared" si="23"/>
        <v>-0.22159369147815777</v>
      </c>
      <c r="Y51" s="24">
        <f t="shared" si="23"/>
        <v>-0.22316849067197542</v>
      </c>
      <c r="Z51" s="24">
        <f t="shared" si="23"/>
        <v>-0.21268312327540384</v>
      </c>
      <c r="AA51" s="24">
        <f t="shared" si="23"/>
        <v>-0.21143664538241558</v>
      </c>
      <c r="AB51" s="24">
        <f t="shared" si="23"/>
        <v>-0.20078317020079484</v>
      </c>
      <c r="AC51" s="24">
        <f t="shared" si="23"/>
        <v>-0.19161782677895201</v>
      </c>
      <c r="AD51" s="24">
        <f>(O51/H51)^(1/($O$3-$H$3))-1</f>
        <v>-0.20343698188156778</v>
      </c>
    </row>
    <row r="52" spans="1:30" x14ac:dyDescent="0.15">
      <c r="A52" s="46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U52" s="24"/>
      <c r="V52" s="24"/>
      <c r="W52" s="24"/>
      <c r="X52" s="24"/>
      <c r="Y52" s="24"/>
      <c r="Z52" s="24"/>
      <c r="AA52" s="24"/>
      <c r="AB52" s="24"/>
      <c r="AC52" s="24"/>
      <c r="AD52" s="24"/>
    </row>
    <row r="53" spans="1:30" x14ac:dyDescent="0.15">
      <c r="A53" s="98" t="s">
        <v>387</v>
      </c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U53" s="24"/>
      <c r="V53" s="24"/>
      <c r="W53" s="24"/>
      <c r="X53" s="24"/>
      <c r="Y53" s="24"/>
      <c r="Z53" s="24"/>
      <c r="AA53" s="24"/>
      <c r="AB53" s="24"/>
      <c r="AC53" s="24"/>
      <c r="AD53" s="24"/>
    </row>
    <row r="54" spans="1:30" x14ac:dyDescent="0.15">
      <c r="A54" s="116" t="s">
        <v>373</v>
      </c>
      <c r="B54" s="99">
        <v>0</v>
      </c>
      <c r="C54" s="99">
        <v>0</v>
      </c>
      <c r="D54" s="99">
        <v>0</v>
      </c>
      <c r="E54" s="99">
        <v>0</v>
      </c>
      <c r="F54" s="99">
        <v>0</v>
      </c>
      <c r="G54" s="99">
        <v>0</v>
      </c>
      <c r="H54" s="99">
        <v>0</v>
      </c>
      <c r="I54" s="99">
        <v>0</v>
      </c>
      <c r="J54" s="99">
        <v>0</v>
      </c>
      <c r="K54" s="99">
        <v>0</v>
      </c>
      <c r="L54" s="99">
        <v>0</v>
      </c>
      <c r="M54" s="99">
        <v>0</v>
      </c>
      <c r="N54" s="99">
        <v>0</v>
      </c>
      <c r="O54" s="99">
        <v>0</v>
      </c>
      <c r="P54" s="99"/>
      <c r="U54" s="24"/>
      <c r="V54" s="24"/>
      <c r="W54" s="24"/>
      <c r="X54" s="24"/>
      <c r="Y54" s="24"/>
      <c r="Z54" s="24"/>
      <c r="AA54" s="24"/>
      <c r="AB54" s="24"/>
      <c r="AC54" s="24"/>
      <c r="AD54" s="24"/>
    </row>
    <row r="55" spans="1:30" x14ac:dyDescent="0.15">
      <c r="A55" s="116" t="s">
        <v>374</v>
      </c>
      <c r="B55" s="99">
        <v>0.8</v>
      </c>
      <c r="C55" s="99">
        <v>0.5</v>
      </c>
      <c r="D55" s="99">
        <v>0.25</v>
      </c>
      <c r="E55" s="99">
        <v>0.1</v>
      </c>
      <c r="F55" s="99">
        <v>0</v>
      </c>
      <c r="G55" s="99">
        <v>0</v>
      </c>
      <c r="H55" s="99">
        <v>0</v>
      </c>
      <c r="I55" s="99">
        <v>0</v>
      </c>
      <c r="J55" s="99">
        <v>0</v>
      </c>
      <c r="K55" s="99">
        <v>0</v>
      </c>
      <c r="L55" s="99">
        <v>0</v>
      </c>
      <c r="M55" s="99">
        <v>0</v>
      </c>
      <c r="N55" s="99">
        <v>0</v>
      </c>
      <c r="O55" s="99">
        <v>0</v>
      </c>
      <c r="P55" s="99"/>
      <c r="U55" s="24"/>
      <c r="V55" s="24"/>
      <c r="W55" s="24"/>
      <c r="X55" s="24"/>
      <c r="Y55" s="24"/>
      <c r="Z55" s="24"/>
      <c r="AA55" s="24"/>
      <c r="AB55" s="24"/>
      <c r="AC55" s="24"/>
      <c r="AD55" s="24"/>
    </row>
    <row r="56" spans="1:30" x14ac:dyDescent="0.15">
      <c r="A56" s="116" t="s">
        <v>375</v>
      </c>
      <c r="B56" s="99">
        <v>0.19999999999999996</v>
      </c>
      <c r="C56" s="99">
        <v>0.5</v>
      </c>
      <c r="D56" s="99">
        <v>0.75</v>
      </c>
      <c r="E56" s="99">
        <v>0.9</v>
      </c>
      <c r="F56" s="99">
        <v>1</v>
      </c>
      <c r="G56" s="99">
        <v>1</v>
      </c>
      <c r="H56" s="99">
        <v>0.86699999999999999</v>
      </c>
      <c r="I56" s="99">
        <v>0.82311000000000001</v>
      </c>
      <c r="J56" s="99">
        <v>0.76473629999999992</v>
      </c>
      <c r="K56" s="99">
        <v>0.6870992789999999</v>
      </c>
      <c r="L56" s="99">
        <v>0.58384204106999982</v>
      </c>
      <c r="M56" s="99">
        <v>0.44650991462309975</v>
      </c>
      <c r="N56" s="99">
        <v>0.26385818644872261</v>
      </c>
      <c r="O56" s="99">
        <v>2.0931387976801052E-2</v>
      </c>
      <c r="P56" s="99"/>
      <c r="U56" s="24"/>
      <c r="V56" s="24"/>
      <c r="W56" s="24"/>
      <c r="X56" s="24"/>
      <c r="Y56" s="24"/>
      <c r="Z56" s="24"/>
      <c r="AA56" s="24"/>
      <c r="AB56" s="24"/>
      <c r="AC56" s="24"/>
      <c r="AD56" s="24"/>
    </row>
    <row r="57" spans="1:30" x14ac:dyDescent="0.15">
      <c r="A57" s="116" t="s">
        <v>470</v>
      </c>
      <c r="B57" s="99">
        <v>0</v>
      </c>
      <c r="C57" s="99">
        <v>0</v>
      </c>
      <c r="D57" s="99">
        <v>0</v>
      </c>
      <c r="E57" s="99">
        <v>0</v>
      </c>
      <c r="F57" s="99">
        <v>0</v>
      </c>
      <c r="G57" s="99">
        <v>0.1</v>
      </c>
      <c r="H57" s="99">
        <v>0.13300000000000001</v>
      </c>
      <c r="I57" s="99">
        <v>0.17689000000000002</v>
      </c>
      <c r="J57" s="99">
        <v>0.23526370000000005</v>
      </c>
      <c r="K57" s="99">
        <v>0</v>
      </c>
      <c r="L57" s="99">
        <v>0</v>
      </c>
      <c r="M57" s="99">
        <v>0</v>
      </c>
      <c r="N57" s="99">
        <v>0</v>
      </c>
      <c r="O57" s="99">
        <v>0</v>
      </c>
      <c r="P57" s="99"/>
      <c r="U57" s="24"/>
      <c r="V57" s="24"/>
      <c r="W57" s="24"/>
      <c r="X57" s="24"/>
      <c r="Y57" s="24"/>
      <c r="Z57" s="24"/>
      <c r="AA57" s="24"/>
      <c r="AB57" s="24"/>
      <c r="AC57" s="24"/>
      <c r="AD57" s="24"/>
    </row>
    <row r="58" spans="1:30" x14ac:dyDescent="0.15">
      <c r="A58" s="116" t="s">
        <v>475</v>
      </c>
      <c r="B58" s="99">
        <v>0</v>
      </c>
      <c r="C58" s="99">
        <v>0</v>
      </c>
      <c r="D58" s="99">
        <v>0</v>
      </c>
      <c r="E58" s="99">
        <v>0</v>
      </c>
      <c r="F58" s="99">
        <v>0</v>
      </c>
      <c r="G58" s="99">
        <v>0</v>
      </c>
      <c r="H58" s="99">
        <v>0</v>
      </c>
      <c r="I58" s="99">
        <v>0</v>
      </c>
      <c r="J58" s="99">
        <v>0</v>
      </c>
      <c r="K58" s="99">
        <v>0.3129007210000001</v>
      </c>
      <c r="L58" s="99">
        <v>0.41615795893000018</v>
      </c>
      <c r="M58" s="99">
        <v>0.55349008537690025</v>
      </c>
      <c r="N58" s="99">
        <v>0.73614181355127739</v>
      </c>
      <c r="O58" s="99">
        <v>0.97906861202319895</v>
      </c>
      <c r="P58" s="99"/>
      <c r="U58" s="24"/>
      <c r="V58" s="24"/>
      <c r="W58" s="24"/>
      <c r="X58" s="24"/>
      <c r="Y58" s="24"/>
      <c r="Z58" s="24"/>
      <c r="AA58" s="24"/>
      <c r="AB58" s="24"/>
      <c r="AC58" s="24"/>
      <c r="AD58" s="24"/>
    </row>
    <row r="59" spans="1:30" x14ac:dyDescent="0.15">
      <c r="A59" s="46"/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  <c r="M59" s="99"/>
      <c r="N59" s="99"/>
      <c r="O59" s="99"/>
      <c r="U59" s="24"/>
      <c r="V59" s="24"/>
      <c r="W59" s="24"/>
      <c r="X59" s="24"/>
      <c r="Y59" s="24"/>
      <c r="Z59" s="24"/>
      <c r="AA59" s="24"/>
      <c r="AB59" s="24"/>
      <c r="AC59" s="24"/>
      <c r="AD59" s="24"/>
    </row>
    <row r="60" spans="1:30" x14ac:dyDescent="0.15">
      <c r="A60" s="98" t="s">
        <v>385</v>
      </c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U60" s="24"/>
      <c r="V60" s="24"/>
      <c r="W60" s="24"/>
      <c r="X60" s="24"/>
      <c r="Y60" s="24"/>
      <c r="Z60" s="24"/>
      <c r="AA60" s="24"/>
      <c r="AB60" s="24"/>
      <c r="AC60" s="24"/>
      <c r="AD60" s="24"/>
    </row>
    <row r="61" spans="1:30" x14ac:dyDescent="0.15">
      <c r="A61" s="116" t="s">
        <v>373</v>
      </c>
      <c r="B61" s="99">
        <f>(B54*2)/((B$54*2)+(B$55*10)+(B$56*100)+(B$57*500)+(B$58*400))</f>
        <v>0</v>
      </c>
      <c r="C61" s="99">
        <f t="shared" ref="C61:O61" si="24">(C54*2)/((C$54*2)+(C$55*10)+(C$56*100)+(C$57*500)+(C$58*400))</f>
        <v>0</v>
      </c>
      <c r="D61" s="99">
        <f t="shared" si="24"/>
        <v>0</v>
      </c>
      <c r="E61" s="99">
        <f t="shared" si="24"/>
        <v>0</v>
      </c>
      <c r="F61" s="99">
        <f t="shared" si="24"/>
        <v>0</v>
      </c>
      <c r="G61" s="99">
        <f t="shared" si="24"/>
        <v>0</v>
      </c>
      <c r="H61" s="99">
        <f t="shared" si="24"/>
        <v>0</v>
      </c>
      <c r="I61" s="99">
        <f t="shared" si="24"/>
        <v>0</v>
      </c>
      <c r="J61" s="99">
        <f t="shared" si="24"/>
        <v>0</v>
      </c>
      <c r="K61" s="99">
        <f t="shared" si="24"/>
        <v>0</v>
      </c>
      <c r="L61" s="99">
        <f t="shared" si="24"/>
        <v>0</v>
      </c>
      <c r="M61" s="99">
        <f t="shared" si="24"/>
        <v>0</v>
      </c>
      <c r="N61" s="99">
        <f t="shared" si="24"/>
        <v>0</v>
      </c>
      <c r="O61" s="99">
        <f t="shared" si="24"/>
        <v>0</v>
      </c>
      <c r="U61" s="24"/>
      <c r="V61" s="24"/>
      <c r="W61" s="24"/>
      <c r="X61" s="24"/>
      <c r="Y61" s="24"/>
      <c r="Z61" s="24"/>
      <c r="AA61" s="24"/>
      <c r="AB61" s="24"/>
      <c r="AC61" s="24"/>
      <c r="AD61" s="24"/>
    </row>
    <row r="62" spans="1:30" x14ac:dyDescent="0.15">
      <c r="A62" s="116" t="s">
        <v>374</v>
      </c>
      <c r="B62" s="99">
        <f>(B55*10)/((B$54*2)+(B$55*10)+(B$56*100)+(B$57*500)+(B$58*400))</f>
        <v>0.28571428571428575</v>
      </c>
      <c r="C62" s="99">
        <f t="shared" ref="C62:O62" si="25">(C55*10)/((C$54*2)+(C$55*10)+(C$56*100)+(C$57*500)+(C$58*400))</f>
        <v>9.0909090909090912E-2</v>
      </c>
      <c r="D62" s="99">
        <f t="shared" si="25"/>
        <v>3.2258064516129031E-2</v>
      </c>
      <c r="E62" s="99">
        <f t="shared" si="25"/>
        <v>1.098901098901099E-2</v>
      </c>
      <c r="F62" s="99">
        <f t="shared" si="25"/>
        <v>0</v>
      </c>
      <c r="G62" s="99">
        <f t="shared" si="25"/>
        <v>0</v>
      </c>
      <c r="H62" s="99">
        <f t="shared" si="25"/>
        <v>0</v>
      </c>
      <c r="I62" s="99">
        <f t="shared" si="25"/>
        <v>0</v>
      </c>
      <c r="J62" s="99">
        <f t="shared" si="25"/>
        <v>0</v>
      </c>
      <c r="K62" s="99">
        <f t="shared" si="25"/>
        <v>0</v>
      </c>
      <c r="L62" s="99">
        <f t="shared" si="25"/>
        <v>0</v>
      </c>
      <c r="M62" s="99">
        <f t="shared" si="25"/>
        <v>0</v>
      </c>
      <c r="N62" s="99">
        <f t="shared" si="25"/>
        <v>0</v>
      </c>
      <c r="O62" s="99">
        <f t="shared" si="25"/>
        <v>0</v>
      </c>
      <c r="U62" s="24"/>
      <c r="V62" s="24"/>
      <c r="W62" s="24"/>
      <c r="X62" s="24"/>
      <c r="Y62" s="24"/>
      <c r="Z62" s="24"/>
      <c r="AA62" s="24"/>
      <c r="AB62" s="24"/>
      <c r="AC62" s="24"/>
      <c r="AD62" s="24"/>
    </row>
    <row r="63" spans="1:30" x14ac:dyDescent="0.15">
      <c r="A63" s="116" t="s">
        <v>375</v>
      </c>
      <c r="B63" s="99">
        <f>(B56*100)/((B$54*2)+(B$55*10)+(B$56*100)+(B$57*500)+(B$58*400))</f>
        <v>0.7142857142857143</v>
      </c>
      <c r="C63" s="99">
        <f t="shared" ref="C63:O63" si="26">(C56*100)/((C$54*2)+(C$55*10)+(C$56*100)+(C$57*500)+(C$58*400))</f>
        <v>0.90909090909090906</v>
      </c>
      <c r="D63" s="99">
        <f t="shared" si="26"/>
        <v>0.967741935483871</v>
      </c>
      <c r="E63" s="99">
        <f t="shared" si="26"/>
        <v>0.98901098901098905</v>
      </c>
      <c r="F63" s="99">
        <f t="shared" si="26"/>
        <v>1</v>
      </c>
      <c r="G63" s="99">
        <f t="shared" si="26"/>
        <v>0.66666666666666663</v>
      </c>
      <c r="H63" s="99">
        <f t="shared" si="26"/>
        <v>0.56592689295039167</v>
      </c>
      <c r="I63" s="99">
        <f t="shared" si="26"/>
        <v>0.48203869849375713</v>
      </c>
      <c r="J63" s="99">
        <f t="shared" si="26"/>
        <v>0.39397975781003186</v>
      </c>
      <c r="K63" s="99">
        <f t="shared" si="26"/>
        <v>0.35441198349764252</v>
      </c>
      <c r="L63" s="99">
        <f t="shared" si="26"/>
        <v>0.25966147398764222</v>
      </c>
      <c r="M63" s="99">
        <f t="shared" si="26"/>
        <v>0.16783119961374379</v>
      </c>
      <c r="N63" s="99">
        <f t="shared" si="26"/>
        <v>8.2239151674022376E-2</v>
      </c>
      <c r="O63" s="99">
        <f t="shared" si="26"/>
        <v>5.3163052297251177E-3</v>
      </c>
      <c r="U63" s="24"/>
      <c r="V63" s="24"/>
      <c r="W63" s="24"/>
      <c r="X63" s="24"/>
      <c r="Y63" s="24"/>
      <c r="Z63" s="24"/>
      <c r="AA63" s="24"/>
      <c r="AB63" s="24"/>
      <c r="AC63" s="24"/>
      <c r="AD63" s="24"/>
    </row>
    <row r="64" spans="1:30" x14ac:dyDescent="0.15">
      <c r="A64" s="116" t="s">
        <v>470</v>
      </c>
      <c r="B64" s="99">
        <f>(B57*500)/((B$54*2)+(B$55*10)+(B$56*100)+(B$57*500)+(B$58*400))</f>
        <v>0</v>
      </c>
      <c r="C64" s="99">
        <f t="shared" ref="C64:O64" si="27">(C57*500)/((C$54*2)+(C$55*10)+(C$56*100)+(C$57*500)+(C$58*400))</f>
        <v>0</v>
      </c>
      <c r="D64" s="99">
        <f t="shared" si="27"/>
        <v>0</v>
      </c>
      <c r="E64" s="99">
        <f t="shared" si="27"/>
        <v>0</v>
      </c>
      <c r="F64" s="99">
        <f t="shared" si="27"/>
        <v>0</v>
      </c>
      <c r="G64" s="99">
        <f t="shared" si="27"/>
        <v>0.33333333333333331</v>
      </c>
      <c r="H64" s="99">
        <f t="shared" si="27"/>
        <v>0.43407310704960839</v>
      </c>
      <c r="I64" s="99">
        <f t="shared" si="27"/>
        <v>0.51796130150624276</v>
      </c>
      <c r="J64" s="99">
        <f t="shared" si="27"/>
        <v>0.60602024218996819</v>
      </c>
      <c r="K64" s="99">
        <f t="shared" si="27"/>
        <v>0</v>
      </c>
      <c r="L64" s="99">
        <f t="shared" si="27"/>
        <v>0</v>
      </c>
      <c r="M64" s="99">
        <f t="shared" si="27"/>
        <v>0</v>
      </c>
      <c r="N64" s="99">
        <f t="shared" si="27"/>
        <v>0</v>
      </c>
      <c r="O64" s="99">
        <f t="shared" si="27"/>
        <v>0</v>
      </c>
      <c r="U64" s="24"/>
      <c r="V64" s="24"/>
      <c r="W64" s="24"/>
      <c r="X64" s="24"/>
      <c r="Y64" s="24"/>
      <c r="Z64" s="24"/>
      <c r="AA64" s="24"/>
      <c r="AB64" s="24"/>
      <c r="AC64" s="24"/>
      <c r="AD64" s="24"/>
    </row>
    <row r="65" spans="1:30" x14ac:dyDescent="0.15">
      <c r="A65" s="116" t="s">
        <v>475</v>
      </c>
      <c r="B65" s="99">
        <f>(B58*400)/((B$54*2)+(B$55*10)+(B$56*100)+(B$57*500)+(B$58*400))</f>
        <v>0</v>
      </c>
      <c r="C65" s="99">
        <f t="shared" ref="C65:O65" si="28">(C58*400)/((C$54*2)+(C$55*10)+(C$56*100)+(C$57*500)+(C$58*400))</f>
        <v>0</v>
      </c>
      <c r="D65" s="99">
        <f t="shared" si="28"/>
        <v>0</v>
      </c>
      <c r="E65" s="99">
        <f t="shared" si="28"/>
        <v>0</v>
      </c>
      <c r="F65" s="99">
        <f t="shared" si="28"/>
        <v>0</v>
      </c>
      <c r="G65" s="99">
        <f t="shared" si="28"/>
        <v>0</v>
      </c>
      <c r="H65" s="99">
        <f t="shared" si="28"/>
        <v>0</v>
      </c>
      <c r="I65" s="99">
        <f t="shared" si="28"/>
        <v>0</v>
      </c>
      <c r="J65" s="99">
        <f t="shared" si="28"/>
        <v>0</v>
      </c>
      <c r="K65" s="99">
        <f t="shared" si="28"/>
        <v>0.64558801650235753</v>
      </c>
      <c r="L65" s="99">
        <f t="shared" si="28"/>
        <v>0.74033852601235772</v>
      </c>
      <c r="M65" s="99">
        <f t="shared" si="28"/>
        <v>0.83216880038625607</v>
      </c>
      <c r="N65" s="99">
        <f t="shared" si="28"/>
        <v>0.91776084832597771</v>
      </c>
      <c r="O65" s="99">
        <f t="shared" si="28"/>
        <v>0.99468369477027485</v>
      </c>
      <c r="U65" s="24"/>
      <c r="V65" s="24"/>
      <c r="W65" s="24"/>
      <c r="X65" s="24"/>
      <c r="Y65" s="24"/>
      <c r="Z65" s="24"/>
      <c r="AA65" s="24"/>
      <c r="AB65" s="24"/>
      <c r="AC65" s="24"/>
      <c r="AD65" s="24"/>
    </row>
    <row r="66" spans="1:30" x14ac:dyDescent="0.15">
      <c r="A66" s="46"/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  <c r="M66" s="99"/>
      <c r="N66" s="99"/>
      <c r="O66" s="99"/>
      <c r="U66" s="24"/>
      <c r="V66" s="24"/>
      <c r="W66" s="24"/>
      <c r="X66" s="24"/>
      <c r="Y66" s="24"/>
      <c r="Z66" s="24"/>
      <c r="AA66" s="24"/>
      <c r="AB66" s="24"/>
      <c r="AC66" s="24"/>
      <c r="AD66" s="24"/>
    </row>
    <row r="67" spans="1:30" x14ac:dyDescent="0.15">
      <c r="A67" s="46" t="s">
        <v>469</v>
      </c>
      <c r="B67" s="4">
        <f>(B32*20*B61)+(B32*B62*10)+(B33*B63)+(B33*0.8*B64)+(B34/400*B65)</f>
        <v>3853750.5900916988</v>
      </c>
      <c r="C67" s="4">
        <f t="shared" ref="C67:O67" si="29">(C32*20*C61)+(C32*C62*10)+(C33*C63)+(C33*0.8*C64)+(C34/400*C65)</f>
        <v>3351849.2908880245</v>
      </c>
      <c r="D67" s="4">
        <f t="shared" si="29"/>
        <v>2283305.56458573</v>
      </c>
      <c r="E67" s="4">
        <f t="shared" si="29"/>
        <v>1904681.4355012102</v>
      </c>
      <c r="F67" s="4">
        <f t="shared" si="29"/>
        <v>1743449.9468668646</v>
      </c>
      <c r="G67" s="4">
        <f t="shared" si="29"/>
        <v>1630101.2857336854</v>
      </c>
      <c r="H67" s="4">
        <f t="shared" si="29"/>
        <v>1540050.4104137323</v>
      </c>
      <c r="I67" s="4">
        <f t="shared" si="29"/>
        <v>1347635.0320726596</v>
      </c>
      <c r="J67" s="4">
        <f t="shared" si="29"/>
        <v>1083755.368475212</v>
      </c>
      <c r="K67" s="4">
        <f t="shared" si="29"/>
        <v>367418.5838823549</v>
      </c>
      <c r="L67" s="4">
        <f t="shared" si="29"/>
        <v>228030.85593276413</v>
      </c>
      <c r="M67" s="4">
        <f t="shared" si="29"/>
        <v>121728.23548012451</v>
      </c>
      <c r="N67" s="4">
        <f t="shared" si="29"/>
        <v>51543.198595988768</v>
      </c>
      <c r="O67" s="4">
        <f t="shared" si="29"/>
        <v>6214.224699442927</v>
      </c>
      <c r="Q67" s="81">
        <f t="shared" ref="Q67:AC67" si="30">C67/B67-1</f>
        <v>-0.13023709953988793</v>
      </c>
      <c r="R67" s="81">
        <f t="shared" si="30"/>
        <v>-0.31879229451250157</v>
      </c>
      <c r="S67" s="81">
        <f t="shared" si="30"/>
        <v>-0.16582280311361441</v>
      </c>
      <c r="T67" s="81">
        <f t="shared" si="30"/>
        <v>-8.4650107692112897E-2</v>
      </c>
      <c r="U67" s="81">
        <f t="shared" si="30"/>
        <v>-6.5014003606399418E-2</v>
      </c>
      <c r="V67" s="24">
        <f t="shared" si="30"/>
        <v>-5.5242503093556161E-2</v>
      </c>
      <c r="W67" s="24">
        <f t="shared" si="30"/>
        <v>-0.12494096104904817</v>
      </c>
      <c r="X67" s="24">
        <f t="shared" si="30"/>
        <v>-0.19580944196115269</v>
      </c>
      <c r="Y67" s="24">
        <f t="shared" si="30"/>
        <v>-0.66097645781511205</v>
      </c>
      <c r="Z67" s="24">
        <f t="shared" si="30"/>
        <v>-0.37937038044385318</v>
      </c>
      <c r="AA67" s="24">
        <f t="shared" si="30"/>
        <v>-0.46617647431005305</v>
      </c>
      <c r="AB67" s="24">
        <f t="shared" si="30"/>
        <v>-0.57657154568378988</v>
      </c>
      <c r="AC67" s="24">
        <f t="shared" si="30"/>
        <v>-0.8794365722594768</v>
      </c>
      <c r="AD67" s="24">
        <f>(O67/H67)^(1/($O$3-$H$3))-1</f>
        <v>-0.5450340872046413</v>
      </c>
    </row>
    <row r="68" spans="1:30" x14ac:dyDescent="0.15">
      <c r="A68" s="46"/>
      <c r="F68" s="4"/>
      <c r="G68" s="4"/>
      <c r="H68" s="4"/>
      <c r="I68" s="4"/>
      <c r="J68" s="4"/>
      <c r="K68" s="4"/>
      <c r="L68" s="4"/>
      <c r="M68" s="4"/>
      <c r="N68" s="4"/>
      <c r="O68" s="4"/>
      <c r="U68" s="24"/>
      <c r="V68" s="24"/>
      <c r="W68" s="24"/>
      <c r="X68" s="24"/>
      <c r="Y68" s="24"/>
      <c r="Z68" s="24"/>
      <c r="AA68" s="24"/>
      <c r="AB68" s="24"/>
      <c r="AC68" s="24"/>
      <c r="AD68" s="24"/>
    </row>
    <row r="69" spans="1:30" x14ac:dyDescent="0.15">
      <c r="A69" s="46" t="s">
        <v>64</v>
      </c>
      <c r="B69" s="47">
        <v>0.04</v>
      </c>
      <c r="G69" s="4"/>
      <c r="H69" s="4"/>
      <c r="I69" s="4"/>
      <c r="J69" s="4"/>
      <c r="K69" s="4"/>
      <c r="L69" s="4"/>
      <c r="M69" s="4"/>
      <c r="N69" s="4"/>
      <c r="O69" s="4"/>
      <c r="U69" s="24"/>
      <c r="V69" s="24"/>
      <c r="W69" s="24"/>
      <c r="X69" s="24"/>
      <c r="Y69" s="24"/>
      <c r="Z69" s="24"/>
      <c r="AA69" s="24"/>
      <c r="AB69" s="24"/>
      <c r="AC69" s="24"/>
      <c r="AD69" s="24"/>
    </row>
    <row r="70" spans="1:30" x14ac:dyDescent="0.15">
      <c r="A70" s="46"/>
      <c r="F70" s="47"/>
      <c r="G70" s="4"/>
      <c r="H70" s="4"/>
      <c r="I70" s="4"/>
      <c r="J70" s="4"/>
      <c r="K70" s="4"/>
      <c r="L70" s="4"/>
      <c r="M70" s="4"/>
      <c r="N70" s="4"/>
      <c r="O70" s="4"/>
      <c r="U70" s="24"/>
      <c r="V70" s="24"/>
      <c r="W70" s="24"/>
      <c r="X70" s="24"/>
      <c r="Y70" s="24"/>
      <c r="Z70" s="24"/>
      <c r="AA70" s="24"/>
      <c r="AB70" s="24"/>
      <c r="AC70" s="24"/>
      <c r="AD70" s="24"/>
    </row>
    <row r="71" spans="1:30" x14ac:dyDescent="0.15">
      <c r="A71" s="67" t="s">
        <v>533</v>
      </c>
      <c r="B71" s="68"/>
      <c r="C71" s="68"/>
      <c r="D71" s="68"/>
      <c r="E71" s="68"/>
      <c r="F71" s="69"/>
      <c r="G71" s="69"/>
      <c r="H71" s="69"/>
      <c r="I71" s="69"/>
      <c r="J71" s="69"/>
      <c r="K71" s="69"/>
      <c r="L71" s="69"/>
      <c r="M71" s="69"/>
      <c r="N71" s="69"/>
      <c r="O71" s="69"/>
      <c r="P71" s="85"/>
      <c r="Q71" s="85"/>
      <c r="R71" s="85"/>
      <c r="S71" s="85"/>
      <c r="T71" s="85"/>
      <c r="U71" s="70"/>
      <c r="V71" s="70"/>
      <c r="W71" s="70"/>
      <c r="X71" s="70"/>
      <c r="Y71" s="70"/>
      <c r="Z71" s="70"/>
      <c r="AA71" s="70"/>
      <c r="AB71" s="70"/>
      <c r="AC71" s="70"/>
      <c r="AD71" s="70"/>
    </row>
    <row r="72" spans="1:30" x14ac:dyDescent="0.15">
      <c r="A72" s="46" t="s">
        <v>146</v>
      </c>
      <c r="B72" s="4">
        <f>($B$20+SUM($B19:B19))/100*B51*12/1000000</f>
        <v>119.47100943502686</v>
      </c>
      <c r="C72" s="4">
        <f>($B$20+SUM($B19:C19))/100*C51*12/1000000</f>
        <v>141.94893370487054</v>
      </c>
      <c r="D72" s="4">
        <f>($B$20+SUM($B19:D19))/100*D51*12/1000000</f>
        <v>125.09854254813412</v>
      </c>
      <c r="E72" s="4">
        <f>($B$20+SUM($B19:E19))/100*E51*12/1000000</f>
        <v>157.22919644470454</v>
      </c>
      <c r="F72" s="4">
        <f>($B$20+SUM($B19:F19))/100*F51*12/1000000</f>
        <v>211.00419436033155</v>
      </c>
      <c r="G72" s="4">
        <f>($B$20+SUM($B19:G19))/100*G51*12/1000000</f>
        <v>263.74421672184076</v>
      </c>
      <c r="H72" s="4">
        <f>($B$20+SUM($B19:H19))/100*H51*12/1000000</f>
        <v>303.66003758817476</v>
      </c>
      <c r="I72" s="4">
        <f>($B$20+SUM($B19:I19))/100*I51*12/1000000</f>
        <v>345.05552778103271</v>
      </c>
      <c r="J72" s="4">
        <f>($B$20+SUM($B19:J19))/100*J51*12/1000000</f>
        <v>281.89721688357128</v>
      </c>
      <c r="K72" s="4">
        <f>($B$20+SUM($B19:K19))/100*K51*12/1000000</f>
        <v>231.19058127504883</v>
      </c>
      <c r="L72" s="4">
        <f>($B$20+SUM($B19:L19))/100*L51*12/1000000</f>
        <v>192.02899872300807</v>
      </c>
      <c r="M72" s="4">
        <f>($B$20+SUM($B19:M19))/100*M51*12/1000000</f>
        <v>159.78947977935027</v>
      </c>
      <c r="N72" s="4">
        <f>($B$20+SUM($B19:N19))/100*N51*12/1000000</f>
        <v>137.1720028866529</v>
      </c>
      <c r="O72" s="4">
        <f>($B$20+SUM($B19:O19))/100*O51*12/1000000</f>
        <v>119.48769674323633</v>
      </c>
      <c r="Q72" s="81">
        <f t="shared" ref="Q72:AC75" si="31">C72/B72-1</f>
        <v>0.18814542855325977</v>
      </c>
      <c r="R72" s="81">
        <f t="shared" si="31"/>
        <v>-0.11870741623019498</v>
      </c>
      <c r="S72" s="81">
        <f t="shared" si="31"/>
        <v>0.25684275165881743</v>
      </c>
      <c r="T72" s="81">
        <f t="shared" si="31"/>
        <v>0.34201661734332522</v>
      </c>
      <c r="U72" s="81">
        <f t="shared" si="31"/>
        <v>0.24994774403131137</v>
      </c>
      <c r="V72" s="24">
        <f t="shared" si="31"/>
        <v>0.15134292369501101</v>
      </c>
      <c r="W72" s="24">
        <f t="shared" si="31"/>
        <v>0.13632182397671544</v>
      </c>
      <c r="X72" s="24">
        <f t="shared" si="31"/>
        <v>-0.18303810781881114</v>
      </c>
      <c r="Y72" s="24">
        <f t="shared" si="31"/>
        <v>-0.17987632573706902</v>
      </c>
      <c r="Z72" s="24">
        <f t="shared" si="31"/>
        <v>-0.16939090829764381</v>
      </c>
      <c r="AA72" s="24">
        <f t="shared" si="31"/>
        <v>-0.16788880407673035</v>
      </c>
      <c r="AB72" s="24">
        <f t="shared" si="31"/>
        <v>-0.14154546922569211</v>
      </c>
      <c r="AC72" s="24">
        <f t="shared" si="31"/>
        <v>-0.12892066727369544</v>
      </c>
      <c r="AD72" s="24">
        <f>(O72/H72)^(1/($O$3-$H$3))-1</f>
        <v>-0.12474691589596942</v>
      </c>
    </row>
    <row r="73" spans="1:30" x14ac:dyDescent="0.15">
      <c r="A73" s="46" t="s">
        <v>145</v>
      </c>
      <c r="B73" s="4">
        <f>B23/100*B67/1000000</f>
        <v>51.193346141761964</v>
      </c>
      <c r="C73" s="4">
        <f t="shared" ref="C73:O73" si="32">C23/100*C67/1000000</f>
        <v>26.175131683571518</v>
      </c>
      <c r="D73" s="4">
        <f t="shared" si="32"/>
        <v>17.12720970870776</v>
      </c>
      <c r="E73" s="4">
        <f t="shared" si="32"/>
        <v>27.373959603303934</v>
      </c>
      <c r="F73" s="4">
        <f t="shared" si="32"/>
        <v>35.337873032259076</v>
      </c>
      <c r="G73" s="4">
        <f t="shared" si="32"/>
        <v>35.855942202984416</v>
      </c>
      <c r="H73" s="4">
        <f t="shared" si="32"/>
        <v>33.439500734074848</v>
      </c>
      <c r="I73" s="4">
        <f t="shared" si="32"/>
        <v>49.018067972963372</v>
      </c>
      <c r="J73" s="4">
        <f t="shared" si="32"/>
        <v>7.4612145427558394</v>
      </c>
      <c r="K73" s="4">
        <f t="shared" si="32"/>
        <v>2.9870079179104412</v>
      </c>
      <c r="L73" s="4">
        <f t="shared" si="32"/>
        <v>1.9310750916421167</v>
      </c>
      <c r="M73" s="4">
        <f t="shared" si="32"/>
        <v>1.092229207838042</v>
      </c>
      <c r="N73" s="4">
        <f t="shared" si="32"/>
        <v>0.65500125710785306</v>
      </c>
      <c r="O73" s="4">
        <f t="shared" si="32"/>
        <v>8.875809250203949E-2</v>
      </c>
      <c r="Q73" s="81">
        <f t="shared" si="31"/>
        <v>-0.48870051176008888</v>
      </c>
      <c r="R73" s="81">
        <f t="shared" si="31"/>
        <v>-0.34566863251131486</v>
      </c>
      <c r="S73" s="81">
        <f t="shared" si="31"/>
        <v>0.59827316117852836</v>
      </c>
      <c r="T73" s="81">
        <f t="shared" si="31"/>
        <v>0.29093026892587104</v>
      </c>
      <c r="U73" s="81">
        <f t="shared" si="31"/>
        <v>1.4660451415748899E-2</v>
      </c>
      <c r="V73" s="24">
        <f t="shared" si="31"/>
        <v>-6.7393054552292275E-2</v>
      </c>
      <c r="W73" s="24">
        <f t="shared" si="31"/>
        <v>0.46587320076265271</v>
      </c>
      <c r="X73" s="24">
        <f t="shared" si="31"/>
        <v>-0.84778644178976659</v>
      </c>
      <c r="Y73" s="24">
        <f t="shared" si="31"/>
        <v>-0.59966197181522496</v>
      </c>
      <c r="Z73" s="24">
        <f t="shared" si="31"/>
        <v>-0.35350854610623239</v>
      </c>
      <c r="AA73" s="24">
        <f t="shared" si="31"/>
        <v>-0.43439319756889949</v>
      </c>
      <c r="AB73" s="24">
        <f t="shared" si="31"/>
        <v>-0.4003078727363808</v>
      </c>
      <c r="AC73" s="24">
        <f t="shared" si="31"/>
        <v>-0.86449172190302448</v>
      </c>
      <c r="AD73" s="24">
        <f>(O73/H73)^(1/($O$3-$H$3))-1</f>
        <v>-0.57145878506895054</v>
      </c>
    </row>
    <row r="74" spans="1:30" x14ac:dyDescent="0.15">
      <c r="A74" s="46" t="s">
        <v>147</v>
      </c>
      <c r="B74" s="4">
        <f>SUM($B73:B73)*$B$69</f>
        <v>2.0477338456704786</v>
      </c>
      <c r="C74" s="4">
        <f>SUM($B73:C73)*$B$69</f>
        <v>3.0947391130133397</v>
      </c>
      <c r="D74" s="4">
        <f>SUM($B73:D73)*$B$69</f>
        <v>3.77982750136165</v>
      </c>
      <c r="E74" s="4">
        <f>SUM($B73:E73)*$B$69</f>
        <v>4.8747858854938073</v>
      </c>
      <c r="F74" s="4">
        <f>SUM($B73:F73)*$B$69</f>
        <v>6.2883008067841706</v>
      </c>
      <c r="G74" s="4">
        <f>SUM($B73:G73)*$B$69</f>
        <v>7.7225384949035467</v>
      </c>
      <c r="H74" s="4">
        <f>SUM($B73:H73)*$B$69</f>
        <v>9.0601185242665405</v>
      </c>
      <c r="I74" s="4">
        <f>SUM($B73:I73)*$B$69</f>
        <v>11.020841243185075</v>
      </c>
      <c r="J74" s="4">
        <f>SUM($B73:J73)*$B$69</f>
        <v>11.319289824895309</v>
      </c>
      <c r="K74" s="4">
        <f>SUM($B73:K73)*$B$69</f>
        <v>11.438770141611727</v>
      </c>
      <c r="L74" s="4">
        <f>SUM($B73:L73)*$B$69</f>
        <v>11.516013145277411</v>
      </c>
      <c r="M74" s="4">
        <f>SUM($B73:M73)*$B$69</f>
        <v>11.559702313590932</v>
      </c>
      <c r="N74" s="4">
        <f>SUM($B73:N73)*$B$69</f>
        <v>11.585902363875247</v>
      </c>
      <c r="O74" s="4">
        <f>SUM($B73:O73)*$B$69</f>
        <v>11.58945268757533</v>
      </c>
      <c r="Q74" s="81">
        <f t="shared" si="31"/>
        <v>0.51129948823991134</v>
      </c>
      <c r="R74" s="81">
        <f t="shared" si="31"/>
        <v>0.22137193583379045</v>
      </c>
      <c r="S74" s="81">
        <f t="shared" si="31"/>
        <v>0.28968474982990844</v>
      </c>
      <c r="T74" s="81">
        <f t="shared" si="31"/>
        <v>0.28996451423572145</v>
      </c>
      <c r="U74" s="81">
        <f t="shared" si="31"/>
        <v>0.22808032442914317</v>
      </c>
      <c r="V74" s="24">
        <f t="shared" si="31"/>
        <v>0.17320470856127468</v>
      </c>
      <c r="W74" s="24">
        <f t="shared" si="31"/>
        <v>0.21641247999868352</v>
      </c>
      <c r="X74" s="24">
        <f t="shared" si="31"/>
        <v>2.7080381172787993E-2</v>
      </c>
      <c r="Y74" s="24">
        <f t="shared" si="31"/>
        <v>1.055546050721623E-2</v>
      </c>
      <c r="Z74" s="24">
        <f t="shared" si="31"/>
        <v>6.7527367636046609E-3</v>
      </c>
      <c r="AA74" s="24">
        <f t="shared" si="31"/>
        <v>3.7937754813555102E-3</v>
      </c>
      <c r="AB74" s="24">
        <f t="shared" si="31"/>
        <v>2.2664987015721394E-3</v>
      </c>
      <c r="AC74" s="24">
        <f t="shared" si="31"/>
        <v>3.0643480227765529E-4</v>
      </c>
      <c r="AD74" s="24">
        <f>(O74/H74)^(1/($O$3-$H$3))-1</f>
        <v>3.5799216676577261E-2</v>
      </c>
    </row>
    <row r="75" spans="1:30" x14ac:dyDescent="0.15">
      <c r="A75" s="46" t="s">
        <v>148</v>
      </c>
      <c r="B75" s="4">
        <f>SUM(B72:B74)</f>
        <v>172.71208942245929</v>
      </c>
      <c r="C75" s="4">
        <f>SUM(C72:C74)</f>
        <v>171.21880450145539</v>
      </c>
      <c r="D75" s="4">
        <f>SUM(D72:D74)</f>
        <v>146.00557975820351</v>
      </c>
      <c r="E75" s="4">
        <f>SUM(E72:E74)</f>
        <v>189.47794193350228</v>
      </c>
      <c r="F75" s="4">
        <f>SUM(F72:F74)</f>
        <v>252.6303681993748</v>
      </c>
      <c r="G75" s="4">
        <f t="shared" ref="G75:O75" si="33">SUM(G72:G74)</f>
        <v>307.32269741972874</v>
      </c>
      <c r="H75" s="4">
        <f t="shared" si="33"/>
        <v>346.15965684651616</v>
      </c>
      <c r="I75" s="4">
        <f t="shared" si="33"/>
        <v>405.09443699718116</v>
      </c>
      <c r="J75" s="4">
        <f t="shared" si="33"/>
        <v>300.67772125122241</v>
      </c>
      <c r="K75" s="4">
        <f t="shared" si="33"/>
        <v>245.61635933457097</v>
      </c>
      <c r="L75" s="4">
        <f t="shared" si="33"/>
        <v>205.47608695992761</v>
      </c>
      <c r="M75" s="4">
        <f t="shared" si="33"/>
        <v>172.44141130077924</v>
      </c>
      <c r="N75" s="4">
        <f t="shared" si="33"/>
        <v>149.412906507636</v>
      </c>
      <c r="O75" s="4">
        <f t="shared" si="33"/>
        <v>131.16590752331368</v>
      </c>
      <c r="Q75" s="81">
        <f t="shared" si="31"/>
        <v>-8.6460937737327104E-3</v>
      </c>
      <c r="R75" s="81">
        <f t="shared" si="31"/>
        <v>-0.1472573343603597</v>
      </c>
      <c r="S75" s="81">
        <f t="shared" si="31"/>
        <v>0.29774452625230041</v>
      </c>
      <c r="T75" s="81">
        <f t="shared" si="31"/>
        <v>0.33329698233705751</v>
      </c>
      <c r="U75" s="81">
        <f t="shared" si="31"/>
        <v>0.21649150737567302</v>
      </c>
      <c r="V75" s="24">
        <f t="shared" si="31"/>
        <v>0.12637192030676947</v>
      </c>
      <c r="W75" s="24">
        <f t="shared" si="31"/>
        <v>0.17025317360074732</v>
      </c>
      <c r="X75" s="24">
        <f t="shared" si="31"/>
        <v>-0.25775894756778739</v>
      </c>
      <c r="Y75" s="24">
        <f t="shared" si="31"/>
        <v>-0.18312418255507046</v>
      </c>
      <c r="Z75" s="24">
        <f t="shared" si="31"/>
        <v>-0.16342670530331216</v>
      </c>
      <c r="AA75" s="24">
        <f t="shared" si="31"/>
        <v>-0.16077138779458489</v>
      </c>
      <c r="AB75" s="24">
        <f t="shared" si="31"/>
        <v>-0.13354393599212666</v>
      </c>
      <c r="AC75" s="24">
        <f t="shared" si="31"/>
        <v>-0.12212465047917243</v>
      </c>
      <c r="AD75" s="24">
        <f>(O75/H75)^(1/($O$3-$H$3))-1</f>
        <v>-0.12945329948597228</v>
      </c>
    </row>
    <row r="77" spans="1:30" x14ac:dyDescent="0.15">
      <c r="A77" s="5" t="s">
        <v>17</v>
      </c>
      <c r="B77" s="48" t="s">
        <v>471</v>
      </c>
      <c r="C77" s="5"/>
      <c r="D77" s="5"/>
      <c r="E77" s="5"/>
      <c r="G77" s="86"/>
      <c r="H77" s="86"/>
      <c r="I77" s="86"/>
      <c r="J77" s="86"/>
      <c r="K77" s="86"/>
      <c r="L77" s="86"/>
      <c r="M77" s="86"/>
      <c r="N77" s="86"/>
      <c r="O77" s="86"/>
    </row>
    <row r="78" spans="1:30" x14ac:dyDescent="0.15">
      <c r="A78" s="5"/>
      <c r="B78" s="48" t="s">
        <v>527</v>
      </c>
      <c r="C78" s="5"/>
      <c r="D78" s="5"/>
      <c r="E78" s="5"/>
      <c r="G78" s="86"/>
      <c r="H78" s="86"/>
      <c r="I78" s="86"/>
      <c r="J78" s="86"/>
      <c r="K78" s="86"/>
      <c r="L78" s="86"/>
      <c r="M78" s="86"/>
      <c r="N78" s="86"/>
      <c r="O78" s="86"/>
    </row>
    <row r="79" spans="1:30" x14ac:dyDescent="0.15">
      <c r="B79" s="18" t="s">
        <v>464</v>
      </c>
    </row>
    <row r="80" spans="1:30" x14ac:dyDescent="0.15">
      <c r="B80" t="s">
        <v>521</v>
      </c>
    </row>
  </sheetData>
  <mergeCells count="3">
    <mergeCell ref="B2:H2"/>
    <mergeCell ref="I2:O2"/>
    <mergeCell ref="Q2:AD2"/>
  </mergeCells>
  <hyperlinks>
    <hyperlink ref="A2" location="'Home'!a1" display="  [HOME]" xr:uid="{4823F21A-97C6-8F47-884F-154974C38860}"/>
  </hyperlinks>
  <pageMargins left="0.75" right="0.75" top="1" bottom="1" header="0.5" footer="0.5"/>
  <pageSetup scale="44" orientation="portrait" horizontalDpi="4294967292" verticalDpi="4294967292"/>
  <headerFooter>
    <oddFooter>&amp;LTeleGeography Global Bandwidth Forecast Service&amp;C&amp;R© PriMetrica, Inc. 2006</oddFooter>
  </headerFooter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73ED9-BB61-F94C-A23E-CA729EB4ED92}">
  <sheetPr>
    <tabColor theme="8"/>
    <pageSetUpPr fitToPage="1"/>
  </sheetPr>
  <dimension ref="A1:AD80"/>
  <sheetViews>
    <sheetView showGridLines="0" workbookViewId="0">
      <pane xSplit="1" ySplit="3" topLeftCell="B4" activePane="bottomRight" state="frozen"/>
      <selection activeCell="A71" sqref="A71"/>
      <selection pane="topRight" activeCell="A71" sqref="A71"/>
      <selection pane="bottomLeft" activeCell="A71" sqref="A71"/>
      <selection pane="bottomRight"/>
    </sheetView>
  </sheetViews>
  <sheetFormatPr baseColWidth="10" defaultRowHeight="13" x14ac:dyDescent="0.15"/>
  <cols>
    <col min="1" max="1" width="39.6640625" customWidth="1"/>
    <col min="2" max="2" width="10.5" customWidth="1"/>
    <col min="3" max="10" width="10.6640625" bestFit="1" customWidth="1"/>
    <col min="11" max="11" width="10.6640625" customWidth="1"/>
    <col min="12" max="15" width="10.6640625" bestFit="1" customWidth="1"/>
    <col min="16" max="16" width="4.6640625" customWidth="1"/>
    <col min="17" max="17" width="7.1640625" customWidth="1"/>
    <col min="18" max="19" width="6.1640625" customWidth="1"/>
    <col min="20" max="20" width="6.33203125" customWidth="1"/>
    <col min="21" max="21" width="5.6640625" customWidth="1"/>
    <col min="22" max="25" width="5.1640625" bestFit="1" customWidth="1"/>
    <col min="26" max="26" width="5.83203125" customWidth="1"/>
    <col min="27" max="27" width="5.1640625" bestFit="1" customWidth="1"/>
    <col min="28" max="28" width="5.6640625" customWidth="1"/>
    <col min="29" max="29" width="5.83203125" customWidth="1"/>
    <col min="30" max="30" width="7.33203125" bestFit="1" customWidth="1"/>
  </cols>
  <sheetData>
    <row r="1" spans="1:30" ht="18" x14ac:dyDescent="0.2">
      <c r="A1" s="3" t="s">
        <v>448</v>
      </c>
      <c r="B1" s="3"/>
      <c r="C1" s="3"/>
      <c r="D1" s="3"/>
      <c r="E1" s="3"/>
      <c r="F1" s="3"/>
      <c r="G1" s="3"/>
      <c r="H1" s="16"/>
      <c r="I1" s="3"/>
      <c r="J1" s="3"/>
      <c r="K1" s="3"/>
      <c r="L1" s="3"/>
      <c r="M1" s="3"/>
      <c r="N1" s="3"/>
      <c r="O1" s="3"/>
    </row>
    <row r="2" spans="1:30" ht="18" x14ac:dyDescent="0.2">
      <c r="A2" s="53" t="s">
        <v>256</v>
      </c>
      <c r="B2" s="188" t="s">
        <v>15</v>
      </c>
      <c r="C2" s="188"/>
      <c r="D2" s="188"/>
      <c r="E2" s="188"/>
      <c r="F2" s="188"/>
      <c r="G2" s="188"/>
      <c r="H2" s="188"/>
      <c r="I2" s="188" t="s">
        <v>14</v>
      </c>
      <c r="J2" s="188"/>
      <c r="K2" s="188"/>
      <c r="L2" s="188"/>
      <c r="M2" s="188"/>
      <c r="N2" s="188"/>
      <c r="O2" s="188"/>
      <c r="Q2" s="188" t="s">
        <v>16</v>
      </c>
      <c r="R2" s="188"/>
      <c r="S2" s="188"/>
      <c r="T2" s="188"/>
      <c r="U2" s="188"/>
      <c r="V2" s="188"/>
      <c r="W2" s="188"/>
      <c r="X2" s="188"/>
      <c r="Y2" s="188"/>
      <c r="Z2" s="188"/>
      <c r="AA2" s="188"/>
      <c r="AB2" s="188"/>
      <c r="AC2" s="188"/>
      <c r="AD2" s="188"/>
    </row>
    <row r="3" spans="1:30" s="50" customFormat="1" ht="24" customHeight="1" x14ac:dyDescent="0.15">
      <c r="A3" s="21"/>
      <c r="B3" s="21">
        <v>2017</v>
      </c>
      <c r="C3" s="21">
        <v>2018</v>
      </c>
      <c r="D3" s="21">
        <v>2019</v>
      </c>
      <c r="E3" s="21">
        <v>2020</v>
      </c>
      <c r="F3" s="21">
        <v>2021</v>
      </c>
      <c r="G3" s="21">
        <v>2022</v>
      </c>
      <c r="H3" s="21">
        <v>2023</v>
      </c>
      <c r="I3" s="27">
        <v>2024</v>
      </c>
      <c r="J3" s="27">
        <v>2025</v>
      </c>
      <c r="K3" s="27">
        <v>2026</v>
      </c>
      <c r="L3" s="27">
        <v>2027</v>
      </c>
      <c r="M3" s="27">
        <v>2028</v>
      </c>
      <c r="N3" s="27">
        <v>2029</v>
      </c>
      <c r="O3" s="27">
        <v>2030</v>
      </c>
      <c r="P3" s="1"/>
      <c r="Q3" s="22">
        <v>2018</v>
      </c>
      <c r="R3" s="22">
        <v>2019</v>
      </c>
      <c r="S3" s="22">
        <v>2020</v>
      </c>
      <c r="T3" s="22">
        <v>2021</v>
      </c>
      <c r="U3" s="22">
        <v>2022</v>
      </c>
      <c r="V3" s="22">
        <v>2023</v>
      </c>
      <c r="W3" s="22">
        <v>2024</v>
      </c>
      <c r="X3" s="22">
        <v>2025</v>
      </c>
      <c r="Y3" s="22">
        <v>2026</v>
      </c>
      <c r="Z3" s="22">
        <v>2027</v>
      </c>
      <c r="AA3" s="22">
        <v>2028</v>
      </c>
      <c r="AB3" s="22">
        <v>2029</v>
      </c>
      <c r="AC3" s="22">
        <v>2030</v>
      </c>
      <c r="AD3" s="22" t="s">
        <v>524</v>
      </c>
    </row>
    <row r="4" spans="1:30" ht="14" x14ac:dyDescent="0.2">
      <c r="A4" s="1" t="s">
        <v>45</v>
      </c>
      <c r="B4" s="1"/>
      <c r="C4" s="1"/>
      <c r="D4" s="1"/>
      <c r="E4" s="1"/>
      <c r="G4" s="79"/>
      <c r="H4" s="79"/>
      <c r="I4" s="79"/>
      <c r="J4" s="79"/>
      <c r="K4" s="79"/>
      <c r="L4" s="79"/>
      <c r="M4" s="79"/>
      <c r="N4" s="79"/>
      <c r="O4" s="79"/>
      <c r="U4" s="1"/>
      <c r="V4" s="1"/>
      <c r="W4" s="1"/>
      <c r="X4" s="1"/>
      <c r="Y4" s="1"/>
      <c r="Z4" s="1"/>
      <c r="AA4" s="1"/>
      <c r="AB4" s="1"/>
      <c r="AC4" s="1"/>
      <c r="AD4" s="28"/>
    </row>
    <row r="5" spans="1:30" x14ac:dyDescent="0.15">
      <c r="A5" s="115" t="s">
        <v>401</v>
      </c>
      <c r="B5" s="113">
        <v>4483.0712000000003</v>
      </c>
      <c r="C5" s="113">
        <v>5976.1849999999995</v>
      </c>
      <c r="D5" s="113">
        <v>7827.4679999999998</v>
      </c>
      <c r="E5" s="113">
        <v>10821.291999999999</v>
      </c>
      <c r="F5" s="113">
        <v>14085.216999999999</v>
      </c>
      <c r="G5" s="113">
        <v>17391.849999999999</v>
      </c>
      <c r="H5" s="113">
        <v>20299</v>
      </c>
      <c r="I5" s="113">
        <v>25967.727614876512</v>
      </c>
      <c r="J5" s="113">
        <v>33146.385210124827</v>
      </c>
      <c r="K5" s="113">
        <v>42143.818274549121</v>
      </c>
      <c r="L5" s="113">
        <v>53379.603236045921</v>
      </c>
      <c r="M5" s="113">
        <v>67337.2746111038</v>
      </c>
      <c r="N5" s="113">
        <v>84667.596675185428</v>
      </c>
      <c r="O5" s="113">
        <v>105988.10971784583</v>
      </c>
      <c r="Q5" s="81">
        <f t="shared" ref="Q5:AC9" si="0">C5/B5-1</f>
        <v>0.33305600856841155</v>
      </c>
      <c r="R5" s="81">
        <f t="shared" si="0"/>
        <v>0.30977672210615981</v>
      </c>
      <c r="S5" s="81">
        <f t="shared" si="0"/>
        <v>0.38247668339238183</v>
      </c>
      <c r="T5" s="81">
        <f t="shared" si="0"/>
        <v>0.30162063827498597</v>
      </c>
      <c r="U5" s="81">
        <f t="shared" si="0"/>
        <v>0.23475910949756762</v>
      </c>
      <c r="V5" s="81">
        <f t="shared" si="0"/>
        <v>0.1671558804842499</v>
      </c>
      <c r="W5" s="81">
        <f t="shared" si="0"/>
        <v>0.27926142247778274</v>
      </c>
      <c r="X5" s="81">
        <f t="shared" si="0"/>
        <v>0.27644535177332075</v>
      </c>
      <c r="Y5" s="81">
        <f t="shared" si="0"/>
        <v>0.27144537805214308</v>
      </c>
      <c r="Z5" s="81">
        <f t="shared" si="0"/>
        <v>0.26660576619565934</v>
      </c>
      <c r="AA5" s="81">
        <f t="shared" si="0"/>
        <v>0.26147948896016904</v>
      </c>
      <c r="AB5" s="81">
        <f t="shared" si="0"/>
        <v>0.25736595613900737</v>
      </c>
      <c r="AC5" s="81">
        <f t="shared" si="0"/>
        <v>0.251814317163783</v>
      </c>
      <c r="AD5" s="81">
        <f>(O5/H5)^(1/($O$3-$H$3))-1</f>
        <v>0.2663109362256626</v>
      </c>
    </row>
    <row r="6" spans="1:30" x14ac:dyDescent="0.15">
      <c r="A6" s="115" t="s">
        <v>402</v>
      </c>
      <c r="B6" s="113">
        <v>2080</v>
      </c>
      <c r="C6" s="113">
        <v>3090</v>
      </c>
      <c r="D6" s="113">
        <v>5890</v>
      </c>
      <c r="E6" s="113">
        <v>11036.586433260394</v>
      </c>
      <c r="F6" s="113">
        <v>16867.076923076922</v>
      </c>
      <c r="G6" s="113">
        <v>21812.592592592591</v>
      </c>
      <c r="H6" s="113">
        <v>26302.592592592591</v>
      </c>
      <c r="I6" s="113">
        <v>36575.996081104167</v>
      </c>
      <c r="J6" s="113">
        <v>50679.906097411083</v>
      </c>
      <c r="K6" s="113">
        <v>69770.806539117708</v>
      </c>
      <c r="L6" s="113">
        <v>95411.743929336924</v>
      </c>
      <c r="M6" s="113">
        <v>129475.8935737338</v>
      </c>
      <c r="N6" s="113">
        <v>174342.5621725698</v>
      </c>
      <c r="O6" s="113">
        <v>232935.1219322338</v>
      </c>
      <c r="Q6" s="81">
        <f t="shared" si="0"/>
        <v>0.48557692307692313</v>
      </c>
      <c r="R6" s="81">
        <f t="shared" si="0"/>
        <v>0.90614886731391575</v>
      </c>
      <c r="S6" s="81">
        <f t="shared" si="0"/>
        <v>0.87378377474709579</v>
      </c>
      <c r="T6" s="81">
        <f t="shared" si="0"/>
        <v>0.52828748500038714</v>
      </c>
      <c r="U6" s="81">
        <f t="shared" si="0"/>
        <v>0.29320525969436906</v>
      </c>
      <c r="V6" s="24">
        <f t="shared" si="0"/>
        <v>0.2058443984107039</v>
      </c>
      <c r="W6" s="24">
        <f t="shared" si="0"/>
        <v>0.39058520381009143</v>
      </c>
      <c r="X6" s="24">
        <f t="shared" si="0"/>
        <v>0.38560563012508786</v>
      </c>
      <c r="Y6" s="24">
        <f t="shared" si="0"/>
        <v>0.37669565537497829</v>
      </c>
      <c r="Z6" s="24">
        <f t="shared" si="0"/>
        <v>0.36750237903360583</v>
      </c>
      <c r="AA6" s="24">
        <f t="shared" si="0"/>
        <v>0.35702260792576213</v>
      </c>
      <c r="AB6" s="24">
        <f t="shared" si="0"/>
        <v>0.34652526706282494</v>
      </c>
      <c r="AC6" s="24">
        <f t="shared" si="0"/>
        <v>0.33607719784264289</v>
      </c>
      <c r="AD6" s="24">
        <f>(O6/H6)^(1/($O$3-$H$3))-1</f>
        <v>0.36558736019607774</v>
      </c>
    </row>
    <row r="7" spans="1:30" x14ac:dyDescent="0.15">
      <c r="A7" s="115" t="s">
        <v>399</v>
      </c>
      <c r="B7" s="113">
        <v>12.622</v>
      </c>
      <c r="C7" s="113">
        <v>12.622</v>
      </c>
      <c r="D7" s="113">
        <v>12.045</v>
      </c>
      <c r="E7" s="113">
        <v>22.045000000000002</v>
      </c>
      <c r="F7" s="113">
        <v>22</v>
      </c>
      <c r="G7" s="113">
        <v>23.5</v>
      </c>
      <c r="H7" s="113">
        <v>23.5</v>
      </c>
      <c r="I7" s="113">
        <v>31.964903122486096</v>
      </c>
      <c r="J7" s="113">
        <v>42.879257623211814</v>
      </c>
      <c r="K7" s="113">
        <v>56.757755206158222</v>
      </c>
      <c r="L7" s="113">
        <v>74.1714504739452</v>
      </c>
      <c r="M7" s="113">
        <v>95.742587366482539</v>
      </c>
      <c r="N7" s="113">
        <v>122.13699720469958</v>
      </c>
      <c r="O7" s="113">
        <v>154.05418124601675</v>
      </c>
      <c r="Q7" s="81">
        <f t="shared" si="0"/>
        <v>0</v>
      </c>
      <c r="R7" s="81">
        <f t="shared" si="0"/>
        <v>-4.5713832990017411E-2</v>
      </c>
      <c r="S7" s="81">
        <f t="shared" si="0"/>
        <v>0.83022000830220022</v>
      </c>
      <c r="T7" s="81">
        <f t="shared" si="0"/>
        <v>-2.0412792016331061E-3</v>
      </c>
      <c r="U7" s="81">
        <f t="shared" si="0"/>
        <v>6.8181818181818121E-2</v>
      </c>
      <c r="V7" s="81">
        <f t="shared" si="0"/>
        <v>0</v>
      </c>
      <c r="W7" s="81">
        <f t="shared" si="0"/>
        <v>0.36020864351004667</v>
      </c>
      <c r="X7" s="81">
        <f t="shared" si="0"/>
        <v>0.3414480706824945</v>
      </c>
      <c r="Y7" s="81">
        <f t="shared" si="0"/>
        <v>0.32366459570964135</v>
      </c>
      <c r="Z7" s="81">
        <f t="shared" si="0"/>
        <v>0.3068073288757831</v>
      </c>
      <c r="AA7" s="81">
        <f t="shared" si="0"/>
        <v>0.29082803092970133</v>
      </c>
      <c r="AB7" s="81">
        <f t="shared" si="0"/>
        <v>0.27568097504180433</v>
      </c>
      <c r="AC7" s="81">
        <f t="shared" si="0"/>
        <v>0.26132281595088269</v>
      </c>
      <c r="AD7" s="81">
        <f>(O7/H7)^(1/($O$3-$H$3))-1</f>
        <v>0.30815120875867263</v>
      </c>
    </row>
    <row r="8" spans="1:30" x14ac:dyDescent="0.15">
      <c r="A8" s="115" t="s">
        <v>403</v>
      </c>
      <c r="B8" s="113">
        <v>467.17345753337247</v>
      </c>
      <c r="C8" s="113">
        <v>606.52024734395013</v>
      </c>
      <c r="D8" s="113">
        <v>773.12466949042789</v>
      </c>
      <c r="E8" s="113">
        <v>1041.0343654369317</v>
      </c>
      <c r="F8" s="113">
        <v>1317.4433408761506</v>
      </c>
      <c r="G8" s="113">
        <v>1580.3124553025759</v>
      </c>
      <c r="H8" s="113">
        <v>1786.5153573147504</v>
      </c>
      <c r="I8" s="113">
        <v>2213.6093760758131</v>
      </c>
      <c r="J8" s="113">
        <v>2736.7689893566385</v>
      </c>
      <c r="K8" s="113">
        <v>3370.3171933974636</v>
      </c>
      <c r="L8" s="113">
        <v>4134.7300942215034</v>
      </c>
      <c r="M8" s="113">
        <v>5051.9877276856732</v>
      </c>
      <c r="N8" s="113">
        <v>6152.6032797060034</v>
      </c>
      <c r="O8" s="113">
        <v>7459.9128747306249</v>
      </c>
      <c r="Q8" s="81">
        <f t="shared" si="0"/>
        <v>0.29827634161048944</v>
      </c>
      <c r="R8" s="81">
        <f t="shared" si="0"/>
        <v>0.27468897019689842</v>
      </c>
      <c r="S8" s="81">
        <f t="shared" si="0"/>
        <v>0.34652845332575533</v>
      </c>
      <c r="T8" s="81">
        <f t="shared" si="0"/>
        <v>0.2655137857271479</v>
      </c>
      <c r="U8" s="81">
        <f t="shared" si="0"/>
        <v>0.19952973025132703</v>
      </c>
      <c r="V8" s="24">
        <f t="shared" si="0"/>
        <v>0.13048236209256081</v>
      </c>
      <c r="W8" s="24">
        <f t="shared" si="0"/>
        <v>0.23906540574216661</v>
      </c>
      <c r="X8" s="24">
        <f t="shared" si="0"/>
        <v>0.23633781955164057</v>
      </c>
      <c r="Y8" s="24">
        <f t="shared" si="0"/>
        <v>0.23149495134763276</v>
      </c>
      <c r="Z8" s="24">
        <f t="shared" si="0"/>
        <v>0.22680740623509976</v>
      </c>
      <c r="AA8" s="24">
        <f t="shared" si="0"/>
        <v>0.2218422031334244</v>
      </c>
      <c r="AB8" s="24">
        <f t="shared" si="0"/>
        <v>0.21785792273183624</v>
      </c>
      <c r="AC8" s="24">
        <f t="shared" si="0"/>
        <v>0.21248072329589407</v>
      </c>
      <c r="AD8" s="24">
        <f>(O8/H8)^(1/($O$3-$H$3))-1</f>
        <v>0.22652184019677435</v>
      </c>
    </row>
    <row r="9" spans="1:30" x14ac:dyDescent="0.15">
      <c r="A9" t="s">
        <v>404</v>
      </c>
      <c r="B9" s="80">
        <f t="shared" ref="B9:O9" si="1">SUM(B5:B8)</f>
        <v>7042.8666575333727</v>
      </c>
      <c r="C9" s="80">
        <f t="shared" si="1"/>
        <v>9685.3272473439483</v>
      </c>
      <c r="D9" s="80">
        <f t="shared" si="1"/>
        <v>14502.637669490428</v>
      </c>
      <c r="E9" s="80">
        <f t="shared" si="1"/>
        <v>22920.957798697324</v>
      </c>
      <c r="F9" s="80">
        <f t="shared" si="1"/>
        <v>32291.737263953069</v>
      </c>
      <c r="G9" s="80">
        <f t="shared" si="1"/>
        <v>40808.255047895167</v>
      </c>
      <c r="H9" s="80">
        <f t="shared" si="1"/>
        <v>48411.607949907338</v>
      </c>
      <c r="I9" s="80">
        <f t="shared" si="1"/>
        <v>64789.297975178975</v>
      </c>
      <c r="J9" s="80">
        <f t="shared" si="1"/>
        <v>86605.93955451576</v>
      </c>
      <c r="K9" s="80">
        <f t="shared" si="1"/>
        <v>115341.69976227045</v>
      </c>
      <c r="L9" s="80">
        <f t="shared" si="1"/>
        <v>153000.2487100783</v>
      </c>
      <c r="M9" s="80">
        <f t="shared" si="1"/>
        <v>201960.89849988979</v>
      </c>
      <c r="N9" s="80">
        <f t="shared" si="1"/>
        <v>265284.89912466594</v>
      </c>
      <c r="O9" s="80">
        <f t="shared" si="1"/>
        <v>346537.19870605628</v>
      </c>
      <c r="Q9" s="81">
        <f t="shared" si="0"/>
        <v>0.37519673711046031</v>
      </c>
      <c r="R9" s="81">
        <f t="shared" si="0"/>
        <v>0.49738230821963736</v>
      </c>
      <c r="S9" s="81">
        <f t="shared" si="0"/>
        <v>0.58046821006338267</v>
      </c>
      <c r="T9" s="81">
        <f t="shared" si="0"/>
        <v>0.40883018709577312</v>
      </c>
      <c r="U9" s="81">
        <f t="shared" si="0"/>
        <v>0.26373674833063254</v>
      </c>
      <c r="V9" s="81">
        <f t="shared" si="0"/>
        <v>0.18631899092691895</v>
      </c>
      <c r="W9" s="81">
        <f t="shared" si="0"/>
        <v>0.33830088936971547</v>
      </c>
      <c r="X9" s="81">
        <f t="shared" si="0"/>
        <v>0.33673218048596265</v>
      </c>
      <c r="Y9" s="81">
        <f t="shared" si="0"/>
        <v>0.3317989546163449</v>
      </c>
      <c r="Z9" s="81">
        <f t="shared" si="0"/>
        <v>0.32649552612303689</v>
      </c>
      <c r="AA9" s="81">
        <f t="shared" si="0"/>
        <v>0.3200037268082323</v>
      </c>
      <c r="AB9" s="81">
        <f t="shared" si="0"/>
        <v>0.31354584523603068</v>
      </c>
      <c r="AC9" s="81">
        <f t="shared" si="0"/>
        <v>0.30628316896095642</v>
      </c>
      <c r="AD9" s="81">
        <f>(O9/H9)^(1/($O$3-$H$3))-1</f>
        <v>0.32469023867013314</v>
      </c>
    </row>
    <row r="10" spans="1:30" x14ac:dyDescent="0.15">
      <c r="F10" s="80"/>
      <c r="G10" s="80"/>
      <c r="H10" s="99"/>
      <c r="I10" s="80"/>
      <c r="J10" s="80"/>
      <c r="K10" s="80"/>
      <c r="L10" s="80"/>
      <c r="M10" s="80"/>
      <c r="N10" s="80"/>
      <c r="O10" s="80"/>
    </row>
    <row r="11" spans="1:30" x14ac:dyDescent="0.15">
      <c r="A11" t="s">
        <v>117</v>
      </c>
      <c r="B11" s="82">
        <v>1.7625181767986275</v>
      </c>
      <c r="C11" s="82">
        <v>1.7309768630913782</v>
      </c>
      <c r="D11" s="82">
        <v>1.6855177325304305</v>
      </c>
      <c r="E11" s="82">
        <v>1.5810513912056823</v>
      </c>
      <c r="F11" s="82">
        <v>1.5332978984433625</v>
      </c>
      <c r="G11" s="82">
        <v>1.4934228030222014</v>
      </c>
      <c r="H11" s="82">
        <v>1.4532051328334536</v>
      </c>
      <c r="I11" s="82">
        <v>1.3433102310537557</v>
      </c>
      <c r="J11" s="82">
        <v>1.2815730621632875</v>
      </c>
      <c r="K11" s="82">
        <v>1.2299491629895758</v>
      </c>
      <c r="L11" s="82">
        <v>1.1867837376253176</v>
      </c>
      <c r="M11" s="82">
        <v>1.1507015639314513</v>
      </c>
      <c r="N11" s="82">
        <v>1.138119629037168</v>
      </c>
      <c r="O11" s="82">
        <v>1.1271199505948337</v>
      </c>
    </row>
    <row r="12" spans="1:30" x14ac:dyDescent="0.15">
      <c r="A12" t="s">
        <v>11</v>
      </c>
      <c r="B12" s="80">
        <f t="shared" ref="B12:O12" si="2">B9*B11</f>
        <v>12413.180500671564</v>
      </c>
      <c r="C12" s="80">
        <f t="shared" si="2"/>
        <v>16765.07737662088</v>
      </c>
      <c r="D12" s="80">
        <f t="shared" si="2"/>
        <v>24444.452960389914</v>
      </c>
      <c r="E12" s="80">
        <f t="shared" si="2"/>
        <v>36239.212215397136</v>
      </c>
      <c r="F12" s="80">
        <f t="shared" si="2"/>
        <v>49512.852883904459</v>
      </c>
      <c r="G12" s="80">
        <f t="shared" si="2"/>
        <v>60943.978640072499</v>
      </c>
      <c r="H12" s="80">
        <f t="shared" si="2"/>
        <v>70351.997161526175</v>
      </c>
      <c r="I12" s="80">
        <f t="shared" si="2"/>
        <v>87032.126832848298</v>
      </c>
      <c r="J12" s="80">
        <f t="shared" si="2"/>
        <v>110991.83915640935</v>
      </c>
      <c r="K12" s="80">
        <f t="shared" si="2"/>
        <v>141864.4270803995</v>
      </c>
      <c r="L12" s="80">
        <f t="shared" si="2"/>
        <v>181578.2070217499</v>
      </c>
      <c r="M12" s="80">
        <f t="shared" si="2"/>
        <v>232396.72175682429</v>
      </c>
      <c r="N12" s="80">
        <f t="shared" si="2"/>
        <v>301925.95098092733</v>
      </c>
      <c r="O12" s="80">
        <f t="shared" si="2"/>
        <v>390588.99028484221</v>
      </c>
      <c r="Q12" s="81">
        <f t="shared" ref="Q12:AC12" si="3">C12/B12-1</f>
        <v>0.35058677151386575</v>
      </c>
      <c r="R12" s="81">
        <f t="shared" si="3"/>
        <v>0.45805786703245532</v>
      </c>
      <c r="S12" s="81">
        <f t="shared" si="3"/>
        <v>0.48251271051635292</v>
      </c>
      <c r="T12" s="81">
        <f t="shared" si="3"/>
        <v>0.36627840002735179</v>
      </c>
      <c r="U12" s="81">
        <f t="shared" si="3"/>
        <v>0.23087188659823821</v>
      </c>
      <c r="V12" s="24">
        <f t="shared" si="3"/>
        <v>0.1543715840578157</v>
      </c>
      <c r="W12" s="24">
        <f t="shared" si="3"/>
        <v>0.2370953255673045</v>
      </c>
      <c r="X12" s="24">
        <f t="shared" si="3"/>
        <v>0.27529733209412965</v>
      </c>
      <c r="Y12" s="24">
        <f t="shared" si="3"/>
        <v>0.27815187277403886</v>
      </c>
      <c r="Z12" s="24">
        <f t="shared" si="3"/>
        <v>0.27994177792607045</v>
      </c>
      <c r="AA12" s="24">
        <f t="shared" si="3"/>
        <v>0.27987122226064942</v>
      </c>
      <c r="AB12" s="24">
        <f t="shared" si="3"/>
        <v>0.2991833477619239</v>
      </c>
      <c r="AC12" s="24">
        <f t="shared" si="3"/>
        <v>0.29365822651500317</v>
      </c>
      <c r="AD12" s="24">
        <f>(O12/H12)^(1/($O$3-$H$3))-1</f>
        <v>0.27746520823737919</v>
      </c>
    </row>
    <row r="13" spans="1:30" x14ac:dyDescent="0.15">
      <c r="A13" t="s">
        <v>393</v>
      </c>
      <c r="B13" s="109">
        <v>0.59251366823589136</v>
      </c>
      <c r="C13" s="109">
        <v>0.59464909988212411</v>
      </c>
      <c r="D13" s="109">
        <v>0.65431312912652573</v>
      </c>
      <c r="E13" s="109">
        <v>0.63349981392997723</v>
      </c>
      <c r="F13" s="109">
        <v>0.65845172688482168</v>
      </c>
      <c r="G13" s="109">
        <v>0.67342035565493563</v>
      </c>
      <c r="H13" s="109">
        <v>0.6879403638369459</v>
      </c>
      <c r="I13" s="109">
        <v>0.55895954194874942</v>
      </c>
      <c r="J13" s="109">
        <v>0.49219497339649165</v>
      </c>
      <c r="K13" s="109">
        <v>0.43081066763044362</v>
      </c>
      <c r="L13" s="109">
        <v>0.37512546602489116</v>
      </c>
      <c r="M13" s="109">
        <v>0.32523181297197029</v>
      </c>
      <c r="N13" s="109">
        <v>0.28467768888231326</v>
      </c>
      <c r="O13" s="109">
        <v>0.25532230170551101</v>
      </c>
      <c r="Q13" s="81"/>
      <c r="R13" s="81"/>
      <c r="S13" s="81"/>
      <c r="T13" s="81"/>
      <c r="U13" s="81"/>
      <c r="V13" s="24"/>
      <c r="W13" s="24"/>
      <c r="X13" s="24"/>
      <c r="Y13" s="24"/>
      <c r="Z13" s="24"/>
      <c r="AA13" s="24"/>
      <c r="AB13" s="24"/>
      <c r="AC13" s="24"/>
      <c r="AD13" s="24"/>
    </row>
    <row r="14" spans="1:30" x14ac:dyDescent="0.15">
      <c r="A14" t="s">
        <v>392</v>
      </c>
      <c r="B14" s="80">
        <f>B12*B13</f>
        <v>7354.9791129271471</v>
      </c>
      <c r="C14" s="80">
        <f t="shared" ref="C14:O14" si="4">C12*C13</f>
        <v>9969.3381714617699</v>
      </c>
      <c r="D14" s="80">
        <f t="shared" si="4"/>
        <v>15994.32650629889</v>
      </c>
      <c r="E14" s="80">
        <f t="shared" si="4"/>
        <v>22957.534195423043</v>
      </c>
      <c r="F14" s="80">
        <f t="shared" si="4"/>
        <v>32601.823484401015</v>
      </c>
      <c r="G14" s="80">
        <f t="shared" si="4"/>
        <v>41040.915770824424</v>
      </c>
      <c r="H14" s="80">
        <f t="shared" si="4"/>
        <v>48397.978523956102</v>
      </c>
      <c r="I14" s="80">
        <f t="shared" si="4"/>
        <v>48647.437749314347</v>
      </c>
      <c r="J14" s="80">
        <f t="shared" si="4"/>
        <v>54629.62532081658</v>
      </c>
      <c r="K14" s="80">
        <f t="shared" si="4"/>
        <v>61116.708543517292</v>
      </c>
      <c r="L14" s="80">
        <f t="shared" si="4"/>
        <v>68114.609528998102</v>
      </c>
      <c r="M14" s="80">
        <f t="shared" si="4"/>
        <v>75582.807145714498</v>
      </c>
      <c r="N14" s="80">
        <f t="shared" si="4"/>
        <v>85951.581938844989</v>
      </c>
      <c r="O14" s="80">
        <f t="shared" si="4"/>
        <v>99726.080020357389</v>
      </c>
      <c r="Q14" s="81">
        <f t="shared" ref="Q14:AC14" si="5">C14/B14-1</f>
        <v>0.35545431447107889</v>
      </c>
      <c r="R14" s="81">
        <f t="shared" si="5"/>
        <v>0.60435188687692976</v>
      </c>
      <c r="S14" s="81">
        <f t="shared" si="5"/>
        <v>0.43535485450931</v>
      </c>
      <c r="T14" s="81">
        <f t="shared" si="5"/>
        <v>0.42009255902146148</v>
      </c>
      <c r="U14" s="81">
        <f t="shared" si="5"/>
        <v>0.25885338255577195</v>
      </c>
      <c r="V14" s="24">
        <f t="shared" si="5"/>
        <v>0.17926166156267254</v>
      </c>
      <c r="W14" s="24">
        <f t="shared" si="5"/>
        <v>5.1543315023945269E-3</v>
      </c>
      <c r="X14" s="24">
        <f t="shared" si="5"/>
        <v>0.12297024978641447</v>
      </c>
      <c r="Y14" s="24">
        <f t="shared" si="5"/>
        <v>0.11874661751027626</v>
      </c>
      <c r="Z14" s="24">
        <f t="shared" si="5"/>
        <v>0.11450061942550538</v>
      </c>
      <c r="AA14" s="24">
        <f t="shared" si="5"/>
        <v>0.10964164176169855</v>
      </c>
      <c r="AB14" s="24">
        <f t="shared" si="5"/>
        <v>0.13718430400634296</v>
      </c>
      <c r="AC14" s="24">
        <f t="shared" si="5"/>
        <v>0.16025880816612581</v>
      </c>
      <c r="AD14" s="24">
        <f>(O14/H14)^(1/($O$3-$H$3))-1</f>
        <v>0.10880328438577225</v>
      </c>
    </row>
    <row r="15" spans="1:30" x14ac:dyDescent="0.15">
      <c r="F15" s="80"/>
      <c r="G15" s="80"/>
      <c r="H15" s="80"/>
      <c r="I15" s="80"/>
      <c r="J15" s="80"/>
      <c r="K15" s="80"/>
      <c r="L15" s="80"/>
      <c r="M15" s="80"/>
      <c r="N15" s="80"/>
      <c r="O15" s="80"/>
      <c r="U15" s="24"/>
      <c r="V15" s="24"/>
      <c r="W15" s="24"/>
      <c r="X15" s="24"/>
      <c r="Y15" s="24"/>
      <c r="Z15" s="24"/>
      <c r="AA15" s="24"/>
      <c r="AB15" s="24"/>
      <c r="AC15" s="24"/>
      <c r="AD15" s="24"/>
    </row>
    <row r="16" spans="1:30" x14ac:dyDescent="0.15">
      <c r="A16" t="s">
        <v>394</v>
      </c>
      <c r="B16" s="80">
        <v>3876.6921444913974</v>
      </c>
      <c r="C16" s="80">
        <f>C14-B14</f>
        <v>2614.3590585346228</v>
      </c>
      <c r="D16" s="80">
        <f t="shared" ref="D16:O16" si="6">D14-C14</f>
        <v>6024.9883348371204</v>
      </c>
      <c r="E16" s="80">
        <f t="shared" si="6"/>
        <v>6963.2076891241522</v>
      </c>
      <c r="F16" s="80">
        <f t="shared" si="6"/>
        <v>9644.2892889779723</v>
      </c>
      <c r="G16" s="80">
        <f t="shared" si="6"/>
        <v>8439.092286423409</v>
      </c>
      <c r="H16" s="80">
        <f t="shared" si="6"/>
        <v>7357.0627531316786</v>
      </c>
      <c r="I16" s="80">
        <f t="shared" si="6"/>
        <v>249.45922535824502</v>
      </c>
      <c r="J16" s="80">
        <f t="shared" si="6"/>
        <v>5982.1875715022325</v>
      </c>
      <c r="K16" s="80">
        <f t="shared" si="6"/>
        <v>6487.0832227007122</v>
      </c>
      <c r="L16" s="80">
        <f t="shared" si="6"/>
        <v>6997.90098548081</v>
      </c>
      <c r="M16" s="80">
        <f t="shared" si="6"/>
        <v>7468.1976167163957</v>
      </c>
      <c r="N16" s="80">
        <f t="shared" si="6"/>
        <v>10368.774793130491</v>
      </c>
      <c r="O16" s="80">
        <f t="shared" si="6"/>
        <v>13774.4980815124</v>
      </c>
      <c r="Q16" s="81"/>
      <c r="R16" s="81">
        <f t="shared" ref="R16:AC16" si="7">D16/C16-1</f>
        <v>1.3045756913796658</v>
      </c>
      <c r="S16" s="81">
        <f t="shared" si="7"/>
        <v>0.15572135614971216</v>
      </c>
      <c r="T16" s="81">
        <f t="shared" si="7"/>
        <v>0.38503542039129557</v>
      </c>
      <c r="U16" s="81">
        <f t="shared" si="7"/>
        <v>-0.12496483322331786</v>
      </c>
      <c r="V16" s="24">
        <f>H16/G16-1</f>
        <v>-0.12821634087737976</v>
      </c>
      <c r="W16" s="24">
        <f t="shared" si="7"/>
        <v>-0.96609255164337726</v>
      </c>
      <c r="X16" s="24">
        <f t="shared" si="7"/>
        <v>22.980622736686904</v>
      </c>
      <c r="Y16" s="24">
        <f t="shared" si="7"/>
        <v>8.4399836207692092E-2</v>
      </c>
      <c r="Z16" s="24">
        <f t="shared" si="7"/>
        <v>7.8743827579174086E-2</v>
      </c>
      <c r="AA16" s="24">
        <f t="shared" si="7"/>
        <v>6.7205385187837585E-2</v>
      </c>
      <c r="AB16" s="24">
        <f t="shared" si="7"/>
        <v>0.38839052275767383</v>
      </c>
      <c r="AC16" s="24">
        <f t="shared" si="7"/>
        <v>0.32845956791715292</v>
      </c>
      <c r="AD16" s="24">
        <f>(O16/H16)^(1/($O$3-$H$3))-1</f>
        <v>9.37301620552633E-2</v>
      </c>
    </row>
    <row r="17" spans="1:30" x14ac:dyDescent="0.15">
      <c r="F17" s="83"/>
      <c r="G17" s="83"/>
      <c r="H17" s="83"/>
      <c r="I17" s="83"/>
      <c r="J17" s="83"/>
      <c r="K17" s="83"/>
      <c r="L17" s="83"/>
      <c r="M17" s="83"/>
      <c r="N17" s="83"/>
      <c r="O17" s="83"/>
      <c r="U17" s="24"/>
      <c r="V17" s="24"/>
      <c r="W17" s="24"/>
      <c r="X17" s="24"/>
      <c r="Y17" s="24"/>
      <c r="Z17" s="24"/>
      <c r="AA17" s="24"/>
      <c r="AB17" s="24"/>
      <c r="AC17" s="24"/>
      <c r="AD17" s="24"/>
    </row>
    <row r="18" spans="1:30" x14ac:dyDescent="0.15">
      <c r="A18" t="s">
        <v>151</v>
      </c>
      <c r="B18" s="84">
        <v>0.66289080346799756</v>
      </c>
      <c r="C18" s="84">
        <v>0.72822568121043241</v>
      </c>
      <c r="D18" s="84">
        <v>0.8</v>
      </c>
      <c r="E18" s="84">
        <v>0.8</v>
      </c>
      <c r="F18" s="84">
        <v>0.8</v>
      </c>
      <c r="G18" s="84">
        <v>0.8</v>
      </c>
      <c r="H18" s="84">
        <v>0.8</v>
      </c>
      <c r="I18" s="84">
        <v>0.8</v>
      </c>
      <c r="J18" s="84">
        <v>0.8</v>
      </c>
      <c r="K18" s="84">
        <v>0.8</v>
      </c>
      <c r="L18" s="84">
        <v>0.8</v>
      </c>
      <c r="M18" s="84">
        <v>0.8</v>
      </c>
      <c r="N18" s="84">
        <v>0.8</v>
      </c>
      <c r="O18" s="84">
        <v>0.8</v>
      </c>
    </row>
    <row r="19" spans="1:30" x14ac:dyDescent="0.15">
      <c r="A19" t="s">
        <v>152</v>
      </c>
      <c r="B19" s="83">
        <f>B16*B18</f>
        <v>2569.823570459977</v>
      </c>
      <c r="C19" s="83">
        <f>C16*C18</f>
        <v>1903.8434063300404</v>
      </c>
      <c r="D19" s="83">
        <f>D16*D18</f>
        <v>4819.9906678696962</v>
      </c>
      <c r="E19" s="83">
        <f>E16*E18</f>
        <v>5570.566151299322</v>
      </c>
      <c r="F19" s="83">
        <f t="shared" ref="F19:O19" si="8">F16*F18</f>
        <v>7715.4314311823782</v>
      </c>
      <c r="G19" s="83">
        <f t="shared" si="8"/>
        <v>6751.2738291387277</v>
      </c>
      <c r="H19" s="83">
        <f t="shared" si="8"/>
        <v>5885.6502025053433</v>
      </c>
      <c r="I19" s="83">
        <f t="shared" si="8"/>
        <v>199.56738028659603</v>
      </c>
      <c r="J19" s="83">
        <f t="shared" si="8"/>
        <v>4785.7500572017861</v>
      </c>
      <c r="K19" s="83">
        <f t="shared" si="8"/>
        <v>5189.6665781605698</v>
      </c>
      <c r="L19" s="83">
        <f t="shared" si="8"/>
        <v>5598.320788384648</v>
      </c>
      <c r="M19" s="83">
        <f t="shared" si="8"/>
        <v>5974.5580933731171</v>
      </c>
      <c r="N19" s="83">
        <f t="shared" si="8"/>
        <v>8295.0198345043937</v>
      </c>
      <c r="O19" s="83">
        <f t="shared" si="8"/>
        <v>11019.598465209921</v>
      </c>
      <c r="Q19" s="81"/>
      <c r="R19" s="81">
        <f>D19/C19-1</f>
        <v>1.5317159236121167</v>
      </c>
      <c r="S19" s="81">
        <f>E19/D19-1</f>
        <v>0.15572135614971216</v>
      </c>
      <c r="T19" s="81">
        <f>F19/E19-1</f>
        <v>0.38503542039129557</v>
      </c>
      <c r="U19" s="81">
        <f>G19/F19-1</f>
        <v>-0.12496483322331786</v>
      </c>
      <c r="V19" s="24">
        <f t="shared" ref="V19:AC19" si="9">H19/G19-1</f>
        <v>-0.12821634087737988</v>
      </c>
      <c r="W19" s="24">
        <f t="shared" si="9"/>
        <v>-0.96609255164337726</v>
      </c>
      <c r="X19" s="24">
        <f t="shared" si="9"/>
        <v>22.9806227366869</v>
      </c>
      <c r="Y19" s="24">
        <f t="shared" si="9"/>
        <v>8.4399836207692092E-2</v>
      </c>
      <c r="Z19" s="24">
        <f t="shared" si="9"/>
        <v>7.8743827579174086E-2</v>
      </c>
      <c r="AA19" s="24">
        <f t="shared" si="9"/>
        <v>6.7205385187837585E-2</v>
      </c>
      <c r="AB19" s="24">
        <f t="shared" si="9"/>
        <v>0.38839052275767383</v>
      </c>
      <c r="AC19" s="24">
        <f t="shared" si="9"/>
        <v>0.32845956791715314</v>
      </c>
      <c r="AD19" s="24">
        <f>(O19/H19)^(1/($O$3-$H$3))-1</f>
        <v>9.37301620552633E-2</v>
      </c>
    </row>
    <row r="20" spans="1:30" x14ac:dyDescent="0.15">
      <c r="A20" t="s">
        <v>499</v>
      </c>
      <c r="B20" s="80">
        <v>2305.7244431986401</v>
      </c>
      <c r="G20" s="82"/>
      <c r="H20" s="82"/>
      <c r="I20" s="82"/>
      <c r="J20" s="82"/>
      <c r="K20" s="82"/>
      <c r="L20" s="82"/>
      <c r="M20" s="82"/>
      <c r="N20" s="82"/>
      <c r="O20" s="82"/>
    </row>
    <row r="21" spans="1:30" x14ac:dyDescent="0.15">
      <c r="F21" s="80"/>
      <c r="G21" s="80"/>
      <c r="H21" s="80"/>
      <c r="I21" s="80"/>
      <c r="J21" s="80"/>
      <c r="K21" s="80"/>
      <c r="L21" s="80"/>
      <c r="M21" s="80"/>
      <c r="N21" s="80"/>
      <c r="O21" s="80"/>
    </row>
    <row r="22" spans="1:30" x14ac:dyDescent="0.15">
      <c r="A22" t="s">
        <v>144</v>
      </c>
      <c r="B22" s="84">
        <f>1-B18</f>
        <v>0.33710919653200244</v>
      </c>
      <c r="C22" s="84">
        <f>1-C18</f>
        <v>0.27177431878956759</v>
      </c>
      <c r="D22" s="84">
        <f>1-D18</f>
        <v>0.19999999999999996</v>
      </c>
      <c r="E22" s="84">
        <f>1-E18</f>
        <v>0.19999999999999996</v>
      </c>
      <c r="F22" s="84">
        <f>1-F18</f>
        <v>0.19999999999999996</v>
      </c>
      <c r="G22" s="84">
        <f t="shared" ref="G22:O22" si="10">1-G18</f>
        <v>0.19999999999999996</v>
      </c>
      <c r="H22" s="84">
        <f t="shared" si="10"/>
        <v>0.19999999999999996</v>
      </c>
      <c r="I22" s="84">
        <f t="shared" si="10"/>
        <v>0.19999999999999996</v>
      </c>
      <c r="J22" s="84">
        <f t="shared" si="10"/>
        <v>0.19999999999999996</v>
      </c>
      <c r="K22" s="84">
        <f t="shared" si="10"/>
        <v>0.19999999999999996</v>
      </c>
      <c r="L22" s="84">
        <f t="shared" si="10"/>
        <v>0.19999999999999996</v>
      </c>
      <c r="M22" s="84">
        <f t="shared" si="10"/>
        <v>0.19999999999999996</v>
      </c>
      <c r="N22" s="84">
        <f t="shared" si="10"/>
        <v>0.19999999999999996</v>
      </c>
      <c r="O22" s="84">
        <f t="shared" si="10"/>
        <v>0.19999999999999996</v>
      </c>
    </row>
    <row r="23" spans="1:30" x14ac:dyDescent="0.15">
      <c r="A23" t="s">
        <v>150</v>
      </c>
      <c r="B23" s="83">
        <f t="shared" ref="B23:O23" si="11">B16*B22</f>
        <v>1306.8685740314204</v>
      </c>
      <c r="C23" s="83">
        <f t="shared" si="11"/>
        <v>710.51565220458235</v>
      </c>
      <c r="D23" s="83">
        <f t="shared" si="11"/>
        <v>1204.9976669674238</v>
      </c>
      <c r="E23" s="83">
        <f t="shared" si="11"/>
        <v>1392.64153782483</v>
      </c>
      <c r="F23" s="83">
        <f t="shared" si="11"/>
        <v>1928.8578577955941</v>
      </c>
      <c r="G23" s="83">
        <f t="shared" si="11"/>
        <v>1687.8184572846815</v>
      </c>
      <c r="H23" s="83">
        <f t="shared" si="11"/>
        <v>1471.4125506263354</v>
      </c>
      <c r="I23" s="83">
        <f t="shared" si="11"/>
        <v>49.891845071648994</v>
      </c>
      <c r="J23" s="83">
        <f t="shared" si="11"/>
        <v>1196.4375143004463</v>
      </c>
      <c r="K23" s="83">
        <f t="shared" si="11"/>
        <v>1297.4166445401422</v>
      </c>
      <c r="L23" s="83">
        <f t="shared" si="11"/>
        <v>1399.5801970961618</v>
      </c>
      <c r="M23" s="83">
        <f t="shared" si="11"/>
        <v>1493.6395233432788</v>
      </c>
      <c r="N23" s="83">
        <f t="shared" si="11"/>
        <v>2073.754958626098</v>
      </c>
      <c r="O23" s="83">
        <f t="shared" si="11"/>
        <v>2754.8996163024794</v>
      </c>
      <c r="Q23" s="81"/>
      <c r="R23" s="81">
        <f>D23/C23-1</f>
        <v>0.6959480952017969</v>
      </c>
      <c r="S23" s="81">
        <f>E23/D23-1</f>
        <v>0.15572135614971194</v>
      </c>
      <c r="T23" s="81">
        <f>F23/E23-1</f>
        <v>0.38503542039129579</v>
      </c>
      <c r="U23" s="81">
        <f>G23/F23-1</f>
        <v>-0.12496483322331786</v>
      </c>
      <c r="V23" s="24">
        <f t="shared" ref="V23:AC23" si="12">H23/G23-1</f>
        <v>-0.12821634087737988</v>
      </c>
      <c r="W23" s="24">
        <f t="shared" si="12"/>
        <v>-0.96609255164337726</v>
      </c>
      <c r="X23" s="24">
        <f t="shared" si="12"/>
        <v>22.980622736686904</v>
      </c>
      <c r="Y23" s="24">
        <f t="shared" si="12"/>
        <v>8.4399836207692092E-2</v>
      </c>
      <c r="Z23" s="24">
        <f t="shared" si="12"/>
        <v>7.8743827579174086E-2</v>
      </c>
      <c r="AA23" s="24">
        <f t="shared" si="12"/>
        <v>6.7205385187837363E-2</v>
      </c>
      <c r="AB23" s="24">
        <f t="shared" si="12"/>
        <v>0.38839052275767405</v>
      </c>
      <c r="AC23" s="24">
        <f t="shared" si="12"/>
        <v>0.32845956791715292</v>
      </c>
      <c r="AD23" s="24">
        <f>(O23/H23)^(1/($O$3-$H$3))-1</f>
        <v>9.37301620552633E-2</v>
      </c>
    </row>
    <row r="24" spans="1:30" x14ac:dyDescent="0.15">
      <c r="F24" s="82"/>
      <c r="G24" s="82"/>
      <c r="H24" s="82"/>
      <c r="I24" s="82"/>
      <c r="J24" s="82"/>
      <c r="K24" s="82"/>
      <c r="L24" s="82"/>
      <c r="M24" s="82"/>
      <c r="N24" s="82"/>
      <c r="O24" s="82"/>
    </row>
    <row r="25" spans="1:30" x14ac:dyDescent="0.15">
      <c r="A25" s="67" t="s">
        <v>149</v>
      </c>
      <c r="B25" s="68"/>
      <c r="C25" s="68"/>
      <c r="D25" s="68"/>
      <c r="E25" s="68"/>
      <c r="F25" s="68"/>
      <c r="G25" s="68"/>
      <c r="H25" s="68"/>
      <c r="I25" s="68"/>
      <c r="J25" s="68"/>
      <c r="K25" s="68"/>
      <c r="L25" s="68"/>
      <c r="M25" s="68"/>
      <c r="N25" s="68"/>
      <c r="O25" s="68"/>
      <c r="P25" s="85"/>
      <c r="Q25" s="85"/>
      <c r="R25" s="85"/>
      <c r="S25" s="85"/>
      <c r="T25" s="85"/>
      <c r="U25" s="85"/>
      <c r="V25" s="85"/>
      <c r="W25" s="85"/>
      <c r="X25" s="85"/>
      <c r="Y25" s="85"/>
      <c r="Z25" s="85"/>
      <c r="AA25" s="85"/>
      <c r="AB25" s="85"/>
      <c r="AC25" s="85"/>
      <c r="AD25" s="85"/>
    </row>
    <row r="26" spans="1:30" x14ac:dyDescent="0.15">
      <c r="A26" s="98" t="s">
        <v>370</v>
      </c>
      <c r="B26" s="20"/>
      <c r="C26" s="20"/>
      <c r="D26" s="20"/>
      <c r="E26" s="20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30" x14ac:dyDescent="0.15">
      <c r="A27" s="151" t="s">
        <v>459</v>
      </c>
      <c r="B27" s="4">
        <f>'Wholesale Prices'!B105</f>
        <v>28109.66</v>
      </c>
      <c r="C27" s="4">
        <f>'Wholesale Prices'!C105</f>
        <v>26543</v>
      </c>
      <c r="D27" s="4">
        <f>'Wholesale Prices'!D105</f>
        <v>20094</v>
      </c>
      <c r="E27" s="4">
        <f>'Wholesale Prices'!E105</f>
        <v>18844</v>
      </c>
      <c r="F27" s="4">
        <f>'Wholesale Prices'!F105</f>
        <v>16686.856250000001</v>
      </c>
      <c r="G27" s="4">
        <f>'Wholesale Prices'!G105</f>
        <v>15398.915290000001</v>
      </c>
      <c r="H27" s="4">
        <f>'Wholesale Prices'!H105</f>
        <v>12762.5</v>
      </c>
      <c r="I27" s="4">
        <f>'Wholesale Prices'!I105</f>
        <v>10941.708364274142</v>
      </c>
      <c r="J27" s="4">
        <f>'Wholesale Prices'!J105</f>
        <v>9065.2995137362923</v>
      </c>
      <c r="K27" s="4">
        <f>'Wholesale Prices'!K105</f>
        <v>7626.8780695709984</v>
      </c>
      <c r="L27" s="4">
        <f>'Wholesale Prices'!L105</f>
        <v>6515.8911716215498</v>
      </c>
      <c r="M27" s="4">
        <f>'Wholesale Prices'!M105</f>
        <v>5583.7099181386884</v>
      </c>
      <c r="N27" s="4">
        <f>'Wholesale Prices'!N105</f>
        <v>4858.9890365027777</v>
      </c>
      <c r="O27" s="4">
        <f>'Wholesale Prices'!O105</f>
        <v>4239.7142443762414</v>
      </c>
      <c r="Q27" s="81">
        <f t="shared" ref="Q27:AC28" si="13">C27/B27-1</f>
        <v>-5.5733865155252693E-2</v>
      </c>
      <c r="R27" s="81">
        <f t="shared" si="13"/>
        <v>-0.2429642466940436</v>
      </c>
      <c r="S27" s="81">
        <f t="shared" si="13"/>
        <v>-6.2207624166417785E-2</v>
      </c>
      <c r="T27" s="81">
        <f t="shared" si="13"/>
        <v>-0.11447377149225213</v>
      </c>
      <c r="U27" s="81">
        <f t="shared" si="13"/>
        <v>-7.7182960091718877E-2</v>
      </c>
      <c r="V27" s="24">
        <f t="shared" si="13"/>
        <v>-0.17120785719966125</v>
      </c>
      <c r="W27" s="24">
        <f t="shared" si="13"/>
        <v>-0.14266731719693304</v>
      </c>
      <c r="X27" s="24">
        <f t="shared" si="13"/>
        <v>-0.17149139677900083</v>
      </c>
      <c r="Y27" s="24">
        <f t="shared" si="13"/>
        <v>-0.15867335017289941</v>
      </c>
      <c r="Z27" s="24">
        <f t="shared" si="13"/>
        <v>-0.14566732125716808</v>
      </c>
      <c r="AA27" s="24">
        <f t="shared" si="13"/>
        <v>-0.14306274137032249</v>
      </c>
      <c r="AB27" s="24">
        <f t="shared" si="13"/>
        <v>-0.12979200070577701</v>
      </c>
      <c r="AC27" s="24">
        <f t="shared" si="13"/>
        <v>-0.12744930837964086</v>
      </c>
      <c r="AD27" s="24">
        <f>(O27/H27)^(1/($O$3-$H$3))-1</f>
        <v>-0.14566403320563159</v>
      </c>
    </row>
    <row r="28" spans="1:30" x14ac:dyDescent="0.15">
      <c r="A28" s="151" t="s">
        <v>460</v>
      </c>
      <c r="B28" s="4">
        <f>'Wholesale Prices'!B106</f>
        <v>145440.09</v>
      </c>
      <c r="C28" s="4">
        <f>'Wholesale Prices'!C106</f>
        <v>125081.50000000001</v>
      </c>
      <c r="D28" s="4">
        <f>'Wholesale Prices'!D106</f>
        <v>100282</v>
      </c>
      <c r="E28" s="4">
        <f>'Wholesale Prices'!E106</f>
        <v>91820.999999999985</v>
      </c>
      <c r="F28" s="4">
        <f>'Wholesale Prices'!F106</f>
        <v>72000</v>
      </c>
      <c r="G28" s="4">
        <f>'Wholesale Prices'!G106</f>
        <v>70000</v>
      </c>
      <c r="H28" s="4">
        <f>'Wholesale Prices'!H106</f>
        <v>58462.820240000001</v>
      </c>
      <c r="I28" s="4">
        <f>'Wholesale Prices'!I106</f>
        <v>47539.137473239629</v>
      </c>
      <c r="J28" s="4">
        <f>'Wholesale Prices'!J106</f>
        <v>37356.869590248825</v>
      </c>
      <c r="K28" s="4">
        <f>'Wholesale Prices'!K106</f>
        <v>29809.677538349057</v>
      </c>
      <c r="L28" s="4">
        <f>'Wholesale Prices'!L106</f>
        <v>24154.967241863127</v>
      </c>
      <c r="M28" s="4">
        <f>'Wholesale Prices'!M106</f>
        <v>19632.591703053604</v>
      </c>
      <c r="N28" s="4">
        <f>'Wholesale Prices'!N106</f>
        <v>16204.023407754117</v>
      </c>
      <c r="O28" s="4">
        <f>'Wholesale Prices'!O106</f>
        <v>13410.213277355051</v>
      </c>
      <c r="Q28" s="81">
        <f t="shared" si="13"/>
        <v>-0.13997921755961495</v>
      </c>
      <c r="R28" s="81">
        <f t="shared" si="13"/>
        <v>-0.19826673009198015</v>
      </c>
      <c r="S28" s="81">
        <f t="shared" si="13"/>
        <v>-8.4372070760455609E-2</v>
      </c>
      <c r="T28" s="81">
        <f t="shared" si="13"/>
        <v>-0.21586565164831562</v>
      </c>
      <c r="U28" s="81">
        <f t="shared" si="13"/>
        <v>-2.777777777777779E-2</v>
      </c>
      <c r="V28" s="24">
        <f t="shared" si="13"/>
        <v>-0.16481685371428567</v>
      </c>
      <c r="W28" s="24">
        <f t="shared" si="13"/>
        <v>-0.18684837169874402</v>
      </c>
      <c r="X28" s="24">
        <f t="shared" si="13"/>
        <v>-0.21418705563857843</v>
      </c>
      <c r="Y28" s="24">
        <f t="shared" si="13"/>
        <v>-0.20202956336228439</v>
      </c>
      <c r="Z28" s="24">
        <f t="shared" si="13"/>
        <v>-0.18969377609708638</v>
      </c>
      <c r="AA28" s="24">
        <f t="shared" si="13"/>
        <v>-0.18722341841854229</v>
      </c>
      <c r="AB28" s="24">
        <f t="shared" si="13"/>
        <v>-0.17463656083502288</v>
      </c>
      <c r="AC28" s="24">
        <f t="shared" si="13"/>
        <v>-0.17241459482600741</v>
      </c>
      <c r="AD28" s="24">
        <f>(O28/H28)^(1/($O$3-$H$3))-1</f>
        <v>-0.18969065748920566</v>
      </c>
    </row>
    <row r="29" spans="1:30" x14ac:dyDescent="0.15">
      <c r="A29" s="151" t="s">
        <v>492</v>
      </c>
      <c r="B29" s="4"/>
      <c r="C29" s="4"/>
      <c r="D29" s="4"/>
      <c r="E29" s="4"/>
      <c r="F29" s="4"/>
      <c r="G29" s="4"/>
      <c r="H29" s="4"/>
      <c r="I29" s="4">
        <f>'Wholesale Prices'!I107</f>
        <v>185402.63614563455</v>
      </c>
      <c r="J29" s="4">
        <f>'Wholesale Prices'!J107</f>
        <v>140332.24131281365</v>
      </c>
      <c r="K29" s="4">
        <f>'Wholesale Prices'!K107</f>
        <v>107861.54620660486</v>
      </c>
      <c r="L29" s="4">
        <f>'Wholesale Prices'!L107</f>
        <v>84185.674260447617</v>
      </c>
      <c r="M29" s="4">
        <f>'Wholesale Prices'!M107</f>
        <v>65907.032038708086</v>
      </c>
      <c r="N29" s="4">
        <f>'Wholesale Prices'!N107</f>
        <v>52396.14799049998</v>
      </c>
      <c r="O29" s="4">
        <f>'Wholesale Prices'!O107</f>
        <v>41767.123018549333</v>
      </c>
      <c r="Q29" s="81"/>
      <c r="R29" s="81"/>
      <c r="S29" s="81"/>
      <c r="T29" s="81"/>
      <c r="U29" s="81"/>
      <c r="V29" s="24"/>
      <c r="W29" s="24"/>
      <c r="X29" s="24">
        <f t="shared" ref="X29:AC29" si="14">J29/I29-1</f>
        <v>-0.24309468176826732</v>
      </c>
      <c r="Y29" s="24">
        <f t="shared" si="14"/>
        <v>-0.23138442600534381</v>
      </c>
      <c r="Z29" s="24">
        <f t="shared" si="14"/>
        <v>-0.21950243417433468</v>
      </c>
      <c r="AA29" s="24">
        <f t="shared" si="14"/>
        <v>-0.21712295330901998</v>
      </c>
      <c r="AB29" s="24">
        <f t="shared" si="14"/>
        <v>-0.2049991272596372</v>
      </c>
      <c r="AC29" s="24">
        <f t="shared" si="14"/>
        <v>-0.20285890050310207</v>
      </c>
      <c r="AD29" s="24"/>
    </row>
    <row r="30" spans="1:30" x14ac:dyDescent="0.15">
      <c r="A30" s="46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U30" s="24"/>
      <c r="V30" s="24"/>
      <c r="W30" s="24"/>
      <c r="X30" s="24"/>
      <c r="Y30" s="24"/>
      <c r="Z30" s="24"/>
      <c r="AA30" s="24"/>
      <c r="AB30" s="24"/>
      <c r="AC30" s="24"/>
      <c r="AD30" s="24"/>
    </row>
    <row r="31" spans="1:30" x14ac:dyDescent="0.15">
      <c r="A31" s="98" t="s">
        <v>371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U31" s="24"/>
      <c r="V31" s="24"/>
      <c r="W31" s="24"/>
      <c r="X31" s="24"/>
      <c r="Y31" s="24"/>
      <c r="Z31" s="24"/>
      <c r="AA31" s="24"/>
      <c r="AB31" s="24"/>
      <c r="AC31" s="24"/>
      <c r="AD31" s="24"/>
    </row>
    <row r="32" spans="1:30" x14ac:dyDescent="0.15">
      <c r="A32" s="151" t="s">
        <v>461</v>
      </c>
      <c r="B32" s="4">
        <f>'Wholesale Prices'!B112</f>
        <v>869308.09079966566</v>
      </c>
      <c r="C32" s="4">
        <f>'Wholesale Prices'!C112</f>
        <v>846184.39205442136</v>
      </c>
      <c r="D32" s="4">
        <f>'Wholesale Prices'!D112</f>
        <v>660356.22423052846</v>
      </c>
      <c r="E32" s="4">
        <f>'Wholesale Prices'!E112</f>
        <v>638383.78541642753</v>
      </c>
      <c r="F32" s="4">
        <f>'Wholesale Prices'!F112</f>
        <v>582747.14047913905</v>
      </c>
      <c r="G32" s="4">
        <f>'Wholesale Prices'!G112</f>
        <v>554360.95044000004</v>
      </c>
      <c r="H32" s="4">
        <f>'Wholesale Prices'!H112</f>
        <v>459450</v>
      </c>
      <c r="I32" s="4">
        <f>'Wholesale Prices'!I112</f>
        <v>393901.50111386913</v>
      </c>
      <c r="J32" s="4">
        <f>'Wholesale Prices'!J112</f>
        <v>326350.78249450651</v>
      </c>
      <c r="K32" s="4">
        <f>'Wholesale Prices'!K112</f>
        <v>274567.61050455592</v>
      </c>
      <c r="L32" s="4">
        <f>'Wholesale Prices'!L112</f>
        <v>234572.0821783758</v>
      </c>
      <c r="M32" s="4">
        <f>'Wholesale Prices'!M112</f>
        <v>201013.55705299278</v>
      </c>
      <c r="N32" s="4">
        <f>'Wholesale Prices'!N112</f>
        <v>174923.60531409999</v>
      </c>
      <c r="O32" s="4">
        <f>'Wholesale Prices'!O112</f>
        <v>152629.71279754469</v>
      </c>
      <c r="Q32" s="81">
        <f t="shared" ref="Q32:AC33" si="15">C32/B32-1</f>
        <v>-2.660011909468496E-2</v>
      </c>
      <c r="R32" s="81">
        <f t="shared" si="15"/>
        <v>-0.21960717967478371</v>
      </c>
      <c r="S32" s="81">
        <f t="shared" si="15"/>
        <v>-3.3273615069963181E-2</v>
      </c>
      <c r="T32" s="81">
        <f t="shared" si="15"/>
        <v>-8.7152346610739562E-2</v>
      </c>
      <c r="U32" s="81">
        <f t="shared" si="15"/>
        <v>-4.8710989839949592E-2</v>
      </c>
      <c r="V32" s="24">
        <f t="shared" si="15"/>
        <v>-0.17120785719966125</v>
      </c>
      <c r="W32" s="24">
        <f t="shared" si="15"/>
        <v>-0.14266731719693304</v>
      </c>
      <c r="X32" s="24">
        <f t="shared" si="15"/>
        <v>-0.17149139677900094</v>
      </c>
      <c r="Y32" s="24">
        <f t="shared" si="15"/>
        <v>-0.15867335017289952</v>
      </c>
      <c r="Z32" s="24">
        <f t="shared" si="15"/>
        <v>-0.14566732125716797</v>
      </c>
      <c r="AA32" s="24">
        <f t="shared" si="15"/>
        <v>-0.14306274137032249</v>
      </c>
      <c r="AB32" s="24">
        <f t="shared" si="15"/>
        <v>-0.12979200070577701</v>
      </c>
      <c r="AC32" s="24">
        <f t="shared" si="15"/>
        <v>-0.12744930837964075</v>
      </c>
      <c r="AD32" s="24">
        <f>(O32/H32)^(1/($O$3-$H$3))-1</f>
        <v>-0.14566403320563159</v>
      </c>
    </row>
    <row r="33" spans="1:30" x14ac:dyDescent="0.15">
      <c r="A33" s="151" t="s">
        <v>462</v>
      </c>
      <c r="B33" s="4">
        <f>'Wholesale Prices'!B113</f>
        <v>4497821.9929957008</v>
      </c>
      <c r="C33" s="4">
        <f>'Wholesale Prices'!C113</f>
        <v>3987567.8346364433</v>
      </c>
      <c r="D33" s="4">
        <f>'Wholesale Prices'!D113</f>
        <v>3295602.810703984</v>
      </c>
      <c r="E33" s="4">
        <f>'Wholesale Prices'!E113</f>
        <v>3110647.2914838563</v>
      </c>
      <c r="F33" s="4">
        <f>'Wholesale Prices'!F113</f>
        <v>2514421.7392355143</v>
      </c>
      <c r="G33" s="4">
        <f>'Wholesale Prices'!G113</f>
        <v>2520000</v>
      </c>
      <c r="H33" s="4">
        <f>'Wholesale Prices'!H113</f>
        <v>2104661.5286400001</v>
      </c>
      <c r="I33" s="4">
        <f>'Wholesale Prices'!I113</f>
        <v>1711408.9490366266</v>
      </c>
      <c r="J33" s="4">
        <f>'Wholesale Prices'!J113</f>
        <v>1344847.3052489576</v>
      </c>
      <c r="K33" s="4">
        <f>'Wholesale Prices'!K113</f>
        <v>1073148.3913805659</v>
      </c>
      <c r="L33" s="4">
        <f>'Wholesale Prices'!L113</f>
        <v>869578.82070707262</v>
      </c>
      <c r="M33" s="4">
        <f>'Wholesale Prices'!M113</f>
        <v>706773.30130992969</v>
      </c>
      <c r="N33" s="4">
        <f>'Wholesale Prices'!N113</f>
        <v>583344.84267914819</v>
      </c>
      <c r="O33" s="4">
        <f>'Wholesale Prices'!O113</f>
        <v>482767.67798478185</v>
      </c>
      <c r="Q33" s="81">
        <f t="shared" si="15"/>
        <v>-0.11344472038997055</v>
      </c>
      <c r="R33" s="81">
        <f t="shared" si="15"/>
        <v>-0.17353059625016953</v>
      </c>
      <c r="S33" s="81">
        <f t="shared" si="15"/>
        <v>-5.6121908447037239E-2</v>
      </c>
      <c r="T33" s="81">
        <f t="shared" si="15"/>
        <v>-0.19167250298053806</v>
      </c>
      <c r="U33" s="81">
        <f t="shared" si="15"/>
        <v>2.2185064173767532E-3</v>
      </c>
      <c r="V33" s="24">
        <f t="shared" si="15"/>
        <v>-0.16481685371428567</v>
      </c>
      <c r="W33" s="24">
        <f t="shared" si="15"/>
        <v>-0.18684837169874402</v>
      </c>
      <c r="X33" s="24">
        <f t="shared" si="15"/>
        <v>-0.21418705563857843</v>
      </c>
      <c r="Y33" s="24">
        <f t="shared" si="15"/>
        <v>-0.20202956336228439</v>
      </c>
      <c r="Z33" s="24">
        <f t="shared" si="15"/>
        <v>-0.18969377609708626</v>
      </c>
      <c r="AA33" s="24">
        <f t="shared" si="15"/>
        <v>-0.1872234184185424</v>
      </c>
      <c r="AB33" s="24">
        <f t="shared" si="15"/>
        <v>-0.17463656083502288</v>
      </c>
      <c r="AC33" s="24">
        <f t="shared" si="15"/>
        <v>-0.17241459482600741</v>
      </c>
      <c r="AD33" s="24">
        <f>(O33/H33)^(1/($O$3-$H$3))-1</f>
        <v>-0.18969065748920566</v>
      </c>
    </row>
    <row r="34" spans="1:30" x14ac:dyDescent="0.15">
      <c r="A34" s="151" t="s">
        <v>493</v>
      </c>
      <c r="B34" s="4"/>
      <c r="C34" s="4"/>
      <c r="D34" s="4"/>
      <c r="E34" s="4"/>
      <c r="F34" s="4"/>
      <c r="G34" s="4"/>
      <c r="H34" s="4"/>
      <c r="I34" s="4">
        <f>'Wholesale Prices'!I114</f>
        <v>6674494.9012428438</v>
      </c>
      <c r="J34" s="4">
        <f>'Wholesale Prices'!J114</f>
        <v>5051960.6872612918</v>
      </c>
      <c r="K34" s="4">
        <f>'Wholesale Prices'!K114</f>
        <v>3883015.6634377753</v>
      </c>
      <c r="L34" s="4">
        <f>'Wholesale Prices'!L114</f>
        <v>3030684.2733761142</v>
      </c>
      <c r="M34" s="4">
        <f>'Wholesale Prices'!M114</f>
        <v>2372653.1533934912</v>
      </c>
      <c r="N34" s="4">
        <f>'Wholesale Prices'!N114</f>
        <v>1886261.3276579992</v>
      </c>
      <c r="O34" s="4">
        <f>'Wholesale Prices'!O114</f>
        <v>1503616.4286677761</v>
      </c>
      <c r="Q34" s="81"/>
      <c r="R34" s="81"/>
      <c r="S34" s="81"/>
      <c r="T34" s="81"/>
      <c r="U34" s="81"/>
      <c r="V34" s="24"/>
      <c r="W34" s="24"/>
      <c r="X34" s="24">
        <f t="shared" ref="X34:AC34" si="16">J34/I34-1</f>
        <v>-0.24309468176826732</v>
      </c>
      <c r="Y34" s="24">
        <f t="shared" si="16"/>
        <v>-0.23138442600534381</v>
      </c>
      <c r="Z34" s="24">
        <f t="shared" si="16"/>
        <v>-0.21950243417433479</v>
      </c>
      <c r="AA34" s="24">
        <f t="shared" si="16"/>
        <v>-0.21712295330901987</v>
      </c>
      <c r="AB34" s="24">
        <f t="shared" si="16"/>
        <v>-0.2049991272596372</v>
      </c>
      <c r="AC34" s="24">
        <f t="shared" si="16"/>
        <v>-0.20285890050310207</v>
      </c>
      <c r="AD34" s="24"/>
    </row>
    <row r="35" spans="1:30" x14ac:dyDescent="0.15">
      <c r="A35" s="46"/>
      <c r="F35" s="4"/>
      <c r="G35" s="4"/>
      <c r="H35" s="4"/>
      <c r="I35" s="4"/>
      <c r="J35" s="4"/>
      <c r="K35" s="4"/>
      <c r="L35" s="4"/>
      <c r="M35" s="4"/>
      <c r="N35" s="4"/>
      <c r="O35" s="4"/>
      <c r="U35" s="24"/>
      <c r="V35" s="24"/>
      <c r="W35" s="24"/>
      <c r="X35" s="24"/>
      <c r="Y35" s="24"/>
      <c r="Z35" s="24"/>
      <c r="AA35" s="24"/>
      <c r="AB35" s="24"/>
      <c r="AC35" s="24"/>
      <c r="AD35" s="24"/>
    </row>
    <row r="36" spans="1:30" x14ac:dyDescent="0.15">
      <c r="A36" s="67" t="s">
        <v>372</v>
      </c>
      <c r="B36" s="68"/>
      <c r="C36" s="68"/>
      <c r="D36" s="68"/>
      <c r="E36" s="68"/>
      <c r="F36" s="68"/>
      <c r="G36" s="68"/>
      <c r="H36" s="68"/>
      <c r="I36" s="68"/>
      <c r="J36" s="68"/>
      <c r="K36" s="68"/>
      <c r="L36" s="68"/>
      <c r="M36" s="68"/>
      <c r="N36" s="68"/>
      <c r="O36" s="68"/>
      <c r="P36" s="85"/>
      <c r="Q36" s="85"/>
      <c r="R36" s="85"/>
      <c r="S36" s="85"/>
      <c r="T36" s="85"/>
      <c r="U36" s="85"/>
      <c r="V36" s="85"/>
      <c r="W36" s="85"/>
      <c r="X36" s="85"/>
      <c r="Y36" s="85"/>
      <c r="Z36" s="85"/>
      <c r="AA36" s="85"/>
      <c r="AB36" s="85"/>
      <c r="AC36" s="85"/>
      <c r="AD36" s="85"/>
    </row>
    <row r="37" spans="1:30" x14ac:dyDescent="0.15">
      <c r="A37" s="46" t="s">
        <v>384</v>
      </c>
      <c r="F37" s="4"/>
      <c r="G37" s="4"/>
      <c r="H37" s="4"/>
      <c r="I37" s="4"/>
      <c r="J37" s="4"/>
      <c r="K37" s="4"/>
      <c r="L37" s="4"/>
      <c r="M37" s="4"/>
      <c r="N37" s="4"/>
      <c r="O37" s="4"/>
      <c r="U37" s="24"/>
      <c r="V37" s="24"/>
      <c r="W37" s="24"/>
      <c r="X37" s="24"/>
      <c r="Y37" s="24"/>
      <c r="Z37" s="24"/>
      <c r="AA37" s="24"/>
      <c r="AB37" s="24"/>
      <c r="AC37" s="24"/>
      <c r="AD37" s="24"/>
    </row>
    <row r="38" spans="1:30" x14ac:dyDescent="0.15">
      <c r="A38" s="116" t="s">
        <v>373</v>
      </c>
      <c r="B38" s="99">
        <v>0.02</v>
      </c>
      <c r="C38" s="99">
        <v>0</v>
      </c>
      <c r="D38" s="99">
        <v>0</v>
      </c>
      <c r="E38" s="99">
        <v>0</v>
      </c>
      <c r="F38" s="99">
        <v>0</v>
      </c>
      <c r="G38" s="99">
        <v>0</v>
      </c>
      <c r="H38" s="99">
        <v>0</v>
      </c>
      <c r="I38" s="99">
        <v>0</v>
      </c>
      <c r="J38" s="99">
        <v>0</v>
      </c>
      <c r="K38" s="99">
        <v>0</v>
      </c>
      <c r="L38" s="99">
        <v>0</v>
      </c>
      <c r="M38" s="99">
        <v>0</v>
      </c>
      <c r="N38" s="99">
        <v>0</v>
      </c>
      <c r="O38" s="99">
        <v>0</v>
      </c>
      <c r="U38" s="24"/>
      <c r="V38" s="24"/>
      <c r="W38" s="24"/>
      <c r="X38" s="24"/>
      <c r="Y38" s="24"/>
      <c r="Z38" s="24"/>
      <c r="AA38" s="24"/>
      <c r="AB38" s="24"/>
      <c r="AC38" s="24"/>
      <c r="AD38" s="24"/>
    </row>
    <row r="39" spans="1:30" x14ac:dyDescent="0.15">
      <c r="A39" s="116" t="s">
        <v>374</v>
      </c>
      <c r="B39" s="99">
        <v>0.88</v>
      </c>
      <c r="C39" s="99">
        <v>0.75</v>
      </c>
      <c r="D39" s="99">
        <v>0.49788710940296232</v>
      </c>
      <c r="E39" s="99">
        <v>0.33052209827951651</v>
      </c>
      <c r="F39" s="99">
        <v>0.21941692280825373</v>
      </c>
      <c r="G39" s="99">
        <v>0.14565980993479249</v>
      </c>
      <c r="H39" s="99">
        <v>9.6696188966158308E-2</v>
      </c>
      <c r="I39" s="99">
        <v>0.05</v>
      </c>
      <c r="J39" s="99">
        <v>0</v>
      </c>
      <c r="K39" s="99">
        <v>0</v>
      </c>
      <c r="L39" s="99">
        <v>0</v>
      </c>
      <c r="M39" s="99">
        <v>0</v>
      </c>
      <c r="N39" s="99">
        <v>0</v>
      </c>
      <c r="O39" s="99">
        <v>0</v>
      </c>
      <c r="U39" s="24"/>
      <c r="V39" s="24"/>
      <c r="W39" s="24"/>
      <c r="X39" s="24"/>
      <c r="Y39" s="24"/>
      <c r="Z39" s="24"/>
      <c r="AA39" s="24"/>
      <c r="AB39" s="24"/>
      <c r="AC39" s="24"/>
      <c r="AD39" s="24"/>
    </row>
    <row r="40" spans="1:30" x14ac:dyDescent="0.15">
      <c r="A40" s="116" t="s">
        <v>375</v>
      </c>
      <c r="B40" s="99">
        <v>0.1</v>
      </c>
      <c r="C40" s="99">
        <v>0.25</v>
      </c>
      <c r="D40" s="99">
        <v>0.50211289059703768</v>
      </c>
      <c r="E40" s="99">
        <v>0.66947790172048349</v>
      </c>
      <c r="F40" s="99">
        <v>0.78058307719174624</v>
      </c>
      <c r="G40" s="99">
        <v>0.80434019006520741</v>
      </c>
      <c r="H40" s="99">
        <v>0.82830381103384165</v>
      </c>
      <c r="I40" s="99">
        <v>0.83749999999999991</v>
      </c>
      <c r="J40" s="99">
        <v>0.83125000000000004</v>
      </c>
      <c r="K40" s="99">
        <v>0.74687500000000007</v>
      </c>
      <c r="L40" s="99">
        <v>0.62031249999999993</v>
      </c>
      <c r="M40" s="99">
        <v>0.43046874999999996</v>
      </c>
      <c r="N40" s="99">
        <v>0.14570312499999993</v>
      </c>
      <c r="O40" s="99">
        <v>0</v>
      </c>
      <c r="U40" s="24"/>
      <c r="V40" s="24"/>
      <c r="W40" s="24"/>
      <c r="X40" s="24"/>
      <c r="Y40" s="24"/>
      <c r="Z40" s="24"/>
      <c r="AA40" s="24"/>
      <c r="AB40" s="24"/>
      <c r="AC40" s="24"/>
      <c r="AD40" s="24"/>
    </row>
    <row r="41" spans="1:30" x14ac:dyDescent="0.15">
      <c r="A41" s="116" t="s">
        <v>470</v>
      </c>
      <c r="B41" s="99">
        <v>0</v>
      </c>
      <c r="C41" s="99">
        <v>0</v>
      </c>
      <c r="D41" s="99">
        <v>0</v>
      </c>
      <c r="E41" s="99">
        <v>0</v>
      </c>
      <c r="F41" s="99">
        <v>0</v>
      </c>
      <c r="G41" s="99">
        <v>0.05</v>
      </c>
      <c r="H41" s="99">
        <v>7.5000000000000011E-2</v>
      </c>
      <c r="I41" s="99">
        <v>0.11250000000000002</v>
      </c>
      <c r="J41" s="99">
        <v>0.16875000000000001</v>
      </c>
      <c r="K41" s="99">
        <v>0.22781250000000003</v>
      </c>
      <c r="L41" s="99">
        <v>0.33222656250000004</v>
      </c>
      <c r="M41" s="99">
        <v>0.48054199218750004</v>
      </c>
      <c r="N41" s="99">
        <v>0.68744201660156257</v>
      </c>
      <c r="O41" s="99">
        <v>0.755859375</v>
      </c>
      <c r="U41" s="24"/>
      <c r="V41" s="24"/>
      <c r="W41" s="24"/>
      <c r="X41" s="24"/>
      <c r="Y41" s="24"/>
      <c r="Z41" s="24"/>
      <c r="AA41" s="24"/>
      <c r="AB41" s="24"/>
      <c r="AC41" s="24"/>
      <c r="AD41" s="24"/>
    </row>
    <row r="42" spans="1:30" x14ac:dyDescent="0.15">
      <c r="A42" s="116" t="s">
        <v>475</v>
      </c>
      <c r="B42" s="99">
        <v>0</v>
      </c>
      <c r="C42" s="99">
        <v>0</v>
      </c>
      <c r="D42" s="99">
        <v>0</v>
      </c>
      <c r="E42" s="99">
        <v>0</v>
      </c>
      <c r="F42" s="99">
        <v>0</v>
      </c>
      <c r="G42" s="99">
        <v>0</v>
      </c>
      <c r="H42" s="99">
        <v>0</v>
      </c>
      <c r="I42" s="99">
        <v>0</v>
      </c>
      <c r="J42" s="99">
        <v>0</v>
      </c>
      <c r="K42" s="99">
        <v>2.5312500000000005E-2</v>
      </c>
      <c r="L42" s="99">
        <v>4.7460937500000008E-2</v>
      </c>
      <c r="M42" s="99">
        <v>8.89892578125E-2</v>
      </c>
      <c r="N42" s="99">
        <v>0.1668548583984375</v>
      </c>
      <c r="O42" s="99">
        <v>0.244140625</v>
      </c>
      <c r="U42" s="24"/>
      <c r="V42" s="24"/>
      <c r="W42" s="24"/>
      <c r="X42" s="24"/>
      <c r="Y42" s="24"/>
      <c r="Z42" s="24"/>
      <c r="AA42" s="24"/>
      <c r="AB42" s="24"/>
      <c r="AC42" s="24"/>
      <c r="AD42" s="24"/>
    </row>
    <row r="43" spans="1:30" x14ac:dyDescent="0.15">
      <c r="A43" s="46"/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  <c r="U43" s="24"/>
      <c r="V43" s="24"/>
      <c r="W43" s="24"/>
      <c r="X43" s="24"/>
      <c r="Y43" s="24"/>
      <c r="Z43" s="24"/>
      <c r="AA43" s="24"/>
      <c r="AB43" s="24"/>
      <c r="AC43" s="24"/>
      <c r="AD43" s="24"/>
    </row>
    <row r="44" spans="1:30" x14ac:dyDescent="0.15">
      <c r="A44" s="46" t="s">
        <v>386</v>
      </c>
      <c r="F44" s="4"/>
      <c r="G44" s="4"/>
      <c r="H44" s="4"/>
      <c r="I44" s="4"/>
      <c r="J44" s="4"/>
      <c r="K44" s="4"/>
      <c r="L44" s="4"/>
      <c r="M44" s="4"/>
      <c r="N44" s="4"/>
      <c r="O44" s="4"/>
      <c r="U44" s="24"/>
      <c r="V44" s="24"/>
      <c r="W44" s="24"/>
      <c r="X44" s="24"/>
      <c r="Y44" s="24"/>
      <c r="Z44" s="24"/>
      <c r="AA44" s="24"/>
      <c r="AB44" s="24"/>
      <c r="AC44" s="24"/>
      <c r="AD44" s="24"/>
    </row>
    <row r="45" spans="1:30" x14ac:dyDescent="0.15">
      <c r="A45" s="116" t="s">
        <v>373</v>
      </c>
      <c r="B45" s="99">
        <f>(B38*2)/((B$38*2)+(B$39*10)+(B$40*100)+(B$41*500)+(B$42*400))</f>
        <v>2.1231422505307855E-3</v>
      </c>
      <c r="C45" s="99">
        <f t="shared" ref="C45:O45" si="17">(C38*2)/((C$38*2)+(C$39*10)+(C$40*100)+(C$41*500)+(C$42*400))</f>
        <v>0</v>
      </c>
      <c r="D45" s="99">
        <f t="shared" si="17"/>
        <v>0</v>
      </c>
      <c r="E45" s="99">
        <f t="shared" si="17"/>
        <v>0</v>
      </c>
      <c r="F45" s="99">
        <f t="shared" si="17"/>
        <v>0</v>
      </c>
      <c r="G45" s="99">
        <f t="shared" si="17"/>
        <v>0</v>
      </c>
      <c r="H45" s="99">
        <f t="shared" si="17"/>
        <v>0</v>
      </c>
      <c r="I45" s="99">
        <f t="shared" si="17"/>
        <v>0</v>
      </c>
      <c r="J45" s="99">
        <f t="shared" si="17"/>
        <v>0</v>
      </c>
      <c r="K45" s="99">
        <f t="shared" si="17"/>
        <v>0</v>
      </c>
      <c r="L45" s="99">
        <f t="shared" si="17"/>
        <v>0</v>
      </c>
      <c r="M45" s="99">
        <f t="shared" si="17"/>
        <v>0</v>
      </c>
      <c r="N45" s="99">
        <f t="shared" si="17"/>
        <v>0</v>
      </c>
      <c r="O45" s="99">
        <f t="shared" si="17"/>
        <v>0</v>
      </c>
      <c r="U45" s="24"/>
      <c r="V45" s="24"/>
      <c r="W45" s="24"/>
      <c r="X45" s="24"/>
      <c r="Y45" s="24"/>
      <c r="Z45" s="24"/>
      <c r="AA45" s="24"/>
      <c r="AB45" s="24"/>
      <c r="AC45" s="24"/>
      <c r="AD45" s="24"/>
    </row>
    <row r="46" spans="1:30" x14ac:dyDescent="0.15">
      <c r="A46" s="116" t="s">
        <v>374</v>
      </c>
      <c r="B46" s="99">
        <f>(B39*10)/((B$38*2)+(B$39*10)+(B$40*100)+(B$41*500)+(B$42*400))</f>
        <v>0.46709129511677289</v>
      </c>
      <c r="C46" s="99">
        <f t="shared" ref="C46:O46" si="18">(C39*10)/((C$38*2)+(C$39*10)+(C$40*100)+(C$41*500)+(C$42*400))</f>
        <v>0.23076923076923078</v>
      </c>
      <c r="D46" s="99">
        <f t="shared" si="18"/>
        <v>9.0213021309611521E-2</v>
      </c>
      <c r="E46" s="99">
        <f t="shared" si="18"/>
        <v>4.7047392395895768E-2</v>
      </c>
      <c r="F46" s="99">
        <f t="shared" si="18"/>
        <v>2.7340828738838429E-2</v>
      </c>
      <c r="G46" s="99">
        <f t="shared" si="18"/>
        <v>1.3626996819610958E-2</v>
      </c>
      <c r="H46" s="99">
        <f t="shared" si="18"/>
        <v>7.9718307573894767E-3</v>
      </c>
      <c r="I46" s="99">
        <f t="shared" si="18"/>
        <v>3.5587188612099642E-3</v>
      </c>
      <c r="J46" s="99">
        <f t="shared" si="18"/>
        <v>0</v>
      </c>
      <c r="K46" s="99">
        <f t="shared" si="18"/>
        <v>0</v>
      </c>
      <c r="L46" s="99">
        <f t="shared" si="18"/>
        <v>0</v>
      </c>
      <c r="M46" s="99">
        <f t="shared" si="18"/>
        <v>0</v>
      </c>
      <c r="N46" s="99">
        <f t="shared" si="18"/>
        <v>0</v>
      </c>
      <c r="O46" s="99">
        <f t="shared" si="18"/>
        <v>0</v>
      </c>
      <c r="U46" s="24"/>
      <c r="V46" s="24"/>
      <c r="W46" s="24"/>
      <c r="X46" s="24"/>
      <c r="Y46" s="24"/>
      <c r="Z46" s="24"/>
      <c r="AA46" s="24"/>
      <c r="AB46" s="24"/>
      <c r="AC46" s="24"/>
      <c r="AD46" s="24"/>
    </row>
    <row r="47" spans="1:30" x14ac:dyDescent="0.15">
      <c r="A47" s="116" t="s">
        <v>375</v>
      </c>
      <c r="B47" s="99">
        <f>(B40*100)/((B$38*2)+(B$39*10)+(B$40*100)+(B$41*500)+(B$42*400))</f>
        <v>0.53078556263269638</v>
      </c>
      <c r="C47" s="99">
        <f t="shared" ref="C47:O47" si="19">(C40*100)/((C$38*2)+(C$39*10)+(C$40*100)+(C$41*500)+(C$42*400))</f>
        <v>0.76923076923076927</v>
      </c>
      <c r="D47" s="99">
        <f t="shared" si="19"/>
        <v>0.90978697869038849</v>
      </c>
      <c r="E47" s="99">
        <f t="shared" si="19"/>
        <v>0.95295260760410427</v>
      </c>
      <c r="F47" s="99">
        <f t="shared" si="19"/>
        <v>0.97265917126116153</v>
      </c>
      <c r="G47" s="99">
        <f t="shared" si="19"/>
        <v>0.75248905081028516</v>
      </c>
      <c r="H47" s="99">
        <f t="shared" si="19"/>
        <v>0.68287053169938783</v>
      </c>
      <c r="I47" s="99">
        <f t="shared" si="19"/>
        <v>0.59608540925266895</v>
      </c>
      <c r="J47" s="99">
        <f t="shared" si="19"/>
        <v>0.4962686567164179</v>
      </c>
      <c r="K47" s="99">
        <f t="shared" si="19"/>
        <v>0.37584525868847302</v>
      </c>
      <c r="L47" s="99">
        <f t="shared" si="19"/>
        <v>0.25100766616612658</v>
      </c>
      <c r="M47" s="99">
        <f t="shared" si="19"/>
        <v>0.13497975150619701</v>
      </c>
      <c r="N47" s="99">
        <f t="shared" si="19"/>
        <v>3.4280405155559239E-2</v>
      </c>
      <c r="O47" s="99">
        <f t="shared" si="19"/>
        <v>0</v>
      </c>
      <c r="U47" s="24"/>
      <c r="V47" s="24"/>
      <c r="W47" s="24"/>
      <c r="X47" s="24"/>
      <c r="Y47" s="24"/>
      <c r="Z47" s="24"/>
      <c r="AA47" s="24"/>
      <c r="AB47" s="24"/>
      <c r="AC47" s="24"/>
      <c r="AD47" s="24"/>
    </row>
    <row r="48" spans="1:30" x14ac:dyDescent="0.15">
      <c r="A48" s="116" t="s">
        <v>470</v>
      </c>
      <c r="B48" s="99">
        <f>(B41*500)/((B$38*2)+(B$39*10)+(B$40*100)+(B$41*500)+(B$42*400))</f>
        <v>0</v>
      </c>
      <c r="C48" s="99">
        <f t="shared" ref="C48:O48" si="20">(C41*500)/((C$38*2)+(C$39*10)+(C$40*100)+(C$41*500)+(C$42*400))</f>
        <v>0</v>
      </c>
      <c r="D48" s="99">
        <f t="shared" si="20"/>
        <v>0</v>
      </c>
      <c r="E48" s="99">
        <f t="shared" si="20"/>
        <v>0</v>
      </c>
      <c r="F48" s="99">
        <f t="shared" si="20"/>
        <v>0</v>
      </c>
      <c r="G48" s="99">
        <f t="shared" si="20"/>
        <v>0.2338839523701039</v>
      </c>
      <c r="H48" s="99">
        <f t="shared" si="20"/>
        <v>0.30915763754322273</v>
      </c>
      <c r="I48" s="99">
        <f t="shared" si="20"/>
        <v>0.40035587188612104</v>
      </c>
      <c r="J48" s="99">
        <f t="shared" si="20"/>
        <v>0.50373134328358204</v>
      </c>
      <c r="K48" s="99">
        <f t="shared" si="20"/>
        <v>0.57320333385752487</v>
      </c>
      <c r="L48" s="99">
        <f t="shared" si="20"/>
        <v>0.6721726072868095</v>
      </c>
      <c r="M48" s="99">
        <f t="shared" si="20"/>
        <v>0.75340473255911877</v>
      </c>
      <c r="N48" s="99">
        <f t="shared" si="20"/>
        <v>0.8086920184469707</v>
      </c>
      <c r="O48" s="99">
        <f t="shared" si="20"/>
        <v>0.79466119096509236</v>
      </c>
      <c r="U48" s="24"/>
      <c r="V48" s="24"/>
      <c r="W48" s="24"/>
      <c r="X48" s="24"/>
      <c r="Y48" s="24"/>
      <c r="Z48" s="24"/>
      <c r="AA48" s="24"/>
      <c r="AB48" s="24"/>
      <c r="AC48" s="24"/>
      <c r="AD48" s="24"/>
    </row>
    <row r="49" spans="1:30" x14ac:dyDescent="0.15">
      <c r="A49" s="116" t="s">
        <v>475</v>
      </c>
      <c r="B49" s="99">
        <f>(B42*400)/((B$38*2)+(B$39*10)+(B$40*100)+(B$41*500)+(B$42*400))</f>
        <v>0</v>
      </c>
      <c r="C49" s="99">
        <f t="shared" ref="C49:O49" si="21">(C42*400)/((C$38*2)+(C$39*10)+(C$40*100)+(C$41*500)+(C$42*400))</f>
        <v>0</v>
      </c>
      <c r="D49" s="99">
        <f t="shared" si="21"/>
        <v>0</v>
      </c>
      <c r="E49" s="99">
        <f t="shared" si="21"/>
        <v>0</v>
      </c>
      <c r="F49" s="99">
        <f t="shared" si="21"/>
        <v>0</v>
      </c>
      <c r="G49" s="99">
        <f t="shared" si="21"/>
        <v>0</v>
      </c>
      <c r="H49" s="99">
        <f t="shared" si="21"/>
        <v>0</v>
      </c>
      <c r="I49" s="99">
        <f t="shared" si="21"/>
        <v>0</v>
      </c>
      <c r="J49" s="99">
        <f t="shared" si="21"/>
        <v>0</v>
      </c>
      <c r="K49" s="99">
        <f t="shared" si="21"/>
        <v>5.0951407454002208E-2</v>
      </c>
      <c r="L49" s="99">
        <f t="shared" si="21"/>
        <v>7.6819726547063941E-2</v>
      </c>
      <c r="M49" s="99">
        <f t="shared" si="21"/>
        <v>0.11161551593468426</v>
      </c>
      <c r="N49" s="99">
        <f t="shared" si="21"/>
        <v>0.15702757639747003</v>
      </c>
      <c r="O49" s="99">
        <f t="shared" si="21"/>
        <v>0.20533880903490759</v>
      </c>
      <c r="U49" s="24"/>
      <c r="V49" s="24"/>
      <c r="W49" s="24"/>
      <c r="X49" s="24"/>
      <c r="Y49" s="24"/>
      <c r="Z49" s="24"/>
      <c r="AA49" s="24"/>
      <c r="AB49" s="24"/>
      <c r="AC49" s="24"/>
      <c r="AD49" s="24"/>
    </row>
    <row r="50" spans="1:30" x14ac:dyDescent="0.15">
      <c r="A50" s="46"/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  <c r="M50" s="99"/>
      <c r="N50" s="99"/>
      <c r="O50" s="99"/>
      <c r="U50" s="24"/>
      <c r="V50" s="24"/>
      <c r="W50" s="24"/>
      <c r="X50" s="24"/>
      <c r="Y50" s="24"/>
      <c r="Z50" s="24"/>
      <c r="AA50" s="24"/>
      <c r="AB50" s="24"/>
      <c r="AC50" s="24"/>
      <c r="AD50" s="24"/>
    </row>
    <row r="51" spans="1:30" x14ac:dyDescent="0.15">
      <c r="A51" s="46" t="s">
        <v>468</v>
      </c>
      <c r="B51" s="4">
        <f>(B27*20*B45)+(B27*B46*10)+(B28*B47)+(B28*0.8*B48)+(B29/4*B49)</f>
        <v>209688.89108280255</v>
      </c>
      <c r="C51" s="4">
        <f>(C27*20*C45)+(C27*C46*10)+(C28*C47)+(C28*0.8*C48)+(C29/4*C49)</f>
        <v>157469.6153846154</v>
      </c>
      <c r="D51" s="4">
        <f t="shared" ref="D51:O51" si="22">(D27*20*D45)+(D27*D46*10)+(D28*D47)+(D28*0.8*D48)+(D29/4*D49)</f>
        <v>109362.66229898288</v>
      </c>
      <c r="E51" s="4">
        <f t="shared" si="22"/>
        <v>96366.672005899047</v>
      </c>
      <c r="F51" s="4">
        <f t="shared" si="22"/>
        <v>74593.785120012282</v>
      </c>
      <c r="G51" s="4">
        <f t="shared" si="22"/>
        <v>67870.144586268667</v>
      </c>
      <c r="H51" s="4">
        <f t="shared" si="22"/>
        <v>55399.323953956373</v>
      </c>
      <c r="I51" s="4">
        <f t="shared" si="22"/>
        <v>43952.829121003364</v>
      </c>
      <c r="J51" s="4">
        <f t="shared" si="22"/>
        <v>33593.304370335696</v>
      </c>
      <c r="K51" s="4">
        <f t="shared" si="22"/>
        <v>26247.355600128183</v>
      </c>
      <c r="L51" s="4">
        <f t="shared" si="22"/>
        <v>20668.907920578742</v>
      </c>
      <c r="M51" s="4">
        <f t="shared" si="22"/>
        <v>16322.094196867023</v>
      </c>
      <c r="N51" s="4">
        <f t="shared" si="22"/>
        <v>13095.642037708732</v>
      </c>
      <c r="O51" s="4">
        <f t="shared" si="22"/>
        <v>10669.363667623937</v>
      </c>
      <c r="Q51" s="81">
        <f>C51/B51-1</f>
        <v>-0.24903215152950875</v>
      </c>
      <c r="R51" s="81">
        <f>D51/C51-1</f>
        <v>-0.30549990846254726</v>
      </c>
      <c r="S51" s="81">
        <f>E51/D51-1</f>
        <v>-0.11883388736051914</v>
      </c>
      <c r="T51" s="81">
        <f>F51/E51-1</f>
        <v>-0.22593793510430604</v>
      </c>
      <c r="U51" s="81">
        <f>G51/F51-1</f>
        <v>-9.0136738910970959E-2</v>
      </c>
      <c r="V51" s="24">
        <f t="shared" ref="V51:AC51" si="23">H51/G51-1</f>
        <v>-0.18374530816655077</v>
      </c>
      <c r="W51" s="24">
        <f t="shared" si="23"/>
        <v>-0.20661795155598739</v>
      </c>
      <c r="X51" s="24">
        <f t="shared" si="23"/>
        <v>-0.23569642632440357</v>
      </c>
      <c r="Y51" s="24">
        <f t="shared" si="23"/>
        <v>-0.21867300368028975</v>
      </c>
      <c r="Z51" s="24">
        <f t="shared" si="23"/>
        <v>-0.21253370299605334</v>
      </c>
      <c r="AA51" s="24">
        <f t="shared" si="23"/>
        <v>-0.21030688899551719</v>
      </c>
      <c r="AB51" s="24">
        <f t="shared" si="23"/>
        <v>-0.19767390876702562</v>
      </c>
      <c r="AC51" s="24">
        <f t="shared" si="23"/>
        <v>-0.18527372412122745</v>
      </c>
      <c r="AD51" s="24">
        <f>(O51/H51)^(1/($O$3-$H$3))-1</f>
        <v>-0.20967655633662929</v>
      </c>
    </row>
    <row r="52" spans="1:30" x14ac:dyDescent="0.15">
      <c r="A52" s="46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U52" s="24"/>
      <c r="V52" s="24"/>
      <c r="W52" s="24"/>
      <c r="X52" s="24"/>
      <c r="Y52" s="24"/>
      <c r="Z52" s="24"/>
      <c r="AA52" s="24"/>
      <c r="AB52" s="24"/>
      <c r="AC52" s="24"/>
      <c r="AD52" s="24"/>
    </row>
    <row r="53" spans="1:30" x14ac:dyDescent="0.15">
      <c r="A53" s="98" t="s">
        <v>387</v>
      </c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U53" s="24"/>
      <c r="V53" s="24"/>
      <c r="W53" s="24"/>
      <c r="X53" s="24"/>
      <c r="Y53" s="24"/>
      <c r="Z53" s="24"/>
      <c r="AA53" s="24"/>
      <c r="AB53" s="24"/>
      <c r="AC53" s="24"/>
      <c r="AD53" s="24"/>
    </row>
    <row r="54" spans="1:30" x14ac:dyDescent="0.15">
      <c r="A54" s="116" t="s">
        <v>373</v>
      </c>
      <c r="B54" s="99">
        <v>0</v>
      </c>
      <c r="C54" s="99">
        <v>0</v>
      </c>
      <c r="D54" s="99">
        <v>0</v>
      </c>
      <c r="E54" s="99">
        <v>0</v>
      </c>
      <c r="F54" s="99">
        <v>0</v>
      </c>
      <c r="G54" s="99">
        <v>0</v>
      </c>
      <c r="H54" s="99">
        <v>0</v>
      </c>
      <c r="I54" s="99">
        <v>0</v>
      </c>
      <c r="J54" s="99">
        <v>0</v>
      </c>
      <c r="K54" s="99">
        <v>0</v>
      </c>
      <c r="L54" s="99">
        <v>0</v>
      </c>
      <c r="M54" s="99">
        <v>0</v>
      </c>
      <c r="N54" s="99">
        <v>0</v>
      </c>
      <c r="O54" s="99">
        <v>0</v>
      </c>
      <c r="U54" s="24"/>
      <c r="V54" s="24"/>
      <c r="W54" s="24"/>
      <c r="X54" s="24"/>
      <c r="Y54" s="24"/>
      <c r="Z54" s="24"/>
      <c r="AA54" s="24"/>
      <c r="AB54" s="24"/>
      <c r="AC54" s="24"/>
      <c r="AD54" s="24"/>
    </row>
    <row r="55" spans="1:30" x14ac:dyDescent="0.15">
      <c r="A55" s="116" t="s">
        <v>374</v>
      </c>
      <c r="B55" s="99">
        <v>0.8</v>
      </c>
      <c r="C55" s="99">
        <v>0.5</v>
      </c>
      <c r="D55" s="99">
        <v>0.25</v>
      </c>
      <c r="E55" s="99">
        <v>0.1</v>
      </c>
      <c r="F55" s="99">
        <v>0</v>
      </c>
      <c r="G55" s="99">
        <v>0</v>
      </c>
      <c r="H55" s="99">
        <v>0</v>
      </c>
      <c r="I55" s="99">
        <v>0</v>
      </c>
      <c r="J55" s="99">
        <v>0</v>
      </c>
      <c r="K55" s="99">
        <v>0</v>
      </c>
      <c r="L55" s="99">
        <v>0</v>
      </c>
      <c r="M55" s="99">
        <v>0</v>
      </c>
      <c r="N55" s="99">
        <v>0</v>
      </c>
      <c r="O55" s="99">
        <v>0</v>
      </c>
      <c r="U55" s="24"/>
      <c r="V55" s="24"/>
      <c r="W55" s="24"/>
      <c r="X55" s="24"/>
      <c r="Y55" s="24"/>
      <c r="Z55" s="24"/>
      <c r="AA55" s="24"/>
      <c r="AB55" s="24"/>
      <c r="AC55" s="24"/>
      <c r="AD55" s="24"/>
    </row>
    <row r="56" spans="1:30" x14ac:dyDescent="0.15">
      <c r="A56" s="116" t="s">
        <v>375</v>
      </c>
      <c r="B56" s="99">
        <v>0.19999999999999996</v>
      </c>
      <c r="C56" s="99">
        <v>0.5</v>
      </c>
      <c r="D56" s="99">
        <v>0.75</v>
      </c>
      <c r="E56" s="99">
        <v>0.9</v>
      </c>
      <c r="F56" s="99">
        <v>1</v>
      </c>
      <c r="G56" s="99">
        <v>0.9</v>
      </c>
      <c r="H56" s="99">
        <v>0.86699999999999999</v>
      </c>
      <c r="I56" s="99">
        <v>0.82311000000000001</v>
      </c>
      <c r="J56" s="99">
        <v>0.76473629999999992</v>
      </c>
      <c r="K56" s="99">
        <v>0.6870992789999999</v>
      </c>
      <c r="L56" s="99">
        <v>0.58384204106999982</v>
      </c>
      <c r="M56" s="99">
        <v>0.44650991462309975</v>
      </c>
      <c r="N56" s="99">
        <v>0.26385818644872261</v>
      </c>
      <c r="O56" s="99">
        <v>2.0931387976801052E-2</v>
      </c>
      <c r="U56" s="24"/>
      <c r="V56" s="24"/>
      <c r="W56" s="24"/>
      <c r="X56" s="24"/>
      <c r="Y56" s="24"/>
      <c r="Z56" s="24"/>
      <c r="AA56" s="24"/>
      <c r="AB56" s="24"/>
      <c r="AC56" s="24"/>
      <c r="AD56" s="24"/>
    </row>
    <row r="57" spans="1:30" x14ac:dyDescent="0.15">
      <c r="A57" s="116" t="s">
        <v>470</v>
      </c>
      <c r="B57" s="99">
        <v>0</v>
      </c>
      <c r="C57" s="99">
        <v>0</v>
      </c>
      <c r="D57" s="99">
        <v>0</v>
      </c>
      <c r="E57" s="99">
        <v>0</v>
      </c>
      <c r="F57" s="99">
        <v>0</v>
      </c>
      <c r="G57" s="99">
        <v>0.1</v>
      </c>
      <c r="H57" s="99">
        <v>0.13300000000000001</v>
      </c>
      <c r="I57" s="99">
        <v>0.17689000000000002</v>
      </c>
      <c r="J57" s="99">
        <v>0.23526370000000005</v>
      </c>
      <c r="K57" s="99">
        <v>0</v>
      </c>
      <c r="L57" s="99">
        <v>0</v>
      </c>
      <c r="M57" s="99">
        <v>0</v>
      </c>
      <c r="N57" s="99">
        <v>0</v>
      </c>
      <c r="O57" s="99">
        <v>0</v>
      </c>
      <c r="U57" s="24"/>
      <c r="V57" s="24"/>
      <c r="W57" s="24"/>
      <c r="X57" s="24"/>
      <c r="Y57" s="24"/>
      <c r="Z57" s="24"/>
      <c r="AA57" s="24"/>
      <c r="AB57" s="24"/>
      <c r="AC57" s="24"/>
      <c r="AD57" s="24"/>
    </row>
    <row r="58" spans="1:30" x14ac:dyDescent="0.15">
      <c r="A58" s="116" t="s">
        <v>475</v>
      </c>
      <c r="B58" s="99">
        <v>0</v>
      </c>
      <c r="C58" s="99">
        <v>0</v>
      </c>
      <c r="D58" s="99">
        <v>0</v>
      </c>
      <c r="E58" s="99">
        <v>0</v>
      </c>
      <c r="F58" s="99">
        <v>0</v>
      </c>
      <c r="G58" s="99">
        <v>0</v>
      </c>
      <c r="H58" s="99">
        <v>0</v>
      </c>
      <c r="I58" s="99">
        <v>0</v>
      </c>
      <c r="J58" s="99">
        <v>0</v>
      </c>
      <c r="K58" s="99">
        <v>0.3129007210000001</v>
      </c>
      <c r="L58" s="99">
        <v>0.41615795893000018</v>
      </c>
      <c r="M58" s="99">
        <v>0.55349008537690025</v>
      </c>
      <c r="N58" s="99">
        <v>0.73614181355127739</v>
      </c>
      <c r="O58" s="99">
        <v>0.97906861202319895</v>
      </c>
      <c r="U58" s="24"/>
      <c r="V58" s="24"/>
      <c r="W58" s="24"/>
      <c r="X58" s="24"/>
      <c r="Y58" s="24"/>
      <c r="Z58" s="24"/>
      <c r="AA58" s="24"/>
      <c r="AB58" s="24"/>
      <c r="AC58" s="24"/>
      <c r="AD58" s="24"/>
    </row>
    <row r="59" spans="1:30" x14ac:dyDescent="0.15">
      <c r="A59" s="46"/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  <c r="M59" s="99"/>
      <c r="N59" s="99"/>
      <c r="O59" s="99"/>
      <c r="U59" s="24"/>
      <c r="V59" s="24"/>
      <c r="W59" s="24"/>
      <c r="X59" s="24"/>
      <c r="Y59" s="24"/>
      <c r="Z59" s="24"/>
      <c r="AA59" s="24"/>
      <c r="AB59" s="24"/>
      <c r="AC59" s="24"/>
      <c r="AD59" s="24"/>
    </row>
    <row r="60" spans="1:30" x14ac:dyDescent="0.15">
      <c r="A60" s="98" t="s">
        <v>385</v>
      </c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U60" s="24"/>
      <c r="V60" s="24"/>
      <c r="W60" s="24"/>
      <c r="X60" s="24"/>
      <c r="Y60" s="24"/>
      <c r="Z60" s="24"/>
      <c r="AA60" s="24"/>
      <c r="AB60" s="24"/>
      <c r="AC60" s="24"/>
      <c r="AD60" s="24"/>
    </row>
    <row r="61" spans="1:30" x14ac:dyDescent="0.15">
      <c r="A61" s="116" t="s">
        <v>373</v>
      </c>
      <c r="B61" s="99">
        <f>(B54*2)/((B$54*2)+(B$55*10)+(B$56*100)+(B$57*500)+(B$58*400))</f>
        <v>0</v>
      </c>
      <c r="C61" s="99">
        <f t="shared" ref="C61:O61" si="24">(C54*2)/((C$54*2)+(C$55*10)+(C$56*100)+(C$57*500)+(C$58*400))</f>
        <v>0</v>
      </c>
      <c r="D61" s="99">
        <f t="shared" si="24"/>
        <v>0</v>
      </c>
      <c r="E61" s="99">
        <f t="shared" si="24"/>
        <v>0</v>
      </c>
      <c r="F61" s="99">
        <f t="shared" si="24"/>
        <v>0</v>
      </c>
      <c r="G61" s="99">
        <f t="shared" si="24"/>
        <v>0</v>
      </c>
      <c r="H61" s="99">
        <f t="shared" si="24"/>
        <v>0</v>
      </c>
      <c r="I61" s="99">
        <f t="shared" si="24"/>
        <v>0</v>
      </c>
      <c r="J61" s="99">
        <f t="shared" si="24"/>
        <v>0</v>
      </c>
      <c r="K61" s="99">
        <f t="shared" si="24"/>
        <v>0</v>
      </c>
      <c r="L61" s="99">
        <f t="shared" si="24"/>
        <v>0</v>
      </c>
      <c r="M61" s="99">
        <f t="shared" si="24"/>
        <v>0</v>
      </c>
      <c r="N61" s="99">
        <f t="shared" si="24"/>
        <v>0</v>
      </c>
      <c r="O61" s="99">
        <f t="shared" si="24"/>
        <v>0</v>
      </c>
      <c r="U61" s="24"/>
      <c r="V61" s="24"/>
      <c r="W61" s="24"/>
      <c r="X61" s="24"/>
      <c r="Y61" s="24"/>
      <c r="Z61" s="24"/>
      <c r="AA61" s="24"/>
      <c r="AB61" s="24"/>
      <c r="AC61" s="24"/>
      <c r="AD61" s="24"/>
    </row>
    <row r="62" spans="1:30" x14ac:dyDescent="0.15">
      <c r="A62" s="116" t="s">
        <v>374</v>
      </c>
      <c r="B62" s="99">
        <f>(B55*10)/((B$54*2)+(B$55*10)+(B$56*100)+(B$57*500)+(B$58*400))</f>
        <v>0.28571428571428575</v>
      </c>
      <c r="C62" s="99">
        <f t="shared" ref="C62:O62" si="25">(C55*10)/((C$54*2)+(C$55*10)+(C$56*100)+(C$57*500)+(C$58*400))</f>
        <v>9.0909090909090912E-2</v>
      </c>
      <c r="D62" s="99">
        <f t="shared" si="25"/>
        <v>3.2258064516129031E-2</v>
      </c>
      <c r="E62" s="99">
        <f t="shared" si="25"/>
        <v>1.098901098901099E-2</v>
      </c>
      <c r="F62" s="99">
        <f t="shared" si="25"/>
        <v>0</v>
      </c>
      <c r="G62" s="99">
        <f t="shared" si="25"/>
        <v>0</v>
      </c>
      <c r="H62" s="99">
        <f t="shared" si="25"/>
        <v>0</v>
      </c>
      <c r="I62" s="99">
        <f t="shared" si="25"/>
        <v>0</v>
      </c>
      <c r="J62" s="99">
        <f t="shared" si="25"/>
        <v>0</v>
      </c>
      <c r="K62" s="99">
        <f t="shared" si="25"/>
        <v>0</v>
      </c>
      <c r="L62" s="99">
        <f t="shared" si="25"/>
        <v>0</v>
      </c>
      <c r="M62" s="99">
        <f t="shared" si="25"/>
        <v>0</v>
      </c>
      <c r="N62" s="99">
        <f t="shared" si="25"/>
        <v>0</v>
      </c>
      <c r="O62" s="99">
        <f t="shared" si="25"/>
        <v>0</v>
      </c>
      <c r="U62" s="24"/>
      <c r="V62" s="24"/>
      <c r="W62" s="24"/>
      <c r="X62" s="24"/>
      <c r="Y62" s="24"/>
      <c r="Z62" s="24"/>
      <c r="AA62" s="24"/>
      <c r="AB62" s="24"/>
      <c r="AC62" s="24"/>
      <c r="AD62" s="24"/>
    </row>
    <row r="63" spans="1:30" x14ac:dyDescent="0.15">
      <c r="A63" s="116" t="s">
        <v>375</v>
      </c>
      <c r="B63" s="99">
        <f>(B56*100)/((B$54*2)+(B$55*10)+(B$56*100)+(B$57*500)+(B$58*400))</f>
        <v>0.7142857142857143</v>
      </c>
      <c r="C63" s="99">
        <f t="shared" ref="C63:O63" si="26">(C56*100)/((C$54*2)+(C$55*10)+(C$56*100)+(C$57*500)+(C$58*400))</f>
        <v>0.90909090909090906</v>
      </c>
      <c r="D63" s="99">
        <f t="shared" si="26"/>
        <v>0.967741935483871</v>
      </c>
      <c r="E63" s="99">
        <f t="shared" si="26"/>
        <v>0.98901098901098905</v>
      </c>
      <c r="F63" s="99">
        <f t="shared" si="26"/>
        <v>1</v>
      </c>
      <c r="G63" s="99">
        <f t="shared" si="26"/>
        <v>0.6428571428571429</v>
      </c>
      <c r="H63" s="99">
        <f t="shared" si="26"/>
        <v>0.56592689295039167</v>
      </c>
      <c r="I63" s="99">
        <f t="shared" si="26"/>
        <v>0.48203869849375713</v>
      </c>
      <c r="J63" s="99">
        <f t="shared" si="26"/>
        <v>0.39397975781003186</v>
      </c>
      <c r="K63" s="99">
        <f t="shared" si="26"/>
        <v>0.35441198349764252</v>
      </c>
      <c r="L63" s="99">
        <f t="shared" si="26"/>
        <v>0.25966147398764222</v>
      </c>
      <c r="M63" s="99">
        <f t="shared" si="26"/>
        <v>0.16783119961374379</v>
      </c>
      <c r="N63" s="99">
        <f t="shared" si="26"/>
        <v>8.2239151674022376E-2</v>
      </c>
      <c r="O63" s="99">
        <f t="shared" si="26"/>
        <v>5.3163052297251177E-3</v>
      </c>
      <c r="U63" s="24"/>
      <c r="V63" s="24"/>
      <c r="W63" s="24"/>
      <c r="X63" s="24"/>
      <c r="Y63" s="24"/>
      <c r="Z63" s="24"/>
      <c r="AA63" s="24"/>
      <c r="AB63" s="24"/>
      <c r="AC63" s="24"/>
      <c r="AD63" s="24"/>
    </row>
    <row r="64" spans="1:30" x14ac:dyDescent="0.15">
      <c r="A64" s="116" t="s">
        <v>470</v>
      </c>
      <c r="B64" s="99">
        <f>(B57*500)/((B$54*2)+(B$55*10)+(B$56*100)+(B$57*500)+(B$58*400))</f>
        <v>0</v>
      </c>
      <c r="C64" s="99">
        <f t="shared" ref="C64:O64" si="27">(C57*500)/((C$54*2)+(C$55*10)+(C$56*100)+(C$57*500)+(C$58*400))</f>
        <v>0</v>
      </c>
      <c r="D64" s="99">
        <f t="shared" si="27"/>
        <v>0</v>
      </c>
      <c r="E64" s="99">
        <f t="shared" si="27"/>
        <v>0</v>
      </c>
      <c r="F64" s="99">
        <f t="shared" si="27"/>
        <v>0</v>
      </c>
      <c r="G64" s="99">
        <f t="shared" si="27"/>
        <v>0.35714285714285715</v>
      </c>
      <c r="H64" s="99">
        <f t="shared" si="27"/>
        <v>0.43407310704960839</v>
      </c>
      <c r="I64" s="99">
        <f t="shared" si="27"/>
        <v>0.51796130150624276</v>
      </c>
      <c r="J64" s="99">
        <f t="shared" si="27"/>
        <v>0.60602024218996819</v>
      </c>
      <c r="K64" s="99">
        <f t="shared" si="27"/>
        <v>0</v>
      </c>
      <c r="L64" s="99">
        <f t="shared" si="27"/>
        <v>0</v>
      </c>
      <c r="M64" s="99">
        <f t="shared" si="27"/>
        <v>0</v>
      </c>
      <c r="N64" s="99">
        <f t="shared" si="27"/>
        <v>0</v>
      </c>
      <c r="O64" s="99">
        <f t="shared" si="27"/>
        <v>0</v>
      </c>
      <c r="U64" s="24"/>
      <c r="V64" s="24"/>
      <c r="W64" s="24"/>
      <c r="X64" s="24"/>
      <c r="Y64" s="24"/>
      <c r="Z64" s="24"/>
      <c r="AA64" s="24"/>
      <c r="AB64" s="24"/>
      <c r="AC64" s="24"/>
      <c r="AD64" s="24"/>
    </row>
    <row r="65" spans="1:30" x14ac:dyDescent="0.15">
      <c r="A65" s="116" t="s">
        <v>475</v>
      </c>
      <c r="B65" s="99">
        <f>(B58*400)/((B$54*2)+(B$55*10)+(B$56*100)+(B$57*500)+(B$58*400))</f>
        <v>0</v>
      </c>
      <c r="C65" s="99">
        <f t="shared" ref="C65:O65" si="28">(C58*400)/((C$54*2)+(C$55*10)+(C$56*100)+(C$57*500)+(C$58*400))</f>
        <v>0</v>
      </c>
      <c r="D65" s="99">
        <f t="shared" si="28"/>
        <v>0</v>
      </c>
      <c r="E65" s="99">
        <f t="shared" si="28"/>
        <v>0</v>
      </c>
      <c r="F65" s="99">
        <f t="shared" si="28"/>
        <v>0</v>
      </c>
      <c r="G65" s="99">
        <f t="shared" si="28"/>
        <v>0</v>
      </c>
      <c r="H65" s="99">
        <f t="shared" si="28"/>
        <v>0</v>
      </c>
      <c r="I65" s="99">
        <f t="shared" si="28"/>
        <v>0</v>
      </c>
      <c r="J65" s="99">
        <f t="shared" si="28"/>
        <v>0</v>
      </c>
      <c r="K65" s="99">
        <f t="shared" si="28"/>
        <v>0.64558801650235753</v>
      </c>
      <c r="L65" s="99">
        <f t="shared" si="28"/>
        <v>0.74033852601235772</v>
      </c>
      <c r="M65" s="99">
        <f t="shared" si="28"/>
        <v>0.83216880038625607</v>
      </c>
      <c r="N65" s="99">
        <f t="shared" si="28"/>
        <v>0.91776084832597771</v>
      </c>
      <c r="O65" s="99">
        <f t="shared" si="28"/>
        <v>0.99468369477027485</v>
      </c>
      <c r="U65" s="24"/>
      <c r="V65" s="24"/>
      <c r="W65" s="24"/>
      <c r="X65" s="24"/>
      <c r="Y65" s="24"/>
      <c r="Z65" s="24"/>
      <c r="AA65" s="24"/>
      <c r="AB65" s="24"/>
      <c r="AC65" s="24"/>
      <c r="AD65" s="24"/>
    </row>
    <row r="66" spans="1:30" x14ac:dyDescent="0.15">
      <c r="A66" s="46"/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  <c r="M66" s="99"/>
      <c r="N66" s="99"/>
      <c r="O66" s="99"/>
      <c r="U66" s="24"/>
      <c r="V66" s="24"/>
      <c r="W66" s="24"/>
      <c r="X66" s="24"/>
      <c r="Y66" s="24"/>
      <c r="Z66" s="24"/>
      <c r="AA66" s="24"/>
      <c r="AB66" s="24"/>
      <c r="AC66" s="24"/>
      <c r="AD66" s="24"/>
    </row>
    <row r="67" spans="1:30" x14ac:dyDescent="0.15">
      <c r="A67" s="46" t="s">
        <v>469</v>
      </c>
      <c r="B67" s="4">
        <f>(B32*20*B61)+(B32*B62*10)+(B33*B63)+(B33*0.8*B64)+(B34/400*B65)</f>
        <v>5696467.3972816886</v>
      </c>
      <c r="C67" s="4">
        <f t="shared" ref="C67:O67" si="29">(C32*20*C61)+(C32*C62*10)+(C33*C63)+(C33*0.8*C64)+(C34/400*C65)</f>
        <v>4394320.2060826039</v>
      </c>
      <c r="D67" s="4">
        <f t="shared" si="29"/>
        <v>3402311.1794653167</v>
      </c>
      <c r="E67" s="4">
        <f t="shared" si="29"/>
        <v>3146616.4185462785</v>
      </c>
      <c r="F67" s="4">
        <f t="shared" si="29"/>
        <v>2514421.7392355143</v>
      </c>
      <c r="G67" s="4">
        <f t="shared" si="29"/>
        <v>2340000</v>
      </c>
      <c r="H67" s="4">
        <f t="shared" si="29"/>
        <v>1921946.1348350917</v>
      </c>
      <c r="I67" s="4">
        <f t="shared" si="29"/>
        <v>1534120.227706138</v>
      </c>
      <c r="J67" s="4">
        <f t="shared" si="29"/>
        <v>1181846.3673218577</v>
      </c>
      <c r="K67" s="4">
        <f t="shared" si="29"/>
        <v>386603.72092700674</v>
      </c>
      <c r="L67" s="4">
        <f t="shared" si="29"/>
        <v>231405.44915263439</v>
      </c>
      <c r="M67" s="4">
        <f t="shared" si="29"/>
        <v>123554.73083479183</v>
      </c>
      <c r="N67" s="4">
        <f t="shared" si="29"/>
        <v>52301.626985938914</v>
      </c>
      <c r="O67" s="4">
        <f t="shared" si="29"/>
        <v>6305.5971931741196</v>
      </c>
      <c r="Q67" s="81">
        <f t="shared" ref="Q67:AC67" si="30">C67/B67-1</f>
        <v>-0.2285885445110174</v>
      </c>
      <c r="R67" s="81">
        <f t="shared" si="30"/>
        <v>-0.22574800653902083</v>
      </c>
      <c r="S67" s="81">
        <f t="shared" si="30"/>
        <v>-7.5153255370139727E-2</v>
      </c>
      <c r="T67" s="81">
        <f t="shared" si="30"/>
        <v>-0.20091253436058631</v>
      </c>
      <c r="U67" s="81">
        <f t="shared" si="30"/>
        <v>-6.9368529755292951E-2</v>
      </c>
      <c r="V67" s="24">
        <f t="shared" si="30"/>
        <v>-0.17865549793372149</v>
      </c>
      <c r="W67" s="24">
        <f t="shared" si="30"/>
        <v>-0.20178812511945354</v>
      </c>
      <c r="X67" s="24">
        <f t="shared" si="30"/>
        <v>-0.22962597977800647</v>
      </c>
      <c r="Y67" s="24">
        <f t="shared" si="30"/>
        <v>-0.6728815761366036</v>
      </c>
      <c r="Z67" s="24">
        <f t="shared" si="30"/>
        <v>-0.40144019152799304</v>
      </c>
      <c r="AA67" s="24">
        <f t="shared" si="30"/>
        <v>-0.46606818773184777</v>
      </c>
      <c r="AB67" s="24">
        <f t="shared" si="30"/>
        <v>-0.57669263950829408</v>
      </c>
      <c r="AC67" s="24">
        <f t="shared" si="30"/>
        <v>-0.87943783861887592</v>
      </c>
      <c r="AD67" s="24">
        <f>(O67/H67)^(1/($O$3-$H$3))-1</f>
        <v>-0.55828645591834269</v>
      </c>
    </row>
    <row r="68" spans="1:30" x14ac:dyDescent="0.15">
      <c r="A68" s="46"/>
      <c r="F68" s="4"/>
      <c r="G68" s="4"/>
      <c r="H68" s="4"/>
      <c r="I68" s="4"/>
      <c r="J68" s="4"/>
      <c r="K68" s="4"/>
      <c r="L68" s="4"/>
      <c r="M68" s="4"/>
      <c r="N68" s="4"/>
      <c r="O68" s="4"/>
      <c r="U68" s="24"/>
      <c r="V68" s="24"/>
      <c r="W68" s="24"/>
      <c r="X68" s="24"/>
      <c r="Y68" s="24"/>
      <c r="Z68" s="24"/>
      <c r="AA68" s="24"/>
      <c r="AB68" s="24"/>
      <c r="AC68" s="24"/>
      <c r="AD68" s="24"/>
    </row>
    <row r="69" spans="1:30" x14ac:dyDescent="0.15">
      <c r="A69" s="46" t="s">
        <v>64</v>
      </c>
      <c r="B69" s="47">
        <v>0.04</v>
      </c>
      <c r="G69" s="4"/>
      <c r="H69" s="4"/>
      <c r="I69" s="4"/>
      <c r="J69" s="4"/>
      <c r="K69" s="4"/>
      <c r="L69" s="4"/>
      <c r="M69" s="4"/>
      <c r="N69" s="4"/>
      <c r="O69" s="4"/>
      <c r="U69" s="24"/>
      <c r="V69" s="24"/>
      <c r="W69" s="24"/>
      <c r="X69" s="24"/>
      <c r="Y69" s="24"/>
      <c r="Z69" s="24"/>
      <c r="AA69" s="24"/>
      <c r="AB69" s="24"/>
      <c r="AC69" s="24"/>
      <c r="AD69" s="24"/>
    </row>
    <row r="70" spans="1:30" x14ac:dyDescent="0.15">
      <c r="A70" s="46"/>
      <c r="F70" s="47"/>
      <c r="G70" s="4"/>
      <c r="H70" s="4"/>
      <c r="I70" s="4"/>
      <c r="J70" s="4"/>
      <c r="K70" s="4"/>
      <c r="L70" s="4"/>
      <c r="M70" s="4"/>
      <c r="N70" s="4"/>
      <c r="O70" s="4"/>
      <c r="U70" s="24"/>
      <c r="V70" s="24"/>
      <c r="W70" s="24"/>
      <c r="X70" s="24"/>
      <c r="Y70" s="24"/>
      <c r="Z70" s="24"/>
      <c r="AA70" s="24"/>
      <c r="AB70" s="24"/>
      <c r="AC70" s="24"/>
      <c r="AD70" s="24"/>
    </row>
    <row r="71" spans="1:30" x14ac:dyDescent="0.15">
      <c r="A71" s="67" t="s">
        <v>533</v>
      </c>
      <c r="B71" s="68"/>
      <c r="C71" s="68"/>
      <c r="D71" s="68"/>
      <c r="E71" s="68"/>
      <c r="F71" s="69"/>
      <c r="G71" s="69"/>
      <c r="H71" s="69"/>
      <c r="I71" s="69"/>
      <c r="J71" s="69"/>
      <c r="K71" s="69"/>
      <c r="L71" s="69"/>
      <c r="M71" s="69"/>
      <c r="N71" s="69"/>
      <c r="O71" s="69"/>
      <c r="P71" s="85"/>
      <c r="Q71" s="85"/>
      <c r="R71" s="85"/>
      <c r="S71" s="85"/>
      <c r="T71" s="85"/>
      <c r="U71" s="70"/>
      <c r="V71" s="70"/>
      <c r="W71" s="70"/>
      <c r="X71" s="70"/>
      <c r="Y71" s="70"/>
      <c r="Z71" s="70"/>
      <c r="AA71" s="70"/>
      <c r="AB71" s="70"/>
      <c r="AC71" s="70"/>
      <c r="AD71" s="70"/>
    </row>
    <row r="72" spans="1:30" x14ac:dyDescent="0.15">
      <c r="A72" s="46" t="s">
        <v>146</v>
      </c>
      <c r="B72" s="4">
        <f>($B$20+SUM($B19:B19))/100*B51*12/1000000</f>
        <v>122.68179076860434</v>
      </c>
      <c r="C72" s="4">
        <f>($B$20+SUM($B19:C19))/100*C51*12/1000000</f>
        <v>128.10577913368505</v>
      </c>
      <c r="D72" s="4">
        <f>($B$20+SUM($B19:D19))/100*D51*12/1000000</f>
        <v>152.22471673815889</v>
      </c>
      <c r="E72" s="4">
        <f>($B$20+SUM($B19:E19))/100*E51*12/1000000</f>
        <v>198.55329243854058</v>
      </c>
      <c r="F72" s="4">
        <f>($B$20+SUM($B19:F19))/100*F51*12/1000000</f>
        <v>222.75535965111217</v>
      </c>
      <c r="G72" s="4">
        <f>($B$20+SUM($B19:G19))/100*G51*12/1000000</f>
        <v>257.66210966823689</v>
      </c>
      <c r="H72" s="4">
        <f>($B$20+SUM($B19:H19))/100*H51*12/1000000</f>
        <v>249.44523099419456</v>
      </c>
      <c r="I72" s="4">
        <f>($B$20+SUM($B19:I19))/100*I51*12/1000000</f>
        <v>198.95795445642756</v>
      </c>
      <c r="J72" s="4">
        <f>($B$20+SUM($B19:J19))/100*J51*12/1000000</f>
        <v>171.35657459966589</v>
      </c>
      <c r="K72" s="4">
        <f>($B$20+SUM($B19:K19))/100*K51*12/1000000</f>
        <v>150.23132062636103</v>
      </c>
      <c r="L72" s="4">
        <f>($B$20+SUM($B19:L19))/100*L51*12/1000000</f>
        <v>132.1874429738512</v>
      </c>
      <c r="M72" s="4">
        <f>($B$20+SUM($B19:M19))/100*M51*12/1000000</f>
        <v>116.08958907591108</v>
      </c>
      <c r="N72" s="4">
        <f>($B$20+SUM($B19:N19))/100*N51*12/1000000</f>
        <v>106.17713948992152</v>
      </c>
      <c r="O72" s="4">
        <f>($B$20+SUM($B19:O19))/100*O51*12/1000000</f>
        <v>100.61395785966658</v>
      </c>
      <c r="Q72" s="81">
        <f t="shared" ref="Q72:AC75" si="31">C72/B72-1</f>
        <v>4.4211845385523585E-2</v>
      </c>
      <c r="R72" s="81">
        <f t="shared" si="31"/>
        <v>0.18827361082051164</v>
      </c>
      <c r="S72" s="81">
        <f t="shared" si="31"/>
        <v>0.30434332014603971</v>
      </c>
      <c r="T72" s="81">
        <f t="shared" si="31"/>
        <v>0.12189204679173482</v>
      </c>
      <c r="U72" s="81">
        <f t="shared" si="31"/>
        <v>0.15670442260871731</v>
      </c>
      <c r="V72" s="24">
        <f t="shared" si="31"/>
        <v>-3.18901319430408E-2</v>
      </c>
      <c r="W72" s="24">
        <f t="shared" si="31"/>
        <v>-0.20239824323978362</v>
      </c>
      <c r="X72" s="24">
        <f t="shared" si="31"/>
        <v>-0.13872971267809475</v>
      </c>
      <c r="Y72" s="24">
        <f t="shared" si="31"/>
        <v>-0.12328242451542359</v>
      </c>
      <c r="Z72" s="24">
        <f t="shared" si="31"/>
        <v>-0.1201072957175594</v>
      </c>
      <c r="AA72" s="24">
        <f t="shared" si="31"/>
        <v>-0.12178050755641401</v>
      </c>
      <c r="AB72" s="24">
        <f t="shared" si="31"/>
        <v>-8.5386206161069289E-2</v>
      </c>
      <c r="AC72" s="24">
        <f t="shared" si="31"/>
        <v>-5.2395286376904049E-2</v>
      </c>
      <c r="AD72" s="24">
        <f>(O72/H72)^(1/($O$3-$H$3))-1</f>
        <v>-0.12164717186163643</v>
      </c>
    </row>
    <row r="73" spans="1:30" x14ac:dyDescent="0.15">
      <c r="A73" s="46" t="s">
        <v>145</v>
      </c>
      <c r="B73" s="4">
        <f>B23/100*B67/1000000</f>
        <v>74.445342245019972</v>
      </c>
      <c r="C73" s="4">
        <f t="shared" ref="C73:O73" si="32">C23/100*C67/1000000</f>
        <v>31.222332872205559</v>
      </c>
      <c r="D73" s="4">
        <f t="shared" si="32"/>
        <v>40.997770335528912</v>
      </c>
      <c r="E73" s="4">
        <f t="shared" si="32"/>
        <v>43.821087280691479</v>
      </c>
      <c r="F73" s="4">
        <f t="shared" si="32"/>
        <v>48.499621295364861</v>
      </c>
      <c r="G73" s="4">
        <f t="shared" si="32"/>
        <v>39.494951900461544</v>
      </c>
      <c r="H73" s="4">
        <f t="shared" si="32"/>
        <v>28.279756644241289</v>
      </c>
      <c r="I73" s="4">
        <f t="shared" si="32"/>
        <v>0.76540088721997512</v>
      </c>
      <c r="J73" s="4">
        <f t="shared" si="32"/>
        <v>14.140053300035758</v>
      </c>
      <c r="K73" s="4">
        <f t="shared" si="32"/>
        <v>5.0158610237185073</v>
      </c>
      <c r="L73" s="4">
        <f t="shared" si="32"/>
        <v>3.2387048413416983</v>
      </c>
      <c r="M73" s="4">
        <f t="shared" si="32"/>
        <v>1.8454622927088558</v>
      </c>
      <c r="N73" s="4">
        <f t="shared" si="32"/>
        <v>1.0846075830630337</v>
      </c>
      <c r="O73" s="4">
        <f t="shared" si="32"/>
        <v>0.17371287288033374</v>
      </c>
      <c r="Q73" s="81">
        <f t="shared" si="31"/>
        <v>-0.58060058654248203</v>
      </c>
      <c r="R73" s="81">
        <f t="shared" si="31"/>
        <v>0.31309119351634185</v>
      </c>
      <c r="S73" s="81">
        <f t="shared" si="31"/>
        <v>6.8865133934268297E-2</v>
      </c>
      <c r="T73" s="81">
        <f t="shared" si="31"/>
        <v>0.10676444390130047</v>
      </c>
      <c r="U73" s="81">
        <f t="shared" si="31"/>
        <v>-0.18566473622679402</v>
      </c>
      <c r="V73" s="24">
        <f t="shared" si="31"/>
        <v>-0.2839652845884133</v>
      </c>
      <c r="W73" s="24">
        <f t="shared" si="31"/>
        <v>-0.97293467207484485</v>
      </c>
      <c r="X73" s="24">
        <f t="shared" si="31"/>
        <v>17.474048745088439</v>
      </c>
      <c r="Y73" s="24">
        <f t="shared" si="31"/>
        <v>-0.64527283474201447</v>
      </c>
      <c r="Z73" s="24">
        <f t="shared" si="31"/>
        <v>-0.35430730117385001</v>
      </c>
      <c r="AA73" s="24">
        <f t="shared" si="31"/>
        <v>-0.43018509462432641</v>
      </c>
      <c r="AB73" s="24">
        <f t="shared" si="31"/>
        <v>-0.41228407247974919</v>
      </c>
      <c r="AC73" s="24">
        <f t="shared" si="31"/>
        <v>-0.83983804318447386</v>
      </c>
      <c r="AD73" s="24">
        <f>(O73/H73)^(1/($O$3-$H$3))-1</f>
        <v>-0.51688457384956432</v>
      </c>
    </row>
    <row r="74" spans="1:30" x14ac:dyDescent="0.15">
      <c r="A74" s="46" t="s">
        <v>147</v>
      </c>
      <c r="B74" s="4">
        <f>SUM($B73:B73)*$B$69</f>
        <v>2.977813689800799</v>
      </c>
      <c r="C74" s="4">
        <f>SUM($B73:C73)*$B$69</f>
        <v>4.2267070046890209</v>
      </c>
      <c r="D74" s="4">
        <f>SUM($B73:D73)*$B$69</f>
        <v>5.8666178181101785</v>
      </c>
      <c r="E74" s="4">
        <f>SUM($B73:E73)*$B$69</f>
        <v>7.6194613093378374</v>
      </c>
      <c r="F74" s="4">
        <f>SUM($B73:F73)*$B$69</f>
        <v>9.5594461611524331</v>
      </c>
      <c r="G74" s="4">
        <f>SUM($B73:G73)*$B$69</f>
        <v>11.139244237170894</v>
      </c>
      <c r="H74" s="4">
        <f>SUM($B73:H73)*$B$69</f>
        <v>12.270434502940546</v>
      </c>
      <c r="I74" s="4">
        <f>SUM($B73:I73)*$B$69</f>
        <v>12.301050538429346</v>
      </c>
      <c r="J74" s="4">
        <f>SUM($B73:J73)*$B$69</f>
        <v>12.866652670430774</v>
      </c>
      <c r="K74" s="4">
        <f>SUM($B73:K73)*$B$69</f>
        <v>13.067287111379514</v>
      </c>
      <c r="L74" s="4">
        <f>SUM($B73:L73)*$B$69</f>
        <v>13.196835305033183</v>
      </c>
      <c r="M74" s="4">
        <f>SUM($B73:M73)*$B$69</f>
        <v>13.270653796741538</v>
      </c>
      <c r="N74" s="4">
        <f>SUM($B73:N73)*$B$69</f>
        <v>13.314038100064058</v>
      </c>
      <c r="O74" s="4">
        <f>SUM($B73:O73)*$B$69</f>
        <v>13.320986614979272</v>
      </c>
      <c r="Q74" s="81">
        <f t="shared" si="31"/>
        <v>0.41939941345751786</v>
      </c>
      <c r="R74" s="81">
        <f t="shared" si="31"/>
        <v>0.38798781453312814</v>
      </c>
      <c r="S74" s="81">
        <f t="shared" si="31"/>
        <v>0.29878262835132241</v>
      </c>
      <c r="T74" s="81">
        <f t="shared" si="31"/>
        <v>0.25460918732366244</v>
      </c>
      <c r="U74" s="81">
        <f t="shared" si="31"/>
        <v>0.16526041879271491</v>
      </c>
      <c r="V74" s="24">
        <f t="shared" si="31"/>
        <v>0.10155000121058011</v>
      </c>
      <c r="W74" s="24">
        <f t="shared" si="31"/>
        <v>2.4951060601368091E-3</v>
      </c>
      <c r="X74" s="24">
        <f t="shared" si="31"/>
        <v>4.5979986037326448E-2</v>
      </c>
      <c r="Y74" s="24">
        <f t="shared" si="31"/>
        <v>1.5593367295118066E-2</v>
      </c>
      <c r="Z74" s="24">
        <f t="shared" si="31"/>
        <v>9.9139318321745939E-3</v>
      </c>
      <c r="AA74" s="24">
        <f t="shared" si="31"/>
        <v>5.5936510536129802E-3</v>
      </c>
      <c r="AB74" s="24">
        <f t="shared" si="31"/>
        <v>3.2691911029412157E-3</v>
      </c>
      <c r="AC74" s="24">
        <f t="shared" si="31"/>
        <v>5.2189387344325766E-4</v>
      </c>
      <c r="AD74" s="24">
        <f>(O74/H74)^(1/($O$3-$H$3))-1</f>
        <v>1.1804567929495136E-2</v>
      </c>
    </row>
    <row r="75" spans="1:30" x14ac:dyDescent="0.15">
      <c r="A75" s="46" t="s">
        <v>148</v>
      </c>
      <c r="B75" s="4">
        <f>SUM(B72:B74)</f>
        <v>200.1049467034251</v>
      </c>
      <c r="C75" s="4">
        <f>SUM(C72:C74)</f>
        <v>163.55481901057962</v>
      </c>
      <c r="D75" s="4">
        <f>SUM(D72:D74)</f>
        <v>199.08910489179797</v>
      </c>
      <c r="E75" s="4">
        <f>SUM(E72:E74)</f>
        <v>249.9938410285699</v>
      </c>
      <c r="F75" s="4">
        <f>SUM(F72:F74)</f>
        <v>280.81442710762946</v>
      </c>
      <c r="G75" s="4">
        <f t="shared" ref="G75:O75" si="33">SUM(G72:G74)</f>
        <v>308.29630580586934</v>
      </c>
      <c r="H75" s="4">
        <f t="shared" si="33"/>
        <v>289.99542214137637</v>
      </c>
      <c r="I75" s="4">
        <f t="shared" si="33"/>
        <v>212.02440588207688</v>
      </c>
      <c r="J75" s="4">
        <f t="shared" si="33"/>
        <v>198.36328057013242</v>
      </c>
      <c r="K75" s="4">
        <f t="shared" si="33"/>
        <v>168.31446876145907</v>
      </c>
      <c r="L75" s="4">
        <f t="shared" si="33"/>
        <v>148.62298312022608</v>
      </c>
      <c r="M75" s="4">
        <f t="shared" si="33"/>
        <v>131.20570516536148</v>
      </c>
      <c r="N75" s="4">
        <f t="shared" si="33"/>
        <v>120.5757851730486</v>
      </c>
      <c r="O75" s="4">
        <f t="shared" si="33"/>
        <v>114.10865734752619</v>
      </c>
      <c r="Q75" s="81">
        <f t="shared" si="31"/>
        <v>-0.18265479337208146</v>
      </c>
      <c r="R75" s="81">
        <f t="shared" si="31"/>
        <v>0.21726223718861992</v>
      </c>
      <c r="S75" s="81">
        <f t="shared" si="31"/>
        <v>0.25568820636587786</v>
      </c>
      <c r="T75" s="81">
        <f t="shared" si="31"/>
        <v>0.12328538156080926</v>
      </c>
      <c r="U75" s="81">
        <f t="shared" si="31"/>
        <v>9.7864910223101731E-2</v>
      </c>
      <c r="V75" s="24">
        <f t="shared" si="31"/>
        <v>-5.9361345951439382E-2</v>
      </c>
      <c r="W75" s="24">
        <f t="shared" si="31"/>
        <v>-0.26886981761142303</v>
      </c>
      <c r="X75" s="24">
        <f t="shared" si="31"/>
        <v>-6.4431852810107437E-2</v>
      </c>
      <c r="Y75" s="24">
        <f t="shared" si="31"/>
        <v>-0.15148374095400907</v>
      </c>
      <c r="Z75" s="24">
        <f t="shared" si="31"/>
        <v>-0.11699223356216881</v>
      </c>
      <c r="AA75" s="24">
        <f t="shared" si="31"/>
        <v>-0.11719101305331214</v>
      </c>
      <c r="AB75" s="24">
        <f t="shared" si="31"/>
        <v>-8.1017208656557704E-2</v>
      </c>
      <c r="AC75" s="24">
        <f t="shared" si="31"/>
        <v>-5.3635378083923602E-2</v>
      </c>
      <c r="AD75" s="24">
        <f>(O75/H75)^(1/($O$3-$H$3))-1</f>
        <v>-0.12474924653789554</v>
      </c>
    </row>
    <row r="77" spans="1:30" x14ac:dyDescent="0.15">
      <c r="A77" s="5" t="s">
        <v>17</v>
      </c>
      <c r="B77" s="48" t="s">
        <v>471</v>
      </c>
      <c r="C77" s="5"/>
      <c r="D77" s="5"/>
      <c r="E77" s="5"/>
      <c r="G77" s="86"/>
      <c r="H77" s="86"/>
      <c r="I77" s="86"/>
      <c r="J77" s="86"/>
      <c r="K77" s="86"/>
      <c r="L77" s="86"/>
      <c r="M77" s="86"/>
      <c r="N77" s="86"/>
      <c r="O77" s="86"/>
    </row>
    <row r="78" spans="1:30" x14ac:dyDescent="0.15">
      <c r="A78" s="5"/>
      <c r="B78" s="48" t="s">
        <v>527</v>
      </c>
      <c r="C78" s="5"/>
      <c r="D78" s="5"/>
      <c r="E78" s="5"/>
      <c r="G78" s="86"/>
      <c r="H78" s="86"/>
      <c r="I78" s="86"/>
      <c r="J78" s="86"/>
      <c r="K78" s="86"/>
      <c r="L78" s="86"/>
      <c r="M78" s="86"/>
      <c r="N78" s="86"/>
      <c r="O78" s="86"/>
    </row>
    <row r="79" spans="1:30" x14ac:dyDescent="0.15">
      <c r="B79" s="18" t="s">
        <v>463</v>
      </c>
    </row>
    <row r="80" spans="1:30" x14ac:dyDescent="0.15">
      <c r="B80" t="s">
        <v>521</v>
      </c>
    </row>
  </sheetData>
  <mergeCells count="3">
    <mergeCell ref="B2:H2"/>
    <mergeCell ref="I2:O2"/>
    <mergeCell ref="Q2:AD2"/>
  </mergeCells>
  <hyperlinks>
    <hyperlink ref="A2" location="'Home'!a1" display="  [HOME]" xr:uid="{634D541C-F45A-0449-9008-72C8895E8DEA}"/>
  </hyperlinks>
  <pageMargins left="0.75" right="0.75" top="1" bottom="1" header="0.5" footer="0.5"/>
  <pageSetup scale="44" orientation="portrait" horizontalDpi="4294967292" verticalDpi="4294967292"/>
  <headerFooter>
    <oddFooter>&amp;LTeleGeography Global Bandwidth Forecast Service&amp;C&amp;R© PriMetrica, Inc. 2006</oddFooter>
  </headerFooter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8"/>
    <pageSetUpPr fitToPage="1"/>
  </sheetPr>
  <dimension ref="A1:AD80"/>
  <sheetViews>
    <sheetView showGridLines="0" workbookViewId="0">
      <pane xSplit="1" ySplit="3" topLeftCell="B4" activePane="bottomRight" state="frozen"/>
      <selection activeCell="A71" sqref="A71"/>
      <selection pane="topRight" activeCell="A71" sqref="A71"/>
      <selection pane="bottomLeft" activeCell="A71" sqref="A71"/>
      <selection pane="bottomRight"/>
    </sheetView>
  </sheetViews>
  <sheetFormatPr baseColWidth="10" defaultRowHeight="13" x14ac:dyDescent="0.15"/>
  <cols>
    <col min="1" max="1" width="39.6640625" customWidth="1"/>
    <col min="2" max="2" width="11.6640625" customWidth="1"/>
    <col min="3" max="10" width="10.6640625" bestFit="1" customWidth="1"/>
    <col min="11" max="15" width="10.6640625" customWidth="1"/>
    <col min="16" max="16" width="4.6640625" customWidth="1"/>
    <col min="17" max="17" width="6.1640625" customWidth="1"/>
    <col min="18" max="19" width="5.6640625" bestFit="1" customWidth="1"/>
    <col min="20" max="20" width="5.1640625" customWidth="1"/>
    <col min="21" max="21" width="5.6640625" bestFit="1" customWidth="1"/>
    <col min="22" max="22" width="5.5" bestFit="1" customWidth="1"/>
    <col min="23" max="23" width="5.33203125" bestFit="1" customWidth="1"/>
    <col min="24" max="29" width="5.1640625" bestFit="1" customWidth="1"/>
    <col min="30" max="30" width="7.33203125" bestFit="1" customWidth="1"/>
  </cols>
  <sheetData>
    <row r="1" spans="1:30" ht="18" x14ac:dyDescent="0.2">
      <c r="A1" s="3" t="s">
        <v>249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30" ht="18" x14ac:dyDescent="0.2">
      <c r="A2" s="53" t="s">
        <v>256</v>
      </c>
      <c r="B2" s="188" t="s">
        <v>15</v>
      </c>
      <c r="C2" s="188"/>
      <c r="D2" s="188"/>
      <c r="E2" s="188"/>
      <c r="F2" s="188"/>
      <c r="G2" s="188"/>
      <c r="H2" s="188"/>
      <c r="I2" s="188" t="s">
        <v>14</v>
      </c>
      <c r="J2" s="188"/>
      <c r="K2" s="188"/>
      <c r="L2" s="188"/>
      <c r="M2" s="188"/>
      <c r="N2" s="188"/>
      <c r="O2" s="188"/>
      <c r="Q2" s="188" t="s">
        <v>16</v>
      </c>
      <c r="R2" s="188"/>
      <c r="S2" s="188"/>
      <c r="T2" s="188"/>
      <c r="U2" s="188"/>
      <c r="V2" s="188"/>
      <c r="W2" s="188"/>
      <c r="X2" s="188"/>
      <c r="Y2" s="188"/>
      <c r="Z2" s="188"/>
      <c r="AA2" s="188"/>
      <c r="AB2" s="188"/>
      <c r="AC2" s="188"/>
      <c r="AD2" s="188"/>
    </row>
    <row r="3" spans="1:30" s="50" customFormat="1" ht="24" customHeight="1" x14ac:dyDescent="0.15">
      <c r="A3" s="21"/>
      <c r="B3" s="21">
        <v>2017</v>
      </c>
      <c r="C3" s="21">
        <v>2018</v>
      </c>
      <c r="D3" s="21">
        <v>2019</v>
      </c>
      <c r="E3" s="21">
        <v>2020</v>
      </c>
      <c r="F3" s="21">
        <v>2021</v>
      </c>
      <c r="G3" s="21">
        <v>2022</v>
      </c>
      <c r="H3" s="21">
        <v>2023</v>
      </c>
      <c r="I3" s="27">
        <v>2024</v>
      </c>
      <c r="J3" s="27">
        <v>2025</v>
      </c>
      <c r="K3" s="27">
        <v>2026</v>
      </c>
      <c r="L3" s="27">
        <v>2027</v>
      </c>
      <c r="M3" s="27">
        <v>2028</v>
      </c>
      <c r="N3" s="27">
        <v>2029</v>
      </c>
      <c r="O3" s="27">
        <v>2030</v>
      </c>
      <c r="P3" s="1"/>
      <c r="Q3" s="22">
        <v>2018</v>
      </c>
      <c r="R3" s="22">
        <v>2019</v>
      </c>
      <c r="S3" s="22">
        <v>2020</v>
      </c>
      <c r="T3" s="22">
        <v>2021</v>
      </c>
      <c r="U3" s="22">
        <v>2022</v>
      </c>
      <c r="V3" s="22">
        <v>2023</v>
      </c>
      <c r="W3" s="22">
        <v>2024</v>
      </c>
      <c r="X3" s="22">
        <v>2025</v>
      </c>
      <c r="Y3" s="22">
        <v>2026</v>
      </c>
      <c r="Z3" s="22">
        <v>2027</v>
      </c>
      <c r="AA3" s="22">
        <v>2028</v>
      </c>
      <c r="AB3" s="22">
        <v>2029</v>
      </c>
      <c r="AC3" s="22">
        <v>2030</v>
      </c>
      <c r="AD3" s="22" t="s">
        <v>524</v>
      </c>
    </row>
    <row r="4" spans="1:30" ht="14" x14ac:dyDescent="0.2">
      <c r="A4" s="1" t="s">
        <v>45</v>
      </c>
      <c r="B4" s="1"/>
      <c r="C4" s="1"/>
      <c r="D4" s="1"/>
      <c r="E4" s="1"/>
      <c r="G4" s="79"/>
      <c r="H4" s="79"/>
      <c r="I4" s="79"/>
      <c r="J4" s="79"/>
      <c r="K4" s="79"/>
      <c r="L4" s="79"/>
      <c r="M4" s="79"/>
      <c r="N4" s="79"/>
      <c r="O4" s="79"/>
      <c r="U4" s="1"/>
      <c r="V4" s="1"/>
      <c r="W4" s="1"/>
      <c r="X4" s="1"/>
      <c r="Y4" s="1"/>
      <c r="Z4" s="1"/>
      <c r="AA4" s="1"/>
      <c r="AB4" s="1"/>
      <c r="AC4" s="1"/>
      <c r="AD4" s="28"/>
    </row>
    <row r="5" spans="1:30" x14ac:dyDescent="0.15">
      <c r="A5" s="115" t="s">
        <v>401</v>
      </c>
      <c r="B5" s="113">
        <v>2168.2160000000003</v>
      </c>
      <c r="C5" s="113">
        <v>3097.0546999999992</v>
      </c>
      <c r="D5" s="113">
        <v>4089.5620000000008</v>
      </c>
      <c r="E5" s="113">
        <v>5878.7020000000002</v>
      </c>
      <c r="F5" s="113">
        <v>8104.1010000000015</v>
      </c>
      <c r="G5" s="113">
        <v>11531.405999999999</v>
      </c>
      <c r="H5" s="113">
        <v>15681.521249378997</v>
      </c>
      <c r="I5" s="113">
        <v>22655.050234182298</v>
      </c>
      <c r="J5" s="113">
        <v>32643.729907468925</v>
      </c>
      <c r="K5" s="113">
        <v>46768.030397152856</v>
      </c>
      <c r="L5" s="113">
        <v>66344.401183656082</v>
      </c>
      <c r="M5" s="113">
        <v>93414.307101052909</v>
      </c>
      <c r="N5" s="113">
        <v>128678.90501634018</v>
      </c>
      <c r="O5" s="113">
        <v>174847.4965511022</v>
      </c>
      <c r="Q5" s="81">
        <f t="shared" ref="Q5:U6" si="0">C5/B5-1</f>
        <v>0.42838845391787483</v>
      </c>
      <c r="R5" s="81">
        <f t="shared" si="0"/>
        <v>0.32046812088917953</v>
      </c>
      <c r="S5" s="81">
        <f t="shared" si="0"/>
        <v>0.43748939372969509</v>
      </c>
      <c r="T5" s="81">
        <f>F5/E5-1</f>
        <v>0.37855278257003011</v>
      </c>
      <c r="U5" s="81">
        <f t="shared" si="0"/>
        <v>0.42290995632951733</v>
      </c>
      <c r="V5" s="81">
        <f t="shared" ref="V5:AC5" si="1">H5/G5-1</f>
        <v>0.35989672459533528</v>
      </c>
      <c r="W5" s="81">
        <f t="shared" si="1"/>
        <v>0.44469722509093046</v>
      </c>
      <c r="X5" s="81">
        <f t="shared" si="1"/>
        <v>0.44090300264333782</v>
      </c>
      <c r="Y5" s="81">
        <f t="shared" si="1"/>
        <v>0.43268035024552365</v>
      </c>
      <c r="Z5" s="81">
        <f t="shared" si="1"/>
        <v>0.41858446080070544</v>
      </c>
      <c r="AA5" s="81">
        <f t="shared" si="1"/>
        <v>0.40802095481216716</v>
      </c>
      <c r="AB5" s="81">
        <f t="shared" si="1"/>
        <v>0.37750746121939383</v>
      </c>
      <c r="AC5" s="81">
        <f t="shared" si="1"/>
        <v>0.35878912343013281</v>
      </c>
      <c r="AD5" s="81">
        <f>(O5/H5)^(1/($O$3-$H$3))-1</f>
        <v>0.41127021361330307</v>
      </c>
    </row>
    <row r="6" spans="1:30" x14ac:dyDescent="0.15">
      <c r="A6" s="115" t="s">
        <v>402</v>
      </c>
      <c r="B6" s="113">
        <v>480</v>
      </c>
      <c r="C6" s="113">
        <v>1300</v>
      </c>
      <c r="D6" s="113">
        <v>1820</v>
      </c>
      <c r="E6" s="113">
        <v>4240</v>
      </c>
      <c r="F6" s="113">
        <v>6370</v>
      </c>
      <c r="G6" s="113">
        <v>9830</v>
      </c>
      <c r="H6" s="113">
        <v>13530</v>
      </c>
      <c r="I6" s="113">
        <v>19000.542855803553</v>
      </c>
      <c r="J6" s="113">
        <v>26577.634772879981</v>
      </c>
      <c r="K6" s="113">
        <v>36976.819547589381</v>
      </c>
      <c r="L6" s="113">
        <v>51161.436341522844</v>
      </c>
      <c r="M6" s="113">
        <v>70339.674206950309</v>
      </c>
      <c r="N6" s="113">
        <v>96093.18468474313</v>
      </c>
      <c r="O6" s="113">
        <v>130441.66172321168</v>
      </c>
      <c r="Q6" s="81">
        <f t="shared" si="0"/>
        <v>1.7083333333333335</v>
      </c>
      <c r="R6" s="81">
        <f t="shared" si="0"/>
        <v>0.39999999999999991</v>
      </c>
      <c r="S6" s="81">
        <f t="shared" si="0"/>
        <v>1.3296703296703298</v>
      </c>
      <c r="T6" s="81">
        <f t="shared" si="0"/>
        <v>0.50235849056603765</v>
      </c>
      <c r="U6" s="81">
        <f t="shared" si="0"/>
        <v>0.54317111459968603</v>
      </c>
      <c r="V6" s="24">
        <f t="shared" ref="V6:AC7" si="2">H6/G6-1</f>
        <v>0.37639877924720233</v>
      </c>
      <c r="W6" s="24">
        <f>I6/H6-1</f>
        <v>0.40432689252058784</v>
      </c>
      <c r="X6" s="24">
        <f t="shared" si="2"/>
        <v>0.39878291765553797</v>
      </c>
      <c r="Y6" s="24">
        <f t="shared" si="2"/>
        <v>0.3912757799396358</v>
      </c>
      <c r="Z6" s="24">
        <f t="shared" si="2"/>
        <v>0.38360835159653961</v>
      </c>
      <c r="AA6" s="24">
        <f t="shared" si="2"/>
        <v>0.37485729949810498</v>
      </c>
      <c r="AB6" s="24">
        <f t="shared" si="2"/>
        <v>0.36613064771983406</v>
      </c>
      <c r="AC6" s="24">
        <f t="shared" si="2"/>
        <v>0.35744966878928008</v>
      </c>
      <c r="AD6" s="24">
        <f>(O6/H6)^(1/($O$3-$H$3))-1</f>
        <v>0.38225560886086618</v>
      </c>
    </row>
    <row r="7" spans="1:30" x14ac:dyDescent="0.15">
      <c r="A7" s="115" t="s">
        <v>399</v>
      </c>
      <c r="B7" s="113">
        <v>71.78</v>
      </c>
      <c r="C7" s="113">
        <v>180.78</v>
      </c>
      <c r="D7" s="113">
        <v>181.31</v>
      </c>
      <c r="E7" s="113">
        <v>201.92999999999998</v>
      </c>
      <c r="F7" s="113">
        <v>219.63000000000002</v>
      </c>
      <c r="G7" s="113">
        <v>350.55499999999995</v>
      </c>
      <c r="H7" s="113">
        <v>350.4</v>
      </c>
      <c r="I7" s="113">
        <v>476.61710868592036</v>
      </c>
      <c r="J7" s="113">
        <v>639.35710090099656</v>
      </c>
      <c r="K7" s="113">
        <v>846.29435847820594</v>
      </c>
      <c r="L7" s="113">
        <v>1105.943670045549</v>
      </c>
      <c r="M7" s="113">
        <v>1427.5830899240632</v>
      </c>
      <c r="N7" s="113">
        <v>1821.1405881075207</v>
      </c>
      <c r="O7" s="113">
        <v>2297.0461748342241</v>
      </c>
      <c r="Q7" s="81">
        <f t="shared" ref="Q7:U8" si="3">C7/B7-1</f>
        <v>1.5185288381164668</v>
      </c>
      <c r="R7" s="81">
        <f t="shared" si="3"/>
        <v>2.9317402367519119E-3</v>
      </c>
      <c r="S7" s="81">
        <f t="shared" si="3"/>
        <v>0.11372786939495882</v>
      </c>
      <c r="T7" s="81">
        <f t="shared" si="3"/>
        <v>8.7654137572426238E-2</v>
      </c>
      <c r="U7" s="81">
        <f t="shared" si="3"/>
        <v>0.59611619541956884</v>
      </c>
      <c r="V7" s="81">
        <f t="shared" si="2"/>
        <v>-4.4215600975583413E-4</v>
      </c>
      <c r="W7" s="81">
        <f t="shared" si="2"/>
        <v>0.36020864351004667</v>
      </c>
      <c r="X7" s="81">
        <f t="shared" si="2"/>
        <v>0.34144807068249428</v>
      </c>
      <c r="Y7" s="81">
        <f t="shared" si="2"/>
        <v>0.32366459570964135</v>
      </c>
      <c r="Z7" s="81">
        <f t="shared" si="2"/>
        <v>0.30680732887578333</v>
      </c>
      <c r="AA7" s="81">
        <f t="shared" si="2"/>
        <v>0.29082803092970133</v>
      </c>
      <c r="AB7" s="81">
        <f t="shared" si="2"/>
        <v>0.27568097504180433</v>
      </c>
      <c r="AC7" s="81">
        <f t="shared" si="2"/>
        <v>0.26132281595088247</v>
      </c>
      <c r="AD7" s="81">
        <f>(O7/H7)^(1/($O$3-$H$3))-1</f>
        <v>0.30815120875867263</v>
      </c>
    </row>
    <row r="8" spans="1:30" x14ac:dyDescent="0.15">
      <c r="A8" s="115" t="s">
        <v>403</v>
      </c>
      <c r="B8" s="113">
        <v>225.94621414872444</v>
      </c>
      <c r="C8" s="113">
        <v>314.31864687618327</v>
      </c>
      <c r="D8" s="113">
        <v>403.92899333610995</v>
      </c>
      <c r="E8" s="113">
        <v>565.54529774844082</v>
      </c>
      <c r="F8" s="113">
        <v>758.00705777111909</v>
      </c>
      <c r="G8" s="113">
        <v>1047.8025356101198</v>
      </c>
      <c r="H8" s="113">
        <v>1380.1309689183292</v>
      </c>
      <c r="I8" s="113">
        <v>1931.2214128865342</v>
      </c>
      <c r="J8" s="113">
        <v>2695.2666826669742</v>
      </c>
      <c r="K8" s="113">
        <v>3740.1237809543463</v>
      </c>
      <c r="L8" s="113">
        <v>5138.9702344570551</v>
      </c>
      <c r="M8" s="113">
        <v>7008.4204594012472</v>
      </c>
      <c r="N8" s="113">
        <v>9350.8057878362888</v>
      </c>
      <c r="O8" s="113">
        <v>12306.541687632023</v>
      </c>
      <c r="Q8" s="81">
        <f t="shared" si="3"/>
        <v>0.39112154660528864</v>
      </c>
      <c r="R8" s="81">
        <f t="shared" si="3"/>
        <v>0.28509395592818931</v>
      </c>
      <c r="S8" s="81">
        <f t="shared" si="3"/>
        <v>0.40011068053698651</v>
      </c>
      <c r="T8" s="81">
        <f t="shared" si="3"/>
        <v>0.3403118384838677</v>
      </c>
      <c r="U8" s="81">
        <f t="shared" si="3"/>
        <v>0.38231237409731977</v>
      </c>
      <c r="V8" s="24">
        <f t="shared" ref="V8:AC8" si="4">H8/G8-1</f>
        <v>0.31716704437511178</v>
      </c>
      <c r="W8" s="24">
        <f t="shared" si="4"/>
        <v>0.39930300556918841</v>
      </c>
      <c r="X8" s="24">
        <f t="shared" si="4"/>
        <v>0.39562800240416052</v>
      </c>
      <c r="Y8" s="24">
        <f t="shared" si="4"/>
        <v>0.38766371617575257</v>
      </c>
      <c r="Z8" s="24">
        <f t="shared" si="4"/>
        <v>0.37401073745900804</v>
      </c>
      <c r="AA8" s="24">
        <f t="shared" si="4"/>
        <v>0.36377915022924912</v>
      </c>
      <c r="AB8" s="24">
        <f t="shared" si="4"/>
        <v>0.33422442931387142</v>
      </c>
      <c r="AC8" s="24">
        <f t="shared" si="4"/>
        <v>0.31609424544359732</v>
      </c>
      <c r="AD8" s="24">
        <f>(O8/H8)^(1/($O$3-$H$3))-1</f>
        <v>0.36692631319691893</v>
      </c>
    </row>
    <row r="9" spans="1:30" x14ac:dyDescent="0.15">
      <c r="A9" t="s">
        <v>404</v>
      </c>
      <c r="B9" s="80">
        <f t="shared" ref="B9:O9" si="5">SUM(B5:B8)</f>
        <v>2945.9422141487248</v>
      </c>
      <c r="C9" s="80">
        <f t="shared" si="5"/>
        <v>4892.1533468761818</v>
      </c>
      <c r="D9" s="80">
        <f t="shared" si="5"/>
        <v>6494.8009933361109</v>
      </c>
      <c r="E9" s="80">
        <f t="shared" si="5"/>
        <v>10886.177297748442</v>
      </c>
      <c r="F9" s="80">
        <f t="shared" si="5"/>
        <v>15451.738057771121</v>
      </c>
      <c r="G9" s="80">
        <f t="shared" si="5"/>
        <v>22759.76353561012</v>
      </c>
      <c r="H9" s="80">
        <f t="shared" si="5"/>
        <v>30942.052218297325</v>
      </c>
      <c r="I9" s="80">
        <f t="shared" si="5"/>
        <v>44063.431611558299</v>
      </c>
      <c r="J9" s="80">
        <f t="shared" si="5"/>
        <v>62555.988463916881</v>
      </c>
      <c r="K9" s="80">
        <f t="shared" si="5"/>
        <v>88331.268084174793</v>
      </c>
      <c r="L9" s="80">
        <f t="shared" si="5"/>
        <v>123750.75142968154</v>
      </c>
      <c r="M9" s="80">
        <f t="shared" si="5"/>
        <v>172189.98485732853</v>
      </c>
      <c r="N9" s="80">
        <f t="shared" si="5"/>
        <v>235944.03607702712</v>
      </c>
      <c r="O9" s="80">
        <f t="shared" si="5"/>
        <v>319892.74613678019</v>
      </c>
      <c r="Q9" s="81">
        <f t="shared" ref="Q9:AC9" si="6">C9/B9-1</f>
        <v>0.66064131311884688</v>
      </c>
      <c r="R9" s="81">
        <f t="shared" si="6"/>
        <v>0.32759554593342388</v>
      </c>
      <c r="S9" s="81">
        <f t="shared" si="6"/>
        <v>0.67613716092579801</v>
      </c>
      <c r="T9" s="81">
        <f t="shared" si="6"/>
        <v>0.41939063044352243</v>
      </c>
      <c r="U9" s="81">
        <f t="shared" si="6"/>
        <v>0.47295815205484826</v>
      </c>
      <c r="V9" s="81">
        <f t="shared" si="6"/>
        <v>0.35950675277821431</v>
      </c>
      <c r="W9" s="81">
        <f t="shared" si="6"/>
        <v>0.42406299687846016</v>
      </c>
      <c r="X9" s="81">
        <f t="shared" si="6"/>
        <v>0.41968036024474742</v>
      </c>
      <c r="Y9" s="81">
        <f t="shared" si="6"/>
        <v>0.41203536628832005</v>
      </c>
      <c r="Z9" s="81">
        <f t="shared" si="6"/>
        <v>0.40098465824982776</v>
      </c>
      <c r="AA9" s="81">
        <f t="shared" si="6"/>
        <v>0.39142577211073704</v>
      </c>
      <c r="AB9" s="81">
        <f t="shared" si="6"/>
        <v>0.37025411943977637</v>
      </c>
      <c r="AC9" s="81">
        <f t="shared" si="6"/>
        <v>0.35579924568361143</v>
      </c>
      <c r="AD9" s="81">
        <f>(O9/H9)^(1/($O$3-$H$3))-1</f>
        <v>0.39611818019008282</v>
      </c>
    </row>
    <row r="10" spans="1:30" x14ac:dyDescent="0.15">
      <c r="F10" s="80"/>
      <c r="G10" s="80"/>
      <c r="H10" s="80"/>
      <c r="I10" s="80"/>
      <c r="J10" s="80"/>
      <c r="K10" s="80"/>
      <c r="L10" s="80"/>
      <c r="M10" s="80"/>
      <c r="N10" s="80"/>
      <c r="O10" s="80"/>
    </row>
    <row r="11" spans="1:30" x14ac:dyDescent="0.15">
      <c r="A11" t="s">
        <v>117</v>
      </c>
      <c r="B11" s="82">
        <v>1.9287013987942303</v>
      </c>
      <c r="C11" s="82">
        <v>1.810743598069642</v>
      </c>
      <c r="D11" s="82">
        <v>1.6999999999999997</v>
      </c>
      <c r="E11" s="82">
        <v>1.6500756600559097</v>
      </c>
      <c r="F11" s="82">
        <v>1.6016174611229093</v>
      </c>
      <c r="G11" s="82">
        <v>1.5545823466585027</v>
      </c>
      <c r="H11" s="82">
        <v>1.487546391375028</v>
      </c>
      <c r="I11" s="82">
        <v>1.399395807095186</v>
      </c>
      <c r="J11" s="82">
        <v>1.3314327888057389</v>
      </c>
      <c r="K11" s="82">
        <v>1.2779082413474394</v>
      </c>
      <c r="L11" s="82">
        <v>1.234487481865979</v>
      </c>
      <c r="M11" s="82">
        <v>1.1983780370345496</v>
      </c>
      <c r="N11" s="82">
        <v>1.1920864502845259</v>
      </c>
      <c r="O11" s="82">
        <v>1.1913042485215157</v>
      </c>
    </row>
    <row r="12" spans="1:30" x14ac:dyDescent="0.15">
      <c r="A12" t="s">
        <v>11</v>
      </c>
      <c r="B12" s="80">
        <f t="shared" ref="B12:O12" si="7">B9*B11</f>
        <v>5681.8428691956178</v>
      </c>
      <c r="C12" s="80">
        <f t="shared" si="7"/>
        <v>8858.4353536310191</v>
      </c>
      <c r="D12" s="80">
        <f t="shared" si="7"/>
        <v>11041.161688671387</v>
      </c>
      <c r="E12" s="80">
        <f t="shared" si="7"/>
        <v>17963.01619006792</v>
      </c>
      <c r="F12" s="80">
        <f t="shared" si="7"/>
        <v>24747.773478023617</v>
      </c>
      <c r="G12" s="80">
        <f t="shared" si="7"/>
        <v>35381.926606581401</v>
      </c>
      <c r="H12" s="80">
        <f t="shared" si="7"/>
        <v>46027.738119065863</v>
      </c>
      <c r="I12" s="80">
        <f t="shared" si="7"/>
        <v>61662.181443440153</v>
      </c>
      <c r="J12" s="80">
        <f t="shared" si="7"/>
        <v>83289.094177012477</v>
      </c>
      <c r="K12" s="80">
        <f t="shared" si="7"/>
        <v>112879.25545343701</v>
      </c>
      <c r="L12" s="80">
        <f t="shared" si="7"/>
        <v>152768.75351145025</v>
      </c>
      <c r="M12" s="80">
        <f t="shared" si="7"/>
        <v>206348.69605033417</v>
      </c>
      <c r="N12" s="80">
        <f t="shared" si="7"/>
        <v>281265.68843286735</v>
      </c>
      <c r="O12" s="80">
        <f t="shared" si="7"/>
        <v>381089.58754396095</v>
      </c>
      <c r="Q12" s="81">
        <f t="shared" ref="Q12:AC12" si="8">C12/B12-1</f>
        <v>0.55907784807944072</v>
      </c>
      <c r="R12" s="81">
        <f t="shared" si="8"/>
        <v>0.24640088773077529</v>
      </c>
      <c r="S12" s="81">
        <f t="shared" si="8"/>
        <v>0.6269136071522794</v>
      </c>
      <c r="T12" s="81">
        <f t="shared" si="8"/>
        <v>0.37770701847427568</v>
      </c>
      <c r="U12" s="81">
        <f t="shared" si="8"/>
        <v>0.42970140881566854</v>
      </c>
      <c r="V12" s="24">
        <f t="shared" si="8"/>
        <v>0.30088275380980045</v>
      </c>
      <c r="W12" s="24">
        <f t="shared" si="8"/>
        <v>0.33967437817454038</v>
      </c>
      <c r="X12" s="24">
        <f t="shared" si="8"/>
        <v>0.35073220290478502</v>
      </c>
      <c r="Y12" s="24">
        <f t="shared" si="8"/>
        <v>0.35527053774335959</v>
      </c>
      <c r="Z12" s="24">
        <f t="shared" si="8"/>
        <v>0.35338200892428606</v>
      </c>
      <c r="AA12" s="24">
        <f t="shared" si="8"/>
        <v>0.35072579508130897</v>
      </c>
      <c r="AB12" s="24">
        <f t="shared" si="8"/>
        <v>0.36306016861991153</v>
      </c>
      <c r="AC12" s="24">
        <f t="shared" si="8"/>
        <v>0.35490962181446317</v>
      </c>
      <c r="AD12" s="24">
        <f>(O12/H12)^(1/($O$3-$H$3))-1</f>
        <v>0.35252070227365251</v>
      </c>
    </row>
    <row r="13" spans="1:30" x14ac:dyDescent="0.15">
      <c r="A13" t="s">
        <v>393</v>
      </c>
      <c r="B13" s="109">
        <v>0.70450008744716042</v>
      </c>
      <c r="C13" s="109">
        <v>0.75561675021966712</v>
      </c>
      <c r="D13" s="109">
        <v>0.76704459435286965</v>
      </c>
      <c r="E13" s="109">
        <v>0.81357269763680784</v>
      </c>
      <c r="F13" s="109">
        <v>0.7867704814598746</v>
      </c>
      <c r="G13" s="109">
        <v>0.79513261084466091</v>
      </c>
      <c r="H13" s="109">
        <v>0.75263004627206842</v>
      </c>
      <c r="I13" s="109">
        <v>0.65322507660106399</v>
      </c>
      <c r="J13" s="109">
        <v>0.58416702061779602</v>
      </c>
      <c r="K13" s="109">
        <v>0.52813139967401079</v>
      </c>
      <c r="L13" s="109">
        <v>0.50697287084703901</v>
      </c>
      <c r="M13" s="109">
        <v>0.47172751164773935</v>
      </c>
      <c r="N13" s="109">
        <v>0.45003978575456632</v>
      </c>
      <c r="O13" s="109">
        <v>0.44694231755718483</v>
      </c>
      <c r="Q13" s="81"/>
      <c r="R13" s="81"/>
      <c r="S13" s="81"/>
      <c r="T13" s="81"/>
      <c r="U13" s="81"/>
      <c r="V13" s="24"/>
      <c r="W13" s="24"/>
      <c r="X13" s="24"/>
      <c r="Y13" s="24"/>
      <c r="Z13" s="24"/>
      <c r="AA13" s="24"/>
      <c r="AB13" s="24"/>
      <c r="AC13" s="24"/>
      <c r="AD13" s="24"/>
    </row>
    <row r="14" spans="1:30" x14ac:dyDescent="0.15">
      <c r="A14" t="s">
        <v>392</v>
      </c>
      <c r="B14" s="80">
        <f>B12*B13</f>
        <v>4002.8587982093377</v>
      </c>
      <c r="C14" s="80">
        <f t="shared" ref="C14:O14" si="9">C12*C13</f>
        <v>6693.582133941678</v>
      </c>
      <c r="D14" s="80">
        <f t="shared" si="9"/>
        <v>8469.0633886713895</v>
      </c>
      <c r="E14" s="80">
        <f t="shared" si="9"/>
        <v>14614.219539447211</v>
      </c>
      <c r="F14" s="80">
        <f t="shared" si="9"/>
        <v>19470.817654364557</v>
      </c>
      <c r="G14" s="80">
        <f t="shared" si="9"/>
        <v>28133.323679405243</v>
      </c>
      <c r="H14" s="80">
        <f t="shared" si="9"/>
        <v>34641.85867035119</v>
      </c>
      <c r="I14" s="80">
        <f t="shared" si="9"/>
        <v>40279.283196779899</v>
      </c>
      <c r="J14" s="80">
        <f t="shared" si="9"/>
        <v>48654.741995340402</v>
      </c>
      <c r="K14" s="80">
        <f t="shared" si="9"/>
        <v>59615.079176783904</v>
      </c>
      <c r="L14" s="80">
        <f t="shared" si="9"/>
        <v>77449.613543423606</v>
      </c>
      <c r="M14" s="80">
        <f t="shared" si="9"/>
        <v>97340.356919579834</v>
      </c>
      <c r="N14" s="80">
        <f t="shared" si="9"/>
        <v>126580.75016243823</v>
      </c>
      <c r="O14" s="80">
        <f t="shared" si="9"/>
        <v>170325.06345380959</v>
      </c>
      <c r="Q14" s="81">
        <f t="shared" ref="Q14:AC14" si="10">C14/B14-1</f>
        <v>0.67220041259912144</v>
      </c>
      <c r="R14" s="81">
        <f t="shared" si="10"/>
        <v>0.2652512838718506</v>
      </c>
      <c r="S14" s="81">
        <f t="shared" si="10"/>
        <v>0.72560044349129171</v>
      </c>
      <c r="T14" s="81">
        <f t="shared" si="10"/>
        <v>0.33232004636362866</v>
      </c>
      <c r="U14" s="81">
        <f t="shared" si="10"/>
        <v>0.44489687997765759</v>
      </c>
      <c r="V14" s="24">
        <f t="shared" si="10"/>
        <v>0.23134610987007065</v>
      </c>
      <c r="W14" s="24">
        <f t="shared" si="10"/>
        <v>0.16273447045881495</v>
      </c>
      <c r="X14" s="24">
        <f t="shared" si="10"/>
        <v>0.20793465359458208</v>
      </c>
      <c r="Y14" s="24">
        <f t="shared" si="10"/>
        <v>0.22526760459428918</v>
      </c>
      <c r="Z14" s="24">
        <f t="shared" si="10"/>
        <v>0.29916146406101007</v>
      </c>
      <c r="AA14" s="24">
        <f t="shared" si="10"/>
        <v>0.25682172532732017</v>
      </c>
      <c r="AB14" s="24">
        <f t="shared" si="10"/>
        <v>0.30039332264844765</v>
      </c>
      <c r="AC14" s="24">
        <f t="shared" si="10"/>
        <v>0.34558424748814698</v>
      </c>
      <c r="AD14" s="24">
        <f>(O14/H14)^(1/($O$3-$H$3))-1</f>
        <v>0.25548362710911499</v>
      </c>
    </row>
    <row r="15" spans="1:30" x14ac:dyDescent="0.15">
      <c r="F15" s="80"/>
      <c r="G15" s="80"/>
      <c r="H15" s="80"/>
      <c r="I15" s="80"/>
      <c r="J15" s="80"/>
      <c r="K15" s="80"/>
      <c r="L15" s="80"/>
      <c r="M15" s="80"/>
      <c r="N15" s="80"/>
      <c r="O15" s="80"/>
      <c r="U15" s="24"/>
      <c r="V15" s="24"/>
      <c r="W15" s="24"/>
      <c r="X15" s="24"/>
      <c r="Y15" s="24"/>
      <c r="Z15" s="24"/>
      <c r="AA15" s="24"/>
      <c r="AB15" s="24"/>
      <c r="AC15" s="24"/>
      <c r="AD15" s="24"/>
    </row>
    <row r="16" spans="1:30" x14ac:dyDescent="0.15">
      <c r="A16" t="s">
        <v>394</v>
      </c>
      <c r="B16" s="80">
        <v>1699.5327007936544</v>
      </c>
      <c r="C16" s="80">
        <f>C14-B14</f>
        <v>2690.7233357323403</v>
      </c>
      <c r="D16" s="80">
        <f t="shared" ref="D16:O16" si="11">D14-C14</f>
        <v>1775.4812547297115</v>
      </c>
      <c r="E16" s="80">
        <f t="shared" si="11"/>
        <v>6145.1561507758215</v>
      </c>
      <c r="F16" s="80">
        <f t="shared" si="11"/>
        <v>4856.5981149173458</v>
      </c>
      <c r="G16" s="80">
        <f t="shared" si="11"/>
        <v>8662.5060250406859</v>
      </c>
      <c r="H16" s="80">
        <f t="shared" si="11"/>
        <v>6508.5349909459474</v>
      </c>
      <c r="I16" s="80">
        <f t="shared" si="11"/>
        <v>5637.4245264287092</v>
      </c>
      <c r="J16" s="80">
        <f t="shared" si="11"/>
        <v>8375.4587985605031</v>
      </c>
      <c r="K16" s="80">
        <f t="shared" si="11"/>
        <v>10960.337181443501</v>
      </c>
      <c r="L16" s="80">
        <f t="shared" si="11"/>
        <v>17834.534366639702</v>
      </c>
      <c r="M16" s="80">
        <f t="shared" si="11"/>
        <v>19890.743376156228</v>
      </c>
      <c r="N16" s="80">
        <f t="shared" si="11"/>
        <v>29240.393242858394</v>
      </c>
      <c r="O16" s="80">
        <f t="shared" si="11"/>
        <v>43744.313291371363</v>
      </c>
      <c r="Q16" s="81"/>
      <c r="R16" s="81">
        <f t="shared" ref="R16:AC16" si="12">D16/C16-1</f>
        <v>-0.34014722689931454</v>
      </c>
      <c r="S16" s="81">
        <f t="shared" si="12"/>
        <v>2.461121391400622</v>
      </c>
      <c r="T16" s="81">
        <f t="shared" si="12"/>
        <v>-0.20968678488272363</v>
      </c>
      <c r="U16" s="81">
        <f t="shared" si="12"/>
        <v>0.78365716496764581</v>
      </c>
      <c r="V16" s="24">
        <f>H16/G16-1</f>
        <v>-0.24865449188355648</v>
      </c>
      <c r="W16" s="24">
        <f t="shared" si="12"/>
        <v>-0.13384125086967247</v>
      </c>
      <c r="X16" s="24">
        <f t="shared" si="12"/>
        <v>0.48568885655065785</v>
      </c>
      <c r="Y16" s="24">
        <f t="shared" si="12"/>
        <v>0.30862528788599186</v>
      </c>
      <c r="Z16" s="24">
        <f t="shared" si="12"/>
        <v>0.62718847708760483</v>
      </c>
      <c r="AA16" s="24">
        <f t="shared" si="12"/>
        <v>0.11529367502651255</v>
      </c>
      <c r="AB16" s="24">
        <f t="shared" si="12"/>
        <v>0.47005029876912174</v>
      </c>
      <c r="AC16" s="24">
        <f t="shared" si="12"/>
        <v>0.49602342649941522</v>
      </c>
      <c r="AD16" s="24">
        <f>(O16/H16)^(1/($O$3-$H$3))-1</f>
        <v>0.31282089352558473</v>
      </c>
    </row>
    <row r="17" spans="1:30" x14ac:dyDescent="0.15">
      <c r="F17" s="83"/>
      <c r="G17" s="83"/>
      <c r="H17" s="83"/>
      <c r="I17" s="83"/>
      <c r="J17" s="83"/>
      <c r="K17" s="83"/>
      <c r="L17" s="83"/>
      <c r="M17" s="83"/>
      <c r="N17" s="83"/>
      <c r="O17" s="83"/>
      <c r="U17" s="24"/>
      <c r="V17" s="24"/>
      <c r="W17" s="24"/>
      <c r="X17" s="24"/>
      <c r="Y17" s="24"/>
      <c r="Z17" s="24"/>
      <c r="AA17" s="24"/>
      <c r="AB17" s="24"/>
      <c r="AC17" s="24"/>
      <c r="AD17" s="24"/>
    </row>
    <row r="18" spans="1:30" x14ac:dyDescent="0.15">
      <c r="A18" t="s">
        <v>151</v>
      </c>
      <c r="B18" s="84">
        <v>0.66289080346799756</v>
      </c>
      <c r="C18" s="84">
        <v>0.72822568121043241</v>
      </c>
      <c r="D18" s="84">
        <v>0.8</v>
      </c>
      <c r="E18" s="84">
        <v>0.8</v>
      </c>
      <c r="F18" s="84">
        <v>0.8</v>
      </c>
      <c r="G18" s="84">
        <v>0.8</v>
      </c>
      <c r="H18" s="84">
        <v>0.8</v>
      </c>
      <c r="I18" s="84">
        <v>0.8</v>
      </c>
      <c r="J18" s="84">
        <v>0.8</v>
      </c>
      <c r="K18" s="84">
        <v>0.8</v>
      </c>
      <c r="L18" s="84">
        <v>0.8</v>
      </c>
      <c r="M18" s="84">
        <v>0.8</v>
      </c>
      <c r="N18" s="84">
        <v>0.8</v>
      </c>
      <c r="O18" s="84">
        <v>0.8</v>
      </c>
    </row>
    <row r="19" spans="1:30" x14ac:dyDescent="0.15">
      <c r="A19" t="s">
        <v>152</v>
      </c>
      <c r="B19" s="83">
        <f>B16*B18</f>
        <v>1126.6045975492414</v>
      </c>
      <c r="C19" s="83">
        <f>C16*C18</f>
        <v>1959.4538341124905</v>
      </c>
      <c r="D19" s="83">
        <f>D16*D18</f>
        <v>1420.3850037837692</v>
      </c>
      <c r="E19" s="83">
        <f>E16*E18</f>
        <v>4916.1249206206576</v>
      </c>
      <c r="F19" s="83">
        <f t="shared" ref="F19:O19" si="13">F16*F18</f>
        <v>3885.2784919338769</v>
      </c>
      <c r="G19" s="83">
        <f t="shared" si="13"/>
        <v>6930.0048200325491</v>
      </c>
      <c r="H19" s="83">
        <f t="shared" si="13"/>
        <v>5206.8279927567582</v>
      </c>
      <c r="I19" s="83">
        <f t="shared" si="13"/>
        <v>4509.9396211429676</v>
      </c>
      <c r="J19" s="83">
        <f t="shared" si="13"/>
        <v>6700.3670388484024</v>
      </c>
      <c r="K19" s="83">
        <f t="shared" si="13"/>
        <v>8768.2697451548011</v>
      </c>
      <c r="L19" s="83">
        <f t="shared" si="13"/>
        <v>14267.627493311762</v>
      </c>
      <c r="M19" s="83">
        <f t="shared" si="13"/>
        <v>15912.594700924983</v>
      </c>
      <c r="N19" s="83">
        <f t="shared" si="13"/>
        <v>23392.314594286716</v>
      </c>
      <c r="O19" s="83">
        <f t="shared" si="13"/>
        <v>34995.450633097091</v>
      </c>
      <c r="Q19" s="81"/>
      <c r="R19" s="81">
        <f>D19/C19-1</f>
        <v>-0.2751117790804628</v>
      </c>
      <c r="S19" s="81">
        <f>E19/D19-1</f>
        <v>2.4611213914006225</v>
      </c>
      <c r="T19" s="81">
        <f>F19/E19-1</f>
        <v>-0.20968678488272363</v>
      </c>
      <c r="U19" s="81">
        <f>G19/F19-1</f>
        <v>0.78365716496764581</v>
      </c>
      <c r="V19" s="24">
        <f t="shared" ref="V19:AC19" si="14">H19/G19-1</f>
        <v>-0.24865449188355648</v>
      </c>
      <c r="W19" s="24">
        <f t="shared" si="14"/>
        <v>-0.13384125086967247</v>
      </c>
      <c r="X19" s="24">
        <f t="shared" si="14"/>
        <v>0.48568885655065785</v>
      </c>
      <c r="Y19" s="24">
        <f t="shared" si="14"/>
        <v>0.30862528788599186</v>
      </c>
      <c r="Z19" s="24">
        <f t="shared" si="14"/>
        <v>0.62718847708760483</v>
      </c>
      <c r="AA19" s="24">
        <f t="shared" si="14"/>
        <v>0.11529367502651255</v>
      </c>
      <c r="AB19" s="24">
        <f t="shared" si="14"/>
        <v>0.47005029876912174</v>
      </c>
      <c r="AC19" s="24">
        <f t="shared" si="14"/>
        <v>0.49602342649941522</v>
      </c>
      <c r="AD19" s="24">
        <f>(O19/H19)^(1/($O$3-$H$3))-1</f>
        <v>0.31282089352558473</v>
      </c>
    </row>
    <row r="20" spans="1:30" x14ac:dyDescent="0.15">
      <c r="A20" t="s">
        <v>499</v>
      </c>
      <c r="B20" s="80">
        <v>1526.8536873646901</v>
      </c>
      <c r="G20" s="82"/>
      <c r="H20" s="82"/>
      <c r="I20" s="82"/>
      <c r="J20" s="82"/>
      <c r="K20" s="82"/>
      <c r="L20" s="82"/>
      <c r="M20" s="82"/>
      <c r="N20" s="82"/>
      <c r="O20" s="82"/>
    </row>
    <row r="21" spans="1:30" x14ac:dyDescent="0.15">
      <c r="F21" s="80"/>
      <c r="G21" s="80"/>
      <c r="H21" s="80"/>
      <c r="I21" s="80"/>
      <c r="J21" s="80"/>
      <c r="K21" s="80"/>
      <c r="L21" s="80"/>
      <c r="M21" s="80"/>
      <c r="N21" s="80"/>
      <c r="O21" s="80"/>
    </row>
    <row r="22" spans="1:30" x14ac:dyDescent="0.15">
      <c r="A22" t="s">
        <v>144</v>
      </c>
      <c r="B22" s="84">
        <f>1-B18</f>
        <v>0.33710919653200244</v>
      </c>
      <c r="C22" s="84">
        <f>1-C18</f>
        <v>0.27177431878956759</v>
      </c>
      <c r="D22" s="84">
        <f>1-D18</f>
        <v>0.19999999999999996</v>
      </c>
      <c r="E22" s="84">
        <f>1-E18</f>
        <v>0.19999999999999996</v>
      </c>
      <c r="F22" s="84">
        <f>1-F18</f>
        <v>0.19999999999999996</v>
      </c>
      <c r="G22" s="84">
        <f t="shared" ref="G22:O22" si="15">1-G18</f>
        <v>0.19999999999999996</v>
      </c>
      <c r="H22" s="84">
        <f t="shared" si="15"/>
        <v>0.19999999999999996</v>
      </c>
      <c r="I22" s="84">
        <f t="shared" si="15"/>
        <v>0.19999999999999996</v>
      </c>
      <c r="J22" s="84">
        <f t="shared" si="15"/>
        <v>0.19999999999999996</v>
      </c>
      <c r="K22" s="84">
        <f t="shared" si="15"/>
        <v>0.19999999999999996</v>
      </c>
      <c r="L22" s="84">
        <f t="shared" si="15"/>
        <v>0.19999999999999996</v>
      </c>
      <c r="M22" s="84">
        <f t="shared" si="15"/>
        <v>0.19999999999999996</v>
      </c>
      <c r="N22" s="84">
        <f t="shared" si="15"/>
        <v>0.19999999999999996</v>
      </c>
      <c r="O22" s="84">
        <f t="shared" si="15"/>
        <v>0.19999999999999996</v>
      </c>
    </row>
    <row r="23" spans="1:30" x14ac:dyDescent="0.15">
      <c r="A23" t="s">
        <v>150</v>
      </c>
      <c r="B23" s="83">
        <f t="shared" ref="B23:G23" si="16">B16*B22</f>
        <v>572.92810324441291</v>
      </c>
      <c r="C23" s="83">
        <f t="shared" si="16"/>
        <v>731.26950161984973</v>
      </c>
      <c r="D23" s="83">
        <f t="shared" si="16"/>
        <v>355.09625094594224</v>
      </c>
      <c r="E23" s="83">
        <f t="shared" si="16"/>
        <v>1229.0312301551639</v>
      </c>
      <c r="F23" s="83">
        <f t="shared" si="16"/>
        <v>971.319622983469</v>
      </c>
      <c r="G23" s="83">
        <f t="shared" si="16"/>
        <v>1732.5012050081368</v>
      </c>
      <c r="H23" s="83">
        <f t="shared" ref="H23:O23" si="17">H16*H22</f>
        <v>1301.7069981891891</v>
      </c>
      <c r="I23" s="83">
        <f t="shared" si="17"/>
        <v>1127.4849052857417</v>
      </c>
      <c r="J23" s="83">
        <f t="shared" si="17"/>
        <v>1675.0917597121002</v>
      </c>
      <c r="K23" s="83">
        <f t="shared" si="17"/>
        <v>2192.0674362886998</v>
      </c>
      <c r="L23" s="83">
        <f t="shared" si="17"/>
        <v>3566.9068733279396</v>
      </c>
      <c r="M23" s="83">
        <f t="shared" si="17"/>
        <v>3978.1486752312449</v>
      </c>
      <c r="N23" s="83">
        <f t="shared" si="17"/>
        <v>5848.0786485716771</v>
      </c>
      <c r="O23" s="83">
        <f t="shared" si="17"/>
        <v>8748.8626582742709</v>
      </c>
      <c r="Q23" s="81"/>
      <c r="R23" s="81">
        <f>D23/C23-1</f>
        <v>-0.51441123941397615</v>
      </c>
      <c r="S23" s="81">
        <f>E23/D23-1</f>
        <v>2.4611213914006216</v>
      </c>
      <c r="T23" s="81">
        <f>F23/E23-1</f>
        <v>-0.20968678488272352</v>
      </c>
      <c r="U23" s="81">
        <f>G23/F23-1</f>
        <v>0.78365716496764581</v>
      </c>
      <c r="V23" s="24">
        <f t="shared" ref="V23:AC23" si="18">H23/G23-1</f>
        <v>-0.24865449188355659</v>
      </c>
      <c r="W23" s="24">
        <f t="shared" si="18"/>
        <v>-0.13384125086967236</v>
      </c>
      <c r="X23" s="24">
        <f t="shared" si="18"/>
        <v>0.48568885655065763</v>
      </c>
      <c r="Y23" s="24">
        <f t="shared" si="18"/>
        <v>0.30862528788599186</v>
      </c>
      <c r="Z23" s="24">
        <f t="shared" si="18"/>
        <v>0.62718847708760483</v>
      </c>
      <c r="AA23" s="24">
        <f t="shared" si="18"/>
        <v>0.11529367502651255</v>
      </c>
      <c r="AB23" s="24">
        <f t="shared" si="18"/>
        <v>0.47005029876912174</v>
      </c>
      <c r="AC23" s="24">
        <f t="shared" si="18"/>
        <v>0.49602342649941544</v>
      </c>
      <c r="AD23" s="24">
        <f>(O23/H23)^(1/($O$3-$H$3))-1</f>
        <v>0.31282089352558473</v>
      </c>
    </row>
    <row r="24" spans="1:30" x14ac:dyDescent="0.15">
      <c r="F24" s="82"/>
      <c r="G24" s="82"/>
      <c r="H24" s="82"/>
      <c r="I24" s="82"/>
      <c r="J24" s="82"/>
      <c r="K24" s="82"/>
      <c r="L24" s="82"/>
      <c r="M24" s="82"/>
      <c r="N24" s="82"/>
      <c r="O24" s="82"/>
    </row>
    <row r="25" spans="1:30" x14ac:dyDescent="0.15">
      <c r="A25" s="67" t="s">
        <v>149</v>
      </c>
      <c r="B25" s="68"/>
      <c r="C25" s="68"/>
      <c r="D25" s="68"/>
      <c r="E25" s="68"/>
      <c r="F25" s="68"/>
      <c r="G25" s="68"/>
      <c r="H25" s="68"/>
      <c r="I25" s="68"/>
      <c r="J25" s="68"/>
      <c r="K25" s="68"/>
      <c r="L25" s="68"/>
      <c r="M25" s="68"/>
      <c r="N25" s="68"/>
      <c r="O25" s="68"/>
      <c r="P25" s="85"/>
      <c r="Q25" s="85"/>
      <c r="R25" s="85"/>
      <c r="S25" s="85"/>
      <c r="T25" s="85"/>
      <c r="U25" s="85"/>
      <c r="V25" s="85"/>
      <c r="W25" s="85"/>
      <c r="X25" s="85"/>
      <c r="Y25" s="85"/>
      <c r="Z25" s="85"/>
      <c r="AA25" s="85"/>
      <c r="AB25" s="85"/>
      <c r="AC25" s="85"/>
      <c r="AD25" s="85"/>
    </row>
    <row r="26" spans="1:30" x14ac:dyDescent="0.15">
      <c r="A26" s="98" t="s">
        <v>370</v>
      </c>
      <c r="B26" s="20"/>
      <c r="C26" s="20"/>
      <c r="D26" s="20"/>
      <c r="E26" s="20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30" x14ac:dyDescent="0.15">
      <c r="A27" s="116" t="s">
        <v>252</v>
      </c>
      <c r="B27" s="4">
        <f>'Wholesale Prices'!B119</f>
        <v>30000</v>
      </c>
      <c r="C27" s="4">
        <f>'Wholesale Prices'!C119</f>
        <v>19875</v>
      </c>
      <c r="D27" s="4">
        <f>'Wholesale Prices'!D119</f>
        <v>16185</v>
      </c>
      <c r="E27" s="4">
        <f>'Wholesale Prices'!E119</f>
        <v>12500</v>
      </c>
      <c r="F27" s="4">
        <f>'Wholesale Prices'!F119</f>
        <v>11400</v>
      </c>
      <c r="G27" s="4">
        <f>'Wholesale Prices'!G119</f>
        <v>8911.1619599999995</v>
      </c>
      <c r="H27" s="4">
        <f>'Wholesale Prices'!H119</f>
        <v>8308.9124499999998</v>
      </c>
      <c r="I27" s="4">
        <f>'Wholesale Prices'!I119</f>
        <v>6169.3510942190769</v>
      </c>
      <c r="J27" s="4">
        <f>'Wholesale Prices'!J119</f>
        <v>5113.3062334141378</v>
      </c>
      <c r="K27" s="4">
        <f>'Wholesale Prices'!K119</f>
        <v>4342.1366659841433</v>
      </c>
      <c r="L27" s="4">
        <f>'Wholesale Prices'!L119</f>
        <v>3742.983740286697</v>
      </c>
      <c r="M27" s="4">
        <f>'Wholesale Prices'!M119</f>
        <v>3244.0360655469299</v>
      </c>
      <c r="N27" s="4">
        <f>'Wholesale Prices'!N119</f>
        <v>2831.7918192835541</v>
      </c>
      <c r="O27" s="4">
        <f>'Wholesale Prices'!O119</f>
        <v>2481.7508504339926</v>
      </c>
      <c r="Q27" s="81">
        <f t="shared" ref="Q27:U28" si="19">C27/B27-1</f>
        <v>-0.33750000000000002</v>
      </c>
      <c r="R27" s="81">
        <f t="shared" si="19"/>
        <v>-0.18566037735849061</v>
      </c>
      <c r="S27" s="81">
        <f t="shared" si="19"/>
        <v>-0.2276799505715168</v>
      </c>
      <c r="T27" s="81">
        <f t="shared" si="19"/>
        <v>-8.7999999999999967E-2</v>
      </c>
      <c r="U27" s="81">
        <f t="shared" si="19"/>
        <v>-0.21831912631578954</v>
      </c>
      <c r="V27" s="24">
        <f t="shared" ref="V27:AC27" si="20">H27/G27-1</f>
        <v>-6.7583723952426067E-2</v>
      </c>
      <c r="W27" s="24">
        <f t="shared" si="20"/>
        <v>-0.25750197377286399</v>
      </c>
      <c r="X27" s="24">
        <f t="shared" si="20"/>
        <v>-0.17117600290158463</v>
      </c>
      <c r="Y27" s="24">
        <f t="shared" si="20"/>
        <v>-0.15081622970097119</v>
      </c>
      <c r="Z27" s="24">
        <f t="shared" si="20"/>
        <v>-0.13798573646729029</v>
      </c>
      <c r="AA27" s="24">
        <f t="shared" si="20"/>
        <v>-0.13330212187925505</v>
      </c>
      <c r="AB27" s="24">
        <f t="shared" si="20"/>
        <v>-0.12707757803360709</v>
      </c>
      <c r="AC27" s="24">
        <f t="shared" si="20"/>
        <v>-0.12361112369415705</v>
      </c>
      <c r="AD27" s="24">
        <f>(O27/H27)^(1/($O$3-$H$3))-1</f>
        <v>-0.15854562864818145</v>
      </c>
    </row>
    <row r="28" spans="1:30" x14ac:dyDescent="0.15">
      <c r="A28" s="116" t="s">
        <v>382</v>
      </c>
      <c r="B28" s="4">
        <f>'Wholesale Prices'!B120</f>
        <v>240000</v>
      </c>
      <c r="C28" s="4">
        <f>'Wholesale Prices'!C120</f>
        <v>124075.24999999999</v>
      </c>
      <c r="D28" s="4">
        <f>'Wholesale Prices'!D120</f>
        <v>110391</v>
      </c>
      <c r="E28" s="4">
        <f>'Wholesale Prices'!E120</f>
        <v>81875</v>
      </c>
      <c r="F28" s="4">
        <f>'Wholesale Prices'!F120</f>
        <v>63181.499999999993</v>
      </c>
      <c r="G28" s="4">
        <f>'Wholesale Prices'!G120</f>
        <v>50995.5</v>
      </c>
      <c r="H28" s="4">
        <f>'Wholesale Prices'!H120</f>
        <v>40750</v>
      </c>
      <c r="I28" s="4">
        <f>'Wholesale Prices'!I120</f>
        <v>28934.585431855648</v>
      </c>
      <c r="J28" s="4">
        <f>'Wholesale Prices'!J120</f>
        <v>22933.689524602662</v>
      </c>
      <c r="K28" s="4">
        <f>'Wholesale Prices'!K120</f>
        <v>18623.871296812664</v>
      </c>
      <c r="L28" s="4">
        <f>'Wholesale Prices'!L120</f>
        <v>15352.487818089292</v>
      </c>
      <c r="M28" s="4">
        <f>'Wholesale Prices'!M120</f>
        <v>12724.503410066645</v>
      </c>
      <c r="N28" s="4">
        <f>'Wholesale Prices'!N120</f>
        <v>10622.111089343769</v>
      </c>
      <c r="O28" s="4">
        <f>'Wholesale Prices'!O120</f>
        <v>8902.2962653062259</v>
      </c>
      <c r="Q28" s="81">
        <f t="shared" si="19"/>
        <v>-0.48301979166666675</v>
      </c>
      <c r="R28" s="81">
        <f t="shared" si="19"/>
        <v>-0.11028992486414479</v>
      </c>
      <c r="S28" s="81">
        <f t="shared" si="19"/>
        <v>-0.25831815999492713</v>
      </c>
      <c r="T28" s="81">
        <f t="shared" si="19"/>
        <v>-0.2283175572519085</v>
      </c>
      <c r="U28" s="81">
        <f t="shared" si="19"/>
        <v>-0.19287291374848636</v>
      </c>
      <c r="V28" s="24">
        <f t="shared" ref="V28:AC28" si="21">H28/G28-1</f>
        <v>-0.20090988420546907</v>
      </c>
      <c r="W28" s="24">
        <f t="shared" si="21"/>
        <v>-0.28994882375814357</v>
      </c>
      <c r="X28" s="24">
        <f t="shared" si="21"/>
        <v>-0.20739526133477193</v>
      </c>
      <c r="Y28" s="24">
        <f t="shared" si="21"/>
        <v>-0.18792520161950121</v>
      </c>
      <c r="Z28" s="24">
        <f t="shared" si="21"/>
        <v>-0.17565539551829079</v>
      </c>
      <c r="AA28" s="24">
        <f t="shared" si="21"/>
        <v>-0.17117645290857586</v>
      </c>
      <c r="AB28" s="24">
        <f t="shared" si="21"/>
        <v>-0.16522391899864841</v>
      </c>
      <c r="AC28" s="24">
        <f t="shared" si="21"/>
        <v>-0.16190894724899674</v>
      </c>
      <c r="AD28" s="24">
        <f>(O28/H28)^(1/($O$3-$H$3))-1</f>
        <v>-0.1953168290989663</v>
      </c>
    </row>
    <row r="29" spans="1:30" x14ac:dyDescent="0.15">
      <c r="A29" s="151" t="s">
        <v>494</v>
      </c>
      <c r="B29" s="4"/>
      <c r="C29" s="4"/>
      <c r="D29" s="4"/>
      <c r="E29" s="4"/>
      <c r="F29" s="4"/>
      <c r="G29" s="4"/>
      <c r="H29" s="4"/>
      <c r="I29" s="4">
        <f>'Wholesale Prices'!I121</f>
        <v>112844.88318423703</v>
      </c>
      <c r="J29" s="4">
        <f>'Wholesale Prices'!J121</f>
        <v>89441.389145950379</v>
      </c>
      <c r="K29" s="4">
        <f>'Wholesale Prices'!K121</f>
        <v>69961.151179682944</v>
      </c>
      <c r="L29" s="4">
        <f>'Wholesale Prices'!L121</f>
        <v>55550.519526649237</v>
      </c>
      <c r="M29" s="4">
        <f>'Wholesale Prices'!M121</f>
        <v>44347.851457620105</v>
      </c>
      <c r="N29" s="4">
        <f>'Wholesale Prices'!N121</f>
        <v>35658.655080939148</v>
      </c>
      <c r="O29" s="4">
        <f>'Wholesale Prices'!O121</f>
        <v>28785.815771473874</v>
      </c>
      <c r="Q29" s="81"/>
      <c r="R29" s="81"/>
      <c r="S29" s="81"/>
      <c r="T29" s="81"/>
      <c r="U29" s="81"/>
      <c r="V29" s="24"/>
      <c r="W29" s="24"/>
      <c r="X29" s="24">
        <f t="shared" ref="X29:AC29" si="22">J29/I29-1</f>
        <v>-0.20739526133477193</v>
      </c>
      <c r="Y29" s="24">
        <f t="shared" si="22"/>
        <v>-0.21779892007803681</v>
      </c>
      <c r="Z29" s="24">
        <f t="shared" si="22"/>
        <v>-0.20598048216820397</v>
      </c>
      <c r="AA29" s="24">
        <f t="shared" si="22"/>
        <v>-0.20166630599475999</v>
      </c>
      <c r="AB29" s="24">
        <f t="shared" si="22"/>
        <v>-0.1959327473842688</v>
      </c>
      <c r="AC29" s="24">
        <f t="shared" si="22"/>
        <v>-0.19273972318543942</v>
      </c>
      <c r="AD29" s="24"/>
    </row>
    <row r="30" spans="1:30" x14ac:dyDescent="0.15">
      <c r="A30" s="46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U30" s="24"/>
      <c r="V30" s="24"/>
      <c r="W30" s="24"/>
      <c r="X30" s="24"/>
      <c r="Y30" s="24"/>
      <c r="Z30" s="24"/>
      <c r="AA30" s="24"/>
      <c r="AB30" s="24"/>
      <c r="AC30" s="24"/>
      <c r="AD30" s="24"/>
    </row>
    <row r="31" spans="1:30" x14ac:dyDescent="0.15">
      <c r="A31" s="98" t="s">
        <v>371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U31" s="24"/>
      <c r="V31" s="24"/>
      <c r="W31" s="24"/>
      <c r="X31" s="24"/>
      <c r="Y31" s="24"/>
      <c r="Z31" s="24"/>
      <c r="AA31" s="24"/>
      <c r="AB31" s="24"/>
      <c r="AC31" s="24"/>
      <c r="AD31" s="24"/>
    </row>
    <row r="32" spans="1:30" x14ac:dyDescent="0.15">
      <c r="A32" s="116" t="s">
        <v>250</v>
      </c>
      <c r="B32" s="4">
        <f>'Wholesale Prices'!B126</f>
        <v>900000</v>
      </c>
      <c r="C32" s="4">
        <f>'Wholesale Prices'!C126</f>
        <v>636000</v>
      </c>
      <c r="D32" s="4">
        <f>'Wholesale Prices'!D126</f>
        <v>534105</v>
      </c>
      <c r="E32" s="4">
        <f>'Wholesale Prices'!E126</f>
        <v>425000</v>
      </c>
      <c r="F32" s="4">
        <f>'Wholesale Prices'!F126</f>
        <v>399000</v>
      </c>
      <c r="G32" s="4">
        <f>'Wholesale Prices'!G126</f>
        <v>320801.83055999997</v>
      </c>
      <c r="H32" s="4">
        <f>'Wholesale Prices'!H126</f>
        <v>299120.84820000001</v>
      </c>
      <c r="I32" s="4">
        <f>'Wholesale Prices'!I126</f>
        <v>222096.63939188677</v>
      </c>
      <c r="J32" s="4">
        <f>'Wholesale Prices'!J126</f>
        <v>184079.02440290895</v>
      </c>
      <c r="K32" s="4">
        <f>'Wholesale Prices'!K126</f>
        <v>156316.91997542916</v>
      </c>
      <c r="L32" s="4">
        <f>'Wholesale Prices'!L126</f>
        <v>134747.41465032109</v>
      </c>
      <c r="M32" s="4">
        <f>'Wholesale Prices'!M126</f>
        <v>116785.29835968948</v>
      </c>
      <c r="N32" s="4">
        <f>'Wholesale Prices'!N126</f>
        <v>101944.50549420794</v>
      </c>
      <c r="O32" s="4">
        <f>'Wholesale Prices'!O126</f>
        <v>89343.030615623735</v>
      </c>
      <c r="Q32" s="81">
        <f t="shared" ref="Q32:U33" si="23">C32/B32-1</f>
        <v>-0.29333333333333333</v>
      </c>
      <c r="R32" s="81">
        <f t="shared" si="23"/>
        <v>-0.16021226415094336</v>
      </c>
      <c r="S32" s="81">
        <f t="shared" si="23"/>
        <v>-0.20427631271004765</v>
      </c>
      <c r="T32" s="81">
        <f t="shared" si="23"/>
        <v>-6.1176470588235277E-2</v>
      </c>
      <c r="U32" s="81">
        <f t="shared" si="23"/>
        <v>-0.19598538706766921</v>
      </c>
      <c r="V32" s="24">
        <f t="shared" ref="V32:AC32" si="24">H32/G32-1</f>
        <v>-6.7583723952425956E-2</v>
      </c>
      <c r="W32" s="24">
        <f t="shared" si="24"/>
        <v>-0.25750197377286399</v>
      </c>
      <c r="X32" s="24">
        <f t="shared" si="24"/>
        <v>-0.17117600290158463</v>
      </c>
      <c r="Y32" s="24">
        <f t="shared" si="24"/>
        <v>-0.15081622970097119</v>
      </c>
      <c r="Z32" s="24">
        <f t="shared" si="24"/>
        <v>-0.13798573646729029</v>
      </c>
      <c r="AA32" s="24">
        <f t="shared" si="24"/>
        <v>-0.13330212187925505</v>
      </c>
      <c r="AB32" s="24">
        <f t="shared" si="24"/>
        <v>-0.1270775780336072</v>
      </c>
      <c r="AC32" s="24">
        <f t="shared" si="24"/>
        <v>-0.12361112369415705</v>
      </c>
      <c r="AD32" s="24">
        <f>(O32/H32)^(1/($O$3-$H$3))-1</f>
        <v>-0.15854562864818145</v>
      </c>
    </row>
    <row r="33" spans="1:30" x14ac:dyDescent="0.15">
      <c r="A33" s="116" t="s">
        <v>383</v>
      </c>
      <c r="B33" s="4">
        <f>'Wholesale Prices'!B127</f>
        <v>7200000</v>
      </c>
      <c r="C33" s="4">
        <f>'Wholesale Prices'!C127</f>
        <v>3970407.9999999995</v>
      </c>
      <c r="D33" s="4">
        <f>'Wholesale Prices'!D127</f>
        <v>3642903</v>
      </c>
      <c r="E33" s="4">
        <f>'Wholesale Prices'!E127</f>
        <v>2783750</v>
      </c>
      <c r="F33" s="4">
        <f>'Wholesale Prices'!F127</f>
        <v>2211352.4999999995</v>
      </c>
      <c r="G33" s="4">
        <f>'Wholesale Prices'!G127</f>
        <v>1835838</v>
      </c>
      <c r="H33" s="4">
        <f>'Wholesale Prices'!H127</f>
        <v>1467000</v>
      </c>
      <c r="I33" s="4">
        <f>'Wholesale Prices'!I127</f>
        <v>1041645.0755468033</v>
      </c>
      <c r="J33" s="4">
        <f>'Wholesale Prices'!J127</f>
        <v>825612.82288569584</v>
      </c>
      <c r="K33" s="4">
        <f>'Wholesale Prices'!K127</f>
        <v>670459.3666852559</v>
      </c>
      <c r="L33" s="4">
        <f>'Wholesale Prices'!L127</f>
        <v>552689.56145121448</v>
      </c>
      <c r="M33" s="4">
        <f>'Wholesale Prices'!M127</f>
        <v>458082.12276239926</v>
      </c>
      <c r="N33" s="4">
        <f>'Wholesale Prices'!N127</f>
        <v>382395.9992163757</v>
      </c>
      <c r="O33" s="4">
        <f>'Wholesale Prices'!O127</f>
        <v>320482.66555102414</v>
      </c>
      <c r="Q33" s="81">
        <f t="shared" si="23"/>
        <v>-0.44855444444444448</v>
      </c>
      <c r="R33" s="81">
        <f t="shared" si="23"/>
        <v>-8.2486485016149413E-2</v>
      </c>
      <c r="S33" s="81">
        <f t="shared" si="23"/>
        <v>-0.23584295272204614</v>
      </c>
      <c r="T33" s="81">
        <f t="shared" si="23"/>
        <v>-0.20562101481814121</v>
      </c>
      <c r="U33" s="81">
        <f t="shared" si="23"/>
        <v>-0.16981213985558596</v>
      </c>
      <c r="V33" s="24">
        <f t="shared" ref="V33:AC33" si="25">H33/G33-1</f>
        <v>-0.20090988420546907</v>
      </c>
      <c r="W33" s="24">
        <f t="shared" si="25"/>
        <v>-0.28994882375814357</v>
      </c>
      <c r="X33" s="24">
        <f t="shared" si="25"/>
        <v>-0.20739526133477182</v>
      </c>
      <c r="Y33" s="24">
        <f t="shared" si="25"/>
        <v>-0.18792520161950121</v>
      </c>
      <c r="Z33" s="24">
        <f t="shared" si="25"/>
        <v>-0.17565539551829079</v>
      </c>
      <c r="AA33" s="24">
        <f t="shared" si="25"/>
        <v>-0.17117645290857575</v>
      </c>
      <c r="AB33" s="24">
        <f t="shared" si="25"/>
        <v>-0.16522391899864841</v>
      </c>
      <c r="AC33" s="24">
        <f t="shared" si="25"/>
        <v>-0.16190894724899674</v>
      </c>
      <c r="AD33" s="24">
        <f>(O33/H33)^(1/($O$3-$H$3))-1</f>
        <v>-0.1953168290989663</v>
      </c>
    </row>
    <row r="34" spans="1:30" x14ac:dyDescent="0.15">
      <c r="A34" s="151" t="s">
        <v>495</v>
      </c>
      <c r="B34" s="4"/>
      <c r="C34" s="4"/>
      <c r="D34" s="4"/>
      <c r="E34" s="4"/>
      <c r="F34" s="4"/>
      <c r="G34" s="4"/>
      <c r="H34" s="4"/>
      <c r="I34" s="4">
        <f>'Wholesale Prices'!I128</f>
        <v>4062415.7946325331</v>
      </c>
      <c r="J34" s="4">
        <f>'Wholesale Prices'!J128</f>
        <v>3219890.0092542134</v>
      </c>
      <c r="K34" s="4">
        <f>'Wholesale Prices'!K128</f>
        <v>2518601.4424685859</v>
      </c>
      <c r="L34" s="4">
        <f>'Wholesale Prices'!L128</f>
        <v>1999818.7029593727</v>
      </c>
      <c r="M34" s="4">
        <f>'Wholesale Prices'!M128</f>
        <v>1596522.6524743238</v>
      </c>
      <c r="N34" s="4">
        <f>'Wholesale Prices'!N128</f>
        <v>1283711.5829138095</v>
      </c>
      <c r="O34" s="4">
        <f>'Wholesale Prices'!O128</f>
        <v>1036289.3677730594</v>
      </c>
      <c r="Q34" s="81"/>
      <c r="R34" s="81"/>
      <c r="S34" s="81"/>
      <c r="T34" s="81"/>
      <c r="U34" s="81"/>
      <c r="V34" s="24"/>
      <c r="W34" s="24"/>
      <c r="X34" s="24">
        <f t="shared" ref="X34:AC34" si="26">J34/I34-1</f>
        <v>-0.20739526133477204</v>
      </c>
      <c r="Y34" s="24">
        <f t="shared" si="26"/>
        <v>-0.21779892007803681</v>
      </c>
      <c r="Z34" s="24">
        <f t="shared" si="26"/>
        <v>-0.20598048216820397</v>
      </c>
      <c r="AA34" s="24">
        <f t="shared" si="26"/>
        <v>-0.20166630599475999</v>
      </c>
      <c r="AB34" s="24">
        <f t="shared" si="26"/>
        <v>-0.19593274738426869</v>
      </c>
      <c r="AC34" s="24">
        <f t="shared" si="26"/>
        <v>-0.19273972318543953</v>
      </c>
      <c r="AD34" s="24"/>
    </row>
    <row r="35" spans="1:30" x14ac:dyDescent="0.15">
      <c r="A35" s="46"/>
      <c r="F35" s="4"/>
      <c r="G35" s="4"/>
      <c r="H35" s="4"/>
      <c r="I35" s="4"/>
      <c r="J35" s="4"/>
      <c r="K35" s="4"/>
      <c r="L35" s="4"/>
      <c r="M35" s="4"/>
      <c r="N35" s="4"/>
      <c r="O35" s="4"/>
      <c r="U35" s="24"/>
      <c r="V35" s="24"/>
      <c r="W35" s="24"/>
      <c r="X35" s="24"/>
      <c r="Y35" s="24"/>
      <c r="Z35" s="24"/>
      <c r="AA35" s="24"/>
      <c r="AB35" s="24"/>
      <c r="AC35" s="24"/>
      <c r="AD35" s="24"/>
    </row>
    <row r="36" spans="1:30" x14ac:dyDescent="0.15">
      <c r="A36" s="67" t="s">
        <v>372</v>
      </c>
      <c r="B36" s="68"/>
      <c r="C36" s="68"/>
      <c r="D36" s="68"/>
      <c r="E36" s="68"/>
      <c r="F36" s="68"/>
      <c r="G36" s="68"/>
      <c r="H36" s="68"/>
      <c r="I36" s="68"/>
      <c r="J36" s="68"/>
      <c r="K36" s="68"/>
      <c r="L36" s="68"/>
      <c r="M36" s="68"/>
      <c r="N36" s="68"/>
      <c r="O36" s="68"/>
      <c r="P36" s="85"/>
      <c r="Q36" s="85"/>
      <c r="R36" s="85"/>
      <c r="S36" s="85"/>
      <c r="T36" s="85"/>
      <c r="U36" s="85"/>
      <c r="V36" s="85"/>
      <c r="W36" s="85"/>
      <c r="X36" s="85"/>
      <c r="Y36" s="85"/>
      <c r="Z36" s="85"/>
      <c r="AA36" s="85"/>
      <c r="AB36" s="85"/>
      <c r="AC36" s="85"/>
      <c r="AD36" s="85"/>
    </row>
    <row r="37" spans="1:30" x14ac:dyDescent="0.15">
      <c r="A37" s="46" t="s">
        <v>384</v>
      </c>
      <c r="F37" s="4"/>
      <c r="G37" s="4"/>
      <c r="H37" s="4"/>
      <c r="I37" s="4"/>
      <c r="J37" s="4"/>
      <c r="K37" s="4"/>
      <c r="L37" s="4"/>
      <c r="M37" s="4"/>
      <c r="N37" s="4"/>
      <c r="O37" s="4"/>
      <c r="U37" s="24"/>
      <c r="V37" s="24"/>
      <c r="W37" s="24"/>
      <c r="X37" s="24"/>
      <c r="Y37" s="24"/>
      <c r="Z37" s="24"/>
      <c r="AA37" s="24"/>
      <c r="AB37" s="24"/>
      <c r="AC37" s="24"/>
      <c r="AD37" s="24"/>
    </row>
    <row r="38" spans="1:30" x14ac:dyDescent="0.15">
      <c r="A38" s="116" t="s">
        <v>373</v>
      </c>
      <c r="B38" s="99">
        <v>0.12</v>
      </c>
      <c r="C38" s="99">
        <v>0.1</v>
      </c>
      <c r="D38" s="99">
        <v>5.8798025871787667E-2</v>
      </c>
      <c r="E38" s="99">
        <v>3.4572078464194113E-2</v>
      </c>
      <c r="F38" s="99">
        <v>0.01</v>
      </c>
      <c r="G38" s="99">
        <v>0</v>
      </c>
      <c r="H38" s="99">
        <v>0</v>
      </c>
      <c r="I38" s="99">
        <v>0</v>
      </c>
      <c r="J38" s="99">
        <v>0</v>
      </c>
      <c r="K38" s="99">
        <v>0</v>
      </c>
      <c r="L38" s="99">
        <v>0</v>
      </c>
      <c r="M38" s="99">
        <v>0</v>
      </c>
      <c r="N38" s="99">
        <v>0</v>
      </c>
      <c r="O38" s="99">
        <v>0</v>
      </c>
      <c r="U38" s="24"/>
      <c r="V38" s="24"/>
      <c r="W38" s="24"/>
      <c r="X38" s="24"/>
      <c r="Y38" s="24"/>
      <c r="Z38" s="24"/>
      <c r="AA38" s="24"/>
      <c r="AB38" s="24"/>
      <c r="AC38" s="24"/>
      <c r="AD38" s="24"/>
    </row>
    <row r="39" spans="1:30" x14ac:dyDescent="0.15">
      <c r="A39" s="116" t="s">
        <v>374</v>
      </c>
      <c r="B39" s="99">
        <v>0.88</v>
      </c>
      <c r="C39" s="99">
        <v>0.85</v>
      </c>
      <c r="D39" s="99">
        <v>0.87120197412821243</v>
      </c>
      <c r="E39" s="99">
        <v>0.8154279215358059</v>
      </c>
      <c r="F39" s="99">
        <v>0.77</v>
      </c>
      <c r="G39" s="99">
        <v>0.73646530852284742</v>
      </c>
      <c r="H39" s="99">
        <v>0.63431575630928161</v>
      </c>
      <c r="I39" s="99">
        <v>0.55534659197621938</v>
      </c>
      <c r="J39" s="99">
        <v>0.45857071947917794</v>
      </c>
      <c r="K39" s="99">
        <v>0.33974509267702352</v>
      </c>
      <c r="L39" s="99">
        <v>0.19354963949999993</v>
      </c>
      <c r="M39" s="99">
        <v>0.05</v>
      </c>
      <c r="N39" s="99">
        <v>0</v>
      </c>
      <c r="O39" s="99">
        <v>0</v>
      </c>
      <c r="U39" s="24"/>
      <c r="V39" s="24"/>
      <c r="W39" s="24"/>
      <c r="X39" s="24"/>
      <c r="Y39" s="24"/>
      <c r="Z39" s="24"/>
      <c r="AA39" s="24"/>
      <c r="AB39" s="24"/>
      <c r="AC39" s="24"/>
      <c r="AD39" s="24"/>
    </row>
    <row r="40" spans="1:30" x14ac:dyDescent="0.15">
      <c r="A40" s="116" t="s">
        <v>375</v>
      </c>
      <c r="B40" s="99">
        <v>0</v>
      </c>
      <c r="C40" s="99">
        <v>0.05</v>
      </c>
      <c r="D40" s="99">
        <v>7.0000000000000007E-2</v>
      </c>
      <c r="E40" s="99">
        <v>0.15</v>
      </c>
      <c r="F40" s="99">
        <v>0.22</v>
      </c>
      <c r="G40" s="99">
        <v>0.26353469147715264</v>
      </c>
      <c r="H40" s="99">
        <v>0.31568424369071835</v>
      </c>
      <c r="I40" s="99">
        <v>0.37815340802378061</v>
      </c>
      <c r="J40" s="99">
        <v>0.45298428052082207</v>
      </c>
      <c r="K40" s="99">
        <v>0.54262305732297644</v>
      </c>
      <c r="L40" s="99">
        <v>0.65</v>
      </c>
      <c r="M40" s="99">
        <v>0.74192102053499986</v>
      </c>
      <c r="N40" s="99">
        <v>0.72325495731154987</v>
      </c>
      <c r="O40" s="99">
        <v>0.6319290932243613</v>
      </c>
      <c r="U40" s="24"/>
      <c r="V40" s="24"/>
      <c r="W40" s="24"/>
      <c r="X40" s="24"/>
      <c r="Y40" s="24"/>
      <c r="Z40" s="24"/>
      <c r="AA40" s="24"/>
      <c r="AB40" s="24"/>
      <c r="AC40" s="24"/>
      <c r="AD40" s="24"/>
    </row>
    <row r="41" spans="1:30" x14ac:dyDescent="0.15">
      <c r="A41" s="116" t="s">
        <v>470</v>
      </c>
      <c r="B41" s="99">
        <v>0</v>
      </c>
      <c r="C41" s="99">
        <v>0</v>
      </c>
      <c r="D41" s="99">
        <v>0</v>
      </c>
      <c r="E41" s="99">
        <v>0</v>
      </c>
      <c r="F41" s="99">
        <v>0</v>
      </c>
      <c r="G41" s="99">
        <v>0</v>
      </c>
      <c r="H41" s="99">
        <v>0.05</v>
      </c>
      <c r="I41" s="99">
        <v>6.6500000000000004E-2</v>
      </c>
      <c r="J41" s="99">
        <v>8.844500000000001E-2</v>
      </c>
      <c r="K41" s="99">
        <v>0.10586866500000003</v>
      </c>
      <c r="L41" s="99">
        <v>0.13689406543750005</v>
      </c>
      <c r="M41" s="99">
        <v>0.17556663892359381</v>
      </c>
      <c r="N41" s="99">
        <v>0.22269327653836221</v>
      </c>
      <c r="O41" s="99">
        <v>0.2782098455511175</v>
      </c>
      <c r="U41" s="24"/>
      <c r="V41" s="24"/>
      <c r="W41" s="24"/>
      <c r="X41" s="24"/>
      <c r="Y41" s="24"/>
      <c r="Z41" s="24"/>
      <c r="AA41" s="24"/>
      <c r="AB41" s="24"/>
      <c r="AC41" s="24"/>
      <c r="AD41" s="24"/>
    </row>
    <row r="42" spans="1:30" x14ac:dyDescent="0.15">
      <c r="A42" s="116" t="s">
        <v>475</v>
      </c>
      <c r="B42" s="99">
        <v>0</v>
      </c>
      <c r="C42" s="99">
        <v>0</v>
      </c>
      <c r="D42" s="99">
        <v>0</v>
      </c>
      <c r="E42" s="99">
        <v>0</v>
      </c>
      <c r="F42" s="99">
        <v>0</v>
      </c>
      <c r="G42" s="99">
        <v>0</v>
      </c>
      <c r="H42" s="99">
        <v>0</v>
      </c>
      <c r="I42" s="99">
        <v>0</v>
      </c>
      <c r="J42" s="99">
        <v>0</v>
      </c>
      <c r="K42" s="99">
        <v>1.1763185000000002E-2</v>
      </c>
      <c r="L42" s="99">
        <v>1.9556295062500006E-2</v>
      </c>
      <c r="M42" s="99">
        <v>3.2512340541406268E-2</v>
      </c>
      <c r="N42" s="99">
        <v>5.4051766150087915E-2</v>
      </c>
      <c r="O42" s="99">
        <v>8.9861061224521172E-2</v>
      </c>
      <c r="U42" s="24"/>
      <c r="V42" s="24"/>
      <c r="W42" s="24"/>
      <c r="X42" s="24"/>
      <c r="Y42" s="24"/>
      <c r="Z42" s="24"/>
      <c r="AA42" s="24"/>
      <c r="AB42" s="24"/>
      <c r="AC42" s="24"/>
      <c r="AD42" s="24"/>
    </row>
    <row r="43" spans="1:30" x14ac:dyDescent="0.15">
      <c r="A43" s="46"/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  <c r="U43" s="24"/>
      <c r="V43" s="24"/>
      <c r="W43" s="24"/>
      <c r="X43" s="24"/>
      <c r="Y43" s="24"/>
      <c r="Z43" s="24"/>
      <c r="AA43" s="24"/>
      <c r="AB43" s="24"/>
      <c r="AC43" s="24"/>
      <c r="AD43" s="24"/>
    </row>
    <row r="44" spans="1:30" x14ac:dyDescent="0.15">
      <c r="A44" s="46" t="s">
        <v>386</v>
      </c>
      <c r="F44" s="4"/>
      <c r="G44" s="4"/>
      <c r="H44" s="4"/>
      <c r="I44" s="4"/>
      <c r="J44" s="4"/>
      <c r="K44" s="4"/>
      <c r="L44" s="4"/>
      <c r="M44" s="4"/>
      <c r="N44" s="4"/>
      <c r="O44" s="4"/>
      <c r="U44" s="24"/>
      <c r="V44" s="24"/>
      <c r="W44" s="24"/>
      <c r="X44" s="24"/>
      <c r="Y44" s="24"/>
      <c r="Z44" s="24"/>
      <c r="AA44" s="24"/>
      <c r="AB44" s="24"/>
      <c r="AC44" s="24"/>
      <c r="AD44" s="24"/>
    </row>
    <row r="45" spans="1:30" x14ac:dyDescent="0.15">
      <c r="A45" s="116" t="s">
        <v>373</v>
      </c>
      <c r="B45" s="99">
        <f>(B38*2)/((B$38*2)+(B$39*10)+(B$40*100)+(B$41*500)+(B$42*400))</f>
        <v>2.6548672566371678E-2</v>
      </c>
      <c r="C45" s="99">
        <f t="shared" ref="C45:O45" si="27">(C38*2)/((C$38*2)+(C$39*10)+(C$40*100)+(C$41*500)+(C$42*400))</f>
        <v>1.4598540145985403E-2</v>
      </c>
      <c r="D45" s="99">
        <f t="shared" si="27"/>
        <v>7.4288632953041387E-3</v>
      </c>
      <c r="E45" s="99">
        <f t="shared" si="27"/>
        <v>2.977345579932933E-3</v>
      </c>
      <c r="F45" s="99">
        <f t="shared" si="27"/>
        <v>6.7294751009421266E-4</v>
      </c>
      <c r="G45" s="99">
        <f t="shared" si="27"/>
        <v>0</v>
      </c>
      <c r="H45" s="99">
        <f t="shared" si="27"/>
        <v>0</v>
      </c>
      <c r="I45" s="99">
        <f t="shared" si="27"/>
        <v>0</v>
      </c>
      <c r="J45" s="99">
        <f t="shared" si="27"/>
        <v>0</v>
      </c>
      <c r="K45" s="99">
        <f t="shared" si="27"/>
        <v>0</v>
      </c>
      <c r="L45" s="99">
        <f t="shared" si="27"/>
        <v>0</v>
      </c>
      <c r="M45" s="99">
        <f t="shared" si="27"/>
        <v>0</v>
      </c>
      <c r="N45" s="99">
        <f t="shared" si="27"/>
        <v>0</v>
      </c>
      <c r="O45" s="99">
        <f t="shared" si="27"/>
        <v>0</v>
      </c>
      <c r="U45" s="24"/>
      <c r="V45" s="24"/>
      <c r="W45" s="24"/>
      <c r="X45" s="24"/>
      <c r="Y45" s="24"/>
      <c r="Z45" s="24"/>
      <c r="AA45" s="24"/>
      <c r="AB45" s="24"/>
      <c r="AC45" s="24"/>
      <c r="AD45" s="24"/>
    </row>
    <row r="46" spans="1:30" x14ac:dyDescent="0.15">
      <c r="A46" s="116" t="s">
        <v>374</v>
      </c>
      <c r="B46" s="99">
        <f>(B39*10)/((B$38*2)+(B$39*10)+(B$40*100)+(B$41*500)+(B$42*400))</f>
        <v>0.97345132743362828</v>
      </c>
      <c r="C46" s="99">
        <f t="shared" ref="C46:O46" si="28">(C39*10)/((C$38*2)+(C$39*10)+(C$40*100)+(C$41*500)+(C$42*400))</f>
        <v>0.62043795620437958</v>
      </c>
      <c r="D46" s="99">
        <f t="shared" si="28"/>
        <v>0.55036204638147401</v>
      </c>
      <c r="E46" s="99">
        <f t="shared" si="28"/>
        <v>0.35112304868406807</v>
      </c>
      <c r="F46" s="99">
        <f t="shared" si="28"/>
        <v>0.25908479138627188</v>
      </c>
      <c r="G46" s="99">
        <f t="shared" si="28"/>
        <v>0.21841824507157639</v>
      </c>
      <c r="H46" s="99">
        <f t="shared" si="28"/>
        <v>0.10082654685002868</v>
      </c>
      <c r="I46" s="99">
        <f t="shared" si="28"/>
        <v>7.2481759470647431E-2</v>
      </c>
      <c r="J46" s="99">
        <f t="shared" si="28"/>
        <v>4.872884024343125E-2</v>
      </c>
      <c r="K46" s="99">
        <f t="shared" si="28"/>
        <v>2.9466345985650292E-2</v>
      </c>
      <c r="L46" s="99">
        <f t="shared" si="28"/>
        <v>1.3515559916856247E-2</v>
      </c>
      <c r="M46" s="99">
        <f t="shared" si="28"/>
        <v>2.8493217500959217E-3</v>
      </c>
      <c r="N46" s="99">
        <f t="shared" si="28"/>
        <v>0</v>
      </c>
      <c r="O46" s="99">
        <f t="shared" si="28"/>
        <v>0</v>
      </c>
      <c r="U46" s="24"/>
      <c r="V46" s="24"/>
      <c r="W46" s="24"/>
      <c r="X46" s="24"/>
      <c r="Y46" s="24"/>
      <c r="Z46" s="24"/>
      <c r="AA46" s="24"/>
      <c r="AB46" s="24"/>
      <c r="AC46" s="24"/>
      <c r="AD46" s="24"/>
    </row>
    <row r="47" spans="1:30" x14ac:dyDescent="0.15">
      <c r="A47" s="116" t="s">
        <v>375</v>
      </c>
      <c r="B47" s="99">
        <f>(B40*100)/((B$38*2)+(B$39*10)+(B$40*100)+(B$41*500)+(B$42*400))</f>
        <v>0</v>
      </c>
      <c r="C47" s="99">
        <f t="shared" ref="C47:O47" si="29">(C40*100)/((C$38*2)+(C$39*10)+(C$40*100)+(C$41*500)+(C$42*400))</f>
        <v>0.36496350364963503</v>
      </c>
      <c r="D47" s="99">
        <f t="shared" si="29"/>
        <v>0.44220909032322187</v>
      </c>
      <c r="E47" s="99">
        <f t="shared" si="29"/>
        <v>0.64589960573599892</v>
      </c>
      <c r="F47" s="99">
        <f t="shared" si="29"/>
        <v>0.74024226110363389</v>
      </c>
      <c r="G47" s="99">
        <f t="shared" si="29"/>
        <v>0.78158175492842363</v>
      </c>
      <c r="H47" s="99">
        <f t="shared" si="29"/>
        <v>0.50179034447283422</v>
      </c>
      <c r="I47" s="99">
        <f t="shared" si="29"/>
        <v>0.49355168032721008</v>
      </c>
      <c r="J47" s="99">
        <f t="shared" si="29"/>
        <v>0.48135211649262444</v>
      </c>
      <c r="K47" s="99">
        <f t="shared" si="29"/>
        <v>0.47062103593266991</v>
      </c>
      <c r="L47" s="99">
        <f t="shared" si="29"/>
        <v>0.4538946168358306</v>
      </c>
      <c r="M47" s="99">
        <f t="shared" si="29"/>
        <v>0.42279434013274758</v>
      </c>
      <c r="N47" s="99">
        <f t="shared" si="29"/>
        <v>0.35230403344298</v>
      </c>
      <c r="O47" s="99">
        <f t="shared" si="29"/>
        <v>0.26524643540364806</v>
      </c>
      <c r="U47" s="24"/>
      <c r="V47" s="24"/>
      <c r="W47" s="24"/>
      <c r="X47" s="24"/>
      <c r="Y47" s="24"/>
      <c r="Z47" s="24"/>
      <c r="AA47" s="24"/>
      <c r="AB47" s="24"/>
      <c r="AC47" s="24"/>
      <c r="AD47" s="24"/>
    </row>
    <row r="48" spans="1:30" x14ac:dyDescent="0.15">
      <c r="A48" s="116" t="s">
        <v>470</v>
      </c>
      <c r="B48" s="99">
        <f>(B41*500)/((B$38*2)+(B$39*10)+(B$40*100)+(B$41*500)+(B$42*400))</f>
        <v>0</v>
      </c>
      <c r="C48" s="99">
        <f t="shared" ref="C48:O48" si="30">(C41*500)/((C$38*2)+(C$39*10)+(C$40*100)+(C$41*500)+(C$42*400))</f>
        <v>0</v>
      </c>
      <c r="D48" s="99">
        <f t="shared" si="30"/>
        <v>0</v>
      </c>
      <c r="E48" s="99">
        <f t="shared" si="30"/>
        <v>0</v>
      </c>
      <c r="F48" s="99">
        <f t="shared" si="30"/>
        <v>0</v>
      </c>
      <c r="G48" s="99">
        <f t="shared" si="30"/>
        <v>0</v>
      </c>
      <c r="H48" s="99">
        <f t="shared" si="30"/>
        <v>0.39738310867713711</v>
      </c>
      <c r="I48" s="99">
        <f t="shared" si="30"/>
        <v>0.43396656020214253</v>
      </c>
      <c r="J48" s="99">
        <f t="shared" si="30"/>
        <v>0.46991904326394429</v>
      </c>
      <c r="K48" s="99">
        <f t="shared" si="30"/>
        <v>0.4591034247688896</v>
      </c>
      <c r="L48" s="99">
        <f t="shared" si="30"/>
        <v>0.47796522599117852</v>
      </c>
      <c r="M48" s="99">
        <f t="shared" si="30"/>
        <v>0.50024584287623308</v>
      </c>
      <c r="N48" s="99">
        <f t="shared" si="30"/>
        <v>0.54237954923067533</v>
      </c>
      <c r="O48" s="99">
        <f t="shared" si="30"/>
        <v>0.58388014270798394</v>
      </c>
      <c r="U48" s="24"/>
      <c r="V48" s="24"/>
      <c r="W48" s="24"/>
      <c r="X48" s="24"/>
      <c r="Y48" s="24"/>
      <c r="Z48" s="24"/>
      <c r="AA48" s="24"/>
      <c r="AB48" s="24"/>
      <c r="AC48" s="24"/>
      <c r="AD48" s="24"/>
    </row>
    <row r="49" spans="1:30" x14ac:dyDescent="0.15">
      <c r="A49" s="116" t="s">
        <v>475</v>
      </c>
      <c r="B49" s="99">
        <f>(B42*400)/((B$38*2)+(B$39*10)+(B$40*100)+(B$41*500)+(B$42*400))</f>
        <v>0</v>
      </c>
      <c r="C49" s="99">
        <f t="shared" ref="C49:O49" si="31">(C42*400)/((C$38*2)+(C$39*10)+(C$40*100)+(C$41*500)+(C$42*400))</f>
        <v>0</v>
      </c>
      <c r="D49" s="99">
        <f t="shared" si="31"/>
        <v>0</v>
      </c>
      <c r="E49" s="99">
        <f t="shared" si="31"/>
        <v>0</v>
      </c>
      <c r="F49" s="99">
        <f t="shared" si="31"/>
        <v>0</v>
      </c>
      <c r="G49" s="99">
        <f t="shared" si="31"/>
        <v>0</v>
      </c>
      <c r="H49" s="99">
        <f t="shared" si="31"/>
        <v>0</v>
      </c>
      <c r="I49" s="99">
        <f t="shared" si="31"/>
        <v>0</v>
      </c>
      <c r="J49" s="99">
        <f t="shared" si="31"/>
        <v>0</v>
      </c>
      <c r="K49" s="99">
        <f t="shared" si="31"/>
        <v>4.080919331279019E-2</v>
      </c>
      <c r="L49" s="99">
        <f t="shared" si="31"/>
        <v>5.4624597256134687E-2</v>
      </c>
      <c r="M49" s="99">
        <f t="shared" si="31"/>
        <v>7.4110495240923432E-2</v>
      </c>
      <c r="N49" s="99">
        <f t="shared" si="31"/>
        <v>0.10531641732634472</v>
      </c>
      <c r="O49" s="99">
        <f t="shared" si="31"/>
        <v>0.15087342188836797</v>
      </c>
      <c r="U49" s="24"/>
      <c r="V49" s="24"/>
      <c r="W49" s="24"/>
      <c r="X49" s="24"/>
      <c r="Y49" s="24"/>
      <c r="Z49" s="24"/>
      <c r="AA49" s="24"/>
      <c r="AB49" s="24"/>
      <c r="AC49" s="24"/>
      <c r="AD49" s="24"/>
    </row>
    <row r="50" spans="1:30" x14ac:dyDescent="0.15">
      <c r="A50" s="46"/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  <c r="M50" s="99"/>
      <c r="N50" s="99"/>
      <c r="O50" s="99"/>
      <c r="U50" s="24"/>
      <c r="V50" s="24"/>
      <c r="W50" s="24"/>
      <c r="X50" s="24"/>
      <c r="Y50" s="24"/>
      <c r="Z50" s="24"/>
      <c r="AA50" s="24"/>
      <c r="AB50" s="24"/>
      <c r="AC50" s="24"/>
      <c r="AD50" s="24"/>
    </row>
    <row r="51" spans="1:30" x14ac:dyDescent="0.15">
      <c r="A51" s="46" t="s">
        <v>468</v>
      </c>
      <c r="B51" s="4">
        <f>(B27*20*B45)+(B27*B46*10)+(B28*B47)+(B28*0.8*B48)+(B29/4*B49)</f>
        <v>307964.60176991147</v>
      </c>
      <c r="C51" s="4">
        <f>(C27*20*C45)+(C27*C46*10)+(C28*C47)+(C28*0.8*C48)+(C29/4*C49)</f>
        <v>174397.90145985401</v>
      </c>
      <c r="D51" s="4">
        <f t="shared" ref="D51:O51" si="32">(D27*20*D45)+(D27*D46*10)+(D28*D47)+(D28*0.8*D48)+(D29/4*D49)</f>
        <v>140296.72394540231</v>
      </c>
      <c r="E51" s="4">
        <f t="shared" si="32"/>
        <v>97517.747700126652</v>
      </c>
      <c r="F51" s="4">
        <f t="shared" si="32"/>
        <v>76458.714670255722</v>
      </c>
      <c r="G51" s="4">
        <f t="shared" si="32"/>
        <v>59320.755951970321</v>
      </c>
      <c r="H51" s="4">
        <f t="shared" si="32"/>
        <v>41780.235384269778</v>
      </c>
      <c r="I51" s="4">
        <f t="shared" si="32"/>
        <v>28797.681489065133</v>
      </c>
      <c r="J51" s="4">
        <f t="shared" si="32"/>
        <v>22152.416769220908</v>
      </c>
      <c r="K51" s="4">
        <f t="shared" si="32"/>
        <v>17598.245627527987</v>
      </c>
      <c r="L51" s="4">
        <f t="shared" si="32"/>
        <v>14103.267222492987</v>
      </c>
      <c r="M51" s="4">
        <f t="shared" si="32"/>
        <v>11386.245303411626</v>
      </c>
      <c r="N51" s="4">
        <f t="shared" si="32"/>
        <v>9290.0456900184527</v>
      </c>
      <c r="O51" s="4">
        <f t="shared" si="32"/>
        <v>7605.3551941548913</v>
      </c>
      <c r="Q51" s="81">
        <f>C51/B51-1</f>
        <v>-0.43370796365047404</v>
      </c>
      <c r="R51" s="81">
        <f>D51/C51-1</f>
        <v>-0.19553662761419011</v>
      </c>
      <c r="S51" s="81">
        <f>E51/D51-1</f>
        <v>-0.3049178558290746</v>
      </c>
      <c r="T51" s="81">
        <f>F51/E51-1</f>
        <v>-0.21595077333644752</v>
      </c>
      <c r="U51" s="81">
        <f>G51/F51-1</f>
        <v>-0.2241465710245909</v>
      </c>
      <c r="V51" s="24">
        <f t="shared" ref="V51:AC51" si="33">H51/G51-1</f>
        <v>-0.2956894308950212</v>
      </c>
      <c r="W51" s="24">
        <f t="shared" si="33"/>
        <v>-0.31073434067086569</v>
      </c>
      <c r="X51" s="24">
        <f t="shared" si="33"/>
        <v>-0.23075693515005791</v>
      </c>
      <c r="Y51" s="24">
        <f t="shared" si="33"/>
        <v>-0.20558348956401873</v>
      </c>
      <c r="Z51" s="24">
        <f t="shared" si="33"/>
        <v>-0.19859811477844103</v>
      </c>
      <c r="AA51" s="24">
        <f t="shared" si="33"/>
        <v>-0.19265194909928696</v>
      </c>
      <c r="AB51" s="24">
        <f t="shared" si="33"/>
        <v>-0.18409928449065605</v>
      </c>
      <c r="AC51" s="24">
        <f t="shared" si="33"/>
        <v>-0.1813436178977732</v>
      </c>
      <c r="AD51" s="24">
        <f>(O51/H51)^(1/($O$3-$H$3))-1</f>
        <v>-0.21601645818494641</v>
      </c>
    </row>
    <row r="52" spans="1:30" x14ac:dyDescent="0.15">
      <c r="A52" s="46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U52" s="24"/>
      <c r="V52" s="24"/>
      <c r="W52" s="24"/>
      <c r="X52" s="24"/>
      <c r="Y52" s="24"/>
      <c r="Z52" s="24"/>
      <c r="AA52" s="24"/>
      <c r="AB52" s="24"/>
      <c r="AC52" s="24"/>
      <c r="AD52" s="24"/>
    </row>
    <row r="53" spans="1:30" x14ac:dyDescent="0.15">
      <c r="A53" s="98" t="s">
        <v>387</v>
      </c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U53" s="24"/>
      <c r="V53" s="24"/>
      <c r="W53" s="24"/>
      <c r="X53" s="24"/>
      <c r="Y53" s="24"/>
      <c r="Z53" s="24"/>
      <c r="AA53" s="24"/>
      <c r="AB53" s="24"/>
      <c r="AC53" s="24"/>
      <c r="AD53" s="24"/>
    </row>
    <row r="54" spans="1:30" x14ac:dyDescent="0.15">
      <c r="A54" s="116" t="s">
        <v>373</v>
      </c>
      <c r="B54" s="99">
        <v>6.9795320469088873E-2</v>
      </c>
      <c r="C54" s="99">
        <v>3.7361830915812695E-2</v>
      </c>
      <c r="D54" s="99">
        <v>0.02</v>
      </c>
      <c r="E54" s="99">
        <v>0</v>
      </c>
      <c r="F54" s="99">
        <v>0</v>
      </c>
      <c r="G54" s="99">
        <v>0</v>
      </c>
      <c r="H54" s="99">
        <v>0</v>
      </c>
      <c r="I54" s="99">
        <v>0</v>
      </c>
      <c r="J54" s="99">
        <v>0</v>
      </c>
      <c r="K54" s="99">
        <v>0</v>
      </c>
      <c r="L54" s="99">
        <v>0</v>
      </c>
      <c r="M54" s="99">
        <v>0</v>
      </c>
      <c r="N54" s="99">
        <v>0</v>
      </c>
      <c r="O54" s="99">
        <v>0</v>
      </c>
      <c r="U54" s="24"/>
      <c r="V54" s="24"/>
      <c r="W54" s="24"/>
      <c r="X54" s="24"/>
      <c r="Y54" s="24"/>
      <c r="Z54" s="24"/>
      <c r="AA54" s="24"/>
      <c r="AB54" s="24"/>
      <c r="AC54" s="24"/>
      <c r="AD54" s="24"/>
    </row>
    <row r="55" spans="1:30" x14ac:dyDescent="0.15">
      <c r="A55" s="116" t="s">
        <v>374</v>
      </c>
      <c r="B55" s="99">
        <v>0.93020467953091113</v>
      </c>
      <c r="C55" s="99">
        <v>0.96263816908418731</v>
      </c>
      <c r="D55" s="99">
        <v>0.5</v>
      </c>
      <c r="E55" s="99">
        <v>0.25</v>
      </c>
      <c r="F55" s="99">
        <v>0.19999999999999996</v>
      </c>
      <c r="G55" s="99">
        <v>0</v>
      </c>
      <c r="H55" s="99">
        <v>0</v>
      </c>
      <c r="I55" s="99">
        <v>0</v>
      </c>
      <c r="J55" s="99">
        <v>0</v>
      </c>
      <c r="K55" s="99">
        <v>0</v>
      </c>
      <c r="L55" s="99">
        <v>0</v>
      </c>
      <c r="M55" s="99">
        <v>0</v>
      </c>
      <c r="N55" s="99">
        <v>0</v>
      </c>
      <c r="O55" s="99">
        <v>0</v>
      </c>
      <c r="U55" s="24"/>
      <c r="V55" s="24"/>
      <c r="W55" s="24"/>
      <c r="X55" s="24"/>
      <c r="Y55" s="24"/>
      <c r="Z55" s="24"/>
      <c r="AA55" s="24"/>
      <c r="AB55" s="24"/>
      <c r="AC55" s="24"/>
      <c r="AD55" s="24"/>
    </row>
    <row r="56" spans="1:30" x14ac:dyDescent="0.15">
      <c r="A56" s="116" t="s">
        <v>375</v>
      </c>
      <c r="B56" s="99">
        <v>0</v>
      </c>
      <c r="C56" s="99">
        <v>0</v>
      </c>
      <c r="D56" s="99">
        <v>0.48</v>
      </c>
      <c r="E56" s="99">
        <v>0.75</v>
      </c>
      <c r="F56" s="99">
        <v>0.8</v>
      </c>
      <c r="G56" s="99">
        <v>0.9</v>
      </c>
      <c r="H56" s="99">
        <v>0.86699999999999999</v>
      </c>
      <c r="I56" s="99">
        <v>0.82311000000000001</v>
      </c>
      <c r="J56" s="99">
        <v>0.76473629999999992</v>
      </c>
      <c r="K56" s="99">
        <v>0.6870992789999999</v>
      </c>
      <c r="L56" s="99">
        <v>0.58384204106999982</v>
      </c>
      <c r="M56" s="99">
        <v>0.44650991462309975</v>
      </c>
      <c r="N56" s="99">
        <v>0.26385818644872261</v>
      </c>
      <c r="O56" s="99">
        <v>2.0931387976801052E-2</v>
      </c>
      <c r="U56" s="24"/>
      <c r="V56" s="24"/>
      <c r="W56" s="24"/>
      <c r="X56" s="24"/>
      <c r="Y56" s="24"/>
      <c r="Z56" s="24"/>
      <c r="AA56" s="24"/>
      <c r="AB56" s="24"/>
      <c r="AC56" s="24"/>
      <c r="AD56" s="24"/>
    </row>
    <row r="57" spans="1:30" x14ac:dyDescent="0.15">
      <c r="A57" s="116" t="s">
        <v>470</v>
      </c>
      <c r="B57" s="99">
        <v>0</v>
      </c>
      <c r="C57" s="99">
        <v>0</v>
      </c>
      <c r="D57" s="99">
        <v>0</v>
      </c>
      <c r="E57" s="99">
        <v>0</v>
      </c>
      <c r="F57" s="99">
        <v>0</v>
      </c>
      <c r="G57" s="99">
        <v>0.1</v>
      </c>
      <c r="H57" s="99">
        <v>0.13300000000000001</v>
      </c>
      <c r="I57" s="99">
        <v>0.17689000000000002</v>
      </c>
      <c r="J57" s="99">
        <v>0.23526370000000005</v>
      </c>
      <c r="K57" s="99">
        <v>0</v>
      </c>
      <c r="L57" s="99">
        <v>0</v>
      </c>
      <c r="M57" s="99">
        <v>0</v>
      </c>
      <c r="N57" s="99">
        <v>0</v>
      </c>
      <c r="O57" s="99">
        <v>0</v>
      </c>
      <c r="U57" s="24"/>
      <c r="V57" s="24"/>
      <c r="W57" s="24"/>
      <c r="X57" s="24"/>
      <c r="Y57" s="24"/>
      <c r="Z57" s="24"/>
      <c r="AA57" s="24"/>
      <c r="AB57" s="24"/>
      <c r="AC57" s="24"/>
      <c r="AD57" s="24"/>
    </row>
    <row r="58" spans="1:30" x14ac:dyDescent="0.15">
      <c r="A58" s="116" t="s">
        <v>475</v>
      </c>
      <c r="B58" s="99">
        <v>0</v>
      </c>
      <c r="C58" s="99">
        <v>0</v>
      </c>
      <c r="D58" s="99">
        <v>0</v>
      </c>
      <c r="E58" s="99">
        <v>0</v>
      </c>
      <c r="F58" s="99">
        <v>0</v>
      </c>
      <c r="G58" s="99">
        <v>0</v>
      </c>
      <c r="H58" s="99">
        <v>0</v>
      </c>
      <c r="I58" s="99">
        <v>0</v>
      </c>
      <c r="J58" s="99">
        <v>0</v>
      </c>
      <c r="K58" s="99">
        <v>0.3129007210000001</v>
      </c>
      <c r="L58" s="99">
        <v>0.41615795893000018</v>
      </c>
      <c r="M58" s="99">
        <v>0.55349008537690025</v>
      </c>
      <c r="N58" s="99">
        <v>0.73614181355127739</v>
      </c>
      <c r="O58" s="99">
        <v>0.97906861202319895</v>
      </c>
      <c r="U58" s="24"/>
      <c r="V58" s="24"/>
      <c r="W58" s="24"/>
      <c r="X58" s="24"/>
      <c r="Y58" s="24"/>
      <c r="Z58" s="24"/>
      <c r="AA58" s="24"/>
      <c r="AB58" s="24"/>
      <c r="AC58" s="24"/>
      <c r="AD58" s="24"/>
    </row>
    <row r="59" spans="1:30" x14ac:dyDescent="0.15">
      <c r="A59" s="46"/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  <c r="M59" s="99"/>
      <c r="N59" s="99"/>
      <c r="O59" s="99"/>
      <c r="U59" s="24"/>
      <c r="V59" s="24"/>
      <c r="W59" s="24"/>
      <c r="X59" s="24"/>
      <c r="Y59" s="24"/>
      <c r="Z59" s="24"/>
      <c r="AA59" s="24"/>
      <c r="AB59" s="24"/>
      <c r="AC59" s="24"/>
      <c r="AD59" s="24"/>
    </row>
    <row r="60" spans="1:30" x14ac:dyDescent="0.15">
      <c r="A60" s="98" t="s">
        <v>385</v>
      </c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U60" s="24"/>
      <c r="V60" s="24"/>
      <c r="W60" s="24"/>
      <c r="X60" s="24"/>
      <c r="Y60" s="24"/>
      <c r="Z60" s="24"/>
      <c r="AA60" s="24"/>
      <c r="AB60" s="24"/>
      <c r="AC60" s="24"/>
      <c r="AD60" s="24"/>
    </row>
    <row r="61" spans="1:30" x14ac:dyDescent="0.15">
      <c r="A61" s="116" t="s">
        <v>373</v>
      </c>
      <c r="B61" s="99">
        <f>(B54*2)/((B$54*2)+(B$55*10)+(B$56*100)+(B$57*500)+(B$58*400))</f>
        <v>1.4784579674948841E-2</v>
      </c>
      <c r="C61" s="99">
        <f t="shared" ref="C61:O61" si="34">(C54*2)/((C$54*2)+(C$55*10)+(C$56*100)+(C$57*500)+(C$58*400))</f>
        <v>7.7025925515830556E-3</v>
      </c>
      <c r="D61" s="99">
        <f t="shared" si="34"/>
        <v>7.5414781297134241E-4</v>
      </c>
      <c r="E61" s="99">
        <f t="shared" si="34"/>
        <v>0</v>
      </c>
      <c r="F61" s="99">
        <f t="shared" si="34"/>
        <v>0</v>
      </c>
      <c r="G61" s="99">
        <f t="shared" si="34"/>
        <v>0</v>
      </c>
      <c r="H61" s="99">
        <f t="shared" si="34"/>
        <v>0</v>
      </c>
      <c r="I61" s="99">
        <f t="shared" si="34"/>
        <v>0</v>
      </c>
      <c r="J61" s="99">
        <f t="shared" si="34"/>
        <v>0</v>
      </c>
      <c r="K61" s="99">
        <f t="shared" si="34"/>
        <v>0</v>
      </c>
      <c r="L61" s="99">
        <f t="shared" si="34"/>
        <v>0</v>
      </c>
      <c r="M61" s="99">
        <f t="shared" si="34"/>
        <v>0</v>
      </c>
      <c r="N61" s="99">
        <f t="shared" si="34"/>
        <v>0</v>
      </c>
      <c r="O61" s="99">
        <f t="shared" si="34"/>
        <v>0</v>
      </c>
      <c r="U61" s="24"/>
      <c r="V61" s="24"/>
      <c r="W61" s="24"/>
      <c r="X61" s="24"/>
      <c r="Y61" s="24"/>
      <c r="Z61" s="24"/>
      <c r="AA61" s="24"/>
      <c r="AB61" s="24"/>
      <c r="AC61" s="24"/>
      <c r="AD61" s="24"/>
    </row>
    <row r="62" spans="1:30" x14ac:dyDescent="0.15">
      <c r="A62" s="116" t="s">
        <v>374</v>
      </c>
      <c r="B62" s="99">
        <f>(B55*10)/((B$54*2)+(B$55*10)+(B$56*100)+(B$57*500)+(B$58*400))</f>
        <v>0.98521542032505116</v>
      </c>
      <c r="C62" s="99">
        <f t="shared" ref="C62:O62" si="35">(C55*10)/((C$54*2)+(C$55*10)+(C$56*100)+(C$57*500)+(C$58*400))</f>
        <v>0.99229740744841699</v>
      </c>
      <c r="D62" s="99">
        <f t="shared" si="35"/>
        <v>9.4268476621417796E-2</v>
      </c>
      <c r="E62" s="99">
        <f t="shared" si="35"/>
        <v>3.2258064516129031E-2</v>
      </c>
      <c r="F62" s="99">
        <f t="shared" si="35"/>
        <v>2.4390243902439018E-2</v>
      </c>
      <c r="G62" s="99">
        <f t="shared" si="35"/>
        <v>0</v>
      </c>
      <c r="H62" s="99">
        <f t="shared" si="35"/>
        <v>0</v>
      </c>
      <c r="I62" s="99">
        <f t="shared" si="35"/>
        <v>0</v>
      </c>
      <c r="J62" s="99">
        <f t="shared" si="35"/>
        <v>0</v>
      </c>
      <c r="K62" s="99">
        <f t="shared" si="35"/>
        <v>0</v>
      </c>
      <c r="L62" s="99">
        <f t="shared" si="35"/>
        <v>0</v>
      </c>
      <c r="M62" s="99">
        <f t="shared" si="35"/>
        <v>0</v>
      </c>
      <c r="N62" s="99">
        <f t="shared" si="35"/>
        <v>0</v>
      </c>
      <c r="O62" s="99">
        <f t="shared" si="35"/>
        <v>0</v>
      </c>
      <c r="U62" s="24"/>
      <c r="V62" s="24"/>
      <c r="W62" s="24"/>
      <c r="X62" s="24"/>
      <c r="Y62" s="24"/>
      <c r="Z62" s="24"/>
      <c r="AA62" s="24"/>
      <c r="AB62" s="24"/>
      <c r="AC62" s="24"/>
      <c r="AD62" s="24"/>
    </row>
    <row r="63" spans="1:30" x14ac:dyDescent="0.15">
      <c r="A63" s="116" t="s">
        <v>375</v>
      </c>
      <c r="B63" s="99">
        <f>(B56*100)/((B$54*2)+(B$55*10)+(B$56*100)+(B$57*500)+(B$58*400))</f>
        <v>0</v>
      </c>
      <c r="C63" s="99">
        <f t="shared" ref="C63:O63" si="36">(C56*100)/((C$54*2)+(C$55*10)+(C$56*100)+(C$57*500)+(C$58*400))</f>
        <v>0</v>
      </c>
      <c r="D63" s="99">
        <f t="shared" si="36"/>
        <v>0.90497737556561086</v>
      </c>
      <c r="E63" s="99">
        <f t="shared" si="36"/>
        <v>0.967741935483871</v>
      </c>
      <c r="F63" s="99">
        <f t="shared" si="36"/>
        <v>0.97560975609756095</v>
      </c>
      <c r="G63" s="99">
        <f t="shared" si="36"/>
        <v>0.6428571428571429</v>
      </c>
      <c r="H63" s="99">
        <f t="shared" si="36"/>
        <v>0.56592689295039167</v>
      </c>
      <c r="I63" s="99">
        <f t="shared" si="36"/>
        <v>0.48203869849375713</v>
      </c>
      <c r="J63" s="99">
        <f t="shared" si="36"/>
        <v>0.39397975781003186</v>
      </c>
      <c r="K63" s="99">
        <f t="shared" si="36"/>
        <v>0.35441198349764252</v>
      </c>
      <c r="L63" s="99">
        <f t="shared" si="36"/>
        <v>0.25966147398764222</v>
      </c>
      <c r="M63" s="99">
        <f t="shared" si="36"/>
        <v>0.16783119961374379</v>
      </c>
      <c r="N63" s="99">
        <f t="shared" si="36"/>
        <v>8.2239151674022376E-2</v>
      </c>
      <c r="O63" s="99">
        <f t="shared" si="36"/>
        <v>5.3163052297251177E-3</v>
      </c>
      <c r="U63" s="24"/>
      <c r="V63" s="24"/>
      <c r="W63" s="24"/>
      <c r="X63" s="24"/>
      <c r="Y63" s="24"/>
      <c r="Z63" s="24"/>
      <c r="AA63" s="24"/>
      <c r="AB63" s="24"/>
      <c r="AC63" s="24"/>
      <c r="AD63" s="24"/>
    </row>
    <row r="64" spans="1:30" x14ac:dyDescent="0.15">
      <c r="A64" s="116" t="s">
        <v>470</v>
      </c>
      <c r="B64" s="99">
        <f>(B57*500)/((B$54*2)+(B$55*10)+(B$56*100)+(B$57*500)+(B$58*400))</f>
        <v>0</v>
      </c>
      <c r="C64" s="99">
        <f t="shared" ref="C64:O64" si="37">(C57*500)/((C$54*2)+(C$55*10)+(C$56*100)+(C$57*500)+(C$58*400))</f>
        <v>0</v>
      </c>
      <c r="D64" s="99">
        <f t="shared" si="37"/>
        <v>0</v>
      </c>
      <c r="E64" s="99">
        <f t="shared" si="37"/>
        <v>0</v>
      </c>
      <c r="F64" s="99">
        <f t="shared" si="37"/>
        <v>0</v>
      </c>
      <c r="G64" s="99">
        <f t="shared" si="37"/>
        <v>0.35714285714285715</v>
      </c>
      <c r="H64" s="99">
        <f t="shared" si="37"/>
        <v>0.43407310704960839</v>
      </c>
      <c r="I64" s="99">
        <f t="shared" si="37"/>
        <v>0.51796130150624276</v>
      </c>
      <c r="J64" s="99">
        <f t="shared" si="37"/>
        <v>0.60602024218996819</v>
      </c>
      <c r="K64" s="99">
        <f t="shared" si="37"/>
        <v>0</v>
      </c>
      <c r="L64" s="99">
        <f t="shared" si="37"/>
        <v>0</v>
      </c>
      <c r="M64" s="99">
        <f t="shared" si="37"/>
        <v>0</v>
      </c>
      <c r="N64" s="99">
        <f t="shared" si="37"/>
        <v>0</v>
      </c>
      <c r="O64" s="99">
        <f t="shared" si="37"/>
        <v>0</v>
      </c>
      <c r="U64" s="24"/>
      <c r="V64" s="24"/>
      <c r="W64" s="24"/>
      <c r="X64" s="24"/>
      <c r="Y64" s="24"/>
      <c r="Z64" s="24"/>
      <c r="AA64" s="24"/>
      <c r="AB64" s="24"/>
      <c r="AC64" s="24"/>
      <c r="AD64" s="24"/>
    </row>
    <row r="65" spans="1:30" x14ac:dyDescent="0.15">
      <c r="A65" s="116" t="s">
        <v>475</v>
      </c>
      <c r="B65" s="99">
        <f>(B58*400)/((B$54*2)+(B$55*10)+(B$56*100)+(B$57*500)+(B$58*400))</f>
        <v>0</v>
      </c>
      <c r="C65" s="99">
        <f t="shared" ref="C65:O65" si="38">(C58*400)/((C$54*2)+(C$55*10)+(C$56*100)+(C$57*500)+(C$58*400))</f>
        <v>0</v>
      </c>
      <c r="D65" s="99">
        <f t="shared" si="38"/>
        <v>0</v>
      </c>
      <c r="E65" s="99">
        <f t="shared" si="38"/>
        <v>0</v>
      </c>
      <c r="F65" s="99">
        <f t="shared" si="38"/>
        <v>0</v>
      </c>
      <c r="G65" s="99">
        <f t="shared" si="38"/>
        <v>0</v>
      </c>
      <c r="H65" s="99">
        <f t="shared" si="38"/>
        <v>0</v>
      </c>
      <c r="I65" s="99">
        <f t="shared" si="38"/>
        <v>0</v>
      </c>
      <c r="J65" s="99">
        <f t="shared" si="38"/>
        <v>0</v>
      </c>
      <c r="K65" s="99">
        <f t="shared" si="38"/>
        <v>0.64558801650235753</v>
      </c>
      <c r="L65" s="99">
        <f t="shared" si="38"/>
        <v>0.74033852601235772</v>
      </c>
      <c r="M65" s="99">
        <f t="shared" si="38"/>
        <v>0.83216880038625607</v>
      </c>
      <c r="N65" s="99">
        <f t="shared" si="38"/>
        <v>0.91776084832597771</v>
      </c>
      <c r="O65" s="99">
        <f t="shared" si="38"/>
        <v>0.99468369477027485</v>
      </c>
      <c r="U65" s="24"/>
      <c r="V65" s="24"/>
      <c r="W65" s="24"/>
      <c r="X65" s="24"/>
      <c r="Y65" s="24"/>
      <c r="Z65" s="24"/>
      <c r="AA65" s="24"/>
      <c r="AB65" s="24"/>
      <c r="AC65" s="24"/>
      <c r="AD65" s="24"/>
    </row>
    <row r="66" spans="1:30" x14ac:dyDescent="0.15">
      <c r="A66" s="46"/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  <c r="M66" s="99"/>
      <c r="N66" s="99"/>
      <c r="O66" s="99"/>
      <c r="U66" s="24"/>
      <c r="V66" s="24"/>
      <c r="W66" s="24"/>
      <c r="X66" s="24"/>
      <c r="Y66" s="24"/>
      <c r="Z66" s="24"/>
      <c r="AA66" s="24"/>
      <c r="AB66" s="24"/>
      <c r="AC66" s="24"/>
      <c r="AD66" s="24"/>
    </row>
    <row r="67" spans="1:30" x14ac:dyDescent="0.15">
      <c r="A67" s="46" t="s">
        <v>469</v>
      </c>
      <c r="B67" s="4">
        <f>(B32*20*B61)+(B32*B62*10)+(B33*B63)+(B33*0.8*B64)+(B34/400*B65)</f>
        <v>9133061.2170745395</v>
      </c>
      <c r="C67" s="4">
        <f t="shared" ref="C67:O67" si="39">(C32*20*C61)+(C32*C62*10)+(C33*C63)+(C33*0.8*C64)+(C34/400*C65)</f>
        <v>6408988.488628068</v>
      </c>
      <c r="D67" s="4">
        <f t="shared" si="39"/>
        <v>3808293.3257918553</v>
      </c>
      <c r="E67" s="4">
        <f t="shared" si="39"/>
        <v>2831048.3870967743</v>
      </c>
      <c r="F67" s="4">
        <f t="shared" si="39"/>
        <v>2254734.1463414631</v>
      </c>
      <c r="G67" s="4">
        <f t="shared" si="39"/>
        <v>1704706.7142857146</v>
      </c>
      <c r="H67" s="4">
        <f t="shared" si="39"/>
        <v>1339642.9503916451</v>
      </c>
      <c r="I67" s="4">
        <f t="shared" si="39"/>
        <v>933738.70773924515</v>
      </c>
      <c r="J67" s="4">
        <f t="shared" si="39"/>
        <v>725545.20630962937</v>
      </c>
      <c r="K67" s="4">
        <f t="shared" si="39"/>
        <v>241683.78127550296</v>
      </c>
      <c r="L67" s="4">
        <f t="shared" si="39"/>
        <v>147213.54326110813</v>
      </c>
      <c r="M67" s="4">
        <f t="shared" si="39"/>
        <v>80201.913036071332</v>
      </c>
      <c r="N67" s="4">
        <f t="shared" si="39"/>
        <v>34393.273157447016</v>
      </c>
      <c r="O67" s="4">
        <f t="shared" si="39"/>
        <v>4280.7340138743029</v>
      </c>
      <c r="Q67" s="81">
        <f t="shared" ref="Q67:AC67" si="40">C67/B67-1</f>
        <v>-0.29826502458493698</v>
      </c>
      <c r="R67" s="81">
        <f t="shared" si="40"/>
        <v>-0.40578870869417449</v>
      </c>
      <c r="S67" s="81">
        <f t="shared" si="40"/>
        <v>-0.25660968184268829</v>
      </c>
      <c r="T67" s="81">
        <f t="shared" si="40"/>
        <v>-0.20356919485446112</v>
      </c>
      <c r="U67" s="81">
        <f t="shared" si="40"/>
        <v>-0.24394336376562364</v>
      </c>
      <c r="V67" s="24">
        <f t="shared" si="40"/>
        <v>-0.21415048162524197</v>
      </c>
      <c r="W67" s="24">
        <f t="shared" si="40"/>
        <v>-0.30299434825804417</v>
      </c>
      <c r="X67" s="24">
        <f t="shared" si="40"/>
        <v>-0.22296762435145367</v>
      </c>
      <c r="Y67" s="24">
        <f t="shared" si="40"/>
        <v>-0.66689355925209792</v>
      </c>
      <c r="Z67" s="24">
        <f t="shared" si="40"/>
        <v>-0.39088364769791983</v>
      </c>
      <c r="AA67" s="24">
        <f t="shared" si="40"/>
        <v>-0.45520017208050167</v>
      </c>
      <c r="AB67" s="24">
        <f t="shared" si="40"/>
        <v>-0.57116642414778296</v>
      </c>
      <c r="AC67" s="24">
        <f t="shared" si="40"/>
        <v>-0.87553571902628247</v>
      </c>
      <c r="AD67" s="24">
        <f>(O67/H67)^(1/($O$3-$H$3))-1</f>
        <v>-0.55994782827958556</v>
      </c>
    </row>
    <row r="68" spans="1:30" x14ac:dyDescent="0.15">
      <c r="A68" s="46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U68" s="24"/>
      <c r="V68" s="24"/>
      <c r="W68" s="24"/>
      <c r="X68" s="24"/>
      <c r="Y68" s="24"/>
      <c r="Z68" s="24"/>
      <c r="AA68" s="24"/>
      <c r="AB68" s="24"/>
      <c r="AC68" s="24"/>
      <c r="AD68" s="24"/>
    </row>
    <row r="69" spans="1:30" x14ac:dyDescent="0.15">
      <c r="A69" s="46" t="s">
        <v>64</v>
      </c>
      <c r="B69" s="47">
        <v>0.04</v>
      </c>
      <c r="G69" s="4"/>
      <c r="H69" s="4"/>
      <c r="I69" s="4"/>
      <c r="J69" s="4"/>
      <c r="K69" s="4"/>
      <c r="L69" s="4"/>
      <c r="M69" s="4"/>
      <c r="N69" s="4"/>
      <c r="O69" s="4"/>
      <c r="U69" s="24"/>
      <c r="V69" s="24"/>
      <c r="W69" s="24"/>
      <c r="X69" s="24"/>
      <c r="Y69" s="24"/>
      <c r="Z69" s="24"/>
      <c r="AA69" s="24"/>
      <c r="AB69" s="24"/>
      <c r="AC69" s="24"/>
      <c r="AD69" s="24"/>
    </row>
    <row r="70" spans="1:30" x14ac:dyDescent="0.15">
      <c r="A70" s="46"/>
      <c r="F70" s="47"/>
      <c r="G70" s="4"/>
      <c r="H70" s="4"/>
      <c r="I70" s="4"/>
      <c r="J70" s="4"/>
      <c r="K70" s="4"/>
      <c r="L70" s="4"/>
      <c r="M70" s="4"/>
      <c r="N70" s="4"/>
      <c r="O70" s="4"/>
      <c r="U70" s="24"/>
      <c r="V70" s="24"/>
      <c r="W70" s="24"/>
      <c r="X70" s="24"/>
      <c r="Y70" s="24"/>
      <c r="Z70" s="24"/>
      <c r="AA70" s="24"/>
      <c r="AB70" s="24"/>
      <c r="AC70" s="24"/>
      <c r="AD70" s="24"/>
    </row>
    <row r="71" spans="1:30" x14ac:dyDescent="0.15">
      <c r="A71" s="67" t="s">
        <v>533</v>
      </c>
      <c r="B71" s="68"/>
      <c r="C71" s="68"/>
      <c r="D71" s="68"/>
      <c r="E71" s="68"/>
      <c r="F71" s="69"/>
      <c r="G71" s="69"/>
      <c r="H71" s="69"/>
      <c r="I71" s="69"/>
      <c r="J71" s="69"/>
      <c r="K71" s="69"/>
      <c r="L71" s="69"/>
      <c r="M71" s="69"/>
      <c r="N71" s="69"/>
      <c r="O71" s="69"/>
      <c r="P71" s="85"/>
      <c r="Q71" s="85"/>
      <c r="R71" s="85"/>
      <c r="S71" s="85"/>
      <c r="T71" s="85"/>
      <c r="U71" s="70"/>
      <c r="V71" s="70"/>
      <c r="W71" s="70"/>
      <c r="X71" s="70"/>
      <c r="Y71" s="70"/>
      <c r="Z71" s="70"/>
      <c r="AA71" s="70"/>
      <c r="AB71" s="70"/>
      <c r="AC71" s="70"/>
      <c r="AD71" s="70"/>
    </row>
    <row r="72" spans="1:30" x14ac:dyDescent="0.15">
      <c r="A72" s="46" t="s">
        <v>146</v>
      </c>
      <c r="B72" s="4">
        <f>($B$20+SUM($B19:B19))/100*B51*12/1000000</f>
        <v>98.060546883190938</v>
      </c>
      <c r="C72" s="4">
        <f>($B$20+SUM($B19:C19))/100*C51*12/1000000</f>
        <v>96.537863181232368</v>
      </c>
      <c r="D72" s="4">
        <f>($B$20+SUM($B19:D19))/100*D51*12/1000000</f>
        <v>101.57421851033897</v>
      </c>
      <c r="E72" s="4">
        <f>($B$20+SUM($B19:E19))/100*E51*12/1000000</f>
        <v>128.13155715521938</v>
      </c>
      <c r="F72" s="4">
        <f>($B$20+SUM($B19:F19))/100*F51*12/1000000</f>
        <v>136.10905625425696</v>
      </c>
      <c r="G72" s="4">
        <f>($B$20+SUM($B19:G19))/100*G51*12/1000000</f>
        <v>154.9318529704876</v>
      </c>
      <c r="H72" s="4">
        <f>($B$20+SUM($B19:H19))/100*H51*12/1000000</f>
        <v>135.22524143526689</v>
      </c>
      <c r="I72" s="4">
        <f>($B$20+SUM($B19:I19))/100*I51*12/1000000</f>
        <v>108.79121176517143</v>
      </c>
      <c r="J72" s="4">
        <f>($B$20+SUM($B19:J19))/100*J51*12/1000000</f>
        <v>101.49840394513798</v>
      </c>
      <c r="K72" s="4">
        <f>($B$20+SUM($B19:K19))/100*K51*12/1000000</f>
        <v>99.14874764135692</v>
      </c>
      <c r="L72" s="4">
        <f>($B$20+SUM($B19:L19))/100*L51*12/1000000</f>
        <v>103.60441285743967</v>
      </c>
      <c r="M72" s="4">
        <f>($B$20+SUM($B19:M19))/100*M51*12/1000000</f>
        <v>105.38698558658666</v>
      </c>
      <c r="N72" s="4">
        <f>($B$20+SUM($B19:N19))/100*N51*12/1000000</f>
        <v>112.06319751061407</v>
      </c>
      <c r="O72" s="4">
        <f>($B$20+SUM($B19:O19))/100*O51*12/1000000</f>
        <v>123.67959171015251</v>
      </c>
      <c r="Q72" s="81">
        <f>C72/B72-1</f>
        <v>-1.5527995206597978E-2</v>
      </c>
      <c r="R72" s="81">
        <f t="shared" ref="Q72:U75" si="41">D72/C72-1</f>
        <v>5.216974110615813E-2</v>
      </c>
      <c r="S72" s="81">
        <f t="shared" si="41"/>
        <v>0.26145747448873768</v>
      </c>
      <c r="T72" s="81">
        <f t="shared" si="41"/>
        <v>6.2260221261289939E-2</v>
      </c>
      <c r="U72" s="81">
        <f t="shared" si="41"/>
        <v>0.13829202283989783</v>
      </c>
      <c r="V72" s="24">
        <f t="shared" ref="V72:AC75" si="42">H72/G72-1</f>
        <v>-0.12719535174587071</v>
      </c>
      <c r="W72" s="24">
        <f t="shared" si="42"/>
        <v>-0.19548147512644365</v>
      </c>
      <c r="X72" s="24">
        <f t="shared" si="42"/>
        <v>-6.7034898331449377E-2</v>
      </c>
      <c r="Y72" s="24">
        <f t="shared" si="42"/>
        <v>-2.3149687211348691E-2</v>
      </c>
      <c r="Z72" s="24">
        <f t="shared" si="42"/>
        <v>4.4939198144992032E-2</v>
      </c>
      <c r="AA72" s="24">
        <f t="shared" si="42"/>
        <v>1.7205567600675709E-2</v>
      </c>
      <c r="AB72" s="24">
        <f t="shared" si="42"/>
        <v>6.3349491276057046E-2</v>
      </c>
      <c r="AC72" s="24">
        <f t="shared" si="42"/>
        <v>0.1036593141868738</v>
      </c>
      <c r="AD72" s="24">
        <f>(O72/H72)^(1/($O$3-$H$3))-1</f>
        <v>-1.2668718876023388E-2</v>
      </c>
    </row>
    <row r="73" spans="1:30" x14ac:dyDescent="0.15">
      <c r="A73" s="46" t="s">
        <v>145</v>
      </c>
      <c r="B73" s="4">
        <f>B23/100*B67/1000000</f>
        <v>52.325874399136254</v>
      </c>
      <c r="C73" s="4">
        <f t="shared" ref="C73:O73" si="43">C23/100*C67/1000000</f>
        <v>46.866978179664017</v>
      </c>
      <c r="D73" s="4">
        <f t="shared" si="43"/>
        <v>13.523106824911416</v>
      </c>
      <c r="E73" s="4">
        <f t="shared" si="43"/>
        <v>34.794468818223407</v>
      </c>
      <c r="F73" s="4">
        <f t="shared" si="43"/>
        <v>21.900675209523435</v>
      </c>
      <c r="G73" s="4">
        <f t="shared" si="43"/>
        <v>29.534064366854622</v>
      </c>
      <c r="H73" s="4">
        <f t="shared" si="43"/>
        <v>17.438226035996173</v>
      </c>
      <c r="I73" s="4">
        <f t="shared" si="43"/>
        <v>10.527762984570137</v>
      </c>
      <c r="J73" s="4">
        <f t="shared" si="43"/>
        <v>12.153547963878758</v>
      </c>
      <c r="K73" s="4">
        <f t="shared" si="43"/>
        <v>5.2978714681315067</v>
      </c>
      <c r="L73" s="4">
        <f t="shared" si="43"/>
        <v>5.2509699930500657</v>
      </c>
      <c r="M73" s="4">
        <f t="shared" si="43"/>
        <v>3.1905513409545865</v>
      </c>
      <c r="N73" s="4">
        <f t="shared" si="43"/>
        <v>2.0113456640655931</v>
      </c>
      <c r="O73" s="4">
        <f t="shared" si="43"/>
        <v>0.37451553963989426</v>
      </c>
      <c r="Q73" s="81">
        <f t="shared" si="41"/>
        <v>-0.10432498801324086</v>
      </c>
      <c r="R73" s="81">
        <f t="shared" si="41"/>
        <v>-0.71145767552858341</v>
      </c>
      <c r="S73" s="81">
        <f t="shared" si="41"/>
        <v>1.5729641323343855</v>
      </c>
      <c r="T73" s="81">
        <f t="shared" si="41"/>
        <v>-0.37057020976698807</v>
      </c>
      <c r="U73" s="81">
        <f t="shared" si="41"/>
        <v>0.34854583634078251</v>
      </c>
      <c r="V73" s="24">
        <f t="shared" si="42"/>
        <v>-0.40955549431365501</v>
      </c>
      <c r="W73" s="24">
        <f t="shared" si="42"/>
        <v>-0.39628245655041883</v>
      </c>
      <c r="X73" s="24">
        <f t="shared" si="42"/>
        <v>0.15442834168012998</v>
      </c>
      <c r="Y73" s="24">
        <f t="shared" si="42"/>
        <v>-0.56408848807959844</v>
      </c>
      <c r="Z73" s="24">
        <f t="shared" si="42"/>
        <v>-8.8528903284214033E-3</v>
      </c>
      <c r="AA73" s="24">
        <f t="shared" si="42"/>
        <v>-0.3923881977658511</v>
      </c>
      <c r="AB73" s="24">
        <f t="shared" si="42"/>
        <v>-0.3695930736962173</v>
      </c>
      <c r="AC73" s="24">
        <f t="shared" si="42"/>
        <v>-0.81379851990091312</v>
      </c>
      <c r="AD73" s="24">
        <f>(O73/H73)^(1/($O$3-$H$3))-1</f>
        <v>-0.42229031472413125</v>
      </c>
    </row>
    <row r="74" spans="1:30" x14ac:dyDescent="0.15">
      <c r="A74" s="46" t="s">
        <v>147</v>
      </c>
      <c r="B74" s="4">
        <f>SUM($B73:B73)*$B$69</f>
        <v>2.0930349759654501</v>
      </c>
      <c r="C74" s="4">
        <f>SUM($B73:C73)*$B$69</f>
        <v>3.9677141031520109</v>
      </c>
      <c r="D74" s="4">
        <f>SUM($B73:D73)*$B$69</f>
        <v>4.5086383761484674</v>
      </c>
      <c r="E74" s="4">
        <f>SUM($B73:E73)*$B$69</f>
        <v>5.9004171288774039</v>
      </c>
      <c r="F74" s="4">
        <f>SUM($B73:F73)*$B$69</f>
        <v>6.7764441372583404</v>
      </c>
      <c r="G74" s="4">
        <f>SUM($B73:G73)*$B$69</f>
        <v>7.957806711932526</v>
      </c>
      <c r="H74" s="4">
        <f>SUM($B73:H73)*$B$69</f>
        <v>8.6553357533723734</v>
      </c>
      <c r="I74" s="4">
        <f>SUM($B73:I73)*$B$69</f>
        <v>9.0764462727551773</v>
      </c>
      <c r="J74" s="4">
        <f>SUM($B73:J73)*$B$69</f>
        <v>9.5625881913103292</v>
      </c>
      <c r="K74" s="4">
        <f>SUM($B73:K73)*$B$69</f>
        <v>9.7745030500355892</v>
      </c>
      <c r="L74" s="4">
        <f>SUM($B73:L73)*$B$69</f>
        <v>9.9845418497575924</v>
      </c>
      <c r="M74" s="4">
        <f>SUM($B73:M73)*$B$69</f>
        <v>10.112163903395775</v>
      </c>
      <c r="N74" s="4">
        <f>SUM($B73:N73)*$B$69</f>
        <v>10.1926177299584</v>
      </c>
      <c r="O74" s="4">
        <f>SUM($B73:O73)*$B$69</f>
        <v>10.207598351543995</v>
      </c>
      <c r="Q74" s="81">
        <f t="shared" si="41"/>
        <v>0.89567501198675914</v>
      </c>
      <c r="R74" s="81">
        <f t="shared" si="41"/>
        <v>0.13633146414625452</v>
      </c>
      <c r="S74" s="81">
        <f t="shared" si="41"/>
        <v>0.30869159081191877</v>
      </c>
      <c r="T74" s="81">
        <f t="shared" si="41"/>
        <v>0.14846865725705172</v>
      </c>
      <c r="U74" s="81">
        <f t="shared" si="41"/>
        <v>0.17433369931861487</v>
      </c>
      <c r="V74" s="24">
        <f t="shared" si="42"/>
        <v>8.7653428474697703E-2</v>
      </c>
      <c r="W74" s="24">
        <f t="shared" si="42"/>
        <v>4.8653285254558476E-2</v>
      </c>
      <c r="X74" s="24">
        <f t="shared" si="42"/>
        <v>5.3560821487414811E-2</v>
      </c>
      <c r="Y74" s="24">
        <f t="shared" si="42"/>
        <v>2.2160826596907102E-2</v>
      </c>
      <c r="Z74" s="24">
        <f t="shared" si="42"/>
        <v>2.1488437688015116E-2</v>
      </c>
      <c r="AA74" s="24">
        <f t="shared" si="42"/>
        <v>1.2781963915678318E-2</v>
      </c>
      <c r="AB74" s="24">
        <f t="shared" si="42"/>
        <v>7.9561434457768865E-3</v>
      </c>
      <c r="AC74" s="24">
        <f t="shared" si="42"/>
        <v>1.4697521267341696E-3</v>
      </c>
      <c r="AD74" s="24">
        <f>(O74/H74)^(1/($O$3-$H$3))-1</f>
        <v>2.3845053051164689E-2</v>
      </c>
    </row>
    <row r="75" spans="1:30" x14ac:dyDescent="0.15">
      <c r="A75" s="46" t="s">
        <v>148</v>
      </c>
      <c r="B75" s="4">
        <f>SUM(B72:B74)</f>
        <v>152.47945625829266</v>
      </c>
      <c r="C75" s="4">
        <f>SUM(C72:C74)</f>
        <v>147.37255546404842</v>
      </c>
      <c r="D75" s="4">
        <f>SUM(D72:D74)</f>
        <v>119.60596371139886</v>
      </c>
      <c r="E75" s="4">
        <f>SUM(E72:E74)</f>
        <v>168.82644310232018</v>
      </c>
      <c r="F75" s="4">
        <f>SUM(F72:F74)</f>
        <v>164.78617560103874</v>
      </c>
      <c r="G75" s="4">
        <f t="shared" ref="G75:O75" si="44">SUM(G72:G74)</f>
        <v>192.42372404927474</v>
      </c>
      <c r="H75" s="4">
        <f t="shared" si="44"/>
        <v>161.31880322463545</v>
      </c>
      <c r="I75" s="4">
        <f t="shared" si="44"/>
        <v>128.39542102249675</v>
      </c>
      <c r="J75" s="4">
        <f t="shared" si="44"/>
        <v>123.21454010032706</v>
      </c>
      <c r="K75" s="4">
        <f t="shared" si="44"/>
        <v>114.22112215952401</v>
      </c>
      <c r="L75" s="4">
        <f t="shared" si="44"/>
        <v>118.83992470024732</v>
      </c>
      <c r="M75" s="4">
        <f t="shared" si="44"/>
        <v>118.68970083093703</v>
      </c>
      <c r="N75" s="4">
        <f t="shared" si="44"/>
        <v>124.26716090463806</v>
      </c>
      <c r="O75" s="4">
        <f t="shared" si="44"/>
        <v>134.26170560133639</v>
      </c>
      <c r="Q75" s="81">
        <f t="shared" si="41"/>
        <v>-3.3492385922424872E-2</v>
      </c>
      <c r="R75" s="81">
        <f t="shared" si="41"/>
        <v>-0.18841087246684296</v>
      </c>
      <c r="S75" s="81">
        <f t="shared" si="41"/>
        <v>0.41152194977239631</v>
      </c>
      <c r="T75" s="81">
        <f t="shared" si="41"/>
        <v>-2.3931485062637869E-2</v>
      </c>
      <c r="U75" s="81">
        <f t="shared" si="41"/>
        <v>0.16771763982889465</v>
      </c>
      <c r="V75" s="24">
        <f t="shared" si="42"/>
        <v>-0.16164805550002825</v>
      </c>
      <c r="W75" s="24">
        <f t="shared" si="42"/>
        <v>-0.20408893163119424</v>
      </c>
      <c r="X75" s="24">
        <f t="shared" si="42"/>
        <v>-4.0350978881574906E-2</v>
      </c>
      <c r="Y75" s="24">
        <f t="shared" si="42"/>
        <v>-7.2989907956318989E-2</v>
      </c>
      <c r="Z75" s="24">
        <f t="shared" si="42"/>
        <v>4.0437376672526337E-2</v>
      </c>
      <c r="AA75" s="24">
        <f t="shared" si="42"/>
        <v>-1.2640858675163624E-3</v>
      </c>
      <c r="AB75" s="24">
        <f>N75/M75-1</f>
        <v>4.6991946518136762E-2</v>
      </c>
      <c r="AC75" s="24">
        <f t="shared" si="42"/>
        <v>8.0427883150626434E-2</v>
      </c>
      <c r="AD75" s="24">
        <f>(O75/H75)^(1/($O$3-$H$3))-1</f>
        <v>-2.588642523045992E-2</v>
      </c>
    </row>
    <row r="77" spans="1:30" x14ac:dyDescent="0.15">
      <c r="A77" s="5" t="s">
        <v>17</v>
      </c>
      <c r="B77" s="48" t="s">
        <v>471</v>
      </c>
      <c r="C77" s="5"/>
      <c r="D77" s="5"/>
      <c r="E77" s="5"/>
      <c r="G77" s="86"/>
      <c r="H77" s="86"/>
      <c r="I77" s="86"/>
      <c r="J77" s="86"/>
      <c r="K77" s="86"/>
      <c r="L77" s="86"/>
      <c r="M77" s="86"/>
      <c r="N77" s="86"/>
      <c r="O77" s="86"/>
    </row>
    <row r="78" spans="1:30" x14ac:dyDescent="0.15">
      <c r="A78" s="5"/>
      <c r="B78" s="48" t="s">
        <v>527</v>
      </c>
      <c r="C78" s="5"/>
      <c r="D78" s="5"/>
      <c r="E78" s="5"/>
      <c r="G78" s="86"/>
      <c r="H78" s="86"/>
      <c r="I78" s="86"/>
      <c r="J78" s="86"/>
      <c r="K78" s="86"/>
      <c r="L78" s="86"/>
      <c r="M78" s="86"/>
      <c r="N78" s="86"/>
      <c r="O78" s="86"/>
    </row>
    <row r="79" spans="1:30" x14ac:dyDescent="0.15">
      <c r="B79" t="s">
        <v>391</v>
      </c>
    </row>
    <row r="80" spans="1:30" x14ac:dyDescent="0.15">
      <c r="B80" t="s">
        <v>521</v>
      </c>
    </row>
  </sheetData>
  <mergeCells count="3">
    <mergeCell ref="I2:O2"/>
    <mergeCell ref="B2:H2"/>
    <mergeCell ref="Q2:AD2"/>
  </mergeCells>
  <phoneticPr fontId="7" type="noConversion"/>
  <hyperlinks>
    <hyperlink ref="A2" location="'Home'!a1" display="  [HOME]" xr:uid="{00000000-0004-0000-0C00-000000000000}"/>
  </hyperlinks>
  <pageMargins left="0.75" right="0.75" top="1" bottom="1" header="0.5" footer="0.5"/>
  <pageSetup scale="29" orientation="portrait" horizontalDpi="4294967292" verticalDpi="4294967292"/>
  <headerFooter>
    <oddFooter>&amp;LTeleGeography Global Bandwidth Forecast Service&amp;C&amp;R© PriMetrica, Inc. 2006</oddFooter>
  </headerFooter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6"/>
  </sheetPr>
  <dimension ref="A1:O57"/>
  <sheetViews>
    <sheetView showGridLines="0" topLeftCell="A9" workbookViewId="0">
      <selection activeCell="G13" sqref="G13"/>
    </sheetView>
  </sheetViews>
  <sheetFormatPr baseColWidth="10" defaultRowHeight="13" x14ac:dyDescent="0.15"/>
  <cols>
    <col min="1" max="1" width="52.5" style="54" customWidth="1"/>
    <col min="2" max="2" width="10.83203125" style="54"/>
    <col min="3" max="3" width="16.5" style="54" customWidth="1"/>
    <col min="4" max="4" width="10.83203125" style="54"/>
    <col min="5" max="5" width="11.6640625" style="54" bestFit="1" customWidth="1"/>
    <col min="6" max="6" width="10.1640625" style="54" bestFit="1" customWidth="1"/>
    <col min="7" max="7" width="11.5" style="54" bestFit="1" customWidth="1"/>
    <col min="8" max="8" width="12" style="54" customWidth="1"/>
    <col min="9" max="9" width="3.83203125" style="54" customWidth="1"/>
    <col min="10" max="10" width="4" style="54" customWidth="1"/>
    <col min="11" max="16" width="3.83203125" style="54" customWidth="1"/>
    <col min="17" max="16384" width="10.83203125" style="54"/>
  </cols>
  <sheetData>
    <row r="1" spans="1:8" ht="18" x14ac:dyDescent="0.2">
      <c r="A1" s="150" t="s">
        <v>277</v>
      </c>
    </row>
    <row r="2" spans="1:8" s="55" customFormat="1" ht="16" customHeight="1" x14ac:dyDescent="0.15">
      <c r="A2" s="53" t="s">
        <v>256</v>
      </c>
      <c r="B2" s="57"/>
      <c r="C2" s="56"/>
      <c r="D2" s="56"/>
      <c r="E2" s="56"/>
      <c r="F2" s="56"/>
    </row>
    <row r="3" spans="1:8" x14ac:dyDescent="0.15">
      <c r="A3" s="143" t="s">
        <v>528</v>
      </c>
      <c r="B3" s="144"/>
      <c r="D3" s="143" t="s">
        <v>293</v>
      </c>
      <c r="E3" s="144"/>
      <c r="F3" s="144"/>
      <c r="G3" s="144"/>
      <c r="H3" s="144"/>
    </row>
    <row r="4" spans="1:8" ht="12" customHeight="1" x14ac:dyDescent="0.15">
      <c r="A4" s="54" t="s">
        <v>288</v>
      </c>
      <c r="B4" s="164">
        <f>'Trans-Atlantic'!H12/1000</f>
        <v>730.26263378240765</v>
      </c>
      <c r="D4" s="198" t="s">
        <v>291</v>
      </c>
      <c r="E4" s="198"/>
      <c r="F4" s="198"/>
      <c r="G4" s="198"/>
      <c r="H4" s="198"/>
    </row>
    <row r="5" spans="1:8" s="55" customFormat="1" ht="12" customHeight="1" x14ac:dyDescent="0.15">
      <c r="A5" s="55" t="s">
        <v>289</v>
      </c>
      <c r="B5" s="164">
        <v>811.40292642489737</v>
      </c>
      <c r="D5" s="198" t="s">
        <v>292</v>
      </c>
      <c r="E5" s="198"/>
      <c r="F5" s="198"/>
      <c r="G5" s="198"/>
      <c r="H5" s="198"/>
    </row>
    <row r="6" spans="1:8" s="55" customFormat="1" ht="12" customHeight="1" x14ac:dyDescent="0.15">
      <c r="A6" s="95" t="s">
        <v>416</v>
      </c>
      <c r="B6" s="164">
        <v>281.8</v>
      </c>
      <c r="C6" s="117"/>
      <c r="D6" s="198" t="s">
        <v>308</v>
      </c>
      <c r="E6" s="198"/>
      <c r="F6" s="198"/>
      <c r="G6" s="198"/>
      <c r="H6" s="145"/>
    </row>
    <row r="7" spans="1:8" s="55" customFormat="1" ht="14" x14ac:dyDescent="0.15">
      <c r="A7" s="95" t="s">
        <v>433</v>
      </c>
      <c r="B7" s="164">
        <v>2512</v>
      </c>
      <c r="C7" s="117"/>
      <c r="D7" s="54"/>
      <c r="E7" s="54"/>
      <c r="F7" s="54"/>
      <c r="G7" s="54"/>
      <c r="H7" s="54"/>
    </row>
    <row r="8" spans="1:8" ht="14" x14ac:dyDescent="0.15">
      <c r="A8" s="95" t="s">
        <v>417</v>
      </c>
      <c r="B8" s="72">
        <v>48</v>
      </c>
      <c r="C8" s="57"/>
    </row>
    <row r="9" spans="1:8" s="55" customFormat="1" ht="14" x14ac:dyDescent="0.15">
      <c r="A9" s="95" t="s">
        <v>432</v>
      </c>
      <c r="B9" s="72">
        <v>112</v>
      </c>
      <c r="C9" s="117"/>
      <c r="D9" s="54"/>
      <c r="E9" s="54"/>
      <c r="F9" s="54"/>
      <c r="G9" s="54"/>
      <c r="H9" s="54"/>
    </row>
    <row r="10" spans="1:8" x14ac:dyDescent="0.15">
      <c r="B10" s="57"/>
      <c r="C10" s="57"/>
    </row>
    <row r="11" spans="1:8" x14ac:dyDescent="0.15">
      <c r="A11" s="143" t="s">
        <v>258</v>
      </c>
      <c r="B11" s="144"/>
      <c r="C11" s="144"/>
      <c r="D11" s="144"/>
      <c r="E11" s="144"/>
      <c r="F11" s="144"/>
      <c r="G11" s="144"/>
      <c r="H11" s="144"/>
    </row>
    <row r="12" spans="1:8" s="55" customFormat="1" ht="26" customHeight="1" x14ac:dyDescent="0.15">
      <c r="B12" s="56"/>
      <c r="C12" s="56"/>
      <c r="D12" s="56"/>
      <c r="E12" s="56"/>
      <c r="F12" s="56" t="s">
        <v>259</v>
      </c>
      <c r="G12" s="56" t="s">
        <v>260</v>
      </c>
      <c r="H12" s="56" t="s">
        <v>261</v>
      </c>
    </row>
    <row r="13" spans="1:8" ht="24" customHeight="1" x14ac:dyDescent="0.15">
      <c r="A13" s="58" t="s">
        <v>262</v>
      </c>
      <c r="B13" s="194"/>
      <c r="C13" s="195"/>
      <c r="D13" s="196"/>
      <c r="E13" s="197"/>
      <c r="F13" s="87">
        <f>'Trans-Atlantic'!AD12</f>
        <v>0.26701361587895556</v>
      </c>
      <c r="G13" s="60">
        <f>(1+H13)*F13</f>
        <v>0.26701361587895556</v>
      </c>
      <c r="H13" s="59">
        <f t="shared" ref="H13:H18" si="0">IF(G22=TRUE,0%,F22)</f>
        <v>0</v>
      </c>
    </row>
    <row r="14" spans="1:8" ht="26" customHeight="1" x14ac:dyDescent="0.15">
      <c r="A14" s="58" t="s">
        <v>414</v>
      </c>
      <c r="B14" s="194"/>
      <c r="C14" s="195"/>
      <c r="D14" s="196"/>
      <c r="E14" s="197"/>
      <c r="F14" s="61">
        <f>B6/B8</f>
        <v>5.8708333333333336</v>
      </c>
      <c r="G14" s="62">
        <f>(1+H14)*F14</f>
        <v>5.8708333333333336</v>
      </c>
      <c r="H14" s="59">
        <f t="shared" si="0"/>
        <v>0</v>
      </c>
    </row>
    <row r="15" spans="1:8" ht="26" customHeight="1" x14ac:dyDescent="0.15">
      <c r="A15" s="58" t="s">
        <v>415</v>
      </c>
      <c r="B15" s="194"/>
      <c r="C15" s="195"/>
      <c r="D15" s="196"/>
      <c r="E15" s="197"/>
      <c r="F15" s="61">
        <f>B7/B9</f>
        <v>22.428571428571427</v>
      </c>
      <c r="G15" s="62">
        <f>(1+H15)*F15</f>
        <v>22.428571428571427</v>
      </c>
      <c r="H15" s="59">
        <f t="shared" si="0"/>
        <v>0</v>
      </c>
    </row>
    <row r="16" spans="1:8" ht="26" customHeight="1" x14ac:dyDescent="0.15">
      <c r="A16" s="58" t="s">
        <v>263</v>
      </c>
      <c r="B16" s="194"/>
      <c r="C16" s="195"/>
      <c r="D16" s="196"/>
      <c r="E16" s="197"/>
      <c r="F16" s="63">
        <v>0</v>
      </c>
      <c r="G16" s="63">
        <f>H16</f>
        <v>0</v>
      </c>
      <c r="H16" s="59">
        <f t="shared" si="0"/>
        <v>0</v>
      </c>
    </row>
    <row r="17" spans="1:15" ht="26" customHeight="1" x14ac:dyDescent="0.15">
      <c r="A17" s="58" t="s">
        <v>290</v>
      </c>
      <c r="B17" s="194"/>
      <c r="C17" s="195"/>
      <c r="D17" s="196"/>
      <c r="E17" s="197"/>
      <c r="F17" s="63">
        <v>24</v>
      </c>
      <c r="G17" s="62">
        <f>(1+H17)*F17</f>
        <v>24</v>
      </c>
      <c r="H17" s="59">
        <f t="shared" si="0"/>
        <v>0</v>
      </c>
    </row>
    <row r="18" spans="1:15" ht="26" customHeight="1" x14ac:dyDescent="0.15">
      <c r="A18" s="58" t="s">
        <v>413</v>
      </c>
      <c r="B18" s="194"/>
      <c r="C18" s="195"/>
      <c r="D18" s="196"/>
      <c r="E18" s="197"/>
      <c r="F18" s="63">
        <v>20</v>
      </c>
      <c r="G18" s="62">
        <f>(1+H18)*F18</f>
        <v>20</v>
      </c>
      <c r="H18" s="59">
        <f t="shared" si="0"/>
        <v>0</v>
      </c>
    </row>
    <row r="19" spans="1:15" ht="12" customHeight="1" x14ac:dyDescent="0.15">
      <c r="A19" s="165"/>
      <c r="B19" s="166"/>
      <c r="C19" s="166"/>
      <c r="D19" s="165"/>
      <c r="E19" s="165"/>
      <c r="H19" s="167"/>
    </row>
    <row r="21" spans="1:15" s="104" customFormat="1" x14ac:dyDescent="0.15">
      <c r="A21" s="118" t="s">
        <v>264</v>
      </c>
      <c r="B21" s="119" t="s">
        <v>265</v>
      </c>
      <c r="C21" s="119" t="s">
        <v>266</v>
      </c>
      <c r="D21" s="119" t="s">
        <v>267</v>
      </c>
      <c r="E21" s="119" t="s">
        <v>268</v>
      </c>
      <c r="F21" s="119"/>
      <c r="G21" s="119" t="s">
        <v>269</v>
      </c>
    </row>
    <row r="22" spans="1:15" s="104" customFormat="1" x14ac:dyDescent="0.15">
      <c r="A22" s="120">
        <v>5</v>
      </c>
      <c r="B22" s="121">
        <f t="shared" ref="B22:B27" si="1">E22-D22</f>
        <v>3.3706146296599124</v>
      </c>
      <c r="C22" s="121">
        <f t="shared" ref="C22:C27" si="2">B22/100</f>
        <v>3.3706146296599127E-2</v>
      </c>
      <c r="D22" s="121">
        <f>0.1/F13-1</f>
        <v>-0.62548726337112082</v>
      </c>
      <c r="E22" s="121">
        <f>1/F13-1</f>
        <v>2.7451273662887918</v>
      </c>
      <c r="F22" s="122">
        <f>D22+(A22*C22)</f>
        <v>-0.45695653188812518</v>
      </c>
      <c r="G22" s="123" t="b">
        <v>1</v>
      </c>
    </row>
    <row r="23" spans="1:15" s="104" customFormat="1" ht="14" customHeight="1" x14ac:dyDescent="0.15">
      <c r="A23" s="124">
        <v>98</v>
      </c>
      <c r="B23" s="121">
        <f t="shared" si="1"/>
        <v>0.70333569907735971</v>
      </c>
      <c r="C23" s="121">
        <f t="shared" si="2"/>
        <v>7.033356990773597E-3</v>
      </c>
      <c r="D23" s="121">
        <v>0</v>
      </c>
      <c r="E23" s="121">
        <f>(10-F14)/F14</f>
        <v>0.70333569907735971</v>
      </c>
      <c r="F23" s="122">
        <f>D23+(A23*C23)</f>
        <v>0.68926898509581247</v>
      </c>
      <c r="G23" s="123" t="b">
        <v>1</v>
      </c>
    </row>
    <row r="24" spans="1:15" s="104" customFormat="1" ht="14" customHeight="1" x14ac:dyDescent="0.15">
      <c r="A24" s="124">
        <v>9</v>
      </c>
      <c r="B24" s="121">
        <f t="shared" si="1"/>
        <v>1.229299363057325</v>
      </c>
      <c r="C24" s="121">
        <f t="shared" si="2"/>
        <v>1.229299363057325E-2</v>
      </c>
      <c r="D24" s="121">
        <v>0</v>
      </c>
      <c r="E24" s="121">
        <f>(50-F15)/F15</f>
        <v>1.229299363057325</v>
      </c>
      <c r="F24" s="122">
        <f>D24+(A24*C24)</f>
        <v>0.11063694267515925</v>
      </c>
      <c r="G24" s="123" t="b">
        <v>1</v>
      </c>
    </row>
    <row r="25" spans="1:15" s="104" customFormat="1" x14ac:dyDescent="0.15">
      <c r="A25" s="104">
        <v>2</v>
      </c>
      <c r="B25" s="121">
        <f t="shared" si="1"/>
        <v>100</v>
      </c>
      <c r="C25" s="121">
        <f t="shared" si="2"/>
        <v>1</v>
      </c>
      <c r="D25" s="121">
        <v>0</v>
      </c>
      <c r="E25" s="104">
        <v>100</v>
      </c>
      <c r="F25" s="122">
        <f>D25+(A25*C25)</f>
        <v>2</v>
      </c>
      <c r="G25" s="123" t="b">
        <v>1</v>
      </c>
    </row>
    <row r="26" spans="1:15" s="104" customFormat="1" x14ac:dyDescent="0.15">
      <c r="A26" s="104">
        <v>24</v>
      </c>
      <c r="B26" s="121">
        <f t="shared" si="1"/>
        <v>0.24999999999999989</v>
      </c>
      <c r="C26" s="121">
        <f t="shared" si="2"/>
        <v>2.4999999999999988E-3</v>
      </c>
      <c r="D26" s="125">
        <f>2/F17-1</f>
        <v>-0.91666666666666663</v>
      </c>
      <c r="E26" s="126">
        <f>8/F17-1</f>
        <v>-0.66666666666666674</v>
      </c>
      <c r="F26" s="122">
        <f>A26/F17-1</f>
        <v>0</v>
      </c>
      <c r="G26" s="123" t="b">
        <v>1</v>
      </c>
      <c r="H26" s="126"/>
    </row>
    <row r="27" spans="1:15" s="104" customFormat="1" x14ac:dyDescent="0.15">
      <c r="A27" s="104">
        <v>10</v>
      </c>
      <c r="B27" s="121">
        <f t="shared" si="1"/>
        <v>1.5</v>
      </c>
      <c r="C27" s="121">
        <f t="shared" si="2"/>
        <v>1.4999999999999999E-2</v>
      </c>
      <c r="D27" s="121">
        <v>0</v>
      </c>
      <c r="E27" s="121">
        <f>(50-F18)/F18</f>
        <v>1.5</v>
      </c>
      <c r="F27" s="122">
        <f>D27+(A27*C27)</f>
        <v>0.15</v>
      </c>
      <c r="G27" s="123" t="b">
        <v>1</v>
      </c>
    </row>
    <row r="28" spans="1:15" s="104" customFormat="1" x14ac:dyDescent="0.15"/>
    <row r="29" spans="1:15" s="104" customFormat="1" x14ac:dyDescent="0.15">
      <c r="B29" s="127">
        <v>2023</v>
      </c>
      <c r="C29" s="127">
        <v>2024</v>
      </c>
      <c r="D29" s="127">
        <v>2025</v>
      </c>
      <c r="E29" s="127">
        <v>2026</v>
      </c>
      <c r="F29" s="127">
        <v>2027</v>
      </c>
      <c r="G29" s="127">
        <v>2028</v>
      </c>
      <c r="H29" s="127">
        <v>2029</v>
      </c>
      <c r="I29" s="127">
        <v>2030</v>
      </c>
      <c r="J29" s="127">
        <v>2031</v>
      </c>
      <c r="K29" s="127">
        <v>2032</v>
      </c>
      <c r="L29" s="127">
        <v>2033</v>
      </c>
      <c r="M29" s="127">
        <v>2034</v>
      </c>
      <c r="N29" s="127">
        <v>2035</v>
      </c>
      <c r="O29" s="127">
        <v>2036</v>
      </c>
    </row>
    <row r="30" spans="1:15" s="104" customFormat="1" ht="25" customHeight="1" x14ac:dyDescent="0.15">
      <c r="A30" s="104" t="s">
        <v>270</v>
      </c>
      <c r="B30" s="128">
        <f>B5</f>
        <v>811.40292642489737</v>
      </c>
      <c r="C30" s="128">
        <f>B30*(1+$F$13)</f>
        <v>1028.0585557443753</v>
      </c>
      <c r="D30" s="128">
        <f t="shared" ref="D30:O30" si="3">C30*(1+$F$13)</f>
        <v>1302.5641880489777</v>
      </c>
      <c r="E30" s="128">
        <f t="shared" si="3"/>
        <v>1650.3665618143712</v>
      </c>
      <c r="F30" s="128">
        <f t="shared" si="3"/>
        <v>2091.0369050101463</v>
      </c>
      <c r="G30" s="128">
        <f t="shared" si="3"/>
        <v>2649.3722299532456</v>
      </c>
      <c r="H30" s="128">
        <f t="shared" si="3"/>
        <v>3356.7906888823532</v>
      </c>
      <c r="I30" s="128">
        <f t="shared" si="3"/>
        <v>4253.0995084696406</v>
      </c>
      <c r="J30" s="128">
        <f t="shared" si="3"/>
        <v>5388.7349869191276</v>
      </c>
      <c r="K30" s="128">
        <f t="shared" si="3"/>
        <v>6827.6006007898404</v>
      </c>
      <c r="L30" s="128">
        <f t="shared" si="3"/>
        <v>8650.6629249840644</v>
      </c>
      <c r="M30" s="128">
        <f t="shared" si="3"/>
        <v>10960.507712334082</v>
      </c>
      <c r="N30" s="128">
        <f t="shared" si="3"/>
        <v>13887.112508473583</v>
      </c>
      <c r="O30" s="128">
        <f t="shared" si="3"/>
        <v>17595.160633478987</v>
      </c>
    </row>
    <row r="31" spans="1:15" s="104" customFormat="1" x14ac:dyDescent="0.15">
      <c r="A31" s="104" t="s">
        <v>271</v>
      </c>
      <c r="B31" s="128">
        <f>B30</f>
        <v>811.40292642489737</v>
      </c>
      <c r="C31" s="128">
        <f t="shared" ref="C31:O31" si="4">B31*(1+$G$13)</f>
        <v>1028.0585557443753</v>
      </c>
      <c r="D31" s="128">
        <f t="shared" si="4"/>
        <v>1302.5641880489777</v>
      </c>
      <c r="E31" s="128">
        <f t="shared" si="4"/>
        <v>1650.3665618143712</v>
      </c>
      <c r="F31" s="128">
        <f t="shared" si="4"/>
        <v>2091.0369050101463</v>
      </c>
      <c r="G31" s="128">
        <f t="shared" si="4"/>
        <v>2649.3722299532456</v>
      </c>
      <c r="H31" s="128">
        <f t="shared" si="4"/>
        <v>3356.7906888823532</v>
      </c>
      <c r="I31" s="128">
        <f t="shared" si="4"/>
        <v>4253.0995084696406</v>
      </c>
      <c r="J31" s="128">
        <f t="shared" si="4"/>
        <v>5388.7349869191276</v>
      </c>
      <c r="K31" s="128">
        <f t="shared" si="4"/>
        <v>6827.6006007898404</v>
      </c>
      <c r="L31" s="128">
        <f t="shared" si="4"/>
        <v>8650.6629249840644</v>
      </c>
      <c r="M31" s="128">
        <f t="shared" si="4"/>
        <v>10960.507712334082</v>
      </c>
      <c r="N31" s="128">
        <f t="shared" si="4"/>
        <v>13887.112508473583</v>
      </c>
      <c r="O31" s="128">
        <f t="shared" si="4"/>
        <v>17595.160633478987</v>
      </c>
    </row>
    <row r="32" spans="1:15" s="104" customFormat="1" x14ac:dyDescent="0.15">
      <c r="A32" s="104" t="s">
        <v>272</v>
      </c>
      <c r="B32" s="129">
        <f>B6+B7</f>
        <v>2793.8</v>
      </c>
      <c r="C32" s="129">
        <f t="shared" ref="C32:O32" si="5">B32</f>
        <v>2793.8</v>
      </c>
      <c r="D32" s="129">
        <f t="shared" si="5"/>
        <v>2793.8</v>
      </c>
      <c r="E32" s="129">
        <f t="shared" si="5"/>
        <v>2793.8</v>
      </c>
      <c r="F32" s="129">
        <f t="shared" si="5"/>
        <v>2793.8</v>
      </c>
      <c r="G32" s="129">
        <f t="shared" si="5"/>
        <v>2793.8</v>
      </c>
      <c r="H32" s="129">
        <f t="shared" si="5"/>
        <v>2793.8</v>
      </c>
      <c r="I32" s="129">
        <f t="shared" si="5"/>
        <v>2793.8</v>
      </c>
      <c r="J32" s="129">
        <f t="shared" si="5"/>
        <v>2793.8</v>
      </c>
      <c r="K32" s="129">
        <f t="shared" si="5"/>
        <v>2793.8</v>
      </c>
      <c r="L32" s="129">
        <f t="shared" si="5"/>
        <v>2793.8</v>
      </c>
      <c r="M32" s="129">
        <f t="shared" si="5"/>
        <v>2793.8</v>
      </c>
      <c r="N32" s="129">
        <f t="shared" si="5"/>
        <v>2793.8</v>
      </c>
      <c r="O32" s="129">
        <f t="shared" si="5"/>
        <v>2793.8</v>
      </c>
    </row>
    <row r="33" spans="1:15" s="104" customFormat="1" x14ac:dyDescent="0.15">
      <c r="A33" s="104" t="s">
        <v>273</v>
      </c>
      <c r="B33" s="161">
        <f>(B8*G14)+(B9*G15)+(G16*G17*G18)</f>
        <v>2793.8</v>
      </c>
      <c r="C33" s="161">
        <f t="shared" ref="C33:O33" si="6">B33</f>
        <v>2793.8</v>
      </c>
      <c r="D33" s="161">
        <f t="shared" si="6"/>
        <v>2793.8</v>
      </c>
      <c r="E33" s="161">
        <f t="shared" si="6"/>
        <v>2793.8</v>
      </c>
      <c r="F33" s="161">
        <f t="shared" si="6"/>
        <v>2793.8</v>
      </c>
      <c r="G33" s="161">
        <f t="shared" si="6"/>
        <v>2793.8</v>
      </c>
      <c r="H33" s="161">
        <f t="shared" si="6"/>
        <v>2793.8</v>
      </c>
      <c r="I33" s="161">
        <f t="shared" si="6"/>
        <v>2793.8</v>
      </c>
      <c r="J33" s="161">
        <f t="shared" si="6"/>
        <v>2793.8</v>
      </c>
      <c r="K33" s="161">
        <f t="shared" si="6"/>
        <v>2793.8</v>
      </c>
      <c r="L33" s="161">
        <f t="shared" si="6"/>
        <v>2793.8</v>
      </c>
      <c r="M33" s="130">
        <f t="shared" si="6"/>
        <v>2793.8</v>
      </c>
      <c r="N33" s="130">
        <f t="shared" si="6"/>
        <v>2793.8</v>
      </c>
      <c r="O33" s="130">
        <f t="shared" si="6"/>
        <v>2793.8</v>
      </c>
    </row>
    <row r="34" spans="1:15" x14ac:dyDescent="0.15">
      <c r="A34" s="54" t="s">
        <v>274</v>
      </c>
      <c r="B34" s="54">
        <f t="shared" ref="B34:O34" si="7">IF(B31&gt;B33,1,0)</f>
        <v>0</v>
      </c>
      <c r="C34" s="54">
        <f t="shared" si="7"/>
        <v>0</v>
      </c>
      <c r="D34" s="54">
        <f t="shared" si="7"/>
        <v>0</v>
      </c>
      <c r="E34" s="54">
        <f t="shared" si="7"/>
        <v>0</v>
      </c>
      <c r="F34" s="54">
        <f t="shared" si="7"/>
        <v>0</v>
      </c>
      <c r="G34" s="54">
        <f t="shared" si="7"/>
        <v>0</v>
      </c>
      <c r="H34" s="54">
        <f t="shared" si="7"/>
        <v>1</v>
      </c>
      <c r="I34" s="54">
        <f t="shared" si="7"/>
        <v>1</v>
      </c>
      <c r="J34" s="54">
        <f t="shared" si="7"/>
        <v>1</v>
      </c>
      <c r="K34" s="54">
        <f t="shared" si="7"/>
        <v>1</v>
      </c>
      <c r="L34" s="54">
        <f t="shared" si="7"/>
        <v>1</v>
      </c>
      <c r="M34" s="54">
        <f t="shared" si="7"/>
        <v>1</v>
      </c>
      <c r="N34" s="54">
        <f t="shared" si="7"/>
        <v>1</v>
      </c>
      <c r="O34" s="54">
        <f t="shared" si="7"/>
        <v>1</v>
      </c>
    </row>
    <row r="35" spans="1:15" s="104" customFormat="1" x14ac:dyDescent="0.15">
      <c r="A35" s="131" t="str">
        <f>"Trans-Atlantic Supply Exhaustion = "&amp;IF(L34=0,"Beyond 2029",HLOOKUP(1,B34:P36,2,FALSE))</f>
        <v>Trans-Atlantic Supply Exhaustion = 2029</v>
      </c>
      <c r="B35" s="104">
        <f t="shared" ref="B35:O35" si="8">B29</f>
        <v>2023</v>
      </c>
      <c r="C35" s="104">
        <f t="shared" si="8"/>
        <v>2024</v>
      </c>
      <c r="D35" s="104">
        <f t="shared" si="8"/>
        <v>2025</v>
      </c>
      <c r="E35" s="104">
        <f t="shared" si="8"/>
        <v>2026</v>
      </c>
      <c r="F35" s="104">
        <f t="shared" si="8"/>
        <v>2027</v>
      </c>
      <c r="G35" s="104">
        <f t="shared" si="8"/>
        <v>2028</v>
      </c>
      <c r="H35" s="104">
        <f t="shared" si="8"/>
        <v>2029</v>
      </c>
      <c r="I35" s="104">
        <f t="shared" si="8"/>
        <v>2030</v>
      </c>
      <c r="J35" s="104">
        <f t="shared" si="8"/>
        <v>2031</v>
      </c>
      <c r="K35" s="104">
        <f t="shared" si="8"/>
        <v>2032</v>
      </c>
      <c r="L35" s="104">
        <f t="shared" si="8"/>
        <v>2033</v>
      </c>
      <c r="M35" s="104">
        <f t="shared" si="8"/>
        <v>2034</v>
      </c>
      <c r="N35" s="104">
        <f t="shared" si="8"/>
        <v>2035</v>
      </c>
      <c r="O35" s="104">
        <f t="shared" si="8"/>
        <v>2036</v>
      </c>
    </row>
    <row r="36" spans="1:15" s="104" customFormat="1" x14ac:dyDescent="0.15">
      <c r="A36" s="131" t="str">
        <f>IF(B32=B33,"","Modeled Potential Capacity")</f>
        <v/>
      </c>
    </row>
    <row r="37" spans="1:15" s="104" customFormat="1" x14ac:dyDescent="0.15"/>
    <row r="38" spans="1:15" s="104" customFormat="1" x14ac:dyDescent="0.15"/>
    <row r="46" spans="1:15" x14ac:dyDescent="0.15">
      <c r="A46" s="64" t="s">
        <v>17</v>
      </c>
    </row>
    <row r="47" spans="1:15" x14ac:dyDescent="0.15">
      <c r="A47" s="64" t="s">
        <v>276</v>
      </c>
    </row>
    <row r="48" spans="1:15" x14ac:dyDescent="0.15">
      <c r="A48" s="54" t="s">
        <v>529</v>
      </c>
    </row>
    <row r="49" spans="1:1" x14ac:dyDescent="0.15">
      <c r="A49" s="54" t="s">
        <v>530</v>
      </c>
    </row>
    <row r="50" spans="1:1" x14ac:dyDescent="0.15">
      <c r="A50" s="64" t="s">
        <v>278</v>
      </c>
    </row>
    <row r="51" spans="1:1" x14ac:dyDescent="0.15">
      <c r="A51" s="65" t="s">
        <v>418</v>
      </c>
    </row>
    <row r="52" spans="1:1" x14ac:dyDescent="0.15">
      <c r="A52" s="65" t="s">
        <v>424</v>
      </c>
    </row>
    <row r="53" spans="1:1" x14ac:dyDescent="0.15">
      <c r="A53" s="65" t="s">
        <v>439</v>
      </c>
    </row>
    <row r="54" spans="1:1" x14ac:dyDescent="0.15">
      <c r="A54" s="65" t="s">
        <v>275</v>
      </c>
    </row>
    <row r="55" spans="1:1" x14ac:dyDescent="0.15">
      <c r="A55" s="65" t="s">
        <v>440</v>
      </c>
    </row>
    <row r="56" spans="1:1" x14ac:dyDescent="0.15">
      <c r="A56" s="153" t="s">
        <v>427</v>
      </c>
    </row>
    <row r="57" spans="1:1" x14ac:dyDescent="0.15">
      <c r="A57" s="54" t="s">
        <v>520</v>
      </c>
    </row>
  </sheetData>
  <mergeCells count="15">
    <mergeCell ref="D4:H4"/>
    <mergeCell ref="D5:H5"/>
    <mergeCell ref="B13:C13"/>
    <mergeCell ref="D13:E13"/>
    <mergeCell ref="D6:G6"/>
    <mergeCell ref="B18:C18"/>
    <mergeCell ref="D18:E18"/>
    <mergeCell ref="B14:C14"/>
    <mergeCell ref="D14:E14"/>
    <mergeCell ref="B16:C16"/>
    <mergeCell ref="D16:E16"/>
    <mergeCell ref="B17:C17"/>
    <mergeCell ref="D17:E17"/>
    <mergeCell ref="B15:C15"/>
    <mergeCell ref="D15:E15"/>
  </mergeCells>
  <hyperlinks>
    <hyperlink ref="A2" location="'Home'!a1" display="  [HOME]" xr:uid="{00000000-0004-0000-0D00-000000000000}"/>
  </hyperlinks>
  <pageMargins left="0.75" right="0.75" top="1" bottom="1" header="0.5" footer="0.5"/>
  <pageSetup orientation="portrait" horizontalDpi="4294967292" verticalDpi="4294967292"/>
  <ignoredErrors>
    <ignoredError sqref="G16" formula="1"/>
  </ignoredErrors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95233" r:id="rId3" name="Scroll Bar 1">
              <controlPr defaultSize="0" autoPict="0">
                <anchor moveWithCells="1">
                  <from>
                    <xdr:col>3</xdr:col>
                    <xdr:colOff>63500</xdr:colOff>
                    <xdr:row>12</xdr:row>
                    <xdr:rowOff>76200</xdr:rowOff>
                  </from>
                  <to>
                    <xdr:col>4</xdr:col>
                    <xdr:colOff>825500</xdr:colOff>
                    <xdr:row>12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234" r:id="rId4" name="Scroll Bar 2">
              <controlPr defaultSize="0" autoPict="0">
                <anchor moveWithCells="1">
                  <from>
                    <xdr:col>3</xdr:col>
                    <xdr:colOff>76200</xdr:colOff>
                    <xdr:row>13</xdr:row>
                    <xdr:rowOff>76200</xdr:rowOff>
                  </from>
                  <to>
                    <xdr:col>4</xdr:col>
                    <xdr:colOff>825500</xdr:colOff>
                    <xdr:row>13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235" r:id="rId5" name="Check Box 3">
              <controlPr defaultSize="0" autoFill="0" autoLine="0" autoPict="0">
                <anchor moveWithCells="1">
                  <from>
                    <xdr:col>1</xdr:col>
                    <xdr:colOff>38100</xdr:colOff>
                    <xdr:row>12</xdr:row>
                    <xdr:rowOff>38100</xdr:rowOff>
                  </from>
                  <to>
                    <xdr:col>2</xdr:col>
                    <xdr:colOff>1155700</xdr:colOff>
                    <xdr:row>12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238" r:id="rId6" name="Check Box 6">
              <controlPr defaultSize="0" autoFill="0" autoLine="0" autoPict="0">
                <anchor moveWithCells="1">
                  <from>
                    <xdr:col>1</xdr:col>
                    <xdr:colOff>38100</xdr:colOff>
                    <xdr:row>13</xdr:row>
                    <xdr:rowOff>38100</xdr:rowOff>
                  </from>
                  <to>
                    <xdr:col>2</xdr:col>
                    <xdr:colOff>1155700</xdr:colOff>
                    <xdr:row>13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236" r:id="rId7" name="Scroll Bar 4">
              <controlPr defaultSize="0" autoPict="0">
                <anchor moveWithCells="1">
                  <from>
                    <xdr:col>3</xdr:col>
                    <xdr:colOff>76200</xdr:colOff>
                    <xdr:row>15</xdr:row>
                    <xdr:rowOff>76200</xdr:rowOff>
                  </from>
                  <to>
                    <xdr:col>4</xdr:col>
                    <xdr:colOff>825500</xdr:colOff>
                    <xdr:row>15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237" r:id="rId8" name="Check Box 5">
              <controlPr defaultSize="0" autoFill="0" autoLine="0" autoPict="0">
                <anchor moveWithCells="1">
                  <from>
                    <xdr:col>1</xdr:col>
                    <xdr:colOff>38100</xdr:colOff>
                    <xdr:row>15</xdr:row>
                    <xdr:rowOff>38100</xdr:rowOff>
                  </from>
                  <to>
                    <xdr:col>2</xdr:col>
                    <xdr:colOff>1155700</xdr:colOff>
                    <xdr:row>15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240" r:id="rId9" name="Scroll Bar 8">
              <controlPr defaultSize="0" autoPict="0">
                <anchor moveWithCells="1">
                  <from>
                    <xdr:col>3</xdr:col>
                    <xdr:colOff>76200</xdr:colOff>
                    <xdr:row>16</xdr:row>
                    <xdr:rowOff>76200</xdr:rowOff>
                  </from>
                  <to>
                    <xdr:col>4</xdr:col>
                    <xdr:colOff>825500</xdr:colOff>
                    <xdr:row>16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241" r:id="rId10" name="Check Box 9">
              <controlPr defaultSize="0" autoFill="0" autoLine="0" autoPict="0">
                <anchor moveWithCells="1">
                  <from>
                    <xdr:col>1</xdr:col>
                    <xdr:colOff>38100</xdr:colOff>
                    <xdr:row>16</xdr:row>
                    <xdr:rowOff>38100</xdr:rowOff>
                  </from>
                  <to>
                    <xdr:col>2</xdr:col>
                    <xdr:colOff>1155700</xdr:colOff>
                    <xdr:row>16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244" r:id="rId11" name="Scroll Bar 12">
              <controlPr defaultSize="0" autoPict="0">
                <anchor moveWithCells="1">
                  <from>
                    <xdr:col>3</xdr:col>
                    <xdr:colOff>76200</xdr:colOff>
                    <xdr:row>17</xdr:row>
                    <xdr:rowOff>76200</xdr:rowOff>
                  </from>
                  <to>
                    <xdr:col>4</xdr:col>
                    <xdr:colOff>825500</xdr:colOff>
                    <xdr:row>17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245" r:id="rId12" name="Check Box 13">
              <controlPr defaultSize="0" autoFill="0" autoLine="0" autoPict="0">
                <anchor moveWithCells="1">
                  <from>
                    <xdr:col>1</xdr:col>
                    <xdr:colOff>38100</xdr:colOff>
                    <xdr:row>17</xdr:row>
                    <xdr:rowOff>38100</xdr:rowOff>
                  </from>
                  <to>
                    <xdr:col>2</xdr:col>
                    <xdr:colOff>1155700</xdr:colOff>
                    <xdr:row>17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247" r:id="rId13" name="Scroll Bar 15">
              <controlPr defaultSize="0" autoPict="0">
                <anchor moveWithCells="1">
                  <from>
                    <xdr:col>3</xdr:col>
                    <xdr:colOff>76200</xdr:colOff>
                    <xdr:row>14</xdr:row>
                    <xdr:rowOff>76200</xdr:rowOff>
                  </from>
                  <to>
                    <xdr:col>4</xdr:col>
                    <xdr:colOff>825500</xdr:colOff>
                    <xdr:row>14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5248" r:id="rId14" name="Check Box 16">
              <controlPr defaultSize="0" autoFill="0" autoLine="0" autoPict="0">
                <anchor moveWithCells="1">
                  <from>
                    <xdr:col>1</xdr:col>
                    <xdr:colOff>38100</xdr:colOff>
                    <xdr:row>14</xdr:row>
                    <xdr:rowOff>38100</xdr:rowOff>
                  </from>
                  <to>
                    <xdr:col>2</xdr:col>
                    <xdr:colOff>1155700</xdr:colOff>
                    <xdr:row>14</xdr:row>
                    <xdr:rowOff>254000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6"/>
  </sheetPr>
  <dimension ref="A1:R57"/>
  <sheetViews>
    <sheetView showGridLines="0" workbookViewId="0"/>
  </sheetViews>
  <sheetFormatPr baseColWidth="10" defaultRowHeight="13" x14ac:dyDescent="0.15"/>
  <cols>
    <col min="1" max="1" width="52.5" style="54" customWidth="1"/>
    <col min="2" max="2" width="10.83203125" style="54"/>
    <col min="3" max="3" width="16.5" style="54" customWidth="1"/>
    <col min="4" max="4" width="10.83203125" style="54"/>
    <col min="5" max="5" width="11.6640625" style="54" bestFit="1" customWidth="1"/>
    <col min="6" max="6" width="10.1640625" style="54" bestFit="1" customWidth="1"/>
    <col min="7" max="7" width="11.5" style="54" bestFit="1" customWidth="1"/>
    <col min="8" max="8" width="12" style="54" customWidth="1"/>
    <col min="9" max="9" width="3.83203125" style="54" customWidth="1"/>
    <col min="10" max="10" width="4" style="54" customWidth="1"/>
    <col min="11" max="16" width="3.83203125" style="54" customWidth="1"/>
    <col min="17" max="16384" width="10.83203125" style="54"/>
  </cols>
  <sheetData>
    <row r="1" spans="1:9" ht="18" x14ac:dyDescent="0.2">
      <c r="A1" s="150" t="s">
        <v>279</v>
      </c>
    </row>
    <row r="2" spans="1:9" s="55" customFormat="1" ht="16" customHeight="1" x14ac:dyDescent="0.15">
      <c r="A2" s="53" t="s">
        <v>256</v>
      </c>
      <c r="B2" s="57"/>
      <c r="C2" s="56"/>
      <c r="D2" s="56"/>
      <c r="E2" s="56"/>
      <c r="F2" s="56"/>
    </row>
    <row r="3" spans="1:9" x14ac:dyDescent="0.15">
      <c r="A3" s="143" t="s">
        <v>528</v>
      </c>
      <c r="B3" s="144"/>
      <c r="D3" s="143" t="s">
        <v>293</v>
      </c>
      <c r="E3" s="144"/>
      <c r="F3" s="144"/>
      <c r="G3" s="144"/>
      <c r="H3" s="144"/>
    </row>
    <row r="4" spans="1:9" ht="12" customHeight="1" x14ac:dyDescent="0.15">
      <c r="A4" s="54" t="s">
        <v>288</v>
      </c>
      <c r="B4" s="66">
        <f>'Trans-Pacific'!H12/1000</f>
        <v>321.92059598784874</v>
      </c>
      <c r="D4" s="198" t="s">
        <v>291</v>
      </c>
      <c r="E4" s="198"/>
      <c r="F4" s="198"/>
      <c r="G4" s="198"/>
      <c r="H4" s="198"/>
    </row>
    <row r="5" spans="1:9" s="55" customFormat="1" ht="12" customHeight="1" x14ac:dyDescent="0.15">
      <c r="A5" s="55" t="s">
        <v>289</v>
      </c>
      <c r="B5" s="66">
        <v>357.68955109760975</v>
      </c>
      <c r="D5" s="198" t="s">
        <v>292</v>
      </c>
      <c r="E5" s="198"/>
      <c r="F5" s="198"/>
      <c r="G5" s="198"/>
      <c r="H5" s="198"/>
    </row>
    <row r="6" spans="1:9" s="55" customFormat="1" ht="12" customHeight="1" x14ac:dyDescent="0.15">
      <c r="A6" s="95" t="s">
        <v>416</v>
      </c>
      <c r="B6" s="66">
        <v>165.7</v>
      </c>
      <c r="C6" s="117"/>
      <c r="D6" s="198" t="s">
        <v>308</v>
      </c>
      <c r="E6" s="198"/>
      <c r="F6" s="198"/>
      <c r="G6" s="198"/>
      <c r="H6" s="145"/>
    </row>
    <row r="7" spans="1:9" s="55" customFormat="1" ht="14" x14ac:dyDescent="0.15">
      <c r="A7" s="95" t="s">
        <v>433</v>
      </c>
      <c r="B7" s="66">
        <v>1481.4</v>
      </c>
      <c r="C7" s="117"/>
      <c r="D7" s="54"/>
      <c r="E7" s="54"/>
      <c r="F7" s="54"/>
      <c r="G7" s="54"/>
      <c r="H7" s="54"/>
    </row>
    <row r="8" spans="1:9" ht="14" x14ac:dyDescent="0.15">
      <c r="A8" s="95" t="s">
        <v>417</v>
      </c>
      <c r="B8" s="54">
        <v>43</v>
      </c>
      <c r="C8" s="57"/>
    </row>
    <row r="9" spans="1:9" s="55" customFormat="1" ht="14" x14ac:dyDescent="0.15">
      <c r="A9" s="95" t="s">
        <v>432</v>
      </c>
      <c r="B9" s="57">
        <v>98</v>
      </c>
      <c r="C9" s="117"/>
      <c r="D9" s="57"/>
      <c r="E9" s="54"/>
      <c r="F9" s="54"/>
      <c r="G9" s="54"/>
      <c r="H9" s="54"/>
    </row>
    <row r="10" spans="1:9" x14ac:dyDescent="0.15">
      <c r="B10" s="57"/>
      <c r="E10" s="57"/>
      <c r="I10" s="57"/>
    </row>
    <row r="11" spans="1:9" x14ac:dyDescent="0.15">
      <c r="A11" s="143" t="s">
        <v>258</v>
      </c>
      <c r="B11" s="144"/>
      <c r="C11" s="144"/>
      <c r="D11" s="144"/>
      <c r="E11" s="144"/>
      <c r="F11" s="144"/>
      <c r="G11" s="144"/>
      <c r="H11" s="144"/>
    </row>
    <row r="12" spans="1:9" s="55" customFormat="1" ht="26" customHeight="1" x14ac:dyDescent="0.15">
      <c r="B12" s="56"/>
      <c r="C12" s="56"/>
      <c r="D12" s="56"/>
      <c r="E12" s="56"/>
      <c r="F12" s="56" t="s">
        <v>259</v>
      </c>
      <c r="G12" s="56" t="s">
        <v>260</v>
      </c>
      <c r="H12" s="56" t="s">
        <v>261</v>
      </c>
    </row>
    <row r="13" spans="1:9" ht="24" customHeight="1" x14ac:dyDescent="0.15">
      <c r="A13" s="58" t="s">
        <v>262</v>
      </c>
      <c r="B13" s="194"/>
      <c r="C13" s="195"/>
      <c r="D13" s="196"/>
      <c r="E13" s="197"/>
      <c r="F13" s="87">
        <f>'Trans-Pacific'!AD12</f>
        <v>0.29836477591431132</v>
      </c>
      <c r="G13" s="60">
        <f>(1+H13)*F13</f>
        <v>0.29836477591431132</v>
      </c>
      <c r="H13" s="59">
        <f t="shared" ref="H13:H18" si="0">IF(G22=TRUE,0%,F22)</f>
        <v>0</v>
      </c>
    </row>
    <row r="14" spans="1:9" ht="26" customHeight="1" x14ac:dyDescent="0.15">
      <c r="A14" s="58" t="s">
        <v>414</v>
      </c>
      <c r="B14" s="194"/>
      <c r="C14" s="195"/>
      <c r="D14" s="196"/>
      <c r="E14" s="197"/>
      <c r="F14" s="61">
        <f>B6/B8</f>
        <v>3.8534883720930231</v>
      </c>
      <c r="G14" s="62">
        <f>(1+H14)*F14</f>
        <v>3.8534883720930231</v>
      </c>
      <c r="H14" s="59">
        <f t="shared" si="0"/>
        <v>0</v>
      </c>
    </row>
    <row r="15" spans="1:9" ht="26" customHeight="1" x14ac:dyDescent="0.15">
      <c r="A15" s="58" t="s">
        <v>415</v>
      </c>
      <c r="B15" s="194"/>
      <c r="C15" s="195"/>
      <c r="D15" s="196"/>
      <c r="E15" s="197"/>
      <c r="F15" s="61">
        <f>B7/B9</f>
        <v>15.116326530612247</v>
      </c>
      <c r="G15" s="62">
        <f>(1+H15)*F15</f>
        <v>15.116326530612247</v>
      </c>
      <c r="H15" s="59">
        <f t="shared" si="0"/>
        <v>0</v>
      </c>
    </row>
    <row r="16" spans="1:9" ht="26" customHeight="1" x14ac:dyDescent="0.15">
      <c r="A16" s="58" t="s">
        <v>263</v>
      </c>
      <c r="B16" s="194"/>
      <c r="C16" s="195"/>
      <c r="D16" s="196"/>
      <c r="E16" s="197"/>
      <c r="F16" s="63">
        <v>0</v>
      </c>
      <c r="G16" s="63">
        <f>H16</f>
        <v>0</v>
      </c>
      <c r="H16" s="59">
        <f t="shared" si="0"/>
        <v>0</v>
      </c>
    </row>
    <row r="17" spans="1:17" ht="26" customHeight="1" x14ac:dyDescent="0.15">
      <c r="A17" s="58" t="s">
        <v>290</v>
      </c>
      <c r="B17" s="194"/>
      <c r="C17" s="195"/>
      <c r="D17" s="196"/>
      <c r="E17" s="197"/>
      <c r="F17" s="63">
        <v>16</v>
      </c>
      <c r="G17" s="62">
        <f>(1+H17)*F17</f>
        <v>16</v>
      </c>
      <c r="H17" s="59">
        <f t="shared" si="0"/>
        <v>0</v>
      </c>
    </row>
    <row r="18" spans="1:17" ht="26" customHeight="1" x14ac:dyDescent="0.15">
      <c r="A18" s="58" t="s">
        <v>413</v>
      </c>
      <c r="B18" s="194"/>
      <c r="C18" s="195"/>
      <c r="D18" s="196"/>
      <c r="E18" s="197"/>
      <c r="F18" s="63">
        <v>20</v>
      </c>
      <c r="G18" s="62">
        <f>(1+H18)*F18</f>
        <v>20</v>
      </c>
      <c r="H18" s="59">
        <f t="shared" si="0"/>
        <v>0</v>
      </c>
    </row>
    <row r="19" spans="1:17" ht="12" customHeight="1" x14ac:dyDescent="0.15">
      <c r="A19" s="123"/>
      <c r="B19" s="132"/>
      <c r="C19" s="132"/>
      <c r="D19" s="123"/>
      <c r="E19" s="123"/>
      <c r="F19" s="104"/>
      <c r="G19" s="104"/>
      <c r="H19" s="133"/>
      <c r="I19" s="104"/>
      <c r="J19" s="104"/>
      <c r="K19" s="104"/>
      <c r="L19" s="104"/>
      <c r="M19" s="104"/>
      <c r="N19" s="104"/>
      <c r="O19" s="104"/>
      <c r="P19" s="104"/>
      <c r="Q19" s="104"/>
    </row>
    <row r="20" spans="1:17" s="104" customFormat="1" x14ac:dyDescent="0.15"/>
    <row r="21" spans="1:17" s="104" customFormat="1" x14ac:dyDescent="0.15">
      <c r="A21" s="118" t="s">
        <v>264</v>
      </c>
      <c r="B21" s="119" t="s">
        <v>265</v>
      </c>
      <c r="C21" s="119" t="s">
        <v>266</v>
      </c>
      <c r="D21" s="119" t="s">
        <v>267</v>
      </c>
      <c r="E21" s="119" t="s">
        <v>268</v>
      </c>
      <c r="F21" s="119"/>
      <c r="G21" s="119" t="s">
        <v>269</v>
      </c>
    </row>
    <row r="22" spans="1:17" s="104" customFormat="1" x14ac:dyDescent="0.15">
      <c r="A22" s="120">
        <v>22</v>
      </c>
      <c r="B22" s="121">
        <f t="shared" ref="B22:B27" si="1">E22-D22</f>
        <v>3.0164418612821606</v>
      </c>
      <c r="C22" s="121">
        <f t="shared" ref="C22:C27" si="2">B22/100</f>
        <v>3.0164418612821608E-2</v>
      </c>
      <c r="D22" s="121">
        <f>0.1/F13-1</f>
        <v>-0.66483979319087094</v>
      </c>
      <c r="E22" s="121">
        <f>1/F13-1</f>
        <v>2.3516020680912897</v>
      </c>
      <c r="F22" s="122">
        <f>D22+(A22*C22)</f>
        <v>-1.2225837087955771E-3</v>
      </c>
      <c r="G22" s="123" t="b">
        <v>1</v>
      </c>
    </row>
    <row r="23" spans="1:17" s="104" customFormat="1" ht="14" customHeight="1" x14ac:dyDescent="0.15">
      <c r="A23" s="124">
        <v>100</v>
      </c>
      <c r="B23" s="121">
        <f t="shared" si="1"/>
        <v>1.5950512975256488</v>
      </c>
      <c r="C23" s="121">
        <f t="shared" si="2"/>
        <v>1.5950512975256487E-2</v>
      </c>
      <c r="D23" s="121">
        <v>0</v>
      </c>
      <c r="E23" s="121">
        <f>(10-F14)/F14</f>
        <v>1.5950512975256488</v>
      </c>
      <c r="F23" s="122">
        <f>D23+(A23*C23)</f>
        <v>1.5950512975256488</v>
      </c>
      <c r="G23" s="123" t="b">
        <v>1</v>
      </c>
      <c r="O23" s="159"/>
      <c r="P23" s="159"/>
      <c r="Q23" s="159"/>
    </row>
    <row r="24" spans="1:17" s="104" customFormat="1" ht="14" customHeight="1" x14ac:dyDescent="0.15">
      <c r="A24" s="124">
        <v>28</v>
      </c>
      <c r="B24" s="121">
        <f t="shared" si="1"/>
        <v>2.3076819225057372</v>
      </c>
      <c r="C24" s="121">
        <f t="shared" si="2"/>
        <v>2.3076819225057374E-2</v>
      </c>
      <c r="D24" s="121">
        <v>0</v>
      </c>
      <c r="E24" s="121">
        <f>(50-F15)/F15</f>
        <v>2.3076819225057372</v>
      </c>
      <c r="F24" s="122">
        <f>D24+(A24*C24)</f>
        <v>0.64615093830160641</v>
      </c>
      <c r="G24" s="123" t="b">
        <v>1</v>
      </c>
      <c r="O24" s="159"/>
      <c r="P24" s="159"/>
      <c r="Q24" s="159"/>
    </row>
    <row r="25" spans="1:17" s="104" customFormat="1" x14ac:dyDescent="0.15">
      <c r="A25" s="104">
        <v>1</v>
      </c>
      <c r="B25" s="121">
        <f t="shared" si="1"/>
        <v>100</v>
      </c>
      <c r="C25" s="121">
        <f t="shared" si="2"/>
        <v>1</v>
      </c>
      <c r="D25" s="121">
        <v>0</v>
      </c>
      <c r="E25" s="104">
        <v>100</v>
      </c>
      <c r="F25" s="122">
        <f>D25+(A25*C25)</f>
        <v>1</v>
      </c>
      <c r="G25" s="123" t="b">
        <v>1</v>
      </c>
      <c r="O25" s="159"/>
      <c r="P25" s="159"/>
      <c r="Q25" s="159"/>
    </row>
    <row r="26" spans="1:17" s="104" customFormat="1" x14ac:dyDescent="0.15">
      <c r="A26" s="104">
        <v>16</v>
      </c>
      <c r="B26" s="121">
        <f t="shared" si="1"/>
        <v>0.375</v>
      </c>
      <c r="C26" s="121">
        <f t="shared" si="2"/>
        <v>3.7499999999999999E-3</v>
      </c>
      <c r="D26" s="125">
        <f>2/F17-1</f>
        <v>-0.875</v>
      </c>
      <c r="E26" s="126">
        <f>8/F17-1</f>
        <v>-0.5</v>
      </c>
      <c r="F26" s="122">
        <f>A26/F17-1</f>
        <v>0</v>
      </c>
      <c r="G26" s="123" t="b">
        <v>1</v>
      </c>
      <c r="H26" s="126"/>
      <c r="O26" s="159"/>
      <c r="P26" s="159"/>
      <c r="Q26" s="159"/>
    </row>
    <row r="27" spans="1:17" s="104" customFormat="1" x14ac:dyDescent="0.15">
      <c r="A27" s="104">
        <v>0</v>
      </c>
      <c r="B27" s="121">
        <f t="shared" si="1"/>
        <v>1.5</v>
      </c>
      <c r="C27" s="121">
        <f t="shared" si="2"/>
        <v>1.4999999999999999E-2</v>
      </c>
      <c r="D27" s="121">
        <v>0</v>
      </c>
      <c r="E27" s="121">
        <f>(50-F18)/F18</f>
        <v>1.5</v>
      </c>
      <c r="F27" s="122">
        <f>D27+(A27*C27)</f>
        <v>0</v>
      </c>
      <c r="G27" s="123" t="b">
        <v>1</v>
      </c>
      <c r="O27" s="159"/>
      <c r="P27" s="159"/>
      <c r="Q27" s="159"/>
    </row>
    <row r="28" spans="1:17" s="104" customFormat="1" x14ac:dyDescent="0.15">
      <c r="O28" s="159"/>
      <c r="P28" s="159"/>
      <c r="Q28" s="159"/>
    </row>
    <row r="29" spans="1:17" s="159" customFormat="1" x14ac:dyDescent="0.15">
      <c r="B29" s="127">
        <v>2023</v>
      </c>
      <c r="C29" s="127">
        <v>2024</v>
      </c>
      <c r="D29" s="127">
        <v>2025</v>
      </c>
      <c r="E29" s="127">
        <v>2026</v>
      </c>
      <c r="F29" s="127">
        <v>2027</v>
      </c>
      <c r="G29" s="127">
        <v>2028</v>
      </c>
      <c r="H29" s="127">
        <v>2029</v>
      </c>
      <c r="I29" s="127">
        <v>2030</v>
      </c>
      <c r="J29" s="127">
        <v>2031</v>
      </c>
      <c r="K29" s="127">
        <v>2032</v>
      </c>
      <c r="L29" s="127">
        <v>2033</v>
      </c>
      <c r="M29" s="174"/>
      <c r="N29" s="174"/>
      <c r="O29" s="174"/>
      <c r="P29" s="174"/>
    </row>
    <row r="30" spans="1:17" s="104" customFormat="1" ht="25" customHeight="1" x14ac:dyDescent="0.15">
      <c r="A30" s="104" t="s">
        <v>270</v>
      </c>
      <c r="B30" s="128">
        <f>B5</f>
        <v>357.68955109760975</v>
      </c>
      <c r="C30" s="128">
        <f t="shared" ref="C30:L30" si="3">B30*(1+$F$13)</f>
        <v>464.41151385773867</v>
      </c>
      <c r="D30" s="128">
        <f t="shared" si="3"/>
        <v>602.9755511219289</v>
      </c>
      <c r="E30" s="128">
        <f t="shared" si="3"/>
        <v>782.88221631423164</v>
      </c>
      <c r="F30" s="128">
        <f t="shared" si="3"/>
        <v>1016.4666933521268</v>
      </c>
      <c r="G30" s="128">
        <f>F30*(1+$F$13)</f>
        <v>1319.7445505384951</v>
      </c>
      <c r="H30" s="128">
        <f t="shared" si="3"/>
        <v>1713.5098376240467</v>
      </c>
      <c r="I30" s="128">
        <f t="shared" si="3"/>
        <v>2224.7608163537134</v>
      </c>
      <c r="J30" s="128">
        <f t="shared" si="3"/>
        <v>2888.5510787880294</v>
      </c>
      <c r="K30" s="128">
        <f t="shared" si="3"/>
        <v>3750.392974127662</v>
      </c>
      <c r="L30" s="128">
        <f t="shared" si="3"/>
        <v>4869.378133443869</v>
      </c>
      <c r="M30" s="128"/>
      <c r="N30" s="128"/>
      <c r="O30" s="175"/>
      <c r="P30" s="175"/>
      <c r="Q30" s="159"/>
    </row>
    <row r="31" spans="1:17" s="104" customFormat="1" x14ac:dyDescent="0.15">
      <c r="A31" s="104" t="s">
        <v>271</v>
      </c>
      <c r="B31" s="128">
        <f>B30</f>
        <v>357.68955109760975</v>
      </c>
      <c r="C31" s="128">
        <f>B31*(1+$G$13)</f>
        <v>464.41151385773867</v>
      </c>
      <c r="D31" s="128">
        <f t="shared" ref="D31:L31" si="4">C31*(1+$G$13)</f>
        <v>602.9755511219289</v>
      </c>
      <c r="E31" s="128">
        <f t="shared" si="4"/>
        <v>782.88221631423164</v>
      </c>
      <c r="F31" s="128">
        <f t="shared" si="4"/>
        <v>1016.4666933521268</v>
      </c>
      <c r="G31" s="128">
        <f t="shared" si="4"/>
        <v>1319.7445505384951</v>
      </c>
      <c r="H31" s="128">
        <f t="shared" si="4"/>
        <v>1713.5098376240467</v>
      </c>
      <c r="I31" s="128">
        <f t="shared" si="4"/>
        <v>2224.7608163537134</v>
      </c>
      <c r="J31" s="128">
        <f t="shared" si="4"/>
        <v>2888.5510787880294</v>
      </c>
      <c r="K31" s="128">
        <f t="shared" si="4"/>
        <v>3750.392974127662</v>
      </c>
      <c r="L31" s="128">
        <f t="shared" si="4"/>
        <v>4869.378133443869</v>
      </c>
      <c r="M31" s="128"/>
      <c r="N31" s="128"/>
      <c r="O31" s="175"/>
      <c r="P31" s="175"/>
      <c r="Q31" s="159"/>
    </row>
    <row r="32" spans="1:17" s="104" customFormat="1" x14ac:dyDescent="0.15">
      <c r="A32" s="104" t="s">
        <v>272</v>
      </c>
      <c r="B32" s="129">
        <f>B6+B7</f>
        <v>1647.1000000000001</v>
      </c>
      <c r="C32" s="129">
        <f t="shared" ref="C32:L33" si="5">B32</f>
        <v>1647.1000000000001</v>
      </c>
      <c r="D32" s="129">
        <f t="shared" si="5"/>
        <v>1647.1000000000001</v>
      </c>
      <c r="E32" s="129">
        <f t="shared" si="5"/>
        <v>1647.1000000000001</v>
      </c>
      <c r="F32" s="129">
        <f t="shared" si="5"/>
        <v>1647.1000000000001</v>
      </c>
      <c r="G32" s="129">
        <f t="shared" si="5"/>
        <v>1647.1000000000001</v>
      </c>
      <c r="H32" s="129">
        <f t="shared" si="5"/>
        <v>1647.1000000000001</v>
      </c>
      <c r="I32" s="129">
        <f t="shared" si="5"/>
        <v>1647.1000000000001</v>
      </c>
      <c r="J32" s="129">
        <f t="shared" si="5"/>
        <v>1647.1000000000001</v>
      </c>
      <c r="K32" s="129">
        <f t="shared" si="5"/>
        <v>1647.1000000000001</v>
      </c>
      <c r="L32" s="129">
        <f t="shared" si="5"/>
        <v>1647.1000000000001</v>
      </c>
      <c r="M32" s="129"/>
      <c r="N32" s="129"/>
      <c r="O32" s="176"/>
      <c r="P32" s="176"/>
      <c r="Q32" s="159"/>
    </row>
    <row r="33" spans="1:18" s="104" customFormat="1" x14ac:dyDescent="0.15">
      <c r="A33" s="104" t="s">
        <v>273</v>
      </c>
      <c r="B33" s="130">
        <f>(B8*G14)+(B9*G15)+(G16*G17*G18)</f>
        <v>1647.1000000000001</v>
      </c>
      <c r="C33" s="130">
        <f t="shared" si="5"/>
        <v>1647.1000000000001</v>
      </c>
      <c r="D33" s="130">
        <f t="shared" si="5"/>
        <v>1647.1000000000001</v>
      </c>
      <c r="E33" s="130">
        <f t="shared" si="5"/>
        <v>1647.1000000000001</v>
      </c>
      <c r="F33" s="130">
        <f t="shared" si="5"/>
        <v>1647.1000000000001</v>
      </c>
      <c r="G33" s="130">
        <f t="shared" si="5"/>
        <v>1647.1000000000001</v>
      </c>
      <c r="H33" s="130">
        <f t="shared" si="5"/>
        <v>1647.1000000000001</v>
      </c>
      <c r="I33" s="130">
        <f t="shared" si="5"/>
        <v>1647.1000000000001</v>
      </c>
      <c r="J33" s="130">
        <f t="shared" si="5"/>
        <v>1647.1000000000001</v>
      </c>
      <c r="K33" s="130">
        <f t="shared" si="5"/>
        <v>1647.1000000000001</v>
      </c>
      <c r="L33" s="130">
        <f t="shared" si="5"/>
        <v>1647.1000000000001</v>
      </c>
      <c r="M33" s="130"/>
      <c r="N33" s="130"/>
      <c r="O33" s="177"/>
      <c r="P33" s="177"/>
      <c r="Q33" s="159"/>
    </row>
    <row r="34" spans="1:18" s="104" customFormat="1" x14ac:dyDescent="0.15">
      <c r="A34" s="104" t="s">
        <v>274</v>
      </c>
      <c r="B34" s="104">
        <f t="shared" ref="B34:L34" si="6">IF(B31&gt;B33,1,0)</f>
        <v>0</v>
      </c>
      <c r="C34" s="104">
        <f t="shared" si="6"/>
        <v>0</v>
      </c>
      <c r="D34" s="104">
        <f t="shared" si="6"/>
        <v>0</v>
      </c>
      <c r="E34" s="104">
        <f t="shared" si="6"/>
        <v>0</v>
      </c>
      <c r="F34" s="104">
        <f t="shared" si="6"/>
        <v>0</v>
      </c>
      <c r="G34" s="104">
        <f t="shared" si="6"/>
        <v>0</v>
      </c>
      <c r="H34" s="104">
        <f t="shared" si="6"/>
        <v>1</v>
      </c>
      <c r="I34" s="104">
        <f t="shared" si="6"/>
        <v>1</v>
      </c>
      <c r="J34" s="104">
        <f t="shared" si="6"/>
        <v>1</v>
      </c>
      <c r="K34" s="104">
        <f t="shared" si="6"/>
        <v>1</v>
      </c>
      <c r="L34" s="104">
        <f t="shared" si="6"/>
        <v>1</v>
      </c>
      <c r="O34" s="159"/>
      <c r="P34" s="159"/>
      <c r="Q34" s="159"/>
    </row>
    <row r="35" spans="1:18" s="104" customFormat="1" x14ac:dyDescent="0.15">
      <c r="A35" s="131" t="str">
        <f>"Trans-Pacific Supply Exhaustion = "&amp;IF(L34=0,"Beyond 2029",HLOOKUP(1,B34:P36,2,FALSE))</f>
        <v>Trans-Pacific Supply Exhaustion = 2029</v>
      </c>
      <c r="B35" s="104">
        <f t="shared" ref="B35:L35" si="7">B29</f>
        <v>2023</v>
      </c>
      <c r="C35" s="104">
        <f t="shared" si="7"/>
        <v>2024</v>
      </c>
      <c r="D35" s="104">
        <f t="shared" si="7"/>
        <v>2025</v>
      </c>
      <c r="E35" s="104">
        <f t="shared" si="7"/>
        <v>2026</v>
      </c>
      <c r="F35" s="104">
        <f t="shared" si="7"/>
        <v>2027</v>
      </c>
      <c r="G35" s="104">
        <f t="shared" si="7"/>
        <v>2028</v>
      </c>
      <c r="H35" s="104">
        <f>H29</f>
        <v>2029</v>
      </c>
      <c r="I35" s="104">
        <f t="shared" si="7"/>
        <v>2030</v>
      </c>
      <c r="J35" s="104">
        <f t="shared" si="7"/>
        <v>2031</v>
      </c>
      <c r="K35" s="104">
        <f t="shared" si="7"/>
        <v>2032</v>
      </c>
      <c r="L35" s="104">
        <f t="shared" si="7"/>
        <v>2033</v>
      </c>
    </row>
    <row r="36" spans="1:18" s="104" customFormat="1" x14ac:dyDescent="0.15">
      <c r="A36" s="131" t="str">
        <f>IF(B32=B33,"","Modeled Potential Capacity")</f>
        <v/>
      </c>
    </row>
    <row r="37" spans="1:18" x14ac:dyDescent="0.15">
      <c r="A37" s="104"/>
      <c r="B37" s="104"/>
      <c r="C37" s="104"/>
      <c r="D37" s="104"/>
      <c r="E37" s="104"/>
      <c r="F37" s="104"/>
      <c r="G37" s="104"/>
      <c r="H37" s="104"/>
      <c r="I37" s="104"/>
      <c r="J37" s="104"/>
      <c r="K37" s="104"/>
      <c r="L37" s="104"/>
      <c r="M37" s="104"/>
      <c r="N37" s="104"/>
    </row>
    <row r="38" spans="1:18" x14ac:dyDescent="0.15">
      <c r="A38" s="104"/>
      <c r="B38" s="104"/>
      <c r="C38" s="104"/>
      <c r="D38" s="104"/>
      <c r="E38" s="104"/>
      <c r="F38" s="104"/>
      <c r="G38" s="104"/>
      <c r="H38" s="104"/>
      <c r="I38" s="104"/>
      <c r="J38" s="104"/>
      <c r="K38" s="104"/>
      <c r="L38" s="104"/>
      <c r="M38" s="104"/>
      <c r="N38" s="104"/>
      <c r="O38" s="104"/>
      <c r="P38" s="104"/>
      <c r="Q38" s="104"/>
      <c r="R38" s="104"/>
    </row>
    <row r="39" spans="1:18" x14ac:dyDescent="0.15">
      <c r="A39" s="104"/>
      <c r="B39" s="104"/>
      <c r="C39" s="104"/>
      <c r="D39" s="104"/>
      <c r="E39" s="104"/>
      <c r="F39" s="104"/>
      <c r="G39" s="104"/>
      <c r="H39" s="104"/>
      <c r="I39" s="104"/>
      <c r="J39" s="104"/>
      <c r="K39" s="104"/>
      <c r="L39" s="104"/>
      <c r="M39" s="104"/>
      <c r="N39" s="104"/>
      <c r="O39" s="104"/>
      <c r="P39" s="104"/>
      <c r="Q39" s="104"/>
      <c r="R39" s="104"/>
    </row>
    <row r="40" spans="1:18" x14ac:dyDescent="0.15">
      <c r="A40" s="104"/>
      <c r="B40" s="104"/>
      <c r="C40" s="104"/>
      <c r="D40" s="104"/>
      <c r="E40" s="104"/>
      <c r="F40" s="104"/>
      <c r="G40" s="104"/>
      <c r="H40" s="104"/>
      <c r="I40" s="104"/>
      <c r="J40" s="104"/>
      <c r="K40" s="104"/>
      <c r="L40" s="104"/>
      <c r="M40" s="104"/>
      <c r="N40" s="104"/>
      <c r="O40" s="104"/>
      <c r="P40" s="104"/>
      <c r="Q40" s="104"/>
      <c r="R40" s="104"/>
    </row>
    <row r="41" spans="1:18" x14ac:dyDescent="0.15">
      <c r="A41" s="104"/>
      <c r="B41" s="104"/>
      <c r="C41" s="104"/>
      <c r="D41" s="104"/>
      <c r="E41" s="104"/>
      <c r="F41" s="104"/>
      <c r="G41" s="104"/>
      <c r="H41" s="104"/>
      <c r="I41" s="104"/>
      <c r="J41" s="104"/>
      <c r="K41" s="104"/>
      <c r="L41" s="104"/>
      <c r="M41" s="104"/>
      <c r="N41" s="104"/>
      <c r="O41" s="104"/>
      <c r="P41" s="104"/>
      <c r="Q41" s="104"/>
      <c r="R41" s="104"/>
    </row>
    <row r="42" spans="1:18" x14ac:dyDescent="0.15">
      <c r="A42" s="104"/>
      <c r="B42" s="104"/>
      <c r="C42" s="104"/>
      <c r="D42" s="104"/>
      <c r="E42" s="104"/>
      <c r="F42" s="104"/>
      <c r="G42" s="104"/>
      <c r="H42" s="104"/>
      <c r="I42" s="104"/>
      <c r="J42" s="104"/>
      <c r="K42" s="104"/>
      <c r="L42" s="104"/>
      <c r="M42" s="104"/>
      <c r="N42" s="104"/>
      <c r="O42" s="104"/>
      <c r="P42" s="104"/>
      <c r="Q42" s="104"/>
      <c r="R42" s="104"/>
    </row>
    <row r="43" spans="1:18" x14ac:dyDescent="0.15">
      <c r="A43" s="104"/>
      <c r="B43" s="104"/>
      <c r="C43" s="104"/>
      <c r="D43" s="104"/>
      <c r="E43" s="104"/>
      <c r="F43" s="104"/>
      <c r="G43" s="104"/>
      <c r="H43" s="104"/>
      <c r="I43" s="104"/>
      <c r="J43" s="104"/>
      <c r="K43" s="104"/>
      <c r="L43" s="104"/>
      <c r="M43" s="104"/>
      <c r="N43" s="104"/>
      <c r="O43" s="104"/>
      <c r="P43" s="104"/>
      <c r="Q43" s="104"/>
      <c r="R43" s="104"/>
    </row>
    <row r="44" spans="1:18" x14ac:dyDescent="0.15">
      <c r="A44" s="104"/>
      <c r="B44" s="104"/>
      <c r="C44" s="104"/>
    </row>
    <row r="46" spans="1:18" x14ac:dyDescent="0.15">
      <c r="A46" s="64" t="s">
        <v>17</v>
      </c>
    </row>
    <row r="47" spans="1:18" x14ac:dyDescent="0.15">
      <c r="A47" s="64" t="s">
        <v>294</v>
      </c>
    </row>
    <row r="48" spans="1:18" x14ac:dyDescent="0.15">
      <c r="A48" s="54" t="s">
        <v>529</v>
      </c>
    </row>
    <row r="49" spans="1:1" x14ac:dyDescent="0.15">
      <c r="A49" s="54" t="s">
        <v>530</v>
      </c>
    </row>
    <row r="50" spans="1:1" x14ac:dyDescent="0.15">
      <c r="A50" s="64" t="s">
        <v>278</v>
      </c>
    </row>
    <row r="51" spans="1:1" x14ac:dyDescent="0.15">
      <c r="A51" s="65" t="s">
        <v>418</v>
      </c>
    </row>
    <row r="52" spans="1:1" x14ac:dyDescent="0.15">
      <c r="A52" s="65" t="s">
        <v>424</v>
      </c>
    </row>
    <row r="53" spans="1:1" x14ac:dyDescent="0.15">
      <c r="A53" s="65" t="s">
        <v>425</v>
      </c>
    </row>
    <row r="54" spans="1:1" x14ac:dyDescent="0.15">
      <c r="A54" s="65" t="s">
        <v>275</v>
      </c>
    </row>
    <row r="55" spans="1:1" x14ac:dyDescent="0.15">
      <c r="A55" s="65" t="s">
        <v>440</v>
      </c>
    </row>
    <row r="56" spans="1:1" x14ac:dyDescent="0.15">
      <c r="A56" s="65" t="s">
        <v>427</v>
      </c>
    </row>
    <row r="57" spans="1:1" x14ac:dyDescent="0.15">
      <c r="A57" s="54" t="s">
        <v>532</v>
      </c>
    </row>
  </sheetData>
  <mergeCells count="15">
    <mergeCell ref="B18:C18"/>
    <mergeCell ref="D18:E18"/>
    <mergeCell ref="D6:G6"/>
    <mergeCell ref="B15:C15"/>
    <mergeCell ref="D15:E15"/>
    <mergeCell ref="B16:C16"/>
    <mergeCell ref="D16:E16"/>
    <mergeCell ref="B17:C17"/>
    <mergeCell ref="D17:E17"/>
    <mergeCell ref="D4:H4"/>
    <mergeCell ref="D5:H5"/>
    <mergeCell ref="B13:C13"/>
    <mergeCell ref="D13:E13"/>
    <mergeCell ref="B14:C14"/>
    <mergeCell ref="D14:E14"/>
  </mergeCells>
  <hyperlinks>
    <hyperlink ref="A2" location="'Home'!a1" display="  [HOME]" xr:uid="{00000000-0004-0000-0E00-000000000000}"/>
  </hyperlinks>
  <pageMargins left="0.75" right="0.75" top="1" bottom="1" header="0.5" footer="0.5"/>
  <pageSetup orientation="portrait" horizontalDpi="4294967292" verticalDpi="4294967292"/>
  <ignoredErrors>
    <ignoredError sqref="G16" formula="1"/>
  </ignoredErrors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617" r:id="rId3" name="Scroll Bar 1">
              <controlPr defaultSize="0" autoPict="0">
                <anchor moveWithCells="1">
                  <from>
                    <xdr:col>3</xdr:col>
                    <xdr:colOff>63500</xdr:colOff>
                    <xdr:row>12</xdr:row>
                    <xdr:rowOff>76200</xdr:rowOff>
                  </from>
                  <to>
                    <xdr:col>4</xdr:col>
                    <xdr:colOff>825500</xdr:colOff>
                    <xdr:row>12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18" r:id="rId4" name="Scroll Bar 2">
              <controlPr defaultSize="0" autoPict="0">
                <anchor moveWithCells="1">
                  <from>
                    <xdr:col>3</xdr:col>
                    <xdr:colOff>76200</xdr:colOff>
                    <xdr:row>13</xdr:row>
                    <xdr:rowOff>76200</xdr:rowOff>
                  </from>
                  <to>
                    <xdr:col>4</xdr:col>
                    <xdr:colOff>825500</xdr:colOff>
                    <xdr:row>13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19" r:id="rId5" name="Check Box 3">
              <controlPr defaultSize="0" autoFill="0" autoLine="0" autoPict="0">
                <anchor moveWithCells="1">
                  <from>
                    <xdr:col>1</xdr:col>
                    <xdr:colOff>38100</xdr:colOff>
                    <xdr:row>12</xdr:row>
                    <xdr:rowOff>38100</xdr:rowOff>
                  </from>
                  <to>
                    <xdr:col>2</xdr:col>
                    <xdr:colOff>1155700</xdr:colOff>
                    <xdr:row>12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20" r:id="rId6" name="Scroll Bar 4">
              <controlPr defaultSize="0" autoPict="0">
                <anchor moveWithCells="1">
                  <from>
                    <xdr:col>3</xdr:col>
                    <xdr:colOff>76200</xdr:colOff>
                    <xdr:row>15</xdr:row>
                    <xdr:rowOff>76200</xdr:rowOff>
                  </from>
                  <to>
                    <xdr:col>4</xdr:col>
                    <xdr:colOff>825500</xdr:colOff>
                    <xdr:row>15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21" r:id="rId7" name="Check Box 5">
              <controlPr defaultSize="0" autoFill="0" autoLine="0" autoPict="0">
                <anchor moveWithCells="1">
                  <from>
                    <xdr:col>1</xdr:col>
                    <xdr:colOff>38100</xdr:colOff>
                    <xdr:row>15</xdr:row>
                    <xdr:rowOff>38100</xdr:rowOff>
                  </from>
                  <to>
                    <xdr:col>2</xdr:col>
                    <xdr:colOff>1155700</xdr:colOff>
                    <xdr:row>15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22" r:id="rId8" name="Check Box 6">
              <controlPr defaultSize="0" autoFill="0" autoLine="0" autoPict="0">
                <anchor moveWithCells="1">
                  <from>
                    <xdr:col>1</xdr:col>
                    <xdr:colOff>38100</xdr:colOff>
                    <xdr:row>13</xdr:row>
                    <xdr:rowOff>38100</xdr:rowOff>
                  </from>
                  <to>
                    <xdr:col>2</xdr:col>
                    <xdr:colOff>1155700</xdr:colOff>
                    <xdr:row>13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23" r:id="rId9" name="Scroll Bar 7">
              <controlPr defaultSize="0" autoPict="0">
                <anchor moveWithCells="1">
                  <from>
                    <xdr:col>3</xdr:col>
                    <xdr:colOff>76200</xdr:colOff>
                    <xdr:row>16</xdr:row>
                    <xdr:rowOff>76200</xdr:rowOff>
                  </from>
                  <to>
                    <xdr:col>4</xdr:col>
                    <xdr:colOff>825500</xdr:colOff>
                    <xdr:row>16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24" r:id="rId10" name="Check Box 8">
              <controlPr defaultSize="0" autoFill="0" autoLine="0" autoPict="0">
                <anchor moveWithCells="1">
                  <from>
                    <xdr:col>1</xdr:col>
                    <xdr:colOff>38100</xdr:colOff>
                    <xdr:row>16</xdr:row>
                    <xdr:rowOff>38100</xdr:rowOff>
                  </from>
                  <to>
                    <xdr:col>2</xdr:col>
                    <xdr:colOff>1155700</xdr:colOff>
                    <xdr:row>16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25" r:id="rId11" name="Scroll Bar 9">
              <controlPr defaultSize="0" autoPict="0">
                <anchor moveWithCells="1">
                  <from>
                    <xdr:col>3</xdr:col>
                    <xdr:colOff>76200</xdr:colOff>
                    <xdr:row>17</xdr:row>
                    <xdr:rowOff>76200</xdr:rowOff>
                  </from>
                  <to>
                    <xdr:col>4</xdr:col>
                    <xdr:colOff>825500</xdr:colOff>
                    <xdr:row>17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26" r:id="rId12" name="Check Box 10">
              <controlPr defaultSize="0" autoFill="0" autoLine="0" autoPict="0">
                <anchor moveWithCells="1">
                  <from>
                    <xdr:col>1</xdr:col>
                    <xdr:colOff>38100</xdr:colOff>
                    <xdr:row>17</xdr:row>
                    <xdr:rowOff>38100</xdr:rowOff>
                  </from>
                  <to>
                    <xdr:col>2</xdr:col>
                    <xdr:colOff>1155700</xdr:colOff>
                    <xdr:row>17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27" r:id="rId13" name="Scroll Bar 11">
              <controlPr defaultSize="0" autoPict="0">
                <anchor moveWithCells="1">
                  <from>
                    <xdr:col>3</xdr:col>
                    <xdr:colOff>76200</xdr:colOff>
                    <xdr:row>14</xdr:row>
                    <xdr:rowOff>76200</xdr:rowOff>
                  </from>
                  <to>
                    <xdr:col>4</xdr:col>
                    <xdr:colOff>825500</xdr:colOff>
                    <xdr:row>14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28" r:id="rId14" name="Check Box 12">
              <controlPr defaultSize="0" autoFill="0" autoLine="0" autoPict="0">
                <anchor moveWithCells="1">
                  <from>
                    <xdr:col>1</xdr:col>
                    <xdr:colOff>38100</xdr:colOff>
                    <xdr:row>14</xdr:row>
                    <xdr:rowOff>38100</xdr:rowOff>
                  </from>
                  <to>
                    <xdr:col>2</xdr:col>
                    <xdr:colOff>1155700</xdr:colOff>
                    <xdr:row>14</xdr:row>
                    <xdr:rowOff>254000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6"/>
  </sheetPr>
  <dimension ref="A1:T57"/>
  <sheetViews>
    <sheetView showGridLines="0" workbookViewId="0"/>
  </sheetViews>
  <sheetFormatPr baseColWidth="10" defaultRowHeight="13" x14ac:dyDescent="0.15"/>
  <cols>
    <col min="1" max="1" width="52.5" style="54" customWidth="1"/>
    <col min="2" max="2" width="10.83203125" style="54"/>
    <col min="3" max="3" width="16.5" style="54" customWidth="1"/>
    <col min="4" max="4" width="10.83203125" style="54"/>
    <col min="5" max="5" width="11.6640625" style="54" bestFit="1" customWidth="1"/>
    <col min="6" max="6" width="10.1640625" style="54" bestFit="1" customWidth="1"/>
    <col min="7" max="7" width="11.5" style="54" bestFit="1" customWidth="1"/>
    <col min="8" max="8" width="12" style="54" customWidth="1"/>
    <col min="9" max="9" width="3.83203125" style="54" customWidth="1"/>
    <col min="10" max="10" width="4" style="54" customWidth="1"/>
    <col min="11" max="16" width="3.83203125" style="54" customWidth="1"/>
    <col min="17" max="16384" width="10.83203125" style="54"/>
  </cols>
  <sheetData>
    <row r="1" spans="1:8" ht="18" x14ac:dyDescent="0.2">
      <c r="A1" s="150" t="s">
        <v>389</v>
      </c>
    </row>
    <row r="2" spans="1:8" s="55" customFormat="1" ht="16" customHeight="1" x14ac:dyDescent="0.15">
      <c r="A2" s="53" t="s">
        <v>256</v>
      </c>
      <c r="B2" s="57"/>
      <c r="C2" s="56"/>
      <c r="D2" s="56"/>
      <c r="E2" s="56"/>
      <c r="F2" s="56"/>
    </row>
    <row r="3" spans="1:8" x14ac:dyDescent="0.15">
      <c r="A3" s="143" t="s">
        <v>528</v>
      </c>
      <c r="B3" s="144"/>
      <c r="D3" s="143" t="s">
        <v>293</v>
      </c>
      <c r="E3" s="144"/>
      <c r="F3" s="144"/>
      <c r="G3" s="144"/>
      <c r="H3" s="144"/>
    </row>
    <row r="4" spans="1:8" ht="12" customHeight="1" x14ac:dyDescent="0.15">
      <c r="A4" s="54" t="s">
        <v>288</v>
      </c>
      <c r="B4" s="66">
        <f>'US-Latin America'!H12/1000</f>
        <v>185.43735067356184</v>
      </c>
      <c r="D4" s="198" t="s">
        <v>291</v>
      </c>
      <c r="E4" s="198"/>
      <c r="F4" s="198"/>
      <c r="G4" s="198"/>
      <c r="H4" s="198"/>
    </row>
    <row r="5" spans="1:8" s="55" customFormat="1" ht="12" customHeight="1" x14ac:dyDescent="0.15">
      <c r="A5" s="55" t="s">
        <v>289</v>
      </c>
      <c r="B5" s="66">
        <v>206.04150074840203</v>
      </c>
      <c r="D5" s="198" t="s">
        <v>292</v>
      </c>
      <c r="E5" s="198"/>
      <c r="F5" s="198"/>
      <c r="G5" s="198"/>
      <c r="H5" s="198"/>
    </row>
    <row r="6" spans="1:8" s="55" customFormat="1" ht="12" customHeight="1" x14ac:dyDescent="0.15">
      <c r="A6" s="95" t="s">
        <v>419</v>
      </c>
      <c r="B6" s="66">
        <v>196.75</v>
      </c>
      <c r="C6" s="56"/>
      <c r="D6" s="198" t="s">
        <v>308</v>
      </c>
      <c r="E6" s="198"/>
      <c r="F6" s="198"/>
      <c r="G6" s="198"/>
      <c r="H6" s="145"/>
    </row>
    <row r="7" spans="1:8" s="55" customFormat="1" ht="14" x14ac:dyDescent="0.15">
      <c r="A7" s="95" t="s">
        <v>430</v>
      </c>
      <c r="B7" s="66">
        <v>1651</v>
      </c>
      <c r="C7" s="117"/>
      <c r="D7" s="54"/>
      <c r="E7" s="54"/>
      <c r="F7" s="54"/>
      <c r="G7" s="54"/>
      <c r="H7" s="54"/>
    </row>
    <row r="8" spans="1:8" ht="14" x14ac:dyDescent="0.15">
      <c r="A8" s="95" t="s">
        <v>420</v>
      </c>
      <c r="B8" s="54">
        <v>42</v>
      </c>
    </row>
    <row r="9" spans="1:8" s="55" customFormat="1" ht="14" x14ac:dyDescent="0.15">
      <c r="A9" s="95" t="s">
        <v>431</v>
      </c>
      <c r="B9" s="66">
        <v>83</v>
      </c>
      <c r="C9" s="117"/>
      <c r="D9" s="54"/>
      <c r="E9" s="54"/>
      <c r="F9" s="54"/>
      <c r="G9" s="54"/>
      <c r="H9" s="54"/>
    </row>
    <row r="10" spans="1:8" x14ac:dyDescent="0.15">
      <c r="C10" s="57"/>
      <c r="D10" s="57"/>
    </row>
    <row r="11" spans="1:8" x14ac:dyDescent="0.15">
      <c r="A11" s="143" t="s">
        <v>258</v>
      </c>
      <c r="B11" s="144"/>
      <c r="C11" s="144"/>
      <c r="D11" s="144"/>
      <c r="E11" s="144"/>
      <c r="F11" s="144"/>
      <c r="G11" s="144"/>
      <c r="H11" s="144"/>
    </row>
    <row r="12" spans="1:8" s="55" customFormat="1" ht="26" customHeight="1" x14ac:dyDescent="0.15">
      <c r="B12" s="56"/>
      <c r="C12" s="56"/>
      <c r="D12" s="56"/>
      <c r="E12" s="56"/>
      <c r="F12" s="56" t="s">
        <v>259</v>
      </c>
      <c r="G12" s="56" t="s">
        <v>260</v>
      </c>
      <c r="H12" s="56" t="s">
        <v>261</v>
      </c>
    </row>
    <row r="13" spans="1:8" ht="24" customHeight="1" x14ac:dyDescent="0.15">
      <c r="A13" s="58" t="s">
        <v>262</v>
      </c>
      <c r="B13" s="194"/>
      <c r="C13" s="195"/>
      <c r="D13" s="196"/>
      <c r="E13" s="197"/>
      <c r="F13" s="87">
        <f>'US-Latin America'!AD12</f>
        <v>0.30350971722847619</v>
      </c>
      <c r="G13" s="60">
        <f>(1+H13)*F13</f>
        <v>0.30350971722847619</v>
      </c>
      <c r="H13" s="59">
        <f t="shared" ref="H13:H18" si="0">IF(G22=TRUE,0%,F22)</f>
        <v>0</v>
      </c>
    </row>
    <row r="14" spans="1:8" ht="26" customHeight="1" x14ac:dyDescent="0.15">
      <c r="A14" s="58" t="s">
        <v>421</v>
      </c>
      <c r="B14" s="194"/>
      <c r="C14" s="195"/>
      <c r="D14" s="196"/>
      <c r="E14" s="197"/>
      <c r="F14" s="61">
        <f>B6/B8</f>
        <v>4.6845238095238093</v>
      </c>
      <c r="G14" s="62">
        <f>(1+H14)*F14</f>
        <v>4.6845238095238093</v>
      </c>
      <c r="H14" s="59">
        <f t="shared" si="0"/>
        <v>0</v>
      </c>
    </row>
    <row r="15" spans="1:8" ht="26" customHeight="1" x14ac:dyDescent="0.15">
      <c r="A15" s="58" t="s">
        <v>422</v>
      </c>
      <c r="B15" s="194"/>
      <c r="C15" s="195"/>
      <c r="D15" s="196"/>
      <c r="E15" s="197"/>
      <c r="F15" s="61">
        <f>B7/B9</f>
        <v>19.891566265060241</v>
      </c>
      <c r="G15" s="62">
        <f>(1+H15)*F15</f>
        <v>19.891566265060241</v>
      </c>
      <c r="H15" s="59">
        <f t="shared" si="0"/>
        <v>0</v>
      </c>
    </row>
    <row r="16" spans="1:8" ht="26" customHeight="1" x14ac:dyDescent="0.15">
      <c r="A16" s="58" t="s">
        <v>263</v>
      </c>
      <c r="B16" s="194"/>
      <c r="C16" s="195"/>
      <c r="D16" s="196"/>
      <c r="E16" s="197"/>
      <c r="F16" s="63">
        <v>0</v>
      </c>
      <c r="G16" s="63">
        <f>H16</f>
        <v>0</v>
      </c>
      <c r="H16" s="59">
        <f t="shared" si="0"/>
        <v>0</v>
      </c>
    </row>
    <row r="17" spans="1:20" ht="26" customHeight="1" x14ac:dyDescent="0.15">
      <c r="A17" s="58" t="s">
        <v>290</v>
      </c>
      <c r="B17" s="194"/>
      <c r="C17" s="195"/>
      <c r="D17" s="196"/>
      <c r="E17" s="197"/>
      <c r="F17" s="63">
        <v>16</v>
      </c>
      <c r="G17" s="62">
        <f>(1+H17)*F17</f>
        <v>16</v>
      </c>
      <c r="H17" s="59">
        <f t="shared" si="0"/>
        <v>0</v>
      </c>
    </row>
    <row r="18" spans="1:20" ht="26" customHeight="1" x14ac:dyDescent="0.15">
      <c r="A18" s="58" t="s">
        <v>413</v>
      </c>
      <c r="B18" s="194"/>
      <c r="C18" s="195"/>
      <c r="D18" s="196"/>
      <c r="E18" s="197"/>
      <c r="F18" s="63">
        <v>20</v>
      </c>
      <c r="G18" s="62">
        <f>(1+H18)*F18</f>
        <v>20</v>
      </c>
      <c r="H18" s="59">
        <f t="shared" si="0"/>
        <v>0</v>
      </c>
    </row>
    <row r="19" spans="1:20" ht="12" customHeight="1" x14ac:dyDescent="0.15">
      <c r="A19" s="123"/>
      <c r="B19" s="132"/>
      <c r="C19" s="132"/>
      <c r="D19" s="123"/>
      <c r="E19" s="123"/>
      <c r="F19" s="104"/>
      <c r="G19" s="104"/>
      <c r="H19" s="133"/>
      <c r="I19" s="104"/>
      <c r="J19" s="104"/>
    </row>
    <row r="20" spans="1:20" x14ac:dyDescent="0.15">
      <c r="A20" s="104"/>
      <c r="B20" s="104"/>
      <c r="C20" s="104"/>
      <c r="D20" s="104"/>
      <c r="E20" s="104"/>
      <c r="F20" s="104"/>
      <c r="G20" s="104"/>
      <c r="H20" s="104"/>
      <c r="I20" s="104"/>
      <c r="J20" s="104"/>
      <c r="K20" s="104"/>
      <c r="L20" s="104"/>
      <c r="M20" s="104"/>
      <c r="N20" s="104"/>
      <c r="O20" s="104"/>
      <c r="P20" s="104"/>
      <c r="Q20" s="159"/>
      <c r="R20" s="159"/>
      <c r="S20" s="159"/>
      <c r="T20" s="159"/>
    </row>
    <row r="21" spans="1:20" s="104" customFormat="1" x14ac:dyDescent="0.15">
      <c r="A21" s="118" t="s">
        <v>264</v>
      </c>
      <c r="B21" s="119" t="s">
        <v>265</v>
      </c>
      <c r="C21" s="119" t="s">
        <v>266</v>
      </c>
      <c r="D21" s="119" t="s">
        <v>267</v>
      </c>
      <c r="E21" s="119" t="s">
        <v>268</v>
      </c>
      <c r="F21" s="119"/>
      <c r="G21" s="119" t="s">
        <v>269</v>
      </c>
    </row>
    <row r="22" spans="1:20" s="104" customFormat="1" x14ac:dyDescent="0.15">
      <c r="A22" s="120">
        <v>61</v>
      </c>
      <c r="B22" s="121">
        <f t="shared" ref="B22:B27" si="1">E22-D22</f>
        <v>2.965308683420167</v>
      </c>
      <c r="C22" s="121">
        <f t="shared" ref="C22:C27" si="2">B22/100</f>
        <v>2.9653086834201668E-2</v>
      </c>
      <c r="D22" s="121">
        <f>0.1/F13-1</f>
        <v>-0.67052125739775925</v>
      </c>
      <c r="E22" s="121">
        <f>1/F13-1</f>
        <v>2.2947874260224079</v>
      </c>
      <c r="F22" s="122">
        <f>D22+(A22*C22)</f>
        <v>1.1383170394885425</v>
      </c>
      <c r="G22" s="123" t="b">
        <v>1</v>
      </c>
    </row>
    <row r="23" spans="1:20" s="104" customFormat="1" ht="14" customHeight="1" x14ac:dyDescent="0.15">
      <c r="A23" s="124">
        <v>100</v>
      </c>
      <c r="B23" s="121">
        <f t="shared" si="1"/>
        <v>1.1346886912325287</v>
      </c>
      <c r="C23" s="121">
        <f t="shared" si="2"/>
        <v>1.1346886912325287E-2</v>
      </c>
      <c r="D23" s="121">
        <v>0</v>
      </c>
      <c r="E23" s="121">
        <f>(10-F14)/F14</f>
        <v>1.1346886912325287</v>
      </c>
      <c r="F23" s="122">
        <f>D23+(A23*C23)</f>
        <v>1.1346886912325287</v>
      </c>
      <c r="G23" s="123" t="b">
        <v>1</v>
      </c>
    </row>
    <row r="24" spans="1:20" s="104" customFormat="1" ht="14" customHeight="1" x14ac:dyDescent="0.15">
      <c r="A24" s="124">
        <v>52</v>
      </c>
      <c r="B24" s="121">
        <f t="shared" si="1"/>
        <v>1.5136281041792852</v>
      </c>
      <c r="C24" s="121">
        <f t="shared" si="2"/>
        <v>1.5136281041792852E-2</v>
      </c>
      <c r="D24" s="121">
        <v>0</v>
      </c>
      <c r="E24" s="121">
        <f>(50-F15)/F15</f>
        <v>1.5136281041792852</v>
      </c>
      <c r="F24" s="122">
        <f>D24+(A24*C24)</f>
        <v>0.78708661417322834</v>
      </c>
      <c r="G24" s="123" t="b">
        <v>1</v>
      </c>
    </row>
    <row r="25" spans="1:20" s="104" customFormat="1" x14ac:dyDescent="0.15">
      <c r="A25" s="104">
        <v>1</v>
      </c>
      <c r="B25" s="121">
        <f t="shared" si="1"/>
        <v>100</v>
      </c>
      <c r="C25" s="121">
        <f t="shared" si="2"/>
        <v>1</v>
      </c>
      <c r="D25" s="121">
        <v>0</v>
      </c>
      <c r="E25" s="104">
        <v>100</v>
      </c>
      <c r="F25" s="122">
        <f>D25+(A25*C25)</f>
        <v>1</v>
      </c>
      <c r="G25" s="123" t="b">
        <v>1</v>
      </c>
    </row>
    <row r="26" spans="1:20" s="104" customFormat="1" x14ac:dyDescent="0.15">
      <c r="A26" s="104">
        <v>4</v>
      </c>
      <c r="B26" s="121">
        <f t="shared" si="1"/>
        <v>0.375</v>
      </c>
      <c r="C26" s="121">
        <f t="shared" si="2"/>
        <v>3.7499999999999999E-3</v>
      </c>
      <c r="D26" s="125">
        <f>2/F17-1</f>
        <v>-0.875</v>
      </c>
      <c r="E26" s="126">
        <f>8/F17-1</f>
        <v>-0.5</v>
      </c>
      <c r="F26" s="122">
        <f>A26/F17-1</f>
        <v>-0.75</v>
      </c>
      <c r="G26" s="123" t="b">
        <v>1</v>
      </c>
      <c r="H26" s="126"/>
    </row>
    <row r="27" spans="1:20" s="104" customFormat="1" x14ac:dyDescent="0.15">
      <c r="A27" s="104">
        <v>0</v>
      </c>
      <c r="B27" s="121">
        <f t="shared" si="1"/>
        <v>1.5</v>
      </c>
      <c r="C27" s="121">
        <f t="shared" si="2"/>
        <v>1.4999999999999999E-2</v>
      </c>
      <c r="D27" s="121">
        <v>0</v>
      </c>
      <c r="E27" s="121">
        <f>(50-F18)/F18</f>
        <v>1.5</v>
      </c>
      <c r="F27" s="122">
        <f>D27+(A27*C27)</f>
        <v>0</v>
      </c>
      <c r="G27" s="123" t="b">
        <v>1</v>
      </c>
    </row>
    <row r="28" spans="1:20" s="104" customFormat="1" x14ac:dyDescent="0.15"/>
    <row r="29" spans="1:20" x14ac:dyDescent="0.15">
      <c r="B29" s="127">
        <v>2023</v>
      </c>
      <c r="C29" s="127">
        <v>2024</v>
      </c>
      <c r="D29" s="127">
        <v>2025</v>
      </c>
      <c r="E29" s="127">
        <v>2026</v>
      </c>
      <c r="F29" s="127">
        <v>2027</v>
      </c>
      <c r="G29" s="127">
        <v>2028</v>
      </c>
      <c r="H29" s="127">
        <v>2029</v>
      </c>
      <c r="I29" s="127">
        <v>2030</v>
      </c>
      <c r="J29" s="127">
        <v>2031</v>
      </c>
      <c r="K29" s="127">
        <v>2032</v>
      </c>
      <c r="L29" s="127">
        <v>2033</v>
      </c>
      <c r="M29" s="127">
        <v>2034</v>
      </c>
      <c r="N29" s="127">
        <v>2035</v>
      </c>
      <c r="O29" s="127">
        <v>2036</v>
      </c>
    </row>
    <row r="30" spans="1:20" s="104" customFormat="1" ht="25" customHeight="1" x14ac:dyDescent="0.15">
      <c r="A30" s="104" t="s">
        <v>270</v>
      </c>
      <c r="B30" s="128">
        <f>B5*(1+$F$13)</f>
        <v>268.57709837788042</v>
      </c>
      <c r="C30" s="128">
        <f t="shared" ref="C30:O30" si="3">B30*(1+$F$13)</f>
        <v>350.09285756059552</v>
      </c>
      <c r="D30" s="128">
        <f t="shared" si="3"/>
        <v>456.34944176252105</v>
      </c>
      <c r="E30" s="128">
        <f t="shared" si="3"/>
        <v>594.85593178923682</v>
      </c>
      <c r="F30" s="128">
        <f t="shared" si="3"/>
        <v>775.40048743826981</v>
      </c>
      <c r="G30" s="128">
        <f t="shared" si="3"/>
        <v>1010.7420701194817</v>
      </c>
      <c r="H30" s="128">
        <f t="shared" si="3"/>
        <v>1317.5121100123702</v>
      </c>
      <c r="I30" s="128">
        <f t="shared" si="3"/>
        <v>1717.3898379673176</v>
      </c>
      <c r="J30" s="128">
        <f t="shared" si="3"/>
        <v>2238.6343420598369</v>
      </c>
      <c r="K30" s="128">
        <f t="shared" si="3"/>
        <v>2918.0816181963737</v>
      </c>
      <c r="L30" s="128">
        <f t="shared" si="3"/>
        <v>3803.7477449847693</v>
      </c>
      <c r="M30" s="128">
        <f t="shared" si="3"/>
        <v>4958.2221474735506</v>
      </c>
      <c r="N30" s="128">
        <f t="shared" si="3"/>
        <v>6463.0907494092162</v>
      </c>
      <c r="O30" s="128">
        <f t="shared" si="3"/>
        <v>8424.7015951843878</v>
      </c>
    </row>
    <row r="31" spans="1:20" s="104" customFormat="1" x14ac:dyDescent="0.15">
      <c r="A31" s="104" t="s">
        <v>271</v>
      </c>
      <c r="B31" s="128">
        <f>B5*(1+$G$13)</f>
        <v>268.57709837788042</v>
      </c>
      <c r="C31" s="128">
        <f t="shared" ref="C31:O31" si="4">B31*(1+$G$13)</f>
        <v>350.09285756059552</v>
      </c>
      <c r="D31" s="128">
        <f t="shared" si="4"/>
        <v>456.34944176252105</v>
      </c>
      <c r="E31" s="128">
        <f t="shared" si="4"/>
        <v>594.85593178923682</v>
      </c>
      <c r="F31" s="128">
        <f t="shared" si="4"/>
        <v>775.40048743826981</v>
      </c>
      <c r="G31" s="128">
        <f t="shared" si="4"/>
        <v>1010.7420701194817</v>
      </c>
      <c r="H31" s="128">
        <f t="shared" si="4"/>
        <v>1317.5121100123702</v>
      </c>
      <c r="I31" s="128">
        <f t="shared" si="4"/>
        <v>1717.3898379673176</v>
      </c>
      <c r="J31" s="128">
        <f t="shared" si="4"/>
        <v>2238.6343420598369</v>
      </c>
      <c r="K31" s="128">
        <f t="shared" si="4"/>
        <v>2918.0816181963737</v>
      </c>
      <c r="L31" s="128">
        <f t="shared" si="4"/>
        <v>3803.7477449847693</v>
      </c>
      <c r="M31" s="128">
        <f t="shared" si="4"/>
        <v>4958.2221474735506</v>
      </c>
      <c r="N31" s="128">
        <f t="shared" si="4"/>
        <v>6463.0907494092162</v>
      </c>
      <c r="O31" s="128">
        <f t="shared" si="4"/>
        <v>8424.7015951843878</v>
      </c>
    </row>
    <row r="32" spans="1:20" s="104" customFormat="1" x14ac:dyDescent="0.15">
      <c r="A32" s="104" t="s">
        <v>272</v>
      </c>
      <c r="B32" s="129">
        <f>B6+B7</f>
        <v>1847.75</v>
      </c>
      <c r="C32" s="129">
        <f t="shared" ref="C32:O33" si="5">B32</f>
        <v>1847.75</v>
      </c>
      <c r="D32" s="129">
        <f t="shared" si="5"/>
        <v>1847.75</v>
      </c>
      <c r="E32" s="129">
        <f t="shared" si="5"/>
        <v>1847.75</v>
      </c>
      <c r="F32" s="129">
        <f t="shared" si="5"/>
        <v>1847.75</v>
      </c>
      <c r="G32" s="129">
        <f t="shared" si="5"/>
        <v>1847.75</v>
      </c>
      <c r="H32" s="129">
        <f t="shared" si="5"/>
        <v>1847.75</v>
      </c>
      <c r="I32" s="129">
        <f t="shared" si="5"/>
        <v>1847.75</v>
      </c>
      <c r="J32" s="129">
        <f t="shared" si="5"/>
        <v>1847.75</v>
      </c>
      <c r="K32" s="129">
        <f t="shared" si="5"/>
        <v>1847.75</v>
      </c>
      <c r="L32" s="129">
        <f t="shared" si="5"/>
        <v>1847.75</v>
      </c>
      <c r="M32" s="129">
        <f t="shared" si="5"/>
        <v>1847.75</v>
      </c>
      <c r="N32" s="129">
        <f t="shared" si="5"/>
        <v>1847.75</v>
      </c>
      <c r="O32" s="129">
        <f t="shared" si="5"/>
        <v>1847.75</v>
      </c>
    </row>
    <row r="33" spans="1:17" s="104" customFormat="1" x14ac:dyDescent="0.15">
      <c r="A33" s="104" t="s">
        <v>273</v>
      </c>
      <c r="B33" s="130">
        <f>(B8*G14)+(B9*G15)+(G16*G17*G18)</f>
        <v>1847.75</v>
      </c>
      <c r="C33" s="130">
        <f t="shared" si="5"/>
        <v>1847.75</v>
      </c>
      <c r="D33" s="130">
        <f t="shared" si="5"/>
        <v>1847.75</v>
      </c>
      <c r="E33" s="130">
        <f t="shared" si="5"/>
        <v>1847.75</v>
      </c>
      <c r="F33" s="130">
        <f t="shared" si="5"/>
        <v>1847.75</v>
      </c>
      <c r="G33" s="130">
        <f t="shared" si="5"/>
        <v>1847.75</v>
      </c>
      <c r="H33" s="130">
        <f t="shared" si="5"/>
        <v>1847.75</v>
      </c>
      <c r="I33" s="130">
        <f t="shared" si="5"/>
        <v>1847.75</v>
      </c>
      <c r="J33" s="130">
        <f t="shared" si="5"/>
        <v>1847.75</v>
      </c>
      <c r="K33" s="130">
        <f t="shared" si="5"/>
        <v>1847.75</v>
      </c>
      <c r="L33" s="130">
        <f t="shared" si="5"/>
        <v>1847.75</v>
      </c>
      <c r="M33" s="130">
        <f t="shared" si="5"/>
        <v>1847.75</v>
      </c>
      <c r="N33" s="130">
        <f t="shared" si="5"/>
        <v>1847.75</v>
      </c>
      <c r="O33" s="130">
        <f t="shared" si="5"/>
        <v>1847.75</v>
      </c>
    </row>
    <row r="34" spans="1:17" s="104" customFormat="1" x14ac:dyDescent="0.15">
      <c r="A34" s="104" t="s">
        <v>274</v>
      </c>
      <c r="B34" s="104">
        <f t="shared" ref="B34:O34" si="6">IF(B31&gt;B33,1,0)</f>
        <v>0</v>
      </c>
      <c r="C34" s="104">
        <f t="shared" si="6"/>
        <v>0</v>
      </c>
      <c r="D34" s="104">
        <f t="shared" si="6"/>
        <v>0</v>
      </c>
      <c r="E34" s="104">
        <f t="shared" si="6"/>
        <v>0</v>
      </c>
      <c r="F34" s="104">
        <f t="shared" si="6"/>
        <v>0</v>
      </c>
      <c r="G34" s="104">
        <f t="shared" si="6"/>
        <v>0</v>
      </c>
      <c r="H34" s="104">
        <f t="shared" si="6"/>
        <v>0</v>
      </c>
      <c r="I34" s="104">
        <f t="shared" si="6"/>
        <v>0</v>
      </c>
      <c r="J34" s="104">
        <f t="shared" si="6"/>
        <v>1</v>
      </c>
      <c r="K34" s="104">
        <f t="shared" si="6"/>
        <v>1</v>
      </c>
      <c r="L34" s="104">
        <f t="shared" si="6"/>
        <v>1</v>
      </c>
      <c r="M34" s="104">
        <f t="shared" si="6"/>
        <v>1</v>
      </c>
      <c r="N34" s="104">
        <f t="shared" si="6"/>
        <v>1</v>
      </c>
      <c r="O34" s="104">
        <f t="shared" si="6"/>
        <v>1</v>
      </c>
    </row>
    <row r="35" spans="1:17" s="104" customFormat="1" x14ac:dyDescent="0.15">
      <c r="A35" s="131" t="str">
        <f>"U.S.-Latin America Supply Exhaustion = "&amp;IF(L34=0,"Beyond 2029",HLOOKUP(1,B34:P36,2,FALSE))</f>
        <v>U.S.-Latin America Supply Exhaustion = 2031</v>
      </c>
      <c r="B35" s="104">
        <f t="shared" ref="B35:O35" si="7">B29</f>
        <v>2023</v>
      </c>
      <c r="C35" s="104">
        <f t="shared" si="7"/>
        <v>2024</v>
      </c>
      <c r="D35" s="104">
        <f t="shared" si="7"/>
        <v>2025</v>
      </c>
      <c r="E35" s="104">
        <f t="shared" si="7"/>
        <v>2026</v>
      </c>
      <c r="F35" s="104">
        <f t="shared" si="7"/>
        <v>2027</v>
      </c>
      <c r="G35" s="104">
        <f t="shared" si="7"/>
        <v>2028</v>
      </c>
      <c r="H35" s="104">
        <f t="shared" si="7"/>
        <v>2029</v>
      </c>
      <c r="I35" s="104">
        <f t="shared" si="7"/>
        <v>2030</v>
      </c>
      <c r="J35" s="104">
        <f t="shared" si="7"/>
        <v>2031</v>
      </c>
      <c r="K35" s="104">
        <f t="shared" si="7"/>
        <v>2032</v>
      </c>
      <c r="L35" s="104">
        <f t="shared" si="7"/>
        <v>2033</v>
      </c>
      <c r="M35" s="104">
        <f t="shared" si="7"/>
        <v>2034</v>
      </c>
      <c r="N35" s="104">
        <f t="shared" si="7"/>
        <v>2035</v>
      </c>
      <c r="O35" s="104">
        <f t="shared" si="7"/>
        <v>2036</v>
      </c>
    </row>
    <row r="36" spans="1:17" s="104" customFormat="1" x14ac:dyDescent="0.15">
      <c r="A36" s="131" t="str">
        <f>IF(B32=B33,"","Modeled Potential Capacity")</f>
        <v/>
      </c>
    </row>
    <row r="37" spans="1:17" x14ac:dyDescent="0.15">
      <c r="A37" s="104"/>
      <c r="B37" s="104"/>
      <c r="C37" s="104"/>
      <c r="D37" s="104"/>
      <c r="E37" s="104"/>
      <c r="F37" s="104"/>
      <c r="G37" s="104"/>
      <c r="H37" s="104"/>
      <c r="I37" s="104"/>
      <c r="J37" s="104"/>
      <c r="K37" s="104"/>
      <c r="L37" s="104"/>
      <c r="M37" s="104"/>
      <c r="N37" s="104"/>
      <c r="O37" s="104"/>
      <c r="P37" s="104"/>
      <c r="Q37" s="104"/>
    </row>
    <row r="38" spans="1:17" x14ac:dyDescent="0.15">
      <c r="A38" s="104"/>
      <c r="B38" s="104"/>
      <c r="C38" s="104"/>
      <c r="D38" s="104"/>
      <c r="E38" s="104"/>
      <c r="F38" s="104"/>
      <c r="G38" s="104"/>
      <c r="H38" s="104"/>
      <c r="I38" s="104"/>
      <c r="J38" s="104"/>
      <c r="K38" s="104"/>
      <c r="L38" s="104"/>
      <c r="M38" s="104"/>
      <c r="N38" s="104"/>
      <c r="O38" s="104"/>
      <c r="P38" s="104"/>
      <c r="Q38" s="104"/>
    </row>
    <row r="39" spans="1:17" x14ac:dyDescent="0.15">
      <c r="A39" s="104"/>
      <c r="B39" s="104"/>
      <c r="C39" s="104"/>
      <c r="D39" s="104"/>
      <c r="E39" s="104"/>
      <c r="F39" s="104"/>
      <c r="G39" s="104"/>
      <c r="H39" s="104"/>
      <c r="I39" s="104"/>
      <c r="J39" s="104"/>
      <c r="K39" s="104"/>
      <c r="L39" s="104"/>
      <c r="M39" s="104"/>
      <c r="N39" s="104"/>
    </row>
    <row r="40" spans="1:17" x14ac:dyDescent="0.15">
      <c r="A40" s="104"/>
      <c r="B40" s="104"/>
      <c r="C40" s="104"/>
      <c r="D40" s="104"/>
      <c r="E40" s="104"/>
      <c r="F40" s="104"/>
      <c r="G40" s="104"/>
      <c r="H40" s="104"/>
      <c r="I40" s="104"/>
      <c r="J40" s="104"/>
      <c r="K40" s="104"/>
      <c r="L40" s="104"/>
      <c r="M40" s="104"/>
      <c r="N40" s="104"/>
    </row>
    <row r="46" spans="1:17" x14ac:dyDescent="0.15">
      <c r="A46" s="64" t="s">
        <v>17</v>
      </c>
    </row>
    <row r="47" spans="1:17" x14ac:dyDescent="0.15">
      <c r="A47" s="64" t="s">
        <v>388</v>
      </c>
    </row>
    <row r="48" spans="1:17" x14ac:dyDescent="0.15">
      <c r="A48" s="54" t="s">
        <v>529</v>
      </c>
    </row>
    <row r="49" spans="1:1" x14ac:dyDescent="0.15">
      <c r="A49" s="54" t="s">
        <v>530</v>
      </c>
    </row>
    <row r="50" spans="1:1" x14ac:dyDescent="0.15">
      <c r="A50" s="64" t="s">
        <v>278</v>
      </c>
    </row>
    <row r="51" spans="1:1" x14ac:dyDescent="0.15">
      <c r="A51" s="65" t="s">
        <v>418</v>
      </c>
    </row>
    <row r="52" spans="1:1" x14ac:dyDescent="0.15">
      <c r="A52" s="65" t="s">
        <v>423</v>
      </c>
    </row>
    <row r="53" spans="1:1" x14ac:dyDescent="0.15">
      <c r="A53" s="65" t="s">
        <v>441</v>
      </c>
    </row>
    <row r="54" spans="1:1" x14ac:dyDescent="0.15">
      <c r="A54" s="65" t="s">
        <v>275</v>
      </c>
    </row>
    <row r="55" spans="1:1" x14ac:dyDescent="0.15">
      <c r="A55" s="65" t="s">
        <v>440</v>
      </c>
    </row>
    <row r="56" spans="1:1" x14ac:dyDescent="0.15">
      <c r="A56" s="65" t="s">
        <v>427</v>
      </c>
    </row>
    <row r="57" spans="1:1" x14ac:dyDescent="0.15">
      <c r="A57" s="54" t="s">
        <v>531</v>
      </c>
    </row>
  </sheetData>
  <mergeCells count="15">
    <mergeCell ref="B18:C18"/>
    <mergeCell ref="D18:E18"/>
    <mergeCell ref="D6:G6"/>
    <mergeCell ref="B15:C15"/>
    <mergeCell ref="D15:E15"/>
    <mergeCell ref="B16:C16"/>
    <mergeCell ref="D16:E16"/>
    <mergeCell ref="B17:C17"/>
    <mergeCell ref="D17:E17"/>
    <mergeCell ref="D4:H4"/>
    <mergeCell ref="D5:H5"/>
    <mergeCell ref="B13:C13"/>
    <mergeCell ref="D13:E13"/>
    <mergeCell ref="B14:C14"/>
    <mergeCell ref="D14:E14"/>
  </mergeCells>
  <phoneticPr fontId="7" type="noConversion"/>
  <hyperlinks>
    <hyperlink ref="A2" location="'Home'!a1" display="  [HOME]" xr:uid="{00000000-0004-0000-0F00-000000000000}"/>
  </hyperlinks>
  <pageMargins left="0.75" right="0.75" top="1" bottom="1" header="0.5" footer="0.5"/>
  <pageSetup orientation="portrait" horizontalDpi="4294967292" verticalDpi="4294967292"/>
  <ignoredErrors>
    <ignoredError sqref="G16" formula="1"/>
  </ignoredErrors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2641" r:id="rId3" name="Scroll Bar 1">
              <controlPr defaultSize="0" autoPict="0">
                <anchor moveWithCells="1">
                  <from>
                    <xdr:col>3</xdr:col>
                    <xdr:colOff>63500</xdr:colOff>
                    <xdr:row>12</xdr:row>
                    <xdr:rowOff>76200</xdr:rowOff>
                  </from>
                  <to>
                    <xdr:col>4</xdr:col>
                    <xdr:colOff>825500</xdr:colOff>
                    <xdr:row>12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42" r:id="rId4" name="Scroll Bar 2">
              <controlPr defaultSize="0" autoPict="0">
                <anchor moveWithCells="1">
                  <from>
                    <xdr:col>3</xdr:col>
                    <xdr:colOff>76200</xdr:colOff>
                    <xdr:row>13</xdr:row>
                    <xdr:rowOff>76200</xdr:rowOff>
                  </from>
                  <to>
                    <xdr:col>4</xdr:col>
                    <xdr:colOff>825500</xdr:colOff>
                    <xdr:row>13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43" r:id="rId5" name="Check Box 3">
              <controlPr defaultSize="0" autoFill="0" autoLine="0" autoPict="0">
                <anchor moveWithCells="1">
                  <from>
                    <xdr:col>1</xdr:col>
                    <xdr:colOff>38100</xdr:colOff>
                    <xdr:row>12</xdr:row>
                    <xdr:rowOff>38100</xdr:rowOff>
                  </from>
                  <to>
                    <xdr:col>2</xdr:col>
                    <xdr:colOff>1155700</xdr:colOff>
                    <xdr:row>12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44" r:id="rId6" name="Scroll Bar 4">
              <controlPr defaultSize="0" autoPict="0">
                <anchor moveWithCells="1">
                  <from>
                    <xdr:col>3</xdr:col>
                    <xdr:colOff>76200</xdr:colOff>
                    <xdr:row>15</xdr:row>
                    <xdr:rowOff>76200</xdr:rowOff>
                  </from>
                  <to>
                    <xdr:col>4</xdr:col>
                    <xdr:colOff>825500</xdr:colOff>
                    <xdr:row>15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45" r:id="rId7" name="Check Box 5">
              <controlPr defaultSize="0" autoFill="0" autoLine="0" autoPict="0">
                <anchor moveWithCells="1">
                  <from>
                    <xdr:col>1</xdr:col>
                    <xdr:colOff>38100</xdr:colOff>
                    <xdr:row>15</xdr:row>
                    <xdr:rowOff>38100</xdr:rowOff>
                  </from>
                  <to>
                    <xdr:col>2</xdr:col>
                    <xdr:colOff>1155700</xdr:colOff>
                    <xdr:row>15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46" r:id="rId8" name="Check Box 6">
              <controlPr defaultSize="0" autoFill="0" autoLine="0" autoPict="0">
                <anchor moveWithCells="1">
                  <from>
                    <xdr:col>1</xdr:col>
                    <xdr:colOff>38100</xdr:colOff>
                    <xdr:row>13</xdr:row>
                    <xdr:rowOff>38100</xdr:rowOff>
                  </from>
                  <to>
                    <xdr:col>2</xdr:col>
                    <xdr:colOff>1155700</xdr:colOff>
                    <xdr:row>13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47" r:id="rId9" name="Scroll Bar 7">
              <controlPr defaultSize="0" autoPict="0">
                <anchor moveWithCells="1">
                  <from>
                    <xdr:col>3</xdr:col>
                    <xdr:colOff>76200</xdr:colOff>
                    <xdr:row>16</xdr:row>
                    <xdr:rowOff>76200</xdr:rowOff>
                  </from>
                  <to>
                    <xdr:col>4</xdr:col>
                    <xdr:colOff>825500</xdr:colOff>
                    <xdr:row>16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48" r:id="rId10" name="Check Box 8">
              <controlPr defaultSize="0" autoFill="0" autoLine="0" autoPict="0">
                <anchor moveWithCells="1">
                  <from>
                    <xdr:col>1</xdr:col>
                    <xdr:colOff>38100</xdr:colOff>
                    <xdr:row>16</xdr:row>
                    <xdr:rowOff>38100</xdr:rowOff>
                  </from>
                  <to>
                    <xdr:col>2</xdr:col>
                    <xdr:colOff>1155700</xdr:colOff>
                    <xdr:row>16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49" r:id="rId11" name="Scroll Bar 9">
              <controlPr defaultSize="0" autoPict="0">
                <anchor moveWithCells="1">
                  <from>
                    <xdr:col>3</xdr:col>
                    <xdr:colOff>76200</xdr:colOff>
                    <xdr:row>17</xdr:row>
                    <xdr:rowOff>76200</xdr:rowOff>
                  </from>
                  <to>
                    <xdr:col>4</xdr:col>
                    <xdr:colOff>825500</xdr:colOff>
                    <xdr:row>17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50" r:id="rId12" name="Check Box 10">
              <controlPr defaultSize="0" autoFill="0" autoLine="0" autoPict="0">
                <anchor moveWithCells="1">
                  <from>
                    <xdr:col>1</xdr:col>
                    <xdr:colOff>38100</xdr:colOff>
                    <xdr:row>17</xdr:row>
                    <xdr:rowOff>38100</xdr:rowOff>
                  </from>
                  <to>
                    <xdr:col>2</xdr:col>
                    <xdr:colOff>1155700</xdr:colOff>
                    <xdr:row>17</xdr:row>
                    <xdr:rowOff>254000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51" r:id="rId13" name="Scroll Bar 11">
              <controlPr defaultSize="0" autoPict="0">
                <anchor moveWithCells="1">
                  <from>
                    <xdr:col>3</xdr:col>
                    <xdr:colOff>76200</xdr:colOff>
                    <xdr:row>14</xdr:row>
                    <xdr:rowOff>76200</xdr:rowOff>
                  </from>
                  <to>
                    <xdr:col>4</xdr:col>
                    <xdr:colOff>825500</xdr:colOff>
                    <xdr:row>14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52" r:id="rId14" name="Check Box 12">
              <controlPr defaultSize="0" autoFill="0" autoLine="0" autoPict="0">
                <anchor moveWithCells="1">
                  <from>
                    <xdr:col>1</xdr:col>
                    <xdr:colOff>38100</xdr:colOff>
                    <xdr:row>14</xdr:row>
                    <xdr:rowOff>38100</xdr:rowOff>
                  </from>
                  <to>
                    <xdr:col>2</xdr:col>
                    <xdr:colOff>1155700</xdr:colOff>
                    <xdr:row>14</xdr:row>
                    <xdr:rowOff>254000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1"/>
  </sheetPr>
  <dimension ref="A1:O108"/>
  <sheetViews>
    <sheetView showGridLines="0" workbookViewId="0"/>
  </sheetViews>
  <sheetFormatPr baseColWidth="10" defaultRowHeight="13" x14ac:dyDescent="0.15"/>
  <cols>
    <col min="1" max="1" width="37.1640625" customWidth="1"/>
    <col min="2" max="2" width="14.83203125" customWidth="1"/>
    <col min="3" max="3" width="11.1640625" bestFit="1" customWidth="1"/>
    <col min="4" max="8" width="11" bestFit="1" customWidth="1"/>
  </cols>
  <sheetData>
    <row r="1" spans="1:13" ht="18" x14ac:dyDescent="0.2">
      <c r="A1" s="3" t="s">
        <v>309</v>
      </c>
    </row>
    <row r="2" spans="1:13" x14ac:dyDescent="0.15">
      <c r="A2" s="53" t="s">
        <v>256</v>
      </c>
    </row>
    <row r="3" spans="1:13" x14ac:dyDescent="0.15">
      <c r="A3" s="53"/>
    </row>
    <row r="4" spans="1:13" ht="18" x14ac:dyDescent="0.2">
      <c r="A4" s="2" t="s">
        <v>306</v>
      </c>
    </row>
    <row r="5" spans="1:13" ht="18" x14ac:dyDescent="0.2">
      <c r="A5" s="2"/>
    </row>
    <row r="6" spans="1:13" ht="28" x14ac:dyDescent="0.15">
      <c r="A6" s="49" t="s">
        <v>286</v>
      </c>
      <c r="B6" s="141" t="s">
        <v>133</v>
      </c>
      <c r="E6" s="50"/>
      <c r="F6" s="50"/>
      <c r="G6" s="50"/>
      <c r="H6" s="50"/>
      <c r="I6" s="50"/>
      <c r="J6" s="50"/>
      <c r="K6" s="50"/>
      <c r="L6" s="50"/>
      <c r="M6" s="50"/>
    </row>
    <row r="7" spans="1:13" s="74" customFormat="1" ht="21" customHeight="1" x14ac:dyDescent="0.15">
      <c r="B7" s="75" t="str">
        <f>B6&amp;" Used International Bandwidth, 2023-2030"</f>
        <v>Global Total Used International Bandwidth, 2023-2030</v>
      </c>
      <c r="C7" s="75"/>
    </row>
    <row r="8" spans="1:13" s="74" customFormat="1" x14ac:dyDescent="0.15">
      <c r="C8" s="75"/>
    </row>
    <row r="9" spans="1:13" s="74" customFormat="1" x14ac:dyDescent="0.15">
      <c r="B9" s="75">
        <v>2023</v>
      </c>
      <c r="C9" s="75">
        <v>2024</v>
      </c>
      <c r="D9" s="75">
        <v>2025</v>
      </c>
      <c r="E9" s="75">
        <v>2026</v>
      </c>
      <c r="F9" s="75">
        <v>2027</v>
      </c>
      <c r="G9" s="75">
        <v>2028</v>
      </c>
      <c r="H9" s="75">
        <v>2029</v>
      </c>
      <c r="I9" s="75">
        <v>2030</v>
      </c>
    </row>
    <row r="10" spans="1:13" s="74" customFormat="1" x14ac:dyDescent="0.15">
      <c r="A10" s="74" t="s">
        <v>284</v>
      </c>
      <c r="B10" s="89">
        <f>VLOOKUP($B$6,Regions!$A$8:$AB$15,COLUMN(H$9),FALSE)/1000</f>
        <v>4981.2061972871725</v>
      </c>
      <c r="C10" s="89">
        <f>VLOOKUP($B$6,Regions!$A$8:$AB$15,COLUMN(I$9),FALSE)/1000</f>
        <v>6590.3447092185979</v>
      </c>
      <c r="D10" s="89">
        <f>VLOOKUP($B$6,Regions!$A$8:$AB$15,COLUMN(J$9),FALSE)/1000</f>
        <v>8717.3754351635434</v>
      </c>
      <c r="E10" s="89">
        <f>VLOOKUP($B$6,Regions!$A$8:$AB$15,COLUMN(K$9),FALSE)/1000</f>
        <v>11502.521898387689</v>
      </c>
      <c r="F10" s="89">
        <f>VLOOKUP($B$6,Regions!$A$8:$AB$15,COLUMN(L$9),FALSE)/1000</f>
        <v>15140.442753123163</v>
      </c>
      <c r="G10" s="89">
        <f>VLOOKUP($B$6,Regions!$A$8:$AB$15,COLUMN(M$9),FALSE)/1000</f>
        <v>19798.507295830932</v>
      </c>
      <c r="H10" s="89">
        <f>VLOOKUP($B$6,Regions!$A$8:$AB$15,COLUMN(N$9),FALSE)/1000</f>
        <v>25715.146614495126</v>
      </c>
      <c r="I10" s="89">
        <f>VLOOKUP($B$6,Regions!$A$8:$AB$15,COLUMN(O$9),FALSE)/1000</f>
        <v>33162.355577864793</v>
      </c>
      <c r="J10" s="89"/>
      <c r="K10" s="89"/>
    </row>
    <row r="11" spans="1:13" s="74" customFormat="1" x14ac:dyDescent="0.15">
      <c r="A11" s="74" t="s">
        <v>285</v>
      </c>
      <c r="B11" s="90">
        <f>VLOOKUP($B$6,Regions!$A$8:$AC$15,COLUMN(V$9),FALSE)</f>
        <v>0.2969171696259969</v>
      </c>
      <c r="C11" s="90">
        <f>VLOOKUP($B$6,Regions!$A$8:$AC$15,COLUMN(W$9),FALSE)</f>
        <v>0.32304193968275863</v>
      </c>
      <c r="D11" s="90">
        <f>VLOOKUP($B$6,Regions!$A$8:$AC$15,COLUMN(X$9),FALSE)</f>
        <v>0.32274954039500336</v>
      </c>
      <c r="E11" s="90">
        <f>VLOOKUP($B$6,Regions!$A$8:$AC$15,COLUMN(Y$9),FALSE)</f>
        <v>0.31949369210251244</v>
      </c>
      <c r="F11" s="90">
        <f>VLOOKUP($B$6,Regions!$A$8:$AC$15,COLUMN(Z$9),FALSE)</f>
        <v>0.31627158695045843</v>
      </c>
      <c r="G11" s="90">
        <f>VLOOKUP($B$6,Regions!$A$8:$AC$15,COLUMN(AA$9),FALSE)</f>
        <v>0.30765708894126664</v>
      </c>
      <c r="H11" s="90">
        <f>VLOOKUP($B$6,Regions!$A$8:$AC$15,COLUMN(AB$9),FALSE)</f>
        <v>0.29884269709111289</v>
      </c>
      <c r="I11" s="90">
        <f>VLOOKUP($B$6,Regions!$A$8:$AC$15,COLUMN(AC$9),FALSE)</f>
        <v>0.28960398612589766</v>
      </c>
      <c r="J11" s="90"/>
      <c r="K11" s="90"/>
    </row>
    <row r="12" spans="1:13" s="74" customFormat="1" x14ac:dyDescent="0.15"/>
    <row r="13" spans="1:13" s="74" customFormat="1" x14ac:dyDescent="0.15">
      <c r="F13" s="74" t="s">
        <v>18</v>
      </c>
    </row>
    <row r="14" spans="1:13" s="74" customFormat="1" x14ac:dyDescent="0.15">
      <c r="F14" s="74" t="s">
        <v>2</v>
      </c>
    </row>
    <row r="15" spans="1:13" s="74" customFormat="1" x14ac:dyDescent="0.15">
      <c r="F15" s="74" t="s">
        <v>41</v>
      </c>
      <c r="K15" s="18"/>
      <c r="L15" s="18"/>
    </row>
    <row r="16" spans="1:13" s="74" customFormat="1" x14ac:dyDescent="0.15">
      <c r="F16" s="74" t="s">
        <v>108</v>
      </c>
      <c r="K16" s="18"/>
      <c r="L16" s="18"/>
    </row>
    <row r="17" spans="1:6" s="74" customFormat="1" x14ac:dyDescent="0.15">
      <c r="F17" s="74" t="s">
        <v>42</v>
      </c>
    </row>
    <row r="18" spans="1:6" s="74" customFormat="1" x14ac:dyDescent="0.15">
      <c r="F18" s="74" t="s">
        <v>43</v>
      </c>
    </row>
    <row r="19" spans="1:6" s="74" customFormat="1" x14ac:dyDescent="0.15">
      <c r="F19" s="74" t="s">
        <v>44</v>
      </c>
    </row>
    <row r="20" spans="1:6" x14ac:dyDescent="0.15">
      <c r="F20" s="74" t="s">
        <v>133</v>
      </c>
    </row>
    <row r="21" spans="1:6" x14ac:dyDescent="0.15">
      <c r="F21" s="74"/>
    </row>
    <row r="32" spans="1:6" ht="18" x14ac:dyDescent="0.2">
      <c r="A32" s="2" t="s">
        <v>307</v>
      </c>
    </row>
    <row r="33" spans="1:15" ht="18" x14ac:dyDescent="0.2">
      <c r="A33" s="2"/>
    </row>
    <row r="34" spans="1:15" ht="28" x14ac:dyDescent="0.15">
      <c r="A34" s="49" t="s">
        <v>305</v>
      </c>
      <c r="B34" s="141" t="s">
        <v>303</v>
      </c>
    </row>
    <row r="35" spans="1:15" ht="27" customHeight="1" x14ac:dyDescent="0.15">
      <c r="A35" s="49" t="s">
        <v>302</v>
      </c>
      <c r="B35" s="154" t="s">
        <v>109</v>
      </c>
      <c r="E35" s="50"/>
      <c r="F35" s="50"/>
      <c r="G35" s="50"/>
      <c r="H35" s="50"/>
    </row>
    <row r="36" spans="1:15" s="74" customFormat="1" ht="12" customHeight="1" x14ac:dyDescent="0.15">
      <c r="A36" s="74" t="s">
        <v>303</v>
      </c>
      <c r="B36" s="75" t="str">
        <f>B34&amp;" "&amp;B35&amp;" Bandwidth, 2023-2030"</f>
        <v>Used Trans-Atlantic Bandwidth, 2023-2030</v>
      </c>
      <c r="C36" s="75"/>
    </row>
    <row r="37" spans="1:15" s="74" customFormat="1" x14ac:dyDescent="0.15">
      <c r="A37" s="74" t="s">
        <v>304</v>
      </c>
    </row>
    <row r="38" spans="1:15" s="74" customFormat="1" x14ac:dyDescent="0.15">
      <c r="B38" s="75">
        <v>2023</v>
      </c>
      <c r="C38" s="75">
        <v>2024</v>
      </c>
      <c r="D38" s="75">
        <v>2025</v>
      </c>
      <c r="E38" s="75">
        <v>2026</v>
      </c>
      <c r="F38" s="75">
        <v>2027</v>
      </c>
      <c r="G38" s="75">
        <v>2028</v>
      </c>
      <c r="H38" s="75">
        <v>2029</v>
      </c>
      <c r="I38" s="75">
        <v>2030</v>
      </c>
      <c r="J38" s="75"/>
    </row>
    <row r="39" spans="1:15" s="74" customFormat="1" x14ac:dyDescent="0.15">
      <c r="A39" s="74" t="str">
        <f>B34&amp;" Bandwidth"</f>
        <v>Used Bandwidth</v>
      </c>
      <c r="B39" s="89">
        <f ca="1">IF($B$34="Used", INDIRECT(CONCATENATE("'",$B$35,"'!",ADDRESS(9,COLUMN('Trans-Atlantic'!H$3)))), INDIRECT(CONCATENATE("'",$B$35,"'!",ADDRESS(12,COLUMN('Trans-Atlantic'!H$3)))))/1000</f>
        <v>706.30587214031345</v>
      </c>
      <c r="C39" s="89">
        <f ca="1">IF($B$34="Used", INDIRECT(CONCATENATE("'",$B$35,"'!",ADDRESS(9,COLUMN('Trans-Atlantic'!I$3)))), INDIRECT(CONCATENATE("'",$B$35,"'!",ADDRESS(12,COLUMN('Trans-Atlantic'!I$3)))))/1000</f>
        <v>900.22275926227439</v>
      </c>
      <c r="D39" s="89">
        <f ca="1">IF($B$34="Used", INDIRECT(CONCATENATE("'",$B$35,"'!",ADDRESS(9,COLUMN('Trans-Atlantic'!J$3)))), INDIRECT(CONCATENATE("'",$B$35,"'!",ADDRESS(12,COLUMN('Trans-Atlantic'!J$3)))))/1000</f>
        <v>1144.119011881568</v>
      </c>
      <c r="E39" s="89">
        <f ca="1">IF($B$34="Used", INDIRECT(CONCATENATE("'",$B$35,"'!",ADDRESS(9,COLUMN('Trans-Atlantic'!K$3)))), INDIRECT(CONCATENATE("'",$B$35,"'!",ADDRESS(12,COLUMN('Trans-Atlantic'!K$3)))))/1000</f>
        <v>1452.0357833456076</v>
      </c>
      <c r="F39" s="89">
        <f ca="1">IF($B$34="Used", INDIRECT(CONCATENATE("'",$B$35,"'!",ADDRESS(9,COLUMN('Trans-Atlantic'!L$3)))), INDIRECT(CONCATENATE("'",$B$35,"'!",ADDRESS(12,COLUMN('Trans-Atlantic'!L$3)))))/1000</f>
        <v>1840.043195067758</v>
      </c>
      <c r="G39" s="89">
        <f ca="1">IF($B$34="Used", INDIRECT(CONCATENATE("'",$B$35,"'!",ADDRESS(9,COLUMN('Trans-Atlantic'!M$3)))), INDIRECT(CONCATENATE("'",$B$35,"'!",ADDRESS(12,COLUMN('Trans-Atlantic'!M$3)))))/1000</f>
        <v>2327.9672358894759</v>
      </c>
      <c r="H39" s="89">
        <f ca="1">IF($B$34="Used", INDIRECT(CONCATENATE("'",$B$35,"'!",ADDRESS(9,COLUMN('Trans-Atlantic'!N$3)))), INDIRECT(CONCATENATE("'",$B$35,"'!",ADDRESS(12,COLUMN('Trans-Atlantic'!N$3)))))/1000</f>
        <v>2940.0960790602494</v>
      </c>
      <c r="I39" s="89">
        <f ca="1">IF($B$34="Used", INDIRECT(CONCATENATE("'",$B$35,"'!",ADDRESS(9,COLUMN('Trans-Atlantic'!O$3)))), INDIRECT(CONCATENATE("'",$B$35,"'!",ADDRESS(12,COLUMN('Trans-Atlantic'!O$3)))))/1000</f>
        <v>3705.2379188262075</v>
      </c>
    </row>
    <row r="40" spans="1:15" s="74" customFormat="1" x14ac:dyDescent="0.15">
      <c r="A40" s="74" t="s">
        <v>285</v>
      </c>
      <c r="B40" s="90">
        <f ca="1">IF($B$34="Used", INDIRECT(CONCATENATE("'",$B$35,"'!",ADDRESS(9,COLUMN('Trans-Atlantic'!V$3)))), INDIRECT(CONCATENATE("'",$B$35,"'!",ADDRESS(12,COLUMN('Trans-Atlantic'!V$3)))))</f>
        <v>0.26858338375341284</v>
      </c>
      <c r="C40" s="90">
        <f ca="1">IF($B$34="Used", INDIRECT(CONCATENATE("'",$B$35,"'!",ADDRESS(9,COLUMN('Trans-Atlantic'!W$3)))), INDIRECT(CONCATENATE("'",$B$35,"'!",ADDRESS(12,COLUMN('Trans-Atlantic'!W$3)))))</f>
        <v>0.2745508635434899</v>
      </c>
      <c r="D40" s="90">
        <f ca="1">IF($B$34="Used", INDIRECT(CONCATENATE("'",$B$35,"'!",ADDRESS(9,COLUMN('Trans-Atlantic'!X$3)))), INDIRECT(CONCATENATE("'",$B$35,"'!",ADDRESS(12,COLUMN('Trans-Atlantic'!X$3)))))</f>
        <v>0.27092877858271969</v>
      </c>
      <c r="E40" s="90">
        <f ca="1">IF($B$34="Used", INDIRECT(CONCATENATE("'",$B$35,"'!",ADDRESS(9,COLUMN('Trans-Atlantic'!Y$3)))), INDIRECT(CONCATENATE("'",$B$35,"'!",ADDRESS(12,COLUMN('Trans-Atlantic'!Y$3)))))</f>
        <v>0.26913001905077438</v>
      </c>
      <c r="F40" s="90">
        <f ca="1">IF($B$34="Used", INDIRECT(CONCATENATE("'",$B$35,"'!",ADDRESS(9,COLUMN('Trans-Atlantic'!Z$3)))), INDIRECT(CONCATENATE("'",$B$35,"'!",ADDRESS(12,COLUMN('Trans-Atlantic'!Z$3)))))</f>
        <v>0.26721615002362409</v>
      </c>
      <c r="G40" s="90">
        <f ca="1">IF($B$34="Used", INDIRECT(CONCATENATE("'",$B$35,"'!",ADDRESS(9,COLUMN('Trans-Atlantic'!AA$3)))), INDIRECT(CONCATENATE("'",$B$35,"'!",ADDRESS(12,COLUMN('Trans-Atlantic'!AA$3)))))</f>
        <v>0.26516988412532916</v>
      </c>
      <c r="H40" s="90">
        <f ca="1">IF($B$34="Used", INDIRECT(CONCATENATE("'",$B$35,"'!",ADDRESS(9,COLUMN('Trans-Atlantic'!AB$3)))), INDIRECT(CONCATENATE("'",$B$35,"'!",ADDRESS(12,COLUMN('Trans-Atlantic'!AB$3)))))</f>
        <v>0.26294564362152206</v>
      </c>
      <c r="I40" s="90">
        <f ca="1">IF($B$34="Used", INDIRECT(CONCATENATE("'",$B$35,"'!",ADDRESS(9,COLUMN('Trans-Atlantic'!AC$3)))), INDIRECT(CONCATENATE("'",$B$35,"'!",ADDRESS(12,COLUMN('Trans-Atlantic'!AC$3)))))</f>
        <v>0.26024382169528359</v>
      </c>
    </row>
    <row r="41" spans="1:15" s="74" customFormat="1" x14ac:dyDescent="0.15"/>
    <row r="42" spans="1:15" s="74" customFormat="1" x14ac:dyDescent="0.15"/>
    <row r="43" spans="1:15" s="74" customFormat="1" x14ac:dyDescent="0.15">
      <c r="H43" s="74" t="s">
        <v>109</v>
      </c>
    </row>
    <row r="44" spans="1:15" s="74" customFormat="1" x14ac:dyDescent="0.15">
      <c r="H44" s="74" t="s">
        <v>110</v>
      </c>
    </row>
    <row r="45" spans="1:15" x14ac:dyDescent="0.15">
      <c r="A45" s="74"/>
      <c r="B45" s="74"/>
      <c r="C45" s="74"/>
      <c r="D45" s="74"/>
      <c r="E45" s="74"/>
      <c r="F45" s="74"/>
      <c r="G45" s="74"/>
      <c r="H45" s="74" t="s">
        <v>111</v>
      </c>
      <c r="I45" s="74"/>
      <c r="J45" s="74"/>
      <c r="K45" s="74"/>
      <c r="L45" s="110"/>
      <c r="M45" s="110"/>
      <c r="N45" s="110"/>
      <c r="O45" s="110"/>
    </row>
    <row r="46" spans="1:15" x14ac:dyDescent="0.15">
      <c r="A46" s="74"/>
      <c r="B46" s="74"/>
      <c r="C46" s="74"/>
      <c r="D46" s="74"/>
      <c r="E46" s="74"/>
      <c r="F46" s="74"/>
      <c r="G46" s="74"/>
      <c r="H46" s="74" t="s">
        <v>314</v>
      </c>
      <c r="I46" s="74"/>
      <c r="J46" s="74"/>
      <c r="K46" s="74"/>
      <c r="L46" s="110"/>
      <c r="M46" s="110"/>
      <c r="N46" s="110"/>
      <c r="O46" s="110"/>
    </row>
    <row r="47" spans="1:15" x14ac:dyDescent="0.15">
      <c r="A47" s="74"/>
      <c r="B47" s="74"/>
      <c r="C47" s="74"/>
      <c r="D47" s="74"/>
      <c r="E47" s="74"/>
      <c r="F47" s="74"/>
      <c r="G47" s="74"/>
      <c r="H47" s="74" t="s">
        <v>254</v>
      </c>
      <c r="I47" s="74"/>
      <c r="J47" s="74"/>
      <c r="K47" s="74"/>
      <c r="L47" s="110"/>
      <c r="M47" s="110"/>
      <c r="N47" s="110"/>
      <c r="O47" s="110"/>
    </row>
    <row r="48" spans="1:15" x14ac:dyDescent="0.15">
      <c r="A48" s="74"/>
      <c r="B48" s="74"/>
      <c r="C48" s="74"/>
      <c r="D48" s="74"/>
      <c r="E48" s="74"/>
      <c r="F48" s="74"/>
      <c r="G48" s="74"/>
      <c r="H48" s="74" t="s">
        <v>445</v>
      </c>
      <c r="I48" s="74"/>
      <c r="J48" s="74"/>
      <c r="K48" s="74"/>
      <c r="L48" s="110"/>
      <c r="M48" s="110"/>
      <c r="N48" s="110"/>
      <c r="O48" s="110"/>
    </row>
    <row r="49" spans="1:13" x14ac:dyDescent="0.15">
      <c r="A49" s="74"/>
      <c r="B49" s="74"/>
      <c r="C49" s="74"/>
      <c r="D49" s="74"/>
      <c r="E49" s="74"/>
      <c r="F49" s="74"/>
      <c r="G49" s="74"/>
      <c r="H49" s="74" t="s">
        <v>446</v>
      </c>
      <c r="I49" s="74"/>
      <c r="J49" s="74"/>
      <c r="K49" s="74"/>
    </row>
    <row r="50" spans="1:13" x14ac:dyDescent="0.15">
      <c r="A50" s="74"/>
      <c r="B50" s="74"/>
      <c r="C50" s="74"/>
      <c r="D50" s="74"/>
      <c r="E50" s="74"/>
      <c r="F50" s="74"/>
      <c r="G50" s="74"/>
      <c r="H50" s="74" t="s">
        <v>447</v>
      </c>
      <c r="I50" s="74"/>
      <c r="J50" s="74"/>
      <c r="K50" s="74"/>
    </row>
    <row r="51" spans="1:13" x14ac:dyDescent="0.15">
      <c r="A51" s="74"/>
      <c r="B51" s="74"/>
      <c r="C51" s="74"/>
      <c r="D51" s="74"/>
      <c r="E51" s="74"/>
      <c r="F51" s="74"/>
      <c r="G51" s="74"/>
      <c r="H51" s="74" t="s">
        <v>255</v>
      </c>
      <c r="I51" s="74"/>
      <c r="J51" s="74"/>
      <c r="K51" s="74"/>
    </row>
    <row r="52" spans="1:13" x14ac:dyDescent="0.15">
      <c r="A52" s="74"/>
      <c r="B52" s="74"/>
      <c r="C52" s="74"/>
      <c r="D52" s="74"/>
      <c r="E52" s="74"/>
      <c r="F52" s="74"/>
      <c r="G52" s="74"/>
      <c r="H52" s="74"/>
      <c r="I52" s="74"/>
      <c r="J52" s="74"/>
      <c r="K52" s="74"/>
    </row>
    <row r="53" spans="1:13" x14ac:dyDescent="0.15">
      <c r="H53" s="18"/>
    </row>
    <row r="54" spans="1:13" x14ac:dyDescent="0.15">
      <c r="H54" s="18"/>
    </row>
    <row r="55" spans="1:13" x14ac:dyDescent="0.15">
      <c r="H55" s="18"/>
    </row>
    <row r="56" spans="1:13" x14ac:dyDescent="0.15">
      <c r="H56" s="18"/>
    </row>
    <row r="57" spans="1:13" x14ac:dyDescent="0.15">
      <c r="H57" s="18"/>
    </row>
    <row r="59" spans="1:13" ht="18" x14ac:dyDescent="0.2">
      <c r="A59" s="2" t="s">
        <v>310</v>
      </c>
    </row>
    <row r="60" spans="1:13" s="18" customFormat="1" x14ac:dyDescent="0.15"/>
    <row r="61" spans="1:13" s="18" customFormat="1" ht="28" x14ac:dyDescent="0.15">
      <c r="A61" s="49" t="s">
        <v>302</v>
      </c>
      <c r="B61" s="154" t="s">
        <v>76</v>
      </c>
    </row>
    <row r="62" spans="1:13" s="18" customFormat="1" ht="28" x14ac:dyDescent="0.15">
      <c r="A62" s="49" t="s">
        <v>329</v>
      </c>
      <c r="B62" s="154" t="s">
        <v>327</v>
      </c>
    </row>
    <row r="63" spans="1:13" s="18" customFormat="1" x14ac:dyDescent="0.15">
      <c r="A63" s="74"/>
      <c r="B63" s="75" t="str">
        <f>B61&amp;" "&amp;B62&amp;" Prices, 2023-2030"</f>
        <v>Chennai-Singapore 100 Gbps Lease Prices, 2023-2030</v>
      </c>
      <c r="C63" s="75"/>
      <c r="D63" s="74"/>
      <c r="E63" s="74"/>
      <c r="F63" s="74"/>
      <c r="G63" s="74"/>
      <c r="H63" s="74"/>
      <c r="I63" s="74"/>
      <c r="J63" s="74"/>
      <c r="K63" s="74"/>
      <c r="L63" s="74"/>
      <c r="M63" s="74"/>
    </row>
    <row r="64" spans="1:13" s="18" customFormat="1" x14ac:dyDescent="0.15">
      <c r="A64" s="74"/>
      <c r="B64" s="74"/>
      <c r="C64" s="74"/>
      <c r="D64" s="74"/>
      <c r="E64" s="74"/>
      <c r="F64" s="74"/>
      <c r="G64" s="74"/>
      <c r="H64" s="74"/>
      <c r="I64" s="74"/>
      <c r="J64" s="74"/>
      <c r="K64" s="74"/>
      <c r="L64" s="74"/>
      <c r="M64" s="74"/>
    </row>
    <row r="65" spans="1:13" s="18" customFormat="1" x14ac:dyDescent="0.15">
      <c r="A65" s="74"/>
      <c r="B65" s="75">
        <v>2023</v>
      </c>
      <c r="C65" s="75">
        <v>2024</v>
      </c>
      <c r="D65" s="75">
        <v>2025</v>
      </c>
      <c r="E65" s="75">
        <v>2026</v>
      </c>
      <c r="F65" s="75">
        <v>2027</v>
      </c>
      <c r="G65" s="75">
        <v>2028</v>
      </c>
      <c r="H65" s="75">
        <v>2028</v>
      </c>
      <c r="I65" s="75">
        <v>2030</v>
      </c>
      <c r="J65" s="74"/>
      <c r="K65" s="74"/>
      <c r="L65" s="74"/>
      <c r="M65" s="74"/>
    </row>
    <row r="66" spans="1:13" s="18" customFormat="1" x14ac:dyDescent="0.15">
      <c r="A66" s="74" t="s">
        <v>311</v>
      </c>
      <c r="B66" s="91">
        <f ca="1">INDEX(INDIRECT($B$80),$B$81,COLUMN('Wholesale Prices'!H$1))</f>
        <v>58462.820240000001</v>
      </c>
      <c r="C66" s="91">
        <f ca="1">INDEX(INDIRECT($B$80),$B$81,COLUMN('Wholesale Prices'!I$1))</f>
        <v>47539.137473239629</v>
      </c>
      <c r="D66" s="91">
        <f ca="1">INDEX(INDIRECT($B$80),$B$81,COLUMN('Wholesale Prices'!J$1))</f>
        <v>37356.869590248825</v>
      </c>
      <c r="E66" s="91">
        <f ca="1">INDEX(INDIRECT($B$80),$B$81,COLUMN('Wholesale Prices'!K$1))</f>
        <v>29809.677538349057</v>
      </c>
      <c r="F66" s="91">
        <f ca="1">INDEX(INDIRECT($B$80),$B$81,COLUMN('Wholesale Prices'!L$1))</f>
        <v>24154.967241863127</v>
      </c>
      <c r="G66" s="91">
        <f ca="1">INDEX(INDIRECT($B$80),$B$81,COLUMN('Wholesale Prices'!M$1))</f>
        <v>19632.591703053604</v>
      </c>
      <c r="H66" s="91">
        <f ca="1">INDEX(INDIRECT($B$80),$B$81,COLUMN('Wholesale Prices'!N$1))</f>
        <v>16204.023407754117</v>
      </c>
      <c r="I66" s="91">
        <f ca="1">INDEX(INDIRECT($B$80),$B$81,COLUMN('Wholesale Prices'!O$1))</f>
        <v>13410.213277355051</v>
      </c>
      <c r="J66" s="74"/>
      <c r="K66" s="74"/>
      <c r="L66" s="74"/>
      <c r="M66" s="74"/>
    </row>
    <row r="67" spans="1:13" s="18" customFormat="1" x14ac:dyDescent="0.15">
      <c r="A67" s="74" t="s">
        <v>312</v>
      </c>
      <c r="B67" s="92">
        <f ca="1">INDEX(INDIRECT($B$80),$B$81,COLUMN('Wholesale Prices'!W$1))</f>
        <v>-0.18684837169874402</v>
      </c>
      <c r="C67" s="92">
        <f ca="1">INDEX(INDIRECT($B$80),$B$81,COLUMN('Wholesale Prices'!X$1))</f>
        <v>-0.21418705563857843</v>
      </c>
      <c r="D67" s="92">
        <f ca="1">INDEX(INDIRECT($B$80),$B$81,COLUMN('Wholesale Prices'!Y$1))</f>
        <v>-0.20202956336228439</v>
      </c>
      <c r="E67" s="92">
        <f ca="1">INDEX(INDIRECT($B$80),$B$81,COLUMN('Wholesale Prices'!Z$1))</f>
        <v>-0.18969377609708638</v>
      </c>
      <c r="F67" s="92">
        <f ca="1">INDEX(INDIRECT($B$80),$B$81,COLUMN('Wholesale Prices'!AA$1))</f>
        <v>-0.18722341841854229</v>
      </c>
      <c r="G67" s="92">
        <f ca="1">INDEX(INDIRECT($B$80),$B$81,COLUMN('Wholesale Prices'!AB$1))</f>
        <v>-0.17463656083502288</v>
      </c>
      <c r="H67" s="92">
        <f ca="1">INDEX(INDIRECT($B$80),$B$81,COLUMN('Wholesale Prices'!AC$1))</f>
        <v>-0.17241459482600741</v>
      </c>
      <c r="I67" s="92">
        <f ca="1">INDEX(INDIRECT($B$80),$B$81,COLUMN('Wholesale Prices'!AD$1))</f>
        <v>-0.18969065748920566</v>
      </c>
      <c r="J67" s="74"/>
      <c r="K67" s="74"/>
      <c r="L67" s="74"/>
      <c r="M67" s="74"/>
    </row>
    <row r="68" spans="1:13" s="18" customFormat="1" x14ac:dyDescent="0.15">
      <c r="A68" s="74" t="s">
        <v>76</v>
      </c>
      <c r="B68" s="74" t="s">
        <v>316</v>
      </c>
      <c r="C68" s="74" t="s">
        <v>325</v>
      </c>
      <c r="D68" s="74">
        <v>4</v>
      </c>
      <c r="E68" s="74"/>
      <c r="F68" s="74"/>
      <c r="G68" s="74"/>
      <c r="H68" s="74"/>
      <c r="I68" s="74"/>
      <c r="J68" s="74"/>
      <c r="K68" s="74"/>
      <c r="L68" s="74"/>
      <c r="M68" s="74"/>
    </row>
    <row r="69" spans="1:13" s="18" customFormat="1" x14ac:dyDescent="0.15">
      <c r="A69" s="74" t="s">
        <v>74</v>
      </c>
      <c r="B69" s="74" t="s">
        <v>317</v>
      </c>
      <c r="C69" s="74" t="s">
        <v>327</v>
      </c>
      <c r="D69" s="74">
        <v>5</v>
      </c>
      <c r="E69" s="74"/>
      <c r="F69" s="74"/>
      <c r="G69" s="74"/>
      <c r="H69" s="74"/>
      <c r="I69" s="74"/>
      <c r="J69" s="74"/>
      <c r="K69" s="74"/>
      <c r="L69" s="74"/>
      <c r="M69" s="74"/>
    </row>
    <row r="70" spans="1:13" s="18" customFormat="1" x14ac:dyDescent="0.15">
      <c r="A70" s="74" t="s">
        <v>496</v>
      </c>
      <c r="B70" s="74" t="s">
        <v>318</v>
      </c>
      <c r="C70" s="74" t="s">
        <v>326</v>
      </c>
      <c r="D70" s="74">
        <v>10</v>
      </c>
      <c r="E70" s="74"/>
      <c r="F70" s="74"/>
      <c r="G70" s="74"/>
      <c r="H70" s="74"/>
      <c r="I70" s="74"/>
      <c r="J70" s="74"/>
      <c r="K70" s="74"/>
      <c r="L70" s="74"/>
      <c r="M70" s="74"/>
    </row>
    <row r="71" spans="1:13" s="18" customFormat="1" x14ac:dyDescent="0.15">
      <c r="A71" s="74" t="s">
        <v>72</v>
      </c>
      <c r="B71" s="74" t="s">
        <v>319</v>
      </c>
      <c r="C71" s="74" t="s">
        <v>328</v>
      </c>
      <c r="D71" s="74">
        <v>11</v>
      </c>
      <c r="E71" s="74"/>
      <c r="F71" s="74"/>
      <c r="G71" s="74"/>
      <c r="H71" s="74"/>
      <c r="I71" s="74"/>
      <c r="J71" s="74"/>
      <c r="K71" s="74"/>
      <c r="L71" s="74"/>
      <c r="M71" s="74"/>
    </row>
    <row r="72" spans="1:13" s="18" customFormat="1" x14ac:dyDescent="0.15">
      <c r="A72" s="74" t="s">
        <v>75</v>
      </c>
      <c r="B72" s="74" t="s">
        <v>320</v>
      </c>
      <c r="C72" s="74"/>
      <c r="D72" s="74"/>
      <c r="E72" s="74"/>
      <c r="F72" s="74"/>
      <c r="G72" s="74"/>
      <c r="H72" s="74"/>
      <c r="I72" s="74"/>
      <c r="J72" s="74"/>
      <c r="K72" s="74"/>
      <c r="L72" s="74"/>
      <c r="M72" s="74"/>
    </row>
    <row r="73" spans="1:13" s="18" customFormat="1" x14ac:dyDescent="0.15">
      <c r="A73" s="74" t="s">
        <v>466</v>
      </c>
      <c r="B73" s="74" t="s">
        <v>321</v>
      </c>
      <c r="C73" s="74"/>
      <c r="D73" s="74"/>
      <c r="E73" s="74"/>
      <c r="F73" s="74"/>
      <c r="G73" s="74"/>
      <c r="H73" s="74"/>
      <c r="I73" s="74"/>
      <c r="J73" s="74"/>
      <c r="K73" s="74"/>
      <c r="L73" s="74"/>
      <c r="M73" s="74"/>
    </row>
    <row r="74" spans="1:13" s="18" customFormat="1" x14ac:dyDescent="0.15">
      <c r="A74" s="74" t="s">
        <v>121</v>
      </c>
      <c r="B74" s="74" t="s">
        <v>315</v>
      </c>
      <c r="C74" s="74"/>
      <c r="D74" s="74"/>
      <c r="E74" s="74"/>
      <c r="F74" s="74"/>
      <c r="G74" s="74"/>
      <c r="H74" s="74"/>
      <c r="I74" s="74"/>
      <c r="J74" s="74"/>
      <c r="K74" s="74"/>
      <c r="L74" s="74"/>
      <c r="M74" s="74"/>
    </row>
    <row r="75" spans="1:13" s="18" customFormat="1" x14ac:dyDescent="0.15">
      <c r="A75" s="74" t="s">
        <v>467</v>
      </c>
      <c r="B75" s="74" t="s">
        <v>322</v>
      </c>
      <c r="C75" s="74"/>
      <c r="D75" s="74"/>
      <c r="E75" s="74"/>
      <c r="F75" s="74"/>
      <c r="G75" s="74"/>
      <c r="H75" s="74"/>
      <c r="I75" s="74"/>
      <c r="J75" s="74"/>
      <c r="K75" s="74"/>
      <c r="L75" s="74"/>
      <c r="M75" s="74"/>
    </row>
    <row r="76" spans="1:13" s="18" customFormat="1" x14ac:dyDescent="0.15">
      <c r="A76" s="74" t="s">
        <v>73</v>
      </c>
      <c r="B76" s="74" t="s">
        <v>323</v>
      </c>
      <c r="C76" s="74"/>
      <c r="D76" s="74"/>
      <c r="E76" s="74"/>
      <c r="F76" s="74"/>
      <c r="G76" s="74"/>
      <c r="H76" s="74"/>
      <c r="I76" s="74"/>
      <c r="J76" s="74"/>
      <c r="K76" s="74"/>
      <c r="L76" s="74"/>
      <c r="M76" s="74"/>
    </row>
    <row r="77" spans="1:13" s="18" customFormat="1" x14ac:dyDescent="0.15">
      <c r="A77" s="74" t="s">
        <v>426</v>
      </c>
      <c r="B77" s="74" t="s">
        <v>541</v>
      </c>
      <c r="C77" s="74"/>
      <c r="D77" s="74"/>
      <c r="E77" s="74"/>
      <c r="F77" s="74"/>
      <c r="G77" s="74"/>
      <c r="H77" s="74"/>
      <c r="I77" s="74"/>
      <c r="J77" s="74"/>
      <c r="K77" s="74"/>
      <c r="L77" s="74"/>
      <c r="M77" s="74"/>
    </row>
    <row r="78" spans="1:13" s="18" customFormat="1" x14ac:dyDescent="0.15">
      <c r="A78" s="74" t="s">
        <v>54</v>
      </c>
      <c r="B78" s="74" t="s">
        <v>324</v>
      </c>
      <c r="C78" s="74"/>
      <c r="D78" s="74"/>
      <c r="E78" s="74"/>
      <c r="F78" s="74"/>
      <c r="G78" s="74"/>
      <c r="H78" s="74"/>
      <c r="I78" s="74"/>
      <c r="J78" s="74"/>
      <c r="K78" s="74"/>
      <c r="L78" s="74"/>
      <c r="M78" s="74"/>
    </row>
    <row r="79" spans="1:13" s="18" customFormat="1" x14ac:dyDescent="0.15">
      <c r="A79" s="74" t="s">
        <v>540</v>
      </c>
      <c r="B79" s="74" t="s">
        <v>542</v>
      </c>
      <c r="C79" s="74"/>
      <c r="D79" s="74"/>
      <c r="E79" s="74"/>
      <c r="F79" s="74"/>
      <c r="G79" s="74"/>
      <c r="H79" s="74"/>
      <c r="I79" s="74"/>
      <c r="J79" s="74"/>
      <c r="K79" s="74"/>
      <c r="L79" s="74"/>
      <c r="M79" s="74"/>
    </row>
    <row r="80" spans="1:13" s="18" customFormat="1" x14ac:dyDescent="0.15">
      <c r="A80" s="74" t="s">
        <v>265</v>
      </c>
      <c r="B80" s="74" t="str">
        <f>_xlfn.XLOOKUP($B$61,$A$68:$A$79,$B$68:$B$79)</f>
        <v>ChennaiSingapore</v>
      </c>
      <c r="C80" s="74"/>
      <c r="D80" s="74"/>
      <c r="E80" s="74"/>
      <c r="F80" s="74"/>
      <c r="G80" s="74"/>
      <c r="H80" s="74"/>
      <c r="I80" s="74"/>
      <c r="J80" s="74"/>
      <c r="K80" s="74"/>
      <c r="L80" s="74"/>
      <c r="M80" s="74"/>
    </row>
    <row r="81" spans="1:14" s="18" customFormat="1" x14ac:dyDescent="0.15">
      <c r="A81" s="74" t="s">
        <v>330</v>
      </c>
      <c r="B81" s="74">
        <f>VLOOKUP($B$62,$C$68:$D$71,2,FALSE)</f>
        <v>5</v>
      </c>
      <c r="C81" s="74"/>
      <c r="D81" s="74"/>
      <c r="E81" s="74"/>
      <c r="F81" s="74"/>
      <c r="G81" s="74"/>
      <c r="H81" s="74"/>
      <c r="I81" s="74"/>
      <c r="J81" s="74"/>
      <c r="K81" s="74"/>
      <c r="L81" s="74"/>
      <c r="M81" s="74"/>
    </row>
    <row r="82" spans="1:14" s="18" customFormat="1" x14ac:dyDescent="0.15"/>
    <row r="83" spans="1:14" s="18" customFormat="1" x14ac:dyDescent="0.15"/>
    <row r="84" spans="1:14" s="18" customFormat="1" x14ac:dyDescent="0.15"/>
    <row r="85" spans="1:14" s="18" customFormat="1" x14ac:dyDescent="0.15"/>
    <row r="86" spans="1:14" s="18" customFormat="1" x14ac:dyDescent="0.15"/>
    <row r="87" spans="1:14" ht="18" x14ac:dyDescent="0.2">
      <c r="A87" s="2" t="s">
        <v>407</v>
      </c>
    </row>
    <row r="89" spans="1:14" ht="28" x14ac:dyDescent="0.15">
      <c r="A89" s="49" t="s">
        <v>302</v>
      </c>
      <c r="B89" s="141" t="s">
        <v>109</v>
      </c>
    </row>
    <row r="90" spans="1:14" s="74" customFormat="1" x14ac:dyDescent="0.15">
      <c r="B90" s="75" t="str">
        <f>B89&amp;" Wholesale Revenues, 2024-2030"</f>
        <v>Trans-Atlantic Wholesale Revenues, 2024-2030</v>
      </c>
      <c r="C90" s="75"/>
    </row>
    <row r="91" spans="1:14" s="74" customFormat="1" x14ac:dyDescent="0.15"/>
    <row r="92" spans="1:14" s="74" customFormat="1" x14ac:dyDescent="0.15">
      <c r="B92" s="75">
        <v>2024</v>
      </c>
      <c r="C92" s="75">
        <v>2025</v>
      </c>
      <c r="D92" s="75">
        <v>2026</v>
      </c>
      <c r="E92" s="75">
        <v>2027</v>
      </c>
      <c r="F92" s="75">
        <v>2028</v>
      </c>
      <c r="G92" s="75">
        <v>2029</v>
      </c>
      <c r="H92" s="75">
        <v>2030</v>
      </c>
    </row>
    <row r="93" spans="1:14" s="74" customFormat="1" x14ac:dyDescent="0.15">
      <c r="A93" s="74" t="s">
        <v>313</v>
      </c>
      <c r="B93" s="91">
        <f ca="1">INDIRECT(CONCATENATE("'",$B$89,"'!",ADDRESS(75,COLUMN('Trans-Atlantic'!I$3))))</f>
        <v>58.344985696955789</v>
      </c>
      <c r="C93" s="91">
        <f ca="1">INDIRECT(CONCATENATE("'",$B$89,"'!",ADDRESS(75,COLUMN('Trans-Atlantic'!J$3))))</f>
        <v>64.142805430237331</v>
      </c>
      <c r="D93" s="91">
        <f ca="1">INDIRECT(CONCATENATE("'",$B$89,"'!",ADDRESS(75,COLUMN('Trans-Atlantic'!K$3))))</f>
        <v>70.210196389837904</v>
      </c>
      <c r="E93" s="91">
        <f ca="1">INDIRECT(CONCATENATE("'",$B$89,"'!",ADDRESS(75,COLUMN('Trans-Atlantic'!L$3))))</f>
        <v>76.368912417519439</v>
      </c>
      <c r="F93" s="91">
        <f ca="1">INDIRECT(CONCATENATE("'",$B$89,"'!",ADDRESS(75,COLUMN('Trans-Atlantic'!M$3))))</f>
        <v>83.444431621127237</v>
      </c>
      <c r="G93" s="91">
        <f ca="1">INDIRECT(CONCATENATE("'",$B$89,"'!",ADDRESS(75,COLUMN('Trans-Atlantic'!N$3))))</f>
        <v>91.461456063240718</v>
      </c>
      <c r="H93" s="91">
        <f ca="1">INDIRECT(CONCATENATE("'",$B$89,"'!",ADDRESS(75,COLUMN('Trans-Atlantic'!O$3))))</f>
        <v>98.103638829376465</v>
      </c>
    </row>
    <row r="94" spans="1:14" s="74" customFormat="1" x14ac:dyDescent="0.15">
      <c r="A94" s="74" t="s">
        <v>285</v>
      </c>
      <c r="B94" s="90">
        <f ca="1">INDIRECT(CONCATENATE("'",$B$89,"'!",ADDRESS(75,COLUMN('Trans-Atlantic'!W$3))))</f>
        <v>0.10213789388762251</v>
      </c>
      <c r="C94" s="90">
        <f ca="1">INDIRECT(CONCATENATE("'",$B$89,"'!",ADDRESS(75,COLUMN('Trans-Atlantic'!X$3))))</f>
        <v>9.9371345523940224E-2</v>
      </c>
      <c r="D94" s="90">
        <f ca="1">INDIRECT(CONCATENATE("'",$B$89,"'!",ADDRESS(75,COLUMN('Trans-Atlantic'!Y$3))))</f>
        <v>9.4591917501948952E-2</v>
      </c>
      <c r="E94" s="90">
        <f ca="1">INDIRECT(CONCATENATE("'",$B$89,"'!",ADDRESS(75,COLUMN('Trans-Atlantic'!Z$3))))</f>
        <v>8.7718256668670058E-2</v>
      </c>
      <c r="F94" s="90">
        <f ca="1">INDIRECT(CONCATENATE("'",$B$89,"'!",ADDRESS(75,COLUMN('Trans-Atlantic'!AA$3))))</f>
        <v>9.2649207375443021E-2</v>
      </c>
      <c r="G94" s="90">
        <f ca="1">INDIRECT(CONCATENATE("'",$B$89,"'!",ADDRESS(75,COLUMN('Trans-Atlantic'!AB$3))))</f>
        <v>9.6076206480908644E-2</v>
      </c>
      <c r="H94" s="90">
        <f ca="1">INDIRECT(CONCATENATE("'",$B$89,"'!",ADDRESS(75,COLUMN('Trans-Atlantic'!AC$3))))</f>
        <v>7.2622753365560122E-2</v>
      </c>
    </row>
    <row r="95" spans="1:14" s="18" customFormat="1" x14ac:dyDescent="0.15"/>
    <row r="96" spans="1:14" ht="16" x14ac:dyDescent="0.2">
      <c r="A96" s="74"/>
      <c r="B96" s="74"/>
      <c r="C96" s="74"/>
      <c r="D96" s="74"/>
      <c r="E96" s="74"/>
      <c r="F96" s="74"/>
      <c r="G96" s="93" t="s">
        <v>109</v>
      </c>
      <c r="H96" s="74"/>
      <c r="I96" s="74"/>
      <c r="J96" s="74"/>
      <c r="K96" s="74"/>
      <c r="L96" s="18"/>
      <c r="M96" s="18"/>
      <c r="N96" s="18"/>
    </row>
    <row r="97" spans="1:11" ht="16" x14ac:dyDescent="0.2">
      <c r="A97" s="74"/>
      <c r="B97" s="74"/>
      <c r="C97" s="74"/>
      <c r="D97" s="74"/>
      <c r="E97" s="74"/>
      <c r="F97" s="74"/>
      <c r="G97" s="93" t="s">
        <v>110</v>
      </c>
      <c r="H97" s="74"/>
      <c r="I97" s="74"/>
      <c r="J97" s="74"/>
      <c r="K97" s="74"/>
    </row>
    <row r="98" spans="1:11" ht="16" x14ac:dyDescent="0.2">
      <c r="A98" s="74"/>
      <c r="B98" s="74"/>
      <c r="C98" s="74"/>
      <c r="D98" s="74"/>
      <c r="E98" s="74"/>
      <c r="F98" s="74"/>
      <c r="G98" s="93" t="s">
        <v>111</v>
      </c>
      <c r="H98" s="74"/>
      <c r="I98" s="74"/>
      <c r="J98" s="74"/>
      <c r="K98" s="74"/>
    </row>
    <row r="99" spans="1:11" ht="16" x14ac:dyDescent="0.2">
      <c r="A99" s="74"/>
      <c r="B99" s="74"/>
      <c r="C99" s="74"/>
      <c r="D99" s="74"/>
      <c r="E99" s="74"/>
      <c r="F99" s="74"/>
      <c r="G99" s="93" t="s">
        <v>314</v>
      </c>
      <c r="H99" s="74"/>
      <c r="I99" s="74"/>
      <c r="J99" s="74"/>
      <c r="K99" s="74"/>
    </row>
    <row r="100" spans="1:11" ht="16" x14ac:dyDescent="0.2">
      <c r="A100" s="74"/>
      <c r="B100" s="74"/>
      <c r="C100" s="74"/>
      <c r="D100" s="74"/>
      <c r="E100" s="74"/>
      <c r="F100" s="74"/>
      <c r="G100" s="93" t="s">
        <v>254</v>
      </c>
      <c r="H100" s="74"/>
      <c r="I100" s="74"/>
      <c r="J100" s="74"/>
      <c r="K100" s="74"/>
    </row>
    <row r="101" spans="1:11" ht="16" x14ac:dyDescent="0.2">
      <c r="A101" s="74"/>
      <c r="B101" s="74"/>
      <c r="C101" s="74"/>
      <c r="D101" s="74"/>
      <c r="E101" s="74"/>
      <c r="F101" s="74"/>
      <c r="G101" s="93" t="s">
        <v>445</v>
      </c>
      <c r="H101" s="74"/>
      <c r="I101" s="74"/>
      <c r="J101" s="74"/>
      <c r="K101" s="74"/>
    </row>
    <row r="102" spans="1:11" ht="16" x14ac:dyDescent="0.2">
      <c r="A102" s="74"/>
      <c r="B102" s="74"/>
      <c r="C102" s="74"/>
      <c r="D102" s="74"/>
      <c r="E102" s="74"/>
      <c r="F102" s="74"/>
      <c r="G102" s="93" t="s">
        <v>446</v>
      </c>
      <c r="H102" s="74"/>
      <c r="I102" s="74"/>
      <c r="J102" s="74"/>
      <c r="K102" s="74"/>
    </row>
    <row r="103" spans="1:11" ht="16" x14ac:dyDescent="0.2">
      <c r="A103" s="74"/>
      <c r="B103" s="74"/>
      <c r="C103" s="74"/>
      <c r="D103" s="74"/>
      <c r="E103" s="74"/>
      <c r="F103" s="74"/>
      <c r="G103" s="93" t="s">
        <v>447</v>
      </c>
      <c r="H103" s="74"/>
      <c r="I103" s="74"/>
      <c r="J103" s="74"/>
      <c r="K103" s="74"/>
    </row>
    <row r="104" spans="1:11" ht="16" x14ac:dyDescent="0.2">
      <c r="A104" s="74"/>
      <c r="B104" s="74"/>
      <c r="C104" s="74"/>
      <c r="D104" s="74"/>
      <c r="E104" s="74"/>
      <c r="F104" s="74"/>
      <c r="G104" s="93" t="s">
        <v>255</v>
      </c>
      <c r="H104" s="74"/>
      <c r="I104" s="74"/>
      <c r="J104" s="74"/>
      <c r="K104" s="74"/>
    </row>
    <row r="105" spans="1:11" x14ac:dyDescent="0.15">
      <c r="A105" s="74"/>
      <c r="B105" s="74"/>
      <c r="C105" s="74"/>
      <c r="D105" s="74"/>
      <c r="E105" s="74"/>
      <c r="F105" s="74"/>
      <c r="G105" s="110"/>
      <c r="H105" s="74"/>
      <c r="I105" s="74"/>
      <c r="J105" s="74"/>
      <c r="K105" s="74"/>
    </row>
    <row r="106" spans="1:11" x14ac:dyDescent="0.15">
      <c r="A106" s="74"/>
      <c r="B106" s="74"/>
      <c r="C106" s="74"/>
      <c r="D106" s="74"/>
      <c r="E106" s="74"/>
      <c r="F106" s="74"/>
      <c r="G106" s="110"/>
      <c r="H106" s="74"/>
      <c r="I106" s="74"/>
      <c r="J106" s="74"/>
      <c r="K106" s="74"/>
    </row>
    <row r="107" spans="1:11" x14ac:dyDescent="0.15">
      <c r="A107" s="74"/>
      <c r="B107" s="74"/>
      <c r="C107" s="74"/>
      <c r="D107" s="74"/>
      <c r="E107" s="74"/>
      <c r="F107" s="74"/>
      <c r="G107" s="74"/>
      <c r="H107" s="74"/>
      <c r="I107" s="74"/>
      <c r="J107" s="74"/>
      <c r="K107" s="74"/>
    </row>
    <row r="108" spans="1:11" x14ac:dyDescent="0.15">
      <c r="A108" s="74"/>
      <c r="B108" s="74"/>
      <c r="C108" s="74"/>
      <c r="D108" s="74"/>
      <c r="E108" s="74"/>
      <c r="F108" s="74"/>
      <c r="G108" s="74"/>
      <c r="H108" s="74"/>
      <c r="I108" s="74"/>
      <c r="J108" s="74"/>
      <c r="K108" s="74"/>
    </row>
  </sheetData>
  <sortState xmlns:xlrd2="http://schemas.microsoft.com/office/spreadsheetml/2017/richdata2" ref="D70:D80">
    <sortCondition ref="D74"/>
  </sortState>
  <dataValidations count="6">
    <dataValidation type="list" allowBlank="1" showInputMessage="1" showErrorMessage="1" sqref="B34" xr:uid="{00000000-0002-0000-0100-000000000000}">
      <formula1>$A$36:$A$37</formula1>
    </dataValidation>
    <dataValidation type="list" allowBlank="1" showInputMessage="1" showErrorMessage="1" sqref="B61" xr:uid="{00000000-0002-0000-0100-000001000000}">
      <formula1>$A$68:$A$79</formula1>
    </dataValidation>
    <dataValidation type="list" allowBlank="1" showInputMessage="1" showErrorMessage="1" sqref="B62" xr:uid="{00000000-0002-0000-0100-000002000000}">
      <formula1>$C$68:$C$71</formula1>
    </dataValidation>
    <dataValidation type="list" allowBlank="1" showInputMessage="1" showErrorMessage="1" sqref="B6" xr:uid="{00000000-0002-0000-0100-000003000000}">
      <formula1>$F$13:$F$20</formula1>
    </dataValidation>
    <dataValidation type="list" allowBlank="1" showInputMessage="1" showErrorMessage="1" sqref="B89" xr:uid="{00000000-0002-0000-0100-000004000000}">
      <formula1>$G$96:$G$102</formula1>
    </dataValidation>
    <dataValidation type="list" allowBlank="1" showInputMessage="1" showErrorMessage="1" sqref="B35" xr:uid="{00000000-0002-0000-0100-000005000000}">
      <formula1>$H$43:$H$51</formula1>
    </dataValidation>
  </dataValidations>
  <hyperlinks>
    <hyperlink ref="A2" location="'Home'!a1" display="  [HOME]" xr:uid="{00000000-0004-0000-0100-000000000000}"/>
  </hyperlinks>
  <pageMargins left="0.75" right="0.75" top="1" bottom="1" header="0.5" footer="0.5"/>
  <pageSetup paperSize="9" orientation="portrait" horizontalDpi="4294967292" verticalDpi="4294967292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B1:H55"/>
  <sheetViews>
    <sheetView showGridLines="0" showRowColHeaders="0" workbookViewId="0">
      <selection activeCell="B1" sqref="B1"/>
    </sheetView>
  </sheetViews>
  <sheetFormatPr baseColWidth="10" defaultRowHeight="13" x14ac:dyDescent="0.15"/>
  <cols>
    <col min="1" max="1" width="6.1640625" style="30" customWidth="1"/>
    <col min="2" max="2" width="41.83203125" style="30" customWidth="1"/>
    <col min="3" max="3" width="13.83203125" style="30" customWidth="1"/>
    <col min="4" max="4" width="12.5" style="30" customWidth="1"/>
    <col min="5" max="5" width="10.83203125" style="30"/>
    <col min="6" max="8" width="12.1640625" style="30" bestFit="1" customWidth="1"/>
    <col min="9" max="9" width="15.6640625" style="30" bestFit="1" customWidth="1"/>
    <col min="10" max="16384" width="10.83203125" style="30"/>
  </cols>
  <sheetData>
    <row r="1" spans="2:8" ht="18" x14ac:dyDescent="0.2">
      <c r="B1" s="3" t="s">
        <v>4</v>
      </c>
    </row>
    <row r="2" spans="2:8" x14ac:dyDescent="0.15"/>
    <row r="3" spans="2:8" x14ac:dyDescent="0.15">
      <c r="B3" s="30" t="s">
        <v>59</v>
      </c>
      <c r="C3" s="147">
        <v>10000</v>
      </c>
    </row>
    <row r="4" spans="2:8" ht="13" customHeight="1" x14ac:dyDescent="0.15">
      <c r="B4" s="30" t="s">
        <v>3</v>
      </c>
      <c r="C4" s="148">
        <v>-0.2</v>
      </c>
    </row>
    <row r="5" spans="2:8" x14ac:dyDescent="0.15">
      <c r="B5" s="30" t="s">
        <v>62</v>
      </c>
      <c r="C5" s="149">
        <v>36</v>
      </c>
    </row>
    <row r="6" spans="2:8" x14ac:dyDescent="0.15">
      <c r="B6" s="30" t="s">
        <v>60</v>
      </c>
      <c r="C6" s="148">
        <v>0.1</v>
      </c>
    </row>
    <row r="7" spans="2:8" x14ac:dyDescent="0.15">
      <c r="B7" s="30" t="s">
        <v>63</v>
      </c>
      <c r="C7" s="41">
        <f>C3*C5</f>
        <v>360000</v>
      </c>
    </row>
    <row r="8" spans="2:8" x14ac:dyDescent="0.15">
      <c r="B8" s="30" t="s">
        <v>64</v>
      </c>
      <c r="C8" s="148">
        <v>0.04</v>
      </c>
    </row>
    <row r="9" spans="2:8" x14ac:dyDescent="0.15">
      <c r="F9" s="32"/>
      <c r="G9" s="33"/>
    </row>
    <row r="10" spans="2:8" x14ac:dyDescent="0.15">
      <c r="B10" s="30" t="s">
        <v>82</v>
      </c>
      <c r="C10" s="148">
        <v>0.1</v>
      </c>
      <c r="F10" s="32"/>
      <c r="G10" s="33"/>
    </row>
    <row r="12" spans="2:8" x14ac:dyDescent="0.15">
      <c r="B12" s="34"/>
      <c r="C12" s="35" t="s">
        <v>83</v>
      </c>
      <c r="D12" s="35" t="s">
        <v>84</v>
      </c>
    </row>
    <row r="13" spans="2:8" x14ac:dyDescent="0.15">
      <c r="B13" s="30" t="s">
        <v>85</v>
      </c>
      <c r="C13" s="41">
        <f>(C3*12)*(1+C6)</f>
        <v>132000</v>
      </c>
      <c r="D13" s="41">
        <f>C7</f>
        <v>360000</v>
      </c>
    </row>
    <row r="14" spans="2:8" x14ac:dyDescent="0.15">
      <c r="B14" s="30" t="s">
        <v>86</v>
      </c>
      <c r="C14" s="41">
        <f>C3*(1+C4)*12</f>
        <v>96000</v>
      </c>
      <c r="D14" s="41">
        <f t="shared" ref="D14:D27" si="0">$C$7*$C$8</f>
        <v>14400</v>
      </c>
    </row>
    <row r="15" spans="2:8" x14ac:dyDescent="0.15">
      <c r="B15" s="30" t="s">
        <v>87</v>
      </c>
      <c r="C15" s="41">
        <f>C14*(1+$C$4)</f>
        <v>76800</v>
      </c>
      <c r="D15" s="41">
        <f t="shared" si="0"/>
        <v>14400</v>
      </c>
    </row>
    <row r="16" spans="2:8" x14ac:dyDescent="0.15">
      <c r="B16" s="30" t="s">
        <v>88</v>
      </c>
      <c r="C16" s="41">
        <f t="shared" ref="C16:C27" si="1">C15*(1+$C$4)</f>
        <v>61440</v>
      </c>
      <c r="D16" s="41">
        <f t="shared" si="0"/>
        <v>14400</v>
      </c>
      <c r="H16" s="29"/>
    </row>
    <row r="17" spans="2:8" x14ac:dyDescent="0.15">
      <c r="B17" s="30" t="s">
        <v>89</v>
      </c>
      <c r="C17" s="41">
        <f t="shared" si="1"/>
        <v>49152</v>
      </c>
      <c r="D17" s="41">
        <f t="shared" si="0"/>
        <v>14400</v>
      </c>
      <c r="H17" s="29"/>
    </row>
    <row r="18" spans="2:8" x14ac:dyDescent="0.15">
      <c r="B18" s="30" t="s">
        <v>90</v>
      </c>
      <c r="C18" s="41">
        <f t="shared" si="1"/>
        <v>39321.600000000006</v>
      </c>
      <c r="D18" s="41">
        <f t="shared" si="0"/>
        <v>14400</v>
      </c>
      <c r="H18" s="29"/>
    </row>
    <row r="19" spans="2:8" x14ac:dyDescent="0.15">
      <c r="B19" s="30" t="s">
        <v>91</v>
      </c>
      <c r="C19" s="41">
        <f t="shared" si="1"/>
        <v>31457.280000000006</v>
      </c>
      <c r="D19" s="41">
        <f t="shared" si="0"/>
        <v>14400</v>
      </c>
      <c r="H19" s="29"/>
    </row>
    <row r="20" spans="2:8" x14ac:dyDescent="0.15">
      <c r="B20" s="30" t="s">
        <v>92</v>
      </c>
      <c r="C20" s="41">
        <f t="shared" si="1"/>
        <v>25165.824000000008</v>
      </c>
      <c r="D20" s="41">
        <f t="shared" si="0"/>
        <v>14400</v>
      </c>
    </row>
    <row r="21" spans="2:8" x14ac:dyDescent="0.15">
      <c r="B21" s="30" t="s">
        <v>93</v>
      </c>
      <c r="C21" s="41">
        <f t="shared" si="1"/>
        <v>20132.659200000009</v>
      </c>
      <c r="D21" s="41">
        <f t="shared" si="0"/>
        <v>14400</v>
      </c>
    </row>
    <row r="22" spans="2:8" x14ac:dyDescent="0.15">
      <c r="B22" s="30" t="s">
        <v>94</v>
      </c>
      <c r="C22" s="41">
        <f t="shared" si="1"/>
        <v>16106.127360000008</v>
      </c>
      <c r="D22" s="41">
        <f t="shared" si="0"/>
        <v>14400</v>
      </c>
    </row>
    <row r="23" spans="2:8" x14ac:dyDescent="0.15">
      <c r="B23" s="30" t="s">
        <v>434</v>
      </c>
      <c r="C23" s="41">
        <f t="shared" si="1"/>
        <v>12884.901888000008</v>
      </c>
      <c r="D23" s="41">
        <f t="shared" si="0"/>
        <v>14400</v>
      </c>
    </row>
    <row r="24" spans="2:8" x14ac:dyDescent="0.15">
      <c r="B24" s="30" t="s">
        <v>435</v>
      </c>
      <c r="C24" s="41">
        <f t="shared" si="1"/>
        <v>10307.921510400007</v>
      </c>
      <c r="D24" s="41">
        <f t="shared" si="0"/>
        <v>14400</v>
      </c>
    </row>
    <row r="25" spans="2:8" x14ac:dyDescent="0.15">
      <c r="B25" s="30" t="s">
        <v>436</v>
      </c>
      <c r="C25" s="41">
        <f t="shared" si="1"/>
        <v>8246.3372083200065</v>
      </c>
      <c r="D25" s="41">
        <f t="shared" si="0"/>
        <v>14400</v>
      </c>
    </row>
    <row r="26" spans="2:8" x14ac:dyDescent="0.15">
      <c r="B26" s="30" t="s">
        <v>437</v>
      </c>
      <c r="C26" s="41">
        <f t="shared" si="1"/>
        <v>6597.0697666560054</v>
      </c>
      <c r="D26" s="41">
        <f t="shared" si="0"/>
        <v>14400</v>
      </c>
    </row>
    <row r="27" spans="2:8" x14ac:dyDescent="0.15">
      <c r="B27" s="30" t="s">
        <v>438</v>
      </c>
      <c r="C27" s="41">
        <f t="shared" si="1"/>
        <v>5277.6558133248045</v>
      </c>
      <c r="D27" s="41">
        <f t="shared" si="0"/>
        <v>14400</v>
      </c>
    </row>
    <row r="28" spans="2:8" s="36" customFormat="1" x14ac:dyDescent="0.15">
      <c r="B28" s="36" t="s">
        <v>5</v>
      </c>
      <c r="C28" s="42">
        <f>SUM(C13:C27)</f>
        <v>590889.37674670096</v>
      </c>
      <c r="D28" s="42">
        <f>SUM(D13:D27)</f>
        <v>561600</v>
      </c>
    </row>
    <row r="29" spans="2:8" s="36" customFormat="1" x14ac:dyDescent="0.15">
      <c r="B29" s="36" t="s">
        <v>6</v>
      </c>
      <c r="C29" s="42">
        <f>C13+NPV($C$10,C14:C27)</f>
        <v>448293.94206635037</v>
      </c>
      <c r="D29" s="42">
        <f>D13+NPV($C$10,D14:D27)</f>
        <v>466080.29937992443</v>
      </c>
      <c r="E29" s="43"/>
    </row>
    <row r="31" spans="2:8" x14ac:dyDescent="0.15">
      <c r="B31" s="30" t="s">
        <v>7</v>
      </c>
      <c r="C31" s="146" t="str">
        <f>IF(C29&gt;D29,"IRUs","Leases")</f>
        <v>Leases</v>
      </c>
    </row>
    <row r="36" spans="2:7" x14ac:dyDescent="0.15">
      <c r="B36" s="37" t="s">
        <v>8</v>
      </c>
      <c r="C36" s="38"/>
    </row>
    <row r="38" spans="2:7" x14ac:dyDescent="0.15">
      <c r="B38" s="30" t="s">
        <v>9</v>
      </c>
      <c r="C38" s="30" t="s">
        <v>61</v>
      </c>
    </row>
    <row r="39" spans="2:7" x14ac:dyDescent="0.15">
      <c r="B39" s="39">
        <v>57.808699937026716</v>
      </c>
      <c r="C39" s="29">
        <v>-0.05</v>
      </c>
      <c r="G39" s="40"/>
    </row>
    <row r="40" spans="2:7" x14ac:dyDescent="0.15">
      <c r="B40" s="39">
        <v>48.790929742217919</v>
      </c>
      <c r="C40" s="29">
        <v>-0.1</v>
      </c>
      <c r="G40" s="31"/>
    </row>
    <row r="41" spans="2:7" x14ac:dyDescent="0.15">
      <c r="B41" s="39">
        <v>41.672012866668219</v>
      </c>
      <c r="C41" s="29">
        <v>-0.15</v>
      </c>
      <c r="G41" s="31"/>
    </row>
    <row r="42" spans="2:7" x14ac:dyDescent="0.15">
      <c r="B42" s="39">
        <v>36.023388455693144</v>
      </c>
      <c r="C42" s="29">
        <v>-0.2</v>
      </c>
      <c r="G42" s="31"/>
    </row>
    <row r="43" spans="2:7" x14ac:dyDescent="0.15">
      <c r="B43" s="39">
        <v>31.511291640562618</v>
      </c>
      <c r="C43" s="29">
        <v>-0.25</v>
      </c>
      <c r="G43" s="31"/>
    </row>
    <row r="44" spans="2:7" x14ac:dyDescent="0.15">
      <c r="B44" s="39">
        <v>27.877352721852247</v>
      </c>
      <c r="C44" s="29">
        <v>-0.3</v>
      </c>
      <c r="G44" s="36"/>
    </row>
    <row r="45" spans="2:7" x14ac:dyDescent="0.15">
      <c r="B45" s="39">
        <v>24.922673870610947</v>
      </c>
      <c r="C45" s="29">
        <v>-0.35</v>
      </c>
    </row>
    <row r="46" spans="2:7" x14ac:dyDescent="0.15">
      <c r="B46" s="39">
        <v>22.494874964972599</v>
      </c>
      <c r="C46" s="29">
        <v>-0.4</v>
      </c>
    </row>
    <row r="47" spans="2:7" x14ac:dyDescent="0.15">
      <c r="B47" s="39">
        <v>20.477653918962698</v>
      </c>
      <c r="C47" s="29">
        <v>-0.45</v>
      </c>
    </row>
    <row r="48" spans="2:7" x14ac:dyDescent="0.15">
      <c r="B48" s="39">
        <v>18.782457518786806</v>
      </c>
      <c r="C48" s="29">
        <v>-0.5</v>
      </c>
    </row>
    <row r="55" spans="2:2" x14ac:dyDescent="0.15">
      <c r="B55" s="30" t="s">
        <v>0</v>
      </c>
    </row>
  </sheetData>
  <scenarios current="9" sqref="C25:D25">
    <scenario name="-5% Annual Price Erosion" locked="1" count="1" user="Alan Mauldin" comment="Created by Alan Mauldin on 4/5/2011_x000d_Modified by Alan Mauldin on 4/5/2011">
      <inputCells r="C4" val="-0.05"/>
    </scenario>
    <scenario name="-10% Annual Price Erosion" locked="1" count="1" user="Alan Mauldin" comment="Created by Alan Mauldin on 4/5/2011_x000d_Modified by Alan Mauldin on 4/5/2011">
      <inputCells r="C4" val="-0.1"/>
    </scenario>
    <scenario name="-15% Annual Price Erosion" locked="1" count="1" user="Alan Mauldin" comment="Created by Alan Mauldin on 4/5/2011_x000d_Modified by Alan Mauldin on 4/5/2011">
      <inputCells r="C4" val="-0.15"/>
    </scenario>
    <scenario name="-20% Annual Price Erosion" locked="1" count="1" user="Alan Mauldin" comment="Created by Alan Mauldin on 4/5/2011_x000d_Modified by Alan Mauldin on 4/5/2011">
      <inputCells r="C4" val="-0.2"/>
    </scenario>
    <scenario name="-25% Annual Price Erosion" locked="1" count="1" user="Alan Mauldin" comment="Created by Alan Mauldin on 4/5/2011_x000d_Modified by Alan Mauldin on 4/5/2011">
      <inputCells r="C4" val="-0.25"/>
    </scenario>
    <scenario name="-30% Annual Price Erosion" locked="1" count="1" user="Alan Mauldin" comment="Created by Alan Mauldin on 4/5/2011_x000d_Modified by Alan Mauldin on 4/5/2011">
      <inputCells r="C4" val="-0.3"/>
    </scenario>
    <scenario name="-35% Annual Price Erosion" locked="1" count="1" user="Alan Mauldin" comment="Created by Alan Mauldin on 4/5/2011_x000d_Modified by Alan Mauldin on 4/5/2011">
      <inputCells r="C4" val="-0.35"/>
    </scenario>
    <scenario name="-40% Annual Price Erosion" locked="1" count="1" user="Alan Mauldin" comment="Created by Alan Mauldin on 4/5/2011_x000d_Modified by Alan Mauldin on 4/5/2011">
      <inputCells r="C4" val="-0.4"/>
    </scenario>
    <scenario name="-45% Annual Price Erosion" locked="1" count="1" user="Alan Mauldin" comment="Created by Alan Mauldin on 4/5/2011_x000d_Modified by Alan Mauldin on 4/5/2011">
      <inputCells r="C4" val="-0.45"/>
    </scenario>
    <scenario name="-50% Annual Price Erosion" locked="1" count="1" user="Alan Mauldin" comment="Created by Alan Mauldin on 4/5/2011">
      <inputCells r="C4" val="-0.5"/>
    </scenario>
  </scenarios>
  <phoneticPr fontId="7"/>
  <pageMargins left="0.75" right="0.75" top="1" bottom="1" header="0.5" footer="0.5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tabColor theme="4"/>
  </sheetPr>
  <dimension ref="A1:AE227"/>
  <sheetViews>
    <sheetView showGridLines="0"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baseColWidth="10" defaultRowHeight="13" x14ac:dyDescent="0.15"/>
  <cols>
    <col min="1" max="1" width="32.5" customWidth="1"/>
    <col min="2" max="2" width="9.83203125" customWidth="1"/>
    <col min="3" max="3" width="9" bestFit="1" customWidth="1"/>
    <col min="4" max="4" width="9.1640625" bestFit="1" customWidth="1"/>
    <col min="5" max="8" width="10.5" bestFit="1" customWidth="1"/>
    <col min="9" max="9" width="11" customWidth="1"/>
    <col min="10" max="11" width="10.5" bestFit="1" customWidth="1"/>
    <col min="12" max="15" width="11.5" bestFit="1" customWidth="1"/>
    <col min="16" max="16" width="4.1640625" customWidth="1"/>
    <col min="17" max="17" width="7.6640625" bestFit="1" customWidth="1"/>
    <col min="18" max="18" width="6" customWidth="1"/>
    <col min="19" max="19" width="6.6640625" bestFit="1" customWidth="1"/>
    <col min="20" max="21" width="7.6640625" bestFit="1" customWidth="1"/>
    <col min="22" max="24" width="6" bestFit="1" customWidth="1"/>
    <col min="25" max="27" width="6.5" bestFit="1" customWidth="1"/>
    <col min="28" max="29" width="5.1640625" bestFit="1" customWidth="1"/>
    <col min="30" max="30" width="13" bestFit="1" customWidth="1"/>
  </cols>
  <sheetData>
    <row r="1" spans="1:30" ht="18" x14ac:dyDescent="0.2">
      <c r="A1" s="3" t="s">
        <v>298</v>
      </c>
      <c r="B1" s="3"/>
      <c r="C1" s="3"/>
      <c r="D1" s="3"/>
    </row>
    <row r="2" spans="1:30" ht="20" customHeight="1" x14ac:dyDescent="0.15">
      <c r="A2" s="53" t="s">
        <v>256</v>
      </c>
      <c r="B2" s="53"/>
      <c r="C2" s="53"/>
      <c r="D2" s="53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T2" s="6"/>
      <c r="U2" s="6"/>
      <c r="V2" s="6"/>
      <c r="W2" s="6"/>
      <c r="X2" s="6"/>
      <c r="Y2" s="6"/>
      <c r="Z2" s="6"/>
      <c r="AA2" s="6"/>
      <c r="AB2" s="6"/>
      <c r="AC2" s="6"/>
      <c r="AD2" s="6"/>
    </row>
    <row r="3" spans="1:30" s="26" customFormat="1" ht="18" x14ac:dyDescent="0.2">
      <c r="A3" s="25"/>
      <c r="B3" s="76" t="s">
        <v>77</v>
      </c>
      <c r="C3" s="76"/>
      <c r="D3" s="76"/>
      <c r="E3" s="76"/>
      <c r="F3" s="76"/>
      <c r="G3" s="76"/>
      <c r="H3" s="76"/>
      <c r="I3" s="155" t="s">
        <v>14</v>
      </c>
      <c r="J3" s="155"/>
      <c r="K3" s="155"/>
      <c r="L3" s="155"/>
      <c r="M3" s="155"/>
      <c r="N3" s="155"/>
      <c r="O3" s="155"/>
      <c r="Q3" s="188"/>
      <c r="R3" s="188"/>
      <c r="S3" s="188"/>
      <c r="T3" s="188"/>
      <c r="U3" s="188"/>
      <c r="V3" s="188"/>
      <c r="W3" s="188"/>
      <c r="X3" s="188"/>
      <c r="Y3" s="188"/>
      <c r="Z3" s="188"/>
      <c r="AA3" s="188"/>
      <c r="AB3" s="188"/>
      <c r="AC3" s="188"/>
      <c r="AD3" s="188"/>
    </row>
    <row r="4" spans="1:30" s="26" customFormat="1" ht="18" x14ac:dyDescent="0.2">
      <c r="A4" s="25" t="s">
        <v>334</v>
      </c>
      <c r="B4" s="25"/>
      <c r="C4" s="25"/>
      <c r="D4" s="25"/>
      <c r="E4" s="96"/>
      <c r="F4" s="96"/>
      <c r="G4" s="96"/>
      <c r="H4" s="96"/>
      <c r="I4" s="97"/>
      <c r="J4" s="97"/>
      <c r="K4" s="97"/>
      <c r="L4" s="97"/>
      <c r="M4" s="97"/>
      <c r="N4" s="97"/>
      <c r="O4" s="97"/>
      <c r="T4" s="96"/>
      <c r="U4" s="96"/>
      <c r="V4" s="96"/>
      <c r="W4" s="96"/>
      <c r="X4" s="96"/>
      <c r="Y4" s="96"/>
      <c r="Z4" s="96"/>
      <c r="AA4" s="96"/>
      <c r="AB4" s="96"/>
      <c r="AC4" s="96"/>
      <c r="AD4" s="96"/>
    </row>
    <row r="5" spans="1:30" s="26" customFormat="1" ht="18" x14ac:dyDescent="0.2">
      <c r="A5" s="25"/>
      <c r="B5" s="25"/>
      <c r="C5" s="25"/>
      <c r="D5" s="25"/>
      <c r="E5" s="96"/>
      <c r="F5" s="96"/>
      <c r="G5" s="96"/>
      <c r="H5" s="96"/>
      <c r="I5" s="97"/>
      <c r="J5" s="97"/>
      <c r="K5" s="97"/>
      <c r="L5" s="97"/>
      <c r="M5" s="97"/>
      <c r="N5" s="97"/>
      <c r="O5" s="97"/>
      <c r="T5" s="96"/>
      <c r="U5" s="96"/>
      <c r="V5" s="96"/>
      <c r="W5" s="96"/>
      <c r="X5" s="96"/>
      <c r="Y5" s="96"/>
      <c r="Z5" s="96"/>
      <c r="AA5" s="96"/>
      <c r="AB5" s="96"/>
      <c r="AC5" s="96"/>
      <c r="AD5" s="96"/>
    </row>
    <row r="6" spans="1:30" x14ac:dyDescent="0.15">
      <c r="A6" s="1" t="s">
        <v>122</v>
      </c>
      <c r="B6" s="1"/>
      <c r="C6" s="1"/>
      <c r="D6" s="1"/>
      <c r="I6" s="20"/>
      <c r="J6" s="20"/>
      <c r="K6" s="20"/>
      <c r="L6" s="20"/>
      <c r="M6" s="20"/>
      <c r="N6" s="20"/>
      <c r="O6" s="20"/>
    </row>
    <row r="7" spans="1:30" s="1" customFormat="1" x14ac:dyDescent="0.15">
      <c r="A7" s="21"/>
      <c r="B7" s="21">
        <v>2017</v>
      </c>
      <c r="C7" s="21">
        <v>2018</v>
      </c>
      <c r="D7" s="21">
        <v>2019</v>
      </c>
      <c r="E7" s="21">
        <v>2020</v>
      </c>
      <c r="F7" s="21">
        <v>2021</v>
      </c>
      <c r="G7" s="21">
        <v>2022</v>
      </c>
      <c r="H7" s="21">
        <v>2023</v>
      </c>
      <c r="I7" s="27">
        <v>2024</v>
      </c>
      <c r="J7" s="27">
        <v>2025</v>
      </c>
      <c r="K7" s="27">
        <v>2026</v>
      </c>
      <c r="L7" s="27">
        <v>2027</v>
      </c>
      <c r="M7" s="27">
        <v>2028</v>
      </c>
      <c r="N7" s="27">
        <v>2029</v>
      </c>
      <c r="O7" s="27">
        <v>2030</v>
      </c>
      <c r="Q7" s="22">
        <v>2018</v>
      </c>
      <c r="R7" s="22">
        <v>2019</v>
      </c>
      <c r="S7" s="22">
        <v>2020</v>
      </c>
      <c r="T7" s="22">
        <v>2021</v>
      </c>
      <c r="U7" s="22">
        <v>2022</v>
      </c>
      <c r="V7" s="22">
        <v>2023</v>
      </c>
      <c r="W7" s="22">
        <v>2024</v>
      </c>
      <c r="X7" s="22">
        <v>2025</v>
      </c>
      <c r="Y7" s="22">
        <v>2026</v>
      </c>
      <c r="Z7" s="22">
        <v>2027</v>
      </c>
      <c r="AA7" s="22">
        <v>2028</v>
      </c>
      <c r="AB7" s="22">
        <v>2029</v>
      </c>
      <c r="AC7" s="22">
        <v>2030</v>
      </c>
      <c r="AD7" s="22" t="s">
        <v>524</v>
      </c>
    </row>
    <row r="8" spans="1:30" x14ac:dyDescent="0.15">
      <c r="A8" t="s">
        <v>18</v>
      </c>
      <c r="B8" s="19">
        <f t="shared" ref="B8:N8" si="0">B19+B30+B41+B52</f>
        <v>7205.7920115578208</v>
      </c>
      <c r="C8" s="19">
        <f t="shared" si="0"/>
        <v>10953.510656294575</v>
      </c>
      <c r="D8" s="19">
        <f t="shared" si="0"/>
        <v>15624.575403686942</v>
      </c>
      <c r="E8" s="19">
        <f t="shared" si="0"/>
        <v>25490.34108568486</v>
      </c>
      <c r="F8" s="19">
        <f t="shared" si="0"/>
        <v>37625.927131128257</v>
      </c>
      <c r="G8" s="19">
        <f t="shared" si="0"/>
        <v>54406.599587596327</v>
      </c>
      <c r="H8" s="19">
        <f t="shared" si="0"/>
        <v>76656.416904247148</v>
      </c>
      <c r="I8" s="19">
        <f t="shared" si="0"/>
        <v>107936.33695045341</v>
      </c>
      <c r="J8" s="19">
        <f t="shared" si="0"/>
        <v>151016.50026223043</v>
      </c>
      <c r="K8" s="19">
        <f t="shared" si="0"/>
        <v>211034.57098333456</v>
      </c>
      <c r="L8" s="19">
        <f t="shared" si="0"/>
        <v>293665.69526399655</v>
      </c>
      <c r="M8" s="19">
        <f t="shared" si="0"/>
        <v>406041.61588364514</v>
      </c>
      <c r="N8" s="19">
        <f t="shared" si="0"/>
        <v>552899.63049417664</v>
      </c>
      <c r="O8" s="19">
        <f t="shared" ref="O8:O15" si="1">O19+O30+O41+O52</f>
        <v>741898.09623914026</v>
      </c>
      <c r="Q8" s="6">
        <f>C8/B8-1</f>
        <v>0.52009808758364851</v>
      </c>
      <c r="R8" s="6">
        <f>D8/C8-1</f>
        <v>0.42644453399130811</v>
      </c>
      <c r="S8" s="6">
        <f>E8/D8-1</f>
        <v>0.63142616212597291</v>
      </c>
      <c r="T8" s="6">
        <f>F8/E8-1</f>
        <v>0.47608566729845103</v>
      </c>
      <c r="U8" s="6">
        <f t="shared" ref="U8:AA8" si="2">G8/F8-1</f>
        <v>0.44598694931786209</v>
      </c>
      <c r="V8" s="6">
        <f t="shared" si="2"/>
        <v>0.40895438210263291</v>
      </c>
      <c r="W8" s="6">
        <f t="shared" si="2"/>
        <v>0.40805351084017594</v>
      </c>
      <c r="X8" s="6">
        <f t="shared" si="2"/>
        <v>0.3991256747164984</v>
      </c>
      <c r="Y8" s="6">
        <f t="shared" si="2"/>
        <v>0.39742723885725484</v>
      </c>
      <c r="Z8" s="6">
        <f t="shared" si="2"/>
        <v>0.39155254940285289</v>
      </c>
      <c r="AA8" s="6">
        <f t="shared" si="2"/>
        <v>0.38266614872610871</v>
      </c>
      <c r="AB8" s="6">
        <f t="shared" ref="AB8:AB15" si="3">N8/M8-1</f>
        <v>0.36168217459910568</v>
      </c>
      <c r="AC8" s="6">
        <f t="shared" ref="AC8:AC15" si="4">O8/N8-1</f>
        <v>0.34183141988363874</v>
      </c>
      <c r="AD8" s="6">
        <f>(O8/H8)^(1/($O$7-$H$7))-1</f>
        <v>0.3830184156741494</v>
      </c>
    </row>
    <row r="9" spans="1:30" x14ac:dyDescent="0.15">
      <c r="A9" t="s">
        <v>2</v>
      </c>
      <c r="B9" s="19">
        <f t="shared" ref="B9:N9" si="5">B20+B31+B42+B53</f>
        <v>118952.23680775923</v>
      </c>
      <c r="C9" s="19">
        <f t="shared" si="5"/>
        <v>177904.41276891634</v>
      </c>
      <c r="D9" s="19">
        <f t="shared" si="5"/>
        <v>252227.5763140104</v>
      </c>
      <c r="E9" s="19">
        <f t="shared" si="5"/>
        <v>367778.0567672436</v>
      </c>
      <c r="F9" s="19">
        <f t="shared" si="5"/>
        <v>528618.50552180514</v>
      </c>
      <c r="G9" s="19">
        <f t="shared" si="5"/>
        <v>727885.90554174734</v>
      </c>
      <c r="H9" s="19">
        <f t="shared" si="5"/>
        <v>947396.5012086014</v>
      </c>
      <c r="I9" s="19">
        <f t="shared" si="5"/>
        <v>1272228.339418523</v>
      </c>
      <c r="J9" s="19">
        <f t="shared" si="5"/>
        <v>1707423.3308490042</v>
      </c>
      <c r="K9" s="19">
        <f t="shared" si="5"/>
        <v>2275252.0759651754</v>
      </c>
      <c r="L9" s="19">
        <f t="shared" si="5"/>
        <v>3014282.1595952939</v>
      </c>
      <c r="M9" s="19">
        <f t="shared" si="5"/>
        <v>3963885.1893555438</v>
      </c>
      <c r="N9" s="19">
        <f t="shared" si="5"/>
        <v>5173303.905960436</v>
      </c>
      <c r="O9" s="19">
        <f t="shared" si="1"/>
        <v>6703369.8822409427</v>
      </c>
      <c r="Q9" s="6">
        <f t="shared" ref="Q9:Q15" si="6">C9/B9-1</f>
        <v>0.49559535443146618</v>
      </c>
      <c r="R9" s="6">
        <f t="shared" ref="R9:R15" si="7">D9/C9-1</f>
        <v>0.41777020810402221</v>
      </c>
      <c r="S9" s="6">
        <f t="shared" ref="S9:S15" si="8">E9/D9-1</f>
        <v>0.458119933362793</v>
      </c>
      <c r="T9" s="6">
        <f t="shared" ref="T9:T14" si="9">F9/E9-1</f>
        <v>0.43733019356386715</v>
      </c>
      <c r="U9" s="6">
        <f t="shared" ref="U9:U15" si="10">G9/F9-1</f>
        <v>0.37695880476837096</v>
      </c>
      <c r="V9" s="6">
        <f t="shared" ref="V9:V15" si="11">H9/G9-1</f>
        <v>0.30157280694077704</v>
      </c>
      <c r="W9" s="6">
        <f t="shared" ref="W9:W15" si="12">I9/H9-1</f>
        <v>0.34286788878313468</v>
      </c>
      <c r="X9" s="6">
        <f t="shared" ref="X9:X15" si="13">J9/I9-1</f>
        <v>0.34207302097152525</v>
      </c>
      <c r="Y9" s="6">
        <f t="shared" ref="Y9:Y15" si="14">K9/J9-1</f>
        <v>0.33256471014357203</v>
      </c>
      <c r="Z9" s="6">
        <f t="shared" ref="Z9:Z15" si="15">L9/K9-1</f>
        <v>0.32481239834343079</v>
      </c>
      <c r="AA9" s="6">
        <f t="shared" ref="AA9:AA15" si="16">M9/L9-1</f>
        <v>0.31503455200350139</v>
      </c>
      <c r="AB9" s="6">
        <f t="shared" si="3"/>
        <v>0.30510942139611319</v>
      </c>
      <c r="AC9" s="6">
        <f t="shared" si="4"/>
        <v>0.29576185820392986</v>
      </c>
      <c r="AD9" s="6">
        <f t="shared" ref="AD9:AD15" si="17">(O9/H9)^(1/($O$7-$H$7))-1</f>
        <v>0.32249636421491878</v>
      </c>
    </row>
    <row r="10" spans="1:30" x14ac:dyDescent="0.15">
      <c r="A10" t="s">
        <v>41</v>
      </c>
      <c r="B10" s="19">
        <f t="shared" ref="B10:N10" si="18">B21+B32+B43+B54</f>
        <v>490269.95570017205</v>
      </c>
      <c r="C10" s="19">
        <f t="shared" si="18"/>
        <v>741769.56849295099</v>
      </c>
      <c r="D10" s="19">
        <f t="shared" si="18"/>
        <v>1110979.7202353685</v>
      </c>
      <c r="E10" s="19">
        <f t="shared" si="18"/>
        <v>1612675.924357275</v>
      </c>
      <c r="F10" s="19">
        <f t="shared" si="18"/>
        <v>2178709.5310383267</v>
      </c>
      <c r="G10" s="19">
        <f t="shared" si="18"/>
        <v>2922213.9953335621</v>
      </c>
      <c r="H10" s="19">
        <f t="shared" si="18"/>
        <v>3775887.3076694114</v>
      </c>
      <c r="I10" s="19">
        <f t="shared" si="18"/>
        <v>4976759.3379815798</v>
      </c>
      <c r="J10" s="19">
        <f t="shared" si="18"/>
        <v>6557873.3321637083</v>
      </c>
      <c r="K10" s="19">
        <f t="shared" si="18"/>
        <v>8635708.9915000442</v>
      </c>
      <c r="L10" s="19">
        <f t="shared" si="18"/>
        <v>11354930.76996397</v>
      </c>
      <c r="M10" s="19">
        <f t="shared" si="18"/>
        <v>14833852.579044158</v>
      </c>
      <c r="N10" s="19">
        <f t="shared" si="18"/>
        <v>19247829.388984628</v>
      </c>
      <c r="O10" s="19">
        <f t="shared" si="1"/>
        <v>24799792.588988375</v>
      </c>
      <c r="Q10" s="6">
        <f t="shared" si="6"/>
        <v>0.51298189878595224</v>
      </c>
      <c r="R10" s="6">
        <f t="shared" si="7"/>
        <v>0.4977423817649187</v>
      </c>
      <c r="S10" s="6">
        <f t="shared" si="8"/>
        <v>0.45157998385030718</v>
      </c>
      <c r="T10" s="6">
        <f t="shared" si="9"/>
        <v>0.35099030011664745</v>
      </c>
      <c r="U10" s="6">
        <f t="shared" si="10"/>
        <v>0.34125910485226418</v>
      </c>
      <c r="V10" s="6">
        <f t="shared" si="11"/>
        <v>0.2921323741858286</v>
      </c>
      <c r="W10" s="6">
        <f t="shared" si="12"/>
        <v>0.31803704201473693</v>
      </c>
      <c r="X10" s="6">
        <f t="shared" si="13"/>
        <v>0.31769950821519521</v>
      </c>
      <c r="Y10" s="6">
        <f t="shared" si="14"/>
        <v>0.31684595814704064</v>
      </c>
      <c r="Z10" s="6">
        <f t="shared" si="15"/>
        <v>0.31488112685830449</v>
      </c>
      <c r="AA10" s="6">
        <f t="shared" si="16"/>
        <v>0.30637983441366479</v>
      </c>
      <c r="AB10" s="6">
        <f t="shared" si="3"/>
        <v>0.29756105411052247</v>
      </c>
      <c r="AC10" s="6">
        <f t="shared" si="4"/>
        <v>0.28844619763624313</v>
      </c>
      <c r="AD10" s="6">
        <f t="shared" si="17"/>
        <v>0.30850556775441307</v>
      </c>
    </row>
    <row r="11" spans="1:30" x14ac:dyDescent="0.15">
      <c r="A11" t="s">
        <v>108</v>
      </c>
      <c r="B11" s="19">
        <f t="shared" ref="B11:N11" si="19">B22+B33+B44+B55</f>
        <v>47727.682554999985</v>
      </c>
      <c r="C11" s="19">
        <f t="shared" si="19"/>
        <v>57398.823012606757</v>
      </c>
      <c r="D11" s="19">
        <f t="shared" si="19"/>
        <v>76453.269156190567</v>
      </c>
      <c r="E11" s="19">
        <f t="shared" si="19"/>
        <v>104223.82514949802</v>
      </c>
      <c r="F11" s="19">
        <f t="shared" si="19"/>
        <v>140484.19027950207</v>
      </c>
      <c r="G11" s="19">
        <f t="shared" si="19"/>
        <v>194525.36537237556</v>
      </c>
      <c r="H11" s="19">
        <f t="shared" si="19"/>
        <v>259615.16110317654</v>
      </c>
      <c r="I11" s="19">
        <f t="shared" si="19"/>
        <v>346113.75533414877</v>
      </c>
      <c r="J11" s="19">
        <f t="shared" si="19"/>
        <v>462327.5182188084</v>
      </c>
      <c r="K11" s="19">
        <f t="shared" si="19"/>
        <v>610563.49119743693</v>
      </c>
      <c r="L11" s="19">
        <f t="shared" si="19"/>
        <v>802542.27070465102</v>
      </c>
      <c r="M11" s="19">
        <f t="shared" si="19"/>
        <v>1049465.564541915</v>
      </c>
      <c r="N11" s="19">
        <f t="shared" si="19"/>
        <v>1366380.5109202224</v>
      </c>
      <c r="O11" s="19">
        <f t="shared" si="1"/>
        <v>1765714.6260091779</v>
      </c>
      <c r="Q11" s="6">
        <f t="shared" si="6"/>
        <v>0.2026316791405498</v>
      </c>
      <c r="R11" s="6">
        <f t="shared" si="7"/>
        <v>0.33196579900948131</v>
      </c>
      <c r="S11" s="6">
        <f t="shared" si="8"/>
        <v>0.36323569024332314</v>
      </c>
      <c r="T11" s="6">
        <f t="shared" si="9"/>
        <v>0.34790860034154769</v>
      </c>
      <c r="U11" s="6">
        <f t="shared" si="10"/>
        <v>0.38467798394506314</v>
      </c>
      <c r="V11" s="6">
        <f t="shared" si="11"/>
        <v>0.3346082687273253</v>
      </c>
      <c r="W11" s="6">
        <f t="shared" si="12"/>
        <v>0.33318005721782895</v>
      </c>
      <c r="X11" s="6">
        <f t="shared" si="13"/>
        <v>0.33576753623230982</v>
      </c>
      <c r="Y11" s="6">
        <f t="shared" si="14"/>
        <v>0.32062978545973553</v>
      </c>
      <c r="Z11" s="6">
        <f t="shared" si="15"/>
        <v>0.31442885510678886</v>
      </c>
      <c r="AA11" s="6">
        <f t="shared" si="16"/>
        <v>0.30767637151431226</v>
      </c>
      <c r="AB11" s="6">
        <f t="shared" si="3"/>
        <v>0.30197746080085897</v>
      </c>
      <c r="AC11" s="6">
        <f t="shared" si="4"/>
        <v>0.29225688737320632</v>
      </c>
      <c r="AD11" s="6">
        <f t="shared" si="17"/>
        <v>0.31504766592493882</v>
      </c>
    </row>
    <row r="12" spans="1:30" x14ac:dyDescent="0.15">
      <c r="A12" t="s">
        <v>42</v>
      </c>
      <c r="B12" s="19">
        <f t="shared" ref="B12:N12" si="20">B23+B34+B45+B56</f>
        <v>21124.236147988784</v>
      </c>
      <c r="C12" s="19">
        <f t="shared" si="20"/>
        <v>28250.126071821571</v>
      </c>
      <c r="D12" s="19">
        <f t="shared" si="20"/>
        <v>36727.567380488792</v>
      </c>
      <c r="E12" s="19">
        <f t="shared" si="20"/>
        <v>52580.872694412363</v>
      </c>
      <c r="F12" s="19">
        <f t="shared" si="20"/>
        <v>71579.708878418111</v>
      </c>
      <c r="G12" s="19">
        <f t="shared" si="20"/>
        <v>97741.942327670156</v>
      </c>
      <c r="H12" s="19">
        <f t="shared" si="20"/>
        <v>125605.46701762322</v>
      </c>
      <c r="I12" s="19">
        <f t="shared" si="20"/>
        <v>165375.41254254829</v>
      </c>
      <c r="J12" s="19">
        <f t="shared" si="20"/>
        <v>215851.32827597408</v>
      </c>
      <c r="K12" s="19">
        <f t="shared" si="20"/>
        <v>278574.21176662447</v>
      </c>
      <c r="L12" s="19">
        <f t="shared" si="20"/>
        <v>358262.81488337362</v>
      </c>
      <c r="M12" s="19">
        <f t="shared" si="20"/>
        <v>459085.95425212162</v>
      </c>
      <c r="N12" s="19">
        <f t="shared" si="20"/>
        <v>585005.05948649533</v>
      </c>
      <c r="O12" s="19">
        <f t="shared" si="1"/>
        <v>740286.53256940446</v>
      </c>
      <c r="Q12" s="6">
        <f t="shared" si="6"/>
        <v>0.3373324305745955</v>
      </c>
      <c r="R12" s="6">
        <f t="shared" si="7"/>
        <v>0.30008507881043212</v>
      </c>
      <c r="S12" s="6">
        <f t="shared" si="8"/>
        <v>0.43164593913033023</v>
      </c>
      <c r="T12" s="6">
        <f t="shared" si="9"/>
        <v>0.36132599575557656</v>
      </c>
      <c r="U12" s="6">
        <f t="shared" si="10"/>
        <v>0.36549790239703217</v>
      </c>
      <c r="V12" s="6">
        <f t="shared" si="11"/>
        <v>0.28507234485420141</v>
      </c>
      <c r="W12" s="6">
        <f t="shared" si="12"/>
        <v>0.31662591182711108</v>
      </c>
      <c r="X12" s="6">
        <f t="shared" si="13"/>
        <v>0.3052201954171343</v>
      </c>
      <c r="Y12" s="6">
        <f t="shared" si="14"/>
        <v>0.29058372719604852</v>
      </c>
      <c r="Z12" s="6">
        <f t="shared" si="15"/>
        <v>0.28605879421282632</v>
      </c>
      <c r="AA12" s="6">
        <f t="shared" si="16"/>
        <v>0.28142228325194529</v>
      </c>
      <c r="AB12" s="6">
        <f t="shared" si="3"/>
        <v>0.2742821993748501</v>
      </c>
      <c r="AC12" s="6">
        <f t="shared" si="4"/>
        <v>0.26543611985033388</v>
      </c>
      <c r="AD12" s="6">
        <f t="shared" si="17"/>
        <v>0.28841538134352729</v>
      </c>
    </row>
    <row r="13" spans="1:30" x14ac:dyDescent="0.15">
      <c r="A13" t="s">
        <v>43</v>
      </c>
      <c r="B13" s="19">
        <f t="shared" ref="B13:N13" si="21">B24+B35+B46+B57</f>
        <v>5656.2471621032564</v>
      </c>
      <c r="C13" s="19">
        <f t="shared" si="21"/>
        <v>7461.4164481792614</v>
      </c>
      <c r="D13" s="19">
        <f t="shared" si="21"/>
        <v>10843.640683101068</v>
      </c>
      <c r="E13" s="19">
        <f t="shared" si="21"/>
        <v>16452.587238160999</v>
      </c>
      <c r="F13" s="19">
        <f t="shared" si="21"/>
        <v>22189.163673628107</v>
      </c>
      <c r="G13" s="19">
        <f t="shared" si="21"/>
        <v>31617.440160988608</v>
      </c>
      <c r="H13" s="19">
        <f t="shared" si="21"/>
        <v>40907.960549364216</v>
      </c>
      <c r="I13" s="19">
        <f t="shared" si="21"/>
        <v>54360.960976108807</v>
      </c>
      <c r="J13" s="19">
        <f t="shared" si="21"/>
        <v>71908.94356606908</v>
      </c>
      <c r="K13" s="19">
        <f t="shared" si="21"/>
        <v>94998.318240923822</v>
      </c>
      <c r="L13" s="19">
        <f t="shared" si="21"/>
        <v>125002.51604579049</v>
      </c>
      <c r="M13" s="19">
        <f t="shared" si="21"/>
        <v>163485.93907954579</v>
      </c>
      <c r="N13" s="19">
        <f t="shared" si="21"/>
        <v>212497.19669588786</v>
      </c>
      <c r="O13" s="19">
        <f t="shared" si="1"/>
        <v>274460.65706644958</v>
      </c>
      <c r="Q13" s="6">
        <f t="shared" si="6"/>
        <v>0.31914611125387227</v>
      </c>
      <c r="R13" s="6">
        <f t="shared" si="7"/>
        <v>0.45329519648338867</v>
      </c>
      <c r="S13" s="6">
        <f t="shared" si="8"/>
        <v>0.51725677002568138</v>
      </c>
      <c r="T13" s="6">
        <f t="shared" si="9"/>
        <v>0.34867321184362976</v>
      </c>
      <c r="U13" s="6">
        <f t="shared" si="10"/>
        <v>0.4249045446704256</v>
      </c>
      <c r="V13" s="6">
        <f t="shared" si="11"/>
        <v>0.29384163743397473</v>
      </c>
      <c r="W13" s="6">
        <f t="shared" si="12"/>
        <v>0.32886020828417162</v>
      </c>
      <c r="X13" s="6">
        <f t="shared" si="13"/>
        <v>0.32280486354302074</v>
      </c>
      <c r="Y13" s="6">
        <f t="shared" si="14"/>
        <v>0.32109183544937636</v>
      </c>
      <c r="Z13" s="6">
        <f t="shared" si="15"/>
        <v>0.31583925231995646</v>
      </c>
      <c r="AA13" s="6">
        <f t="shared" si="16"/>
        <v>0.30786118752728298</v>
      </c>
      <c r="AB13" s="6">
        <f t="shared" si="3"/>
        <v>0.29978882521814398</v>
      </c>
      <c r="AC13" s="6">
        <f t="shared" si="4"/>
        <v>0.29159660143300514</v>
      </c>
      <c r="AD13" s="6">
        <f t="shared" si="17"/>
        <v>0.31249010714690373</v>
      </c>
    </row>
    <row r="14" spans="1:30" x14ac:dyDescent="0.15">
      <c r="A14" t="s">
        <v>44</v>
      </c>
      <c r="B14" s="19">
        <f t="shared" ref="B14:N14" si="22">B25+B36+B47+B58</f>
        <v>197463.83214598516</v>
      </c>
      <c r="C14" s="19">
        <f t="shared" si="22"/>
        <v>291466.22919878579</v>
      </c>
      <c r="D14" s="19">
        <f t="shared" si="22"/>
        <v>433900.81227134337</v>
      </c>
      <c r="E14" s="19">
        <f t="shared" si="22"/>
        <v>597519.53541705362</v>
      </c>
      <c r="F14" s="19">
        <f t="shared" si="22"/>
        <v>777548.58505367395</v>
      </c>
      <c r="G14" s="19">
        <f t="shared" si="22"/>
        <v>1001783.558779876</v>
      </c>
      <c r="H14" s="19">
        <f t="shared" si="22"/>
        <v>1277488.6460446166</v>
      </c>
      <c r="I14" s="19">
        <f t="shared" si="22"/>
        <v>1653372.5042053063</v>
      </c>
      <c r="J14" s="19">
        <f t="shared" si="22"/>
        <v>2145738.5330463601</v>
      </c>
      <c r="K14" s="19">
        <f t="shared" si="22"/>
        <v>2770614.7578267967</v>
      </c>
      <c r="L14" s="19">
        <f t="shared" si="22"/>
        <v>3566554.774336264</v>
      </c>
      <c r="M14" s="19">
        <f t="shared" si="22"/>
        <v>4573441.7796507943</v>
      </c>
      <c r="N14" s="19">
        <f t="shared" si="22"/>
        <v>5842324.8908931604</v>
      </c>
      <c r="O14" s="19">
        <f t="shared" si="1"/>
        <v>7433653.4421501644</v>
      </c>
      <c r="Q14" s="6">
        <f t="shared" si="6"/>
        <v>0.47604868208626971</v>
      </c>
      <c r="R14" s="6">
        <f t="shared" si="7"/>
        <v>0.48868297182866538</v>
      </c>
      <c r="S14" s="6">
        <f t="shared" si="8"/>
        <v>0.37708784708010623</v>
      </c>
      <c r="T14" s="6">
        <f t="shared" si="9"/>
        <v>0.30129399787902256</v>
      </c>
      <c r="U14" s="6">
        <f t="shared" si="10"/>
        <v>0.28838708993435214</v>
      </c>
      <c r="V14" s="6">
        <f t="shared" si="11"/>
        <v>0.27521422651469352</v>
      </c>
      <c r="W14" s="6">
        <f t="shared" si="12"/>
        <v>0.29423655491930045</v>
      </c>
      <c r="X14" s="6">
        <f t="shared" si="13"/>
        <v>0.29779497819682788</v>
      </c>
      <c r="Y14" s="6">
        <f t="shared" si="14"/>
        <v>0.2912173198909207</v>
      </c>
      <c r="Z14" s="6">
        <f t="shared" si="15"/>
        <v>0.28727920915782001</v>
      </c>
      <c r="AA14" s="6">
        <f t="shared" si="16"/>
        <v>0.28231362449828401</v>
      </c>
      <c r="AB14" s="6">
        <f t="shared" si="3"/>
        <v>0.27744599633653833</v>
      </c>
      <c r="AC14" s="6">
        <f t="shared" si="4"/>
        <v>0.27237933202542686</v>
      </c>
      <c r="AD14" s="6">
        <f t="shared" si="17"/>
        <v>0.2860670421600493</v>
      </c>
    </row>
    <row r="15" spans="1:30" x14ac:dyDescent="0.15">
      <c r="A15" s="20" t="s">
        <v>133</v>
      </c>
      <c r="B15" s="19">
        <f t="shared" ref="B15:N15" si="23">B26+B37+B48+B59</f>
        <v>663709.88498511713</v>
      </c>
      <c r="C15" s="19">
        <f t="shared" si="23"/>
        <v>982927.44506949605</v>
      </c>
      <c r="D15" s="19">
        <f t="shared" si="23"/>
        <v>1445650.4296267447</v>
      </c>
      <c r="E15" s="19">
        <f t="shared" si="23"/>
        <v>2090076.1247448078</v>
      </c>
      <c r="F15" s="19">
        <f t="shared" si="23"/>
        <v>2847540.1354605402</v>
      </c>
      <c r="G15" s="19">
        <f t="shared" si="23"/>
        <v>3840805.1909156581</v>
      </c>
      <c r="H15" s="19">
        <f t="shared" si="23"/>
        <v>4981206.1972871721</v>
      </c>
      <c r="I15" s="19">
        <f t="shared" si="23"/>
        <v>6590344.709218598</v>
      </c>
      <c r="J15" s="19">
        <f t="shared" si="23"/>
        <v>8717375.4351635426</v>
      </c>
      <c r="K15" s="19">
        <f t="shared" si="23"/>
        <v>11502521.898387689</v>
      </c>
      <c r="L15" s="19">
        <f t="shared" si="23"/>
        <v>15140442.753123162</v>
      </c>
      <c r="M15" s="19">
        <f t="shared" si="23"/>
        <v>19798507.295830932</v>
      </c>
      <c r="N15" s="19">
        <f t="shared" si="23"/>
        <v>25715146.614495125</v>
      </c>
      <c r="O15" s="19">
        <f t="shared" si="1"/>
        <v>33162355.577864796</v>
      </c>
      <c r="Q15" s="23">
        <f t="shared" si="6"/>
        <v>0.48095947838947284</v>
      </c>
      <c r="R15" s="23">
        <f t="shared" si="7"/>
        <v>0.47076006156744632</v>
      </c>
      <c r="S15" s="23">
        <f t="shared" si="8"/>
        <v>0.44576868785938006</v>
      </c>
      <c r="T15" s="23">
        <f>F15/E15-1</f>
        <v>0.36240977146620268</v>
      </c>
      <c r="U15" s="23">
        <f t="shared" si="10"/>
        <v>0.34881512049152374</v>
      </c>
      <c r="V15" s="23">
        <f t="shared" si="11"/>
        <v>0.2969171696259969</v>
      </c>
      <c r="W15" s="23">
        <f t="shared" si="12"/>
        <v>0.32304193968275863</v>
      </c>
      <c r="X15" s="23">
        <f t="shared" si="13"/>
        <v>0.32274954039500336</v>
      </c>
      <c r="Y15" s="23">
        <f t="shared" si="14"/>
        <v>0.31949369210251244</v>
      </c>
      <c r="Z15" s="23">
        <f t="shared" si="15"/>
        <v>0.31627158695045843</v>
      </c>
      <c r="AA15" s="23">
        <f t="shared" si="16"/>
        <v>0.30765708894126664</v>
      </c>
      <c r="AB15" s="23">
        <f t="shared" si="3"/>
        <v>0.29884269709111289</v>
      </c>
      <c r="AC15" s="23">
        <f t="shared" si="4"/>
        <v>0.28960398612589766</v>
      </c>
      <c r="AD15" s="23">
        <f t="shared" si="17"/>
        <v>0.31103967913928954</v>
      </c>
    </row>
    <row r="16" spans="1:30" x14ac:dyDescent="0.15">
      <c r="G16" s="107"/>
      <c r="H16" s="107"/>
      <c r="I16" s="20"/>
      <c r="J16" s="20"/>
      <c r="K16" s="20"/>
      <c r="L16" s="20"/>
      <c r="M16" s="20"/>
      <c r="N16" s="20"/>
      <c r="O16" s="20"/>
    </row>
    <row r="17" spans="1:31" x14ac:dyDescent="0.15">
      <c r="A17" s="1" t="s">
        <v>396</v>
      </c>
      <c r="B17" s="1"/>
      <c r="C17" s="1"/>
      <c r="D17" s="1"/>
      <c r="F17" s="18"/>
      <c r="G17" s="18"/>
      <c r="H17" s="18"/>
      <c r="I17" s="20"/>
      <c r="J17" s="20"/>
      <c r="K17" s="20"/>
      <c r="L17" s="20"/>
      <c r="M17" s="20"/>
      <c r="N17" s="20"/>
      <c r="O17" s="20"/>
      <c r="U17" s="18"/>
      <c r="V17" s="18"/>
      <c r="W17" s="18"/>
      <c r="X17" s="18"/>
      <c r="Y17" s="18"/>
      <c r="Z17" s="18"/>
      <c r="AA17" s="18"/>
      <c r="AB17" s="18"/>
      <c r="AC17" s="18"/>
      <c r="AD17" s="18"/>
    </row>
    <row r="18" spans="1:31" x14ac:dyDescent="0.15">
      <c r="A18" s="21"/>
      <c r="B18" s="21">
        <v>2017</v>
      </c>
      <c r="C18" s="21">
        <v>2018</v>
      </c>
      <c r="D18" s="21">
        <v>2019</v>
      </c>
      <c r="E18" s="21">
        <v>2020</v>
      </c>
      <c r="F18" s="21">
        <v>2021</v>
      </c>
      <c r="G18" s="21">
        <v>2022</v>
      </c>
      <c r="H18" s="21">
        <v>2023</v>
      </c>
      <c r="I18" s="27">
        <v>2024</v>
      </c>
      <c r="J18" s="27">
        <v>2025</v>
      </c>
      <c r="K18" s="27">
        <v>2026</v>
      </c>
      <c r="L18" s="27">
        <v>2027</v>
      </c>
      <c r="M18" s="27">
        <v>2028</v>
      </c>
      <c r="N18" s="27">
        <v>2029</v>
      </c>
      <c r="O18" s="27">
        <v>2030</v>
      </c>
      <c r="P18" s="1"/>
      <c r="Q18" s="22">
        <v>2018</v>
      </c>
      <c r="R18" s="22">
        <v>2019</v>
      </c>
      <c r="S18" s="22">
        <v>2020</v>
      </c>
      <c r="T18" s="22">
        <v>2021</v>
      </c>
      <c r="U18" s="22">
        <v>2022</v>
      </c>
      <c r="V18" s="22">
        <v>2023</v>
      </c>
      <c r="W18" s="22">
        <v>2024</v>
      </c>
      <c r="X18" s="22">
        <v>2025</v>
      </c>
      <c r="Y18" s="22">
        <v>2026</v>
      </c>
      <c r="Z18" s="22">
        <v>2027</v>
      </c>
      <c r="AA18" s="22">
        <v>2028</v>
      </c>
      <c r="AB18" s="22">
        <v>2029</v>
      </c>
      <c r="AC18" s="22">
        <v>2030</v>
      </c>
      <c r="AD18" s="22" t="s">
        <v>524</v>
      </c>
    </row>
    <row r="19" spans="1:31" x14ac:dyDescent="0.15">
      <c r="A19" t="s">
        <v>18</v>
      </c>
      <c r="B19" s="19">
        <v>5971.6837000000023</v>
      </c>
      <c r="C19" s="19">
        <v>8527.2726999999977</v>
      </c>
      <c r="D19" s="19">
        <v>12227.422999999995</v>
      </c>
      <c r="E19" s="19">
        <v>18320.384000000002</v>
      </c>
      <c r="F19" s="19">
        <v>26062.408047999998</v>
      </c>
      <c r="G19" s="19">
        <v>36884.684479999982</v>
      </c>
      <c r="H19" s="19">
        <v>52020.136729378995</v>
      </c>
      <c r="I19" s="19">
        <v>73535.723072986017</v>
      </c>
      <c r="J19" s="19">
        <v>103227.79184103684</v>
      </c>
      <c r="K19" s="19">
        <v>144964.85215482081</v>
      </c>
      <c r="L19" s="19">
        <v>202826.6131506571</v>
      </c>
      <c r="M19" s="19">
        <v>282003.11637423345</v>
      </c>
      <c r="N19" s="19">
        <v>385021.61029202479</v>
      </c>
      <c r="O19" s="19">
        <v>516622.33071149804</v>
      </c>
      <c r="Q19" s="6">
        <f t="shared" ref="Q19:Q26" si="24">C19/B19-1</f>
        <v>0.42795116559840474</v>
      </c>
      <c r="R19" s="6">
        <f t="shared" ref="R19:R26" si="25">D19/C19-1</f>
        <v>0.43391954616392159</v>
      </c>
      <c r="S19" s="6">
        <f t="shared" ref="S19:S26" si="26">E19/D19-1</f>
        <v>0.49830295394213553</v>
      </c>
      <c r="T19" s="6">
        <f>F19/E19-1</f>
        <v>0.42259070814236188</v>
      </c>
      <c r="U19" s="6">
        <f t="shared" ref="U19:U26" si="27">G19/F19-1</f>
        <v>0.41524468545148396</v>
      </c>
      <c r="V19" s="6">
        <f t="shared" ref="V19:V26" si="28">H19/G19-1</f>
        <v>0.41034517341705667</v>
      </c>
      <c r="W19" s="6">
        <f t="shared" ref="W19:W26" si="29">I19/H19-1</f>
        <v>0.41360111096086061</v>
      </c>
      <c r="X19" s="6">
        <f t="shared" ref="X19:X26" si="30">J19/I19-1</f>
        <v>0.40377747749322768</v>
      </c>
      <c r="Y19" s="6">
        <f t="shared" ref="Y19:Y26" si="31">K19/J19-1</f>
        <v>0.40431999531730711</v>
      </c>
      <c r="Z19" s="6">
        <f t="shared" ref="Z19:Z26" si="32">L19/K19-1</f>
        <v>0.39914337948650203</v>
      </c>
      <c r="AA19" s="6">
        <f t="shared" ref="AA19:AA26" si="33">M19/L19-1</f>
        <v>0.3903654554679421</v>
      </c>
      <c r="AB19" s="6">
        <f t="shared" ref="AB19:AB26" si="34">N19/M19-1</f>
        <v>0.36530977119089791</v>
      </c>
      <c r="AC19" s="6">
        <f t="shared" ref="AC19:AC26" si="35">O19/N19-1</f>
        <v>0.34180086754002947</v>
      </c>
      <c r="AD19" s="6">
        <f>(O19/H19)^(1/($O$7-$H$7))-1</f>
        <v>0.3881257551310604</v>
      </c>
      <c r="AE19" s="6"/>
    </row>
    <row r="20" spans="1:31" x14ac:dyDescent="0.15">
      <c r="A20" t="s">
        <v>2</v>
      </c>
      <c r="B20" s="19">
        <v>54713.713799999998</v>
      </c>
      <c r="C20" s="19">
        <v>77389.943879999948</v>
      </c>
      <c r="D20" s="19">
        <v>103687.30617215831</v>
      </c>
      <c r="E20" s="19">
        <v>144020.71677999996</v>
      </c>
      <c r="F20" s="19">
        <v>191180.91521400001</v>
      </c>
      <c r="G20" s="19">
        <v>253172.91448000006</v>
      </c>
      <c r="H20" s="19">
        <v>315534.94039478409</v>
      </c>
      <c r="I20" s="19">
        <v>415407.05392309465</v>
      </c>
      <c r="J20" s="19">
        <v>542487.83110419149</v>
      </c>
      <c r="K20" s="19">
        <v>701410.2807067082</v>
      </c>
      <c r="L20" s="19">
        <v>900900.27602009883</v>
      </c>
      <c r="M20" s="19">
        <v>1151270.8678147062</v>
      </c>
      <c r="N20" s="19">
        <v>1463413.9800376836</v>
      </c>
      <c r="O20" s="19">
        <v>1852965.4487094583</v>
      </c>
      <c r="Q20" s="6">
        <f t="shared" si="24"/>
        <v>0.41445240151108065</v>
      </c>
      <c r="R20" s="6">
        <f t="shared" si="25"/>
        <v>0.33980335136222317</v>
      </c>
      <c r="S20" s="6">
        <f t="shared" si="26"/>
        <v>0.38899082343670544</v>
      </c>
      <c r="T20" s="6">
        <f t="shared" ref="T20:T26" si="36">F20/E20-1</f>
        <v>0.32745426830530233</v>
      </c>
      <c r="U20" s="6">
        <f t="shared" si="27"/>
        <v>0.32425830369421949</v>
      </c>
      <c r="V20" s="6">
        <f t="shared" si="28"/>
        <v>0.24632187073752099</v>
      </c>
      <c r="W20" s="6">
        <f t="shared" si="29"/>
        <v>0.31651681238012741</v>
      </c>
      <c r="X20" s="6">
        <f t="shared" si="30"/>
        <v>0.30591867899437175</v>
      </c>
      <c r="Y20" s="6">
        <f t="shared" si="31"/>
        <v>0.29295117879242105</v>
      </c>
      <c r="Z20" s="6">
        <f t="shared" si="32"/>
        <v>0.28441270508951466</v>
      </c>
      <c r="AA20" s="6">
        <f t="shared" si="33"/>
        <v>0.27791154965638132</v>
      </c>
      <c r="AB20" s="6">
        <f t="shared" si="34"/>
        <v>0.27112916773050499</v>
      </c>
      <c r="AC20" s="6">
        <f t="shared" si="35"/>
        <v>0.26619362257407397</v>
      </c>
      <c r="AD20" s="6">
        <f t="shared" ref="AD20:AD26" si="37">(O20/H20)^(1/($O$7-$H$7))-1</f>
        <v>0.28774955697364346</v>
      </c>
      <c r="AE20" s="6"/>
    </row>
    <row r="21" spans="1:31" x14ac:dyDescent="0.15">
      <c r="A21" t="s">
        <v>41</v>
      </c>
      <c r="B21" s="19">
        <v>193603.69979999994</v>
      </c>
      <c r="C21" s="19">
        <v>241468.2974999999</v>
      </c>
      <c r="D21" s="19">
        <v>295052.02410876274</v>
      </c>
      <c r="E21" s="19">
        <v>390230.47680000018</v>
      </c>
      <c r="F21" s="19">
        <v>495569.29804000014</v>
      </c>
      <c r="G21" s="19">
        <v>622080.21763999993</v>
      </c>
      <c r="H21" s="19">
        <v>746324.65433636412</v>
      </c>
      <c r="I21" s="19">
        <v>949009.85566166206</v>
      </c>
      <c r="J21" s="19">
        <v>1205370.6995242445</v>
      </c>
      <c r="K21" s="19">
        <v>1526955.4522124175</v>
      </c>
      <c r="L21" s="19">
        <v>1920037.1392299731</v>
      </c>
      <c r="M21" s="19">
        <v>2407388.0929218852</v>
      </c>
      <c r="N21" s="19">
        <v>3007204.5498994254</v>
      </c>
      <c r="O21" s="19">
        <v>3737518.8292883891</v>
      </c>
      <c r="Q21" s="6">
        <f t="shared" si="24"/>
        <v>0.24722976755839854</v>
      </c>
      <c r="R21" s="6">
        <f t="shared" si="25"/>
        <v>0.22190791571205271</v>
      </c>
      <c r="S21" s="6">
        <f t="shared" si="26"/>
        <v>0.32258193441897065</v>
      </c>
      <c r="T21" s="6">
        <f t="shared" si="36"/>
        <v>0.26994001622786601</v>
      </c>
      <c r="U21" s="6">
        <f t="shared" si="27"/>
        <v>0.25528401396203604</v>
      </c>
      <c r="V21" s="6">
        <f t="shared" si="28"/>
        <v>0.19972414034915498</v>
      </c>
      <c r="W21" s="6">
        <f t="shared" si="29"/>
        <v>0.27157779144456473</v>
      </c>
      <c r="X21" s="6">
        <f t="shared" si="30"/>
        <v>0.27013507007663717</v>
      </c>
      <c r="Y21" s="6">
        <f t="shared" si="31"/>
        <v>0.26679323864028004</v>
      </c>
      <c r="Z21" s="6">
        <f t="shared" si="32"/>
        <v>0.25742839219573588</v>
      </c>
      <c r="AA21" s="6">
        <f t="shared" si="33"/>
        <v>0.25382371191390773</v>
      </c>
      <c r="AB21" s="6">
        <f t="shared" si="34"/>
        <v>0.24915652725088178</v>
      </c>
      <c r="AC21" s="6">
        <f t="shared" si="35"/>
        <v>0.24285487311243559</v>
      </c>
      <c r="AD21" s="6">
        <f t="shared" si="37"/>
        <v>0.25878280008133037</v>
      </c>
      <c r="AE21" s="6"/>
    </row>
    <row r="22" spans="1:31" x14ac:dyDescent="0.15">
      <c r="A22" t="s">
        <v>108</v>
      </c>
      <c r="B22" s="19">
        <v>36036.817999999985</v>
      </c>
      <c r="C22" s="19">
        <v>41476.543199999993</v>
      </c>
      <c r="D22" s="19">
        <v>53972.82364000001</v>
      </c>
      <c r="E22" s="19">
        <v>71482.979159999988</v>
      </c>
      <c r="F22" s="19">
        <v>91028.682000000001</v>
      </c>
      <c r="G22" s="19">
        <v>117326.04899065601</v>
      </c>
      <c r="H22" s="19">
        <v>157256.69181753992</v>
      </c>
      <c r="I22" s="19">
        <v>205145.68556513841</v>
      </c>
      <c r="J22" s="19">
        <v>269060.71271528373</v>
      </c>
      <c r="K22" s="19">
        <v>347723.44397221011</v>
      </c>
      <c r="L22" s="19">
        <v>447677.6002862727</v>
      </c>
      <c r="M22" s="19">
        <v>575117.91833337164</v>
      </c>
      <c r="N22" s="19">
        <v>738637.06402996182</v>
      </c>
      <c r="O22" s="19">
        <v>943647.9206210752</v>
      </c>
      <c r="Q22" s="6">
        <f t="shared" si="24"/>
        <v>0.15094909878003127</v>
      </c>
      <c r="R22" s="6">
        <f t="shared" si="25"/>
        <v>0.30128548514139486</v>
      </c>
      <c r="S22" s="6">
        <f t="shared" si="26"/>
        <v>0.32442541151437854</v>
      </c>
      <c r="T22" s="6">
        <f t="shared" si="36"/>
        <v>0.27343156468410434</v>
      </c>
      <c r="U22" s="6">
        <f t="shared" si="27"/>
        <v>0.28889100020865954</v>
      </c>
      <c r="V22" s="6">
        <f t="shared" si="28"/>
        <v>0.34033910772929921</v>
      </c>
      <c r="W22" s="6">
        <f t="shared" si="29"/>
        <v>0.30452754152530837</v>
      </c>
      <c r="X22" s="6">
        <f t="shared" si="30"/>
        <v>0.31155920717548247</v>
      </c>
      <c r="Y22" s="6">
        <f t="shared" si="31"/>
        <v>0.29236052511377308</v>
      </c>
      <c r="Z22" s="6">
        <f t="shared" si="32"/>
        <v>0.28745302638280235</v>
      </c>
      <c r="AA22" s="6">
        <f t="shared" si="33"/>
        <v>0.28466985608751871</v>
      </c>
      <c r="AB22" s="6">
        <f t="shared" si="34"/>
        <v>0.28432281534620008</v>
      </c>
      <c r="AC22" s="6">
        <f t="shared" si="35"/>
        <v>0.2775528965099392</v>
      </c>
      <c r="AD22" s="6">
        <f t="shared" si="37"/>
        <v>0.29172941776698358</v>
      </c>
      <c r="AE22" s="6"/>
    </row>
    <row r="23" spans="1:31" x14ac:dyDescent="0.15">
      <c r="A23" t="s">
        <v>42</v>
      </c>
      <c r="B23" s="19">
        <v>18561.668299999998</v>
      </c>
      <c r="C23" s="19">
        <v>24609.802000000003</v>
      </c>
      <c r="D23" s="19">
        <v>31693.179</v>
      </c>
      <c r="E23" s="19">
        <v>43544.099999999984</v>
      </c>
      <c r="F23" s="19">
        <v>56246.218444000013</v>
      </c>
      <c r="G23" s="19">
        <v>74354.740279999998</v>
      </c>
      <c r="H23" s="19">
        <v>92283.320325858003</v>
      </c>
      <c r="I23" s="19">
        <v>120623.11675959008</v>
      </c>
      <c r="J23" s="19">
        <v>156076.12374491632</v>
      </c>
      <c r="K23" s="19">
        <v>199430.49321393031</v>
      </c>
      <c r="L23" s="19">
        <v>254182.06562523675</v>
      </c>
      <c r="M23" s="19">
        <v>323163.01397190569</v>
      </c>
      <c r="N23" s="19">
        <v>408831.5191115124</v>
      </c>
      <c r="O23" s="19">
        <v>513725.37562951958</v>
      </c>
      <c r="Q23" s="6">
        <f t="shared" si="24"/>
        <v>0.3258399838984305</v>
      </c>
      <c r="R23" s="6">
        <f t="shared" si="25"/>
        <v>0.28782746809584236</v>
      </c>
      <c r="S23" s="6">
        <f t="shared" si="26"/>
        <v>0.37392654741261477</v>
      </c>
      <c r="T23" s="6">
        <f t="shared" si="36"/>
        <v>0.29170699231354047</v>
      </c>
      <c r="U23" s="6">
        <f t="shared" si="27"/>
        <v>0.32195092109221934</v>
      </c>
      <c r="V23" s="6">
        <f t="shared" si="28"/>
        <v>0.24112222002718031</v>
      </c>
      <c r="W23" s="6">
        <f t="shared" si="29"/>
        <v>0.30709554374141002</v>
      </c>
      <c r="X23" s="6">
        <f t="shared" si="30"/>
        <v>0.29391552745222493</v>
      </c>
      <c r="Y23" s="6">
        <f t="shared" si="31"/>
        <v>0.27777707716441236</v>
      </c>
      <c r="Z23" s="6">
        <f t="shared" si="32"/>
        <v>0.27453962294810186</v>
      </c>
      <c r="AA23" s="6">
        <f t="shared" si="33"/>
        <v>0.2713840104217804</v>
      </c>
      <c r="AB23" s="6">
        <f t="shared" si="34"/>
        <v>0.26509378064859357</v>
      </c>
      <c r="AC23" s="6">
        <f t="shared" si="35"/>
        <v>0.25656988665151448</v>
      </c>
      <c r="AD23" s="6">
        <f t="shared" si="37"/>
        <v>0.27795452750171368</v>
      </c>
      <c r="AE23" s="6"/>
    </row>
    <row r="24" spans="1:31" x14ac:dyDescent="0.15">
      <c r="A24" t="s">
        <v>43</v>
      </c>
      <c r="B24" s="19">
        <v>2919.069</v>
      </c>
      <c r="C24" s="19">
        <v>3861.9363199999998</v>
      </c>
      <c r="D24" s="19">
        <v>5571.6160000000009</v>
      </c>
      <c r="E24" s="19">
        <v>7390.3220000000001</v>
      </c>
      <c r="F24" s="19">
        <v>9326.7570000000014</v>
      </c>
      <c r="G24" s="19">
        <v>12317.215</v>
      </c>
      <c r="H24" s="19">
        <v>15272.782670196</v>
      </c>
      <c r="I24" s="19">
        <v>19743.113763725923</v>
      </c>
      <c r="J24" s="19">
        <v>25268.56318965106</v>
      </c>
      <c r="K24" s="19">
        <v>32472.716917979618</v>
      </c>
      <c r="L24" s="19">
        <v>41641.156002548574</v>
      </c>
      <c r="M24" s="19">
        <v>53295.705191848829</v>
      </c>
      <c r="N24" s="19">
        <v>68093.822781019189</v>
      </c>
      <c r="O24" s="19">
        <v>86841.311168879125</v>
      </c>
      <c r="Q24" s="6">
        <f t="shared" si="24"/>
        <v>0.32300275190480243</v>
      </c>
      <c r="R24" s="6">
        <f t="shared" si="25"/>
        <v>0.44270012199476172</v>
      </c>
      <c r="S24" s="6">
        <f t="shared" si="26"/>
        <v>0.32642342903746391</v>
      </c>
      <c r="T24" s="6">
        <f t="shared" si="36"/>
        <v>0.26202308911573824</v>
      </c>
      <c r="U24" s="6">
        <f t="shared" si="27"/>
        <v>0.3206321339775442</v>
      </c>
      <c r="V24" s="6">
        <f t="shared" si="28"/>
        <v>0.23995421612726586</v>
      </c>
      <c r="W24" s="6">
        <f t="shared" si="29"/>
        <v>0.29269918848865251</v>
      </c>
      <c r="X24" s="6">
        <f t="shared" si="30"/>
        <v>0.2798671725266082</v>
      </c>
      <c r="Y24" s="6">
        <f t="shared" si="31"/>
        <v>0.2851034178025238</v>
      </c>
      <c r="Z24" s="6">
        <f t="shared" si="32"/>
        <v>0.28234283899702084</v>
      </c>
      <c r="AA24" s="6">
        <f t="shared" si="33"/>
        <v>0.2798805390654131</v>
      </c>
      <c r="AB24" s="6">
        <f t="shared" si="34"/>
        <v>0.27766060202977894</v>
      </c>
      <c r="AC24" s="6">
        <f t="shared" si="35"/>
        <v>0.27531848884662269</v>
      </c>
      <c r="AD24" s="6">
        <f t="shared" si="37"/>
        <v>0.28182796719265935</v>
      </c>
      <c r="AE24" s="6"/>
    </row>
    <row r="25" spans="1:31" x14ac:dyDescent="0.15">
      <c r="A25" t="s">
        <v>44</v>
      </c>
      <c r="B25" s="19">
        <v>70579.420200000008</v>
      </c>
      <c r="C25" s="19">
        <v>82572.273920000007</v>
      </c>
      <c r="D25" s="19">
        <v>101414.28087765329</v>
      </c>
      <c r="E25" s="19">
        <v>128165.44448000001</v>
      </c>
      <c r="F25" s="19">
        <v>158259.95561999999</v>
      </c>
      <c r="G25" s="19">
        <v>198312.01275270397</v>
      </c>
      <c r="H25" s="19">
        <v>246284.40005052398</v>
      </c>
      <c r="I25" s="19">
        <v>316134.44954332226</v>
      </c>
      <c r="J25" s="19">
        <v>406702.96091411443</v>
      </c>
      <c r="K25" s="19">
        <v>515895.35373725847</v>
      </c>
      <c r="L25" s="19">
        <v>652407.25515750935</v>
      </c>
      <c r="M25" s="19">
        <v>821456.39656093495</v>
      </c>
      <c r="N25" s="19">
        <v>1031246.5365077708</v>
      </c>
      <c r="O25" s="19">
        <v>1290755.5390336893</v>
      </c>
      <c r="Q25" s="6">
        <f t="shared" si="24"/>
        <v>0.16991998072548631</v>
      </c>
      <c r="R25" s="6">
        <f t="shared" si="25"/>
        <v>0.22818805954052235</v>
      </c>
      <c r="S25" s="6">
        <f t="shared" si="26"/>
        <v>0.26378103133837194</v>
      </c>
      <c r="T25" s="6">
        <f t="shared" si="36"/>
        <v>0.23480986830811634</v>
      </c>
      <c r="U25" s="6">
        <f t="shared" si="27"/>
        <v>0.25307764668450616</v>
      </c>
      <c r="V25" s="6">
        <f t="shared" si="28"/>
        <v>0.2419035873416393</v>
      </c>
      <c r="W25" s="6">
        <f t="shared" si="29"/>
        <v>0.28361540348665559</v>
      </c>
      <c r="X25" s="6">
        <f t="shared" si="30"/>
        <v>0.28648732051070214</v>
      </c>
      <c r="Y25" s="6">
        <f t="shared" si="31"/>
        <v>0.26848192247659286</v>
      </c>
      <c r="Z25" s="6">
        <f t="shared" si="32"/>
        <v>0.26461161247398124</v>
      </c>
      <c r="AA25" s="6">
        <f t="shared" si="33"/>
        <v>0.25911597405919773</v>
      </c>
      <c r="AB25" s="6">
        <f t="shared" si="34"/>
        <v>0.25538804107574298</v>
      </c>
      <c r="AC25" s="6">
        <f t="shared" si="35"/>
        <v>0.25164593852089312</v>
      </c>
      <c r="AD25" s="6">
        <f t="shared" si="37"/>
        <v>0.26698782595773141</v>
      </c>
      <c r="AE25" s="6"/>
    </row>
    <row r="26" spans="1:31" s="20" customFormat="1" x14ac:dyDescent="0.15">
      <c r="A26" s="20" t="s">
        <v>133</v>
      </c>
      <c r="B26" s="73">
        <v>285958.6976999999</v>
      </c>
      <c r="C26" s="73">
        <v>360958.55457999982</v>
      </c>
      <c r="D26" s="73">
        <v>452605.53092092101</v>
      </c>
      <c r="E26" s="73">
        <v>605584.49473999988</v>
      </c>
      <c r="F26" s="73">
        <v>776310.64760200016</v>
      </c>
      <c r="G26" s="73">
        <v>990831.13059065619</v>
      </c>
      <c r="H26" s="73">
        <v>1216707.9376820067</v>
      </c>
      <c r="I26" s="73">
        <v>1566903.3960458713</v>
      </c>
      <c r="J26" s="73">
        <v>2013884.6640507425</v>
      </c>
      <c r="K26" s="73">
        <v>2572421.9666444636</v>
      </c>
      <c r="L26" s="73">
        <v>3264774.6702530337</v>
      </c>
      <c r="M26" s="73">
        <v>4130382.3678835765</v>
      </c>
      <c r="N26" s="73">
        <v>5207621.3197282553</v>
      </c>
      <c r="O26" s="73">
        <v>6533920.553968953</v>
      </c>
      <c r="Q26" s="23">
        <f t="shared" si="24"/>
        <v>0.26227513792457713</v>
      </c>
      <c r="R26" s="23">
        <f t="shared" si="25"/>
        <v>0.25389888999184063</v>
      </c>
      <c r="S26" s="23">
        <f t="shared" si="26"/>
        <v>0.33799623152596259</v>
      </c>
      <c r="T26" s="23">
        <f t="shared" si="36"/>
        <v>0.28191962367745127</v>
      </c>
      <c r="U26" s="23">
        <f t="shared" si="27"/>
        <v>0.27633329988620314</v>
      </c>
      <c r="V26" s="23">
        <f t="shared" si="28"/>
        <v>0.22796700680639748</v>
      </c>
      <c r="W26" s="23">
        <f t="shared" si="29"/>
        <v>0.28782212026251286</v>
      </c>
      <c r="X26" s="23">
        <f t="shared" si="30"/>
        <v>0.28526408783900914</v>
      </c>
      <c r="Y26" s="23">
        <f t="shared" si="31"/>
        <v>0.27734324242296737</v>
      </c>
      <c r="Z26" s="23">
        <f t="shared" si="32"/>
        <v>0.26914429770310733</v>
      </c>
      <c r="AA26" s="23">
        <f t="shared" si="33"/>
        <v>0.26513551012188374</v>
      </c>
      <c r="AB26" s="23">
        <f t="shared" si="34"/>
        <v>0.26080852954944711</v>
      </c>
      <c r="AC26" s="23">
        <f t="shared" si="35"/>
        <v>0.25468426999793969</v>
      </c>
      <c r="AD26" s="23">
        <f t="shared" si="37"/>
        <v>0.27140504308425495</v>
      </c>
      <c r="AE26" s="6"/>
    </row>
    <row r="27" spans="1:31" x14ac:dyDescent="0.15">
      <c r="I27" s="20"/>
      <c r="J27" s="20"/>
      <c r="K27" s="20"/>
      <c r="L27" s="20"/>
      <c r="M27" s="20"/>
      <c r="N27" s="20"/>
      <c r="O27" s="20"/>
    </row>
    <row r="28" spans="1:31" x14ac:dyDescent="0.15">
      <c r="A28" s="1" t="s">
        <v>395</v>
      </c>
      <c r="B28" s="1"/>
      <c r="C28" s="1"/>
      <c r="D28" s="1"/>
      <c r="F28" s="18"/>
      <c r="G28" s="18"/>
      <c r="H28" s="18"/>
      <c r="I28" s="20"/>
      <c r="J28" s="20"/>
      <c r="K28" s="20"/>
      <c r="L28" s="20"/>
      <c r="M28" s="20"/>
      <c r="N28" s="20"/>
      <c r="O28" s="20"/>
      <c r="U28" s="18"/>
      <c r="V28" s="18"/>
      <c r="W28" s="18"/>
      <c r="X28" s="18"/>
      <c r="Y28" s="18"/>
      <c r="Z28" s="18"/>
      <c r="AA28" s="18"/>
      <c r="AB28" s="18"/>
      <c r="AC28" s="18"/>
    </row>
    <row r="29" spans="1:31" x14ac:dyDescent="0.15">
      <c r="A29" s="21"/>
      <c r="B29" s="21">
        <v>2017</v>
      </c>
      <c r="C29" s="21">
        <v>2018</v>
      </c>
      <c r="D29" s="21">
        <v>2019</v>
      </c>
      <c r="E29" s="21">
        <v>2020</v>
      </c>
      <c r="F29" s="21">
        <v>2021</v>
      </c>
      <c r="G29" s="21">
        <v>2022</v>
      </c>
      <c r="H29" s="21">
        <v>2023</v>
      </c>
      <c r="I29" s="27">
        <v>2024</v>
      </c>
      <c r="J29" s="27">
        <v>2025</v>
      </c>
      <c r="K29" s="27">
        <v>2026</v>
      </c>
      <c r="L29" s="27">
        <v>2027</v>
      </c>
      <c r="M29" s="27">
        <v>2028</v>
      </c>
      <c r="N29" s="27">
        <v>2029</v>
      </c>
      <c r="O29" s="27">
        <v>2030</v>
      </c>
      <c r="P29" s="1"/>
      <c r="Q29" s="22">
        <v>2018</v>
      </c>
      <c r="R29" s="22">
        <v>2019</v>
      </c>
      <c r="S29" s="22">
        <v>2020</v>
      </c>
      <c r="T29" s="22">
        <v>2021</v>
      </c>
      <c r="U29" s="22">
        <v>2022</v>
      </c>
      <c r="V29" s="22">
        <v>2023</v>
      </c>
      <c r="W29" s="22">
        <v>2024</v>
      </c>
      <c r="X29" s="22">
        <v>2025</v>
      </c>
      <c r="Y29" s="22">
        <v>2026</v>
      </c>
      <c r="Z29" s="22">
        <v>2027</v>
      </c>
      <c r="AA29" s="22">
        <v>2028</v>
      </c>
      <c r="AB29" s="22">
        <v>2029</v>
      </c>
      <c r="AC29" s="22">
        <v>2030</v>
      </c>
      <c r="AD29" s="22" t="s">
        <v>524</v>
      </c>
    </row>
    <row r="30" spans="1:31" x14ac:dyDescent="0.15">
      <c r="A30" t="s">
        <v>18</v>
      </c>
      <c r="B30" s="52">
        <v>520</v>
      </c>
      <c r="C30" s="52">
        <v>1360</v>
      </c>
      <c r="D30" s="52">
        <v>1980</v>
      </c>
      <c r="E30" s="52">
        <v>5080</v>
      </c>
      <c r="F30" s="52">
        <v>8750</v>
      </c>
      <c r="G30" s="52">
        <v>13650</v>
      </c>
      <c r="H30" s="52">
        <v>19510</v>
      </c>
      <c r="I30" s="52">
        <v>27386.711594916287</v>
      </c>
      <c r="J30" s="52">
        <v>38265.704321558274</v>
      </c>
      <c r="K30" s="52">
        <v>53153.106872320233</v>
      </c>
      <c r="L30" s="52">
        <v>73398.763668517407</v>
      </c>
      <c r="M30" s="52">
        <v>100648.59657823431</v>
      </c>
      <c r="N30" s="52">
        <v>137051.30494844459</v>
      </c>
      <c r="O30" s="52">
        <v>185321.26917598012</v>
      </c>
      <c r="Q30" s="6">
        <f t="shared" ref="Q30:Q37" si="38">C30/B30-1</f>
        <v>1.6153846153846154</v>
      </c>
      <c r="R30" s="6">
        <f t="shared" ref="R30:R37" si="39">D30/C30-1</f>
        <v>0.45588235294117641</v>
      </c>
      <c r="S30" s="6">
        <f t="shared" ref="S30:S37" si="40">E30/D30-1</f>
        <v>1.5656565656565657</v>
      </c>
      <c r="T30" s="6">
        <f>F30/E30-1</f>
        <v>0.72244094488188981</v>
      </c>
      <c r="U30" s="6">
        <f t="shared" ref="U30:U37" si="41">G30/F30-1</f>
        <v>0.56000000000000005</v>
      </c>
      <c r="V30" s="6">
        <f t="shared" ref="V30:V37" si="42">H30/G30-1</f>
        <v>0.42930402930402933</v>
      </c>
      <c r="W30" s="6">
        <f t="shared" ref="W30:W37" si="43">I30/H30-1</f>
        <v>0.40372688851441763</v>
      </c>
      <c r="X30" s="6">
        <f t="shared" ref="X30:X37" si="44">J30/I30-1</f>
        <v>0.39723618109234482</v>
      </c>
      <c r="Y30" s="6">
        <f t="shared" ref="Y30:Y37" si="45">K30/J30-1</f>
        <v>0.38905340473178329</v>
      </c>
      <c r="Z30" s="6">
        <f t="shared" ref="Z30:Z37" si="46">L30/K30-1</f>
        <v>0.38089319679524158</v>
      </c>
      <c r="AA30" s="6">
        <f t="shared" ref="AA30:AA37" si="47">M30/L30-1</f>
        <v>0.37125738292789601</v>
      </c>
      <c r="AB30" s="6">
        <f t="shared" ref="AB30:AB37" si="48">N30/M30-1</f>
        <v>0.36168123160976617</v>
      </c>
      <c r="AC30" s="6">
        <f t="shared" ref="AC30:AC37" si="49">O30/N30-1</f>
        <v>0.35220360904767389</v>
      </c>
      <c r="AD30" s="6">
        <f>(O30/H30)^(1/($O$7-$H$7))-1</f>
        <v>0.37932579034505576</v>
      </c>
    </row>
    <row r="31" spans="1:31" x14ac:dyDescent="0.15">
      <c r="A31" t="s">
        <v>2</v>
      </c>
      <c r="B31" s="52">
        <v>57318.5</v>
      </c>
      <c r="C31" s="52">
        <v>91250</v>
      </c>
      <c r="D31" s="52">
        <v>136100</v>
      </c>
      <c r="E31" s="52">
        <v>206980</v>
      </c>
      <c r="F31" s="52">
        <v>316020</v>
      </c>
      <c r="G31" s="52">
        <v>447700</v>
      </c>
      <c r="H31" s="52">
        <v>599330</v>
      </c>
      <c r="I31" s="52">
        <v>815166.21481748181</v>
      </c>
      <c r="J31" s="52">
        <v>1112014.9529999122</v>
      </c>
      <c r="K31" s="52">
        <v>1507246.6036649754</v>
      </c>
      <c r="L31" s="52">
        <v>2030142.6749886191</v>
      </c>
      <c r="M31" s="52">
        <v>2709143.5788676245</v>
      </c>
      <c r="N31" s="52">
        <v>3582010.6047663102</v>
      </c>
      <c r="O31" s="52">
        <v>4693086.0377831608</v>
      </c>
      <c r="Q31" s="6">
        <f t="shared" si="38"/>
        <v>0.59198164641433393</v>
      </c>
      <c r="R31" s="6">
        <f t="shared" si="39"/>
        <v>0.49150684931506849</v>
      </c>
      <c r="S31" s="6">
        <f t="shared" si="40"/>
        <v>0.52079353416605434</v>
      </c>
      <c r="T31" s="6">
        <f t="shared" ref="T31:T37" si="50">F31/E31-1</f>
        <v>0.52681418494540533</v>
      </c>
      <c r="U31" s="6">
        <f t="shared" si="41"/>
        <v>0.41668248845009814</v>
      </c>
      <c r="V31" s="6">
        <f t="shared" si="42"/>
        <v>0.33868662050480225</v>
      </c>
      <c r="W31" s="6">
        <f t="shared" si="43"/>
        <v>0.36012916893444658</v>
      </c>
      <c r="X31" s="6">
        <f t="shared" si="44"/>
        <v>0.36415731268854867</v>
      </c>
      <c r="Y31" s="6">
        <f t="shared" si="45"/>
        <v>0.35541936697778764</v>
      </c>
      <c r="Z31" s="6">
        <f t="shared" si="46"/>
        <v>0.34692137972126491</v>
      </c>
      <c r="AA31" s="6">
        <f t="shared" si="47"/>
        <v>0.33445969696824984</v>
      </c>
      <c r="AB31" s="6">
        <f t="shared" si="48"/>
        <v>0.32219297371589617</v>
      </c>
      <c r="AC31" s="6">
        <f t="shared" si="49"/>
        <v>0.310182061308927</v>
      </c>
      <c r="AD31" s="6">
        <f t="shared" ref="AD31:AD37" si="51">(O31/H31)^(1/($O$7-$H$7))-1</f>
        <v>0.3417902837169553</v>
      </c>
    </row>
    <row r="32" spans="1:31" x14ac:dyDescent="0.15">
      <c r="A32" t="s">
        <v>41</v>
      </c>
      <c r="B32" s="52">
        <v>261160</v>
      </c>
      <c r="C32" s="52">
        <v>459730</v>
      </c>
      <c r="D32" s="52">
        <v>769320</v>
      </c>
      <c r="E32" s="52">
        <v>1165420</v>
      </c>
      <c r="F32" s="52">
        <v>1613280</v>
      </c>
      <c r="G32" s="52">
        <v>2215700</v>
      </c>
      <c r="H32" s="52">
        <v>2926190</v>
      </c>
      <c r="I32" s="52">
        <v>3896417.6393188159</v>
      </c>
      <c r="J32" s="52">
        <v>5186205.3629432358</v>
      </c>
      <c r="K32" s="52">
        <v>6899176.309701506</v>
      </c>
      <c r="L32" s="52">
        <v>9172827.8742404897</v>
      </c>
      <c r="M32" s="52">
        <v>12100521.701663053</v>
      </c>
      <c r="N32" s="52">
        <v>15837681.913718067</v>
      </c>
      <c r="O32" s="52">
        <v>20567551.555389255</v>
      </c>
      <c r="Q32" s="6">
        <f t="shared" si="38"/>
        <v>0.760338489814673</v>
      </c>
      <c r="R32" s="6">
        <f t="shared" si="39"/>
        <v>0.67341700563374163</v>
      </c>
      <c r="S32" s="6">
        <f t="shared" si="40"/>
        <v>0.51487027504809446</v>
      </c>
      <c r="T32" s="6">
        <f t="shared" si="50"/>
        <v>0.38429064200030894</v>
      </c>
      <c r="U32" s="6">
        <f t="shared" si="41"/>
        <v>0.37341317068332835</v>
      </c>
      <c r="V32" s="6">
        <f t="shared" si="42"/>
        <v>0.32066164191903246</v>
      </c>
      <c r="W32" s="6">
        <f t="shared" si="43"/>
        <v>0.33156686316295803</v>
      </c>
      <c r="X32" s="6">
        <f t="shared" si="44"/>
        <v>0.33101885963382105</v>
      </c>
      <c r="Y32" s="6">
        <f t="shared" si="45"/>
        <v>0.330293697777162</v>
      </c>
      <c r="Z32" s="6">
        <f t="shared" si="46"/>
        <v>0.32955406014799382</v>
      </c>
      <c r="AA32" s="6">
        <f t="shared" si="47"/>
        <v>0.31917025671486021</v>
      </c>
      <c r="AB32" s="6">
        <f t="shared" si="48"/>
        <v>0.30884289985128421</v>
      </c>
      <c r="AC32" s="6">
        <f t="shared" si="49"/>
        <v>0.29864658650419895</v>
      </c>
      <c r="AD32" s="6">
        <f t="shared" si="51"/>
        <v>0.32124351149504737</v>
      </c>
    </row>
    <row r="33" spans="1:31" x14ac:dyDescent="0.15">
      <c r="A33" t="s">
        <v>108</v>
      </c>
      <c r="B33" s="52">
        <v>7530</v>
      </c>
      <c r="C33" s="52">
        <v>11200</v>
      </c>
      <c r="D33" s="52">
        <v>16600</v>
      </c>
      <c r="E33" s="52">
        <v>25130</v>
      </c>
      <c r="F33" s="52">
        <v>39400</v>
      </c>
      <c r="G33" s="52">
        <v>64300</v>
      </c>
      <c r="H33" s="52">
        <v>85660</v>
      </c>
      <c r="I33" s="52">
        <v>119592.39032555225</v>
      </c>
      <c r="J33" s="52">
        <v>165835.01749228849</v>
      </c>
      <c r="K33" s="52">
        <v>228126.25142078515</v>
      </c>
      <c r="L33" s="52">
        <v>311162.7540416455</v>
      </c>
      <c r="M33" s="52">
        <v>419548.5903514619</v>
      </c>
      <c r="N33" s="52">
        <v>559205.22327776265</v>
      </c>
      <c r="O33" s="52">
        <v>736901.06946512673</v>
      </c>
      <c r="Q33" s="6">
        <f t="shared" si="38"/>
        <v>0.48738379814077026</v>
      </c>
      <c r="R33" s="6">
        <f t="shared" si="39"/>
        <v>0.48214285714285721</v>
      </c>
      <c r="S33" s="6">
        <f t="shared" si="40"/>
        <v>0.51385542168674703</v>
      </c>
      <c r="T33" s="6">
        <f t="shared" si="50"/>
        <v>0.56784719458814159</v>
      </c>
      <c r="U33" s="6">
        <f t="shared" si="41"/>
        <v>0.63197969543147203</v>
      </c>
      <c r="V33" s="6">
        <f t="shared" si="42"/>
        <v>0.33219284603421473</v>
      </c>
      <c r="W33" s="6">
        <f t="shared" si="43"/>
        <v>0.39612876868494329</v>
      </c>
      <c r="X33" s="6">
        <f t="shared" si="44"/>
        <v>0.38666864205034623</v>
      </c>
      <c r="Y33" s="6">
        <f t="shared" si="45"/>
        <v>0.37562171651348164</v>
      </c>
      <c r="Z33" s="6">
        <f t="shared" si="46"/>
        <v>0.3639936311744203</v>
      </c>
      <c r="AA33" s="6">
        <f t="shared" si="47"/>
        <v>0.34832522498920371</v>
      </c>
      <c r="AB33" s="6">
        <f t="shared" si="48"/>
        <v>0.33287356015022818</v>
      </c>
      <c r="AC33" s="6">
        <f t="shared" si="49"/>
        <v>0.31776499716116002</v>
      </c>
      <c r="AD33" s="6">
        <f t="shared" si="51"/>
        <v>0.35993681560587021</v>
      </c>
    </row>
    <row r="34" spans="1:31" x14ac:dyDescent="0.15">
      <c r="A34" t="s">
        <v>42</v>
      </c>
      <c r="B34" s="52">
        <v>400</v>
      </c>
      <c r="C34" s="52">
        <v>890</v>
      </c>
      <c r="D34" s="52">
        <v>1640</v>
      </c>
      <c r="E34" s="52">
        <v>4490</v>
      </c>
      <c r="F34" s="52">
        <v>9250</v>
      </c>
      <c r="G34" s="52">
        <v>15680</v>
      </c>
      <c r="H34" s="52">
        <v>23600</v>
      </c>
      <c r="I34" s="52">
        <v>32359.536061304178</v>
      </c>
      <c r="J34" s="52">
        <v>44128.155658499425</v>
      </c>
      <c r="K34" s="52">
        <v>59614.849316030261</v>
      </c>
      <c r="L34" s="52">
        <v>79790.166172593046</v>
      </c>
      <c r="M34" s="52">
        <v>105815.44417198026</v>
      </c>
      <c r="N34" s="52">
        <v>139064.54320785627</v>
      </c>
      <c r="O34" s="52">
        <v>181144.87089297411</v>
      </c>
      <c r="Q34" s="6">
        <f t="shared" si="38"/>
        <v>1.2250000000000001</v>
      </c>
      <c r="R34" s="6">
        <f>D34/C34-1</f>
        <v>0.84269662921348321</v>
      </c>
      <c r="S34" s="6">
        <f t="shared" si="40"/>
        <v>1.7378048780487805</v>
      </c>
      <c r="T34" s="6">
        <f t="shared" si="50"/>
        <v>1.0601336302895321</v>
      </c>
      <c r="U34" s="6">
        <f t="shared" si="41"/>
        <v>0.69513513513513514</v>
      </c>
      <c r="V34" s="6">
        <f t="shared" si="42"/>
        <v>0.50510204081632648</v>
      </c>
      <c r="W34" s="6">
        <f t="shared" si="43"/>
        <v>0.37116678225865152</v>
      </c>
      <c r="X34" s="6">
        <f t="shared" si="44"/>
        <v>0.36368319913177838</v>
      </c>
      <c r="Y34" s="6">
        <f t="shared" si="45"/>
        <v>0.3509481288404579</v>
      </c>
      <c r="Z34" s="6">
        <f t="shared" si="46"/>
        <v>0.33842770866717098</v>
      </c>
      <c r="AA34" s="6">
        <f t="shared" si="47"/>
        <v>0.32617149766416431</v>
      </c>
      <c r="AB34" s="6">
        <f t="shared" si="48"/>
        <v>0.31421782799339537</v>
      </c>
      <c r="AC34" s="6">
        <f t="shared" si="49"/>
        <v>0.3025956632397766</v>
      </c>
      <c r="AD34" s="6">
        <f t="shared" si="51"/>
        <v>0.33796533837833853</v>
      </c>
    </row>
    <row r="35" spans="1:31" x14ac:dyDescent="0.15">
      <c r="A35" t="s">
        <v>43</v>
      </c>
      <c r="B35" s="52">
        <v>1950</v>
      </c>
      <c r="C35" s="52">
        <v>2650</v>
      </c>
      <c r="D35" s="52">
        <v>4170</v>
      </c>
      <c r="E35" s="52">
        <v>7590</v>
      </c>
      <c r="F35" s="52">
        <v>11070</v>
      </c>
      <c r="G35" s="52">
        <v>16980</v>
      </c>
      <c r="H35" s="52">
        <v>23040</v>
      </c>
      <c r="I35" s="52">
        <v>31233.204534189681</v>
      </c>
      <c r="J35" s="52">
        <v>42271.380002990729</v>
      </c>
      <c r="K35" s="52">
        <v>56907.20649561075</v>
      </c>
      <c r="L35" s="52">
        <v>76187.368927510834</v>
      </c>
      <c r="M35" s="52">
        <v>101094.87026679104</v>
      </c>
      <c r="N35" s="52">
        <v>132953.19934843943</v>
      </c>
      <c r="O35" s="52">
        <v>173306.01160864858</v>
      </c>
      <c r="Q35" s="6">
        <f t="shared" si="38"/>
        <v>0.35897435897435903</v>
      </c>
      <c r="R35" s="6">
        <f t="shared" si="39"/>
        <v>0.57358490566037745</v>
      </c>
      <c r="S35" s="6">
        <f t="shared" si="40"/>
        <v>0.82014388489208634</v>
      </c>
      <c r="T35" s="6">
        <f t="shared" si="50"/>
        <v>0.45849802371541504</v>
      </c>
      <c r="U35" s="6">
        <f t="shared" si="41"/>
        <v>0.53387533875338744</v>
      </c>
      <c r="V35" s="6">
        <f>H35/G35-1</f>
        <v>0.35689045936395769</v>
      </c>
      <c r="W35" s="6">
        <f t="shared" si="43"/>
        <v>0.35560783568531606</v>
      </c>
      <c r="X35" s="6">
        <f t="shared" si="44"/>
        <v>0.35341155777717326</v>
      </c>
      <c r="Y35" s="6">
        <f t="shared" si="45"/>
        <v>0.34623488733002161</v>
      </c>
      <c r="Z35" s="6">
        <f t="shared" si="46"/>
        <v>0.33880001530890747</v>
      </c>
      <c r="AA35" s="6">
        <f t="shared" si="47"/>
        <v>0.32692428797454176</v>
      </c>
      <c r="AB35" s="6">
        <f t="shared" si="48"/>
        <v>0.31513299337121392</v>
      </c>
      <c r="AC35" s="6">
        <f t="shared" si="49"/>
        <v>0.30351140444882274</v>
      </c>
      <c r="AD35" s="6">
        <f t="shared" si="51"/>
        <v>0.33410546961202736</v>
      </c>
    </row>
    <row r="36" spans="1:31" x14ac:dyDescent="0.15">
      <c r="A36" t="s">
        <v>44</v>
      </c>
      <c r="B36" s="52">
        <v>115000</v>
      </c>
      <c r="C36" s="52">
        <v>195630</v>
      </c>
      <c r="D36" s="52">
        <v>316790</v>
      </c>
      <c r="E36" s="52">
        <v>450560</v>
      </c>
      <c r="F36" s="52">
        <v>596710</v>
      </c>
      <c r="G36" s="52">
        <v>775900</v>
      </c>
      <c r="H36" s="52">
        <v>998280</v>
      </c>
      <c r="I36" s="52">
        <v>1296118.013269959</v>
      </c>
      <c r="J36" s="52">
        <v>1687641.921728536</v>
      </c>
      <c r="K36" s="52">
        <v>2191137.9468555739</v>
      </c>
      <c r="L36" s="52">
        <v>2835739.8695588666</v>
      </c>
      <c r="M36" s="52">
        <v>3655703.9692633855</v>
      </c>
      <c r="N36" s="52">
        <v>4693263.1397155598</v>
      </c>
      <c r="O36" s="52">
        <v>5999258.0740570175</v>
      </c>
      <c r="Q36" s="6">
        <f t="shared" si="38"/>
        <v>0.70113043478260861</v>
      </c>
      <c r="R36" s="6">
        <f t="shared" si="39"/>
        <v>0.61933241322905475</v>
      </c>
      <c r="S36" s="6">
        <f t="shared" si="40"/>
        <v>0.42226711701758268</v>
      </c>
      <c r="T36" s="6">
        <f t="shared" si="50"/>
        <v>0.32437411221590917</v>
      </c>
      <c r="U36" s="6">
        <f t="shared" si="41"/>
        <v>0.30029662650198596</v>
      </c>
      <c r="V36" s="6">
        <f t="shared" si="42"/>
        <v>0.2866090991107102</v>
      </c>
      <c r="W36" s="6">
        <f t="shared" si="43"/>
        <v>0.29835117729490634</v>
      </c>
      <c r="X36" s="6">
        <f t="shared" si="44"/>
        <v>0.30207427444882629</v>
      </c>
      <c r="Y36" s="6">
        <f t="shared" si="45"/>
        <v>0.29834292372361859</v>
      </c>
      <c r="Z36" s="6">
        <f t="shared" si="46"/>
        <v>0.29418591541821382</v>
      </c>
      <c r="AA36" s="6">
        <f t="shared" si="47"/>
        <v>0.28915349694331249</v>
      </c>
      <c r="AB36" s="6">
        <f t="shared" si="48"/>
        <v>0.28381925319331569</v>
      </c>
      <c r="AC36" s="6">
        <f t="shared" si="49"/>
        <v>0.27827012793930161</v>
      </c>
      <c r="AD36" s="6">
        <f t="shared" si="51"/>
        <v>0.29200322089243724</v>
      </c>
    </row>
    <row r="37" spans="1:31" s="20" customFormat="1" x14ac:dyDescent="0.15">
      <c r="A37" s="20" t="s">
        <v>133</v>
      </c>
      <c r="B37" s="71">
        <v>329928.5</v>
      </c>
      <c r="C37" s="71">
        <v>566260</v>
      </c>
      <c r="D37" s="71">
        <v>927200</v>
      </c>
      <c r="E37" s="71">
        <v>1402260</v>
      </c>
      <c r="F37" s="71">
        <v>1969230</v>
      </c>
      <c r="G37" s="71">
        <v>2724560</v>
      </c>
      <c r="H37" s="71">
        <v>3610940</v>
      </c>
      <c r="I37" s="71">
        <v>4827783.7530284403</v>
      </c>
      <c r="J37" s="71">
        <v>6455120.9000176322</v>
      </c>
      <c r="K37" s="71">
        <v>8616972.1354460213</v>
      </c>
      <c r="L37" s="71">
        <v>11483722.648539767</v>
      </c>
      <c r="M37" s="71">
        <v>15180067.97929763</v>
      </c>
      <c r="N37" s="71">
        <v>19903132.616643526</v>
      </c>
      <c r="O37" s="71">
        <v>25884822.591130875</v>
      </c>
      <c r="Q37" s="23">
        <f t="shared" si="38"/>
        <v>0.71631126137935941</v>
      </c>
      <c r="R37" s="23">
        <f t="shared" si="39"/>
        <v>0.63741037685868673</v>
      </c>
      <c r="S37" s="23">
        <f t="shared" si="40"/>
        <v>0.51235979292493528</v>
      </c>
      <c r="T37" s="23">
        <f t="shared" si="50"/>
        <v>0.40432587394634378</v>
      </c>
      <c r="U37" s="23">
        <f t="shared" si="41"/>
        <v>0.38356616545553335</v>
      </c>
      <c r="V37" s="23">
        <f t="shared" si="42"/>
        <v>0.32532959450333254</v>
      </c>
      <c r="W37" s="23">
        <f t="shared" si="43"/>
        <v>0.33698808427402294</v>
      </c>
      <c r="X37" s="23">
        <f t="shared" si="44"/>
        <v>0.33707747286078682</v>
      </c>
      <c r="Y37" s="23">
        <f t="shared" si="45"/>
        <v>0.33490484049996394</v>
      </c>
      <c r="Z37" s="23">
        <f t="shared" si="46"/>
        <v>0.33268652469019044</v>
      </c>
      <c r="AA37" s="23">
        <f t="shared" si="47"/>
        <v>0.32187692474686158</v>
      </c>
      <c r="AB37" s="23">
        <f t="shared" si="48"/>
        <v>0.31113593455491406</v>
      </c>
      <c r="AC37" s="23">
        <f t="shared" si="49"/>
        <v>0.30054012550191733</v>
      </c>
      <c r="AD37" s="23">
        <f t="shared" si="51"/>
        <v>0.32496241866247333</v>
      </c>
    </row>
    <row r="38" spans="1:31" x14ac:dyDescent="0.15">
      <c r="B38" s="6"/>
      <c r="C38" s="6"/>
      <c r="D38" s="6"/>
      <c r="E38" s="6"/>
      <c r="F38" s="6"/>
      <c r="G38" s="6"/>
      <c r="H38" s="183"/>
      <c r="I38" s="182"/>
      <c r="J38" s="20"/>
      <c r="K38" s="20"/>
      <c r="L38" s="20"/>
      <c r="M38" s="20"/>
      <c r="N38" s="20"/>
      <c r="O38" s="20"/>
    </row>
    <row r="39" spans="1:31" x14ac:dyDescent="0.15">
      <c r="A39" s="1" t="s">
        <v>397</v>
      </c>
      <c r="B39" s="1"/>
      <c r="C39" s="1"/>
      <c r="D39" s="1"/>
      <c r="F39" s="18"/>
      <c r="G39" s="18"/>
      <c r="H39" s="169"/>
      <c r="I39" s="20"/>
      <c r="J39" s="20"/>
      <c r="K39" s="20"/>
      <c r="L39" s="20"/>
      <c r="M39" s="20"/>
      <c r="N39" s="20"/>
      <c r="O39" s="20"/>
      <c r="U39" s="18"/>
      <c r="V39" s="18"/>
      <c r="W39" s="18"/>
      <c r="X39" s="18"/>
      <c r="Y39" s="18"/>
      <c r="Z39" s="18"/>
      <c r="AA39" s="18"/>
      <c r="AB39" s="18"/>
      <c r="AC39" s="18"/>
    </row>
    <row r="40" spans="1:31" x14ac:dyDescent="0.15">
      <c r="A40" s="21"/>
      <c r="B40" s="21">
        <v>2017</v>
      </c>
      <c r="C40" s="21">
        <v>2018</v>
      </c>
      <c r="D40" s="21">
        <v>2019</v>
      </c>
      <c r="E40" s="21">
        <v>2020</v>
      </c>
      <c r="F40" s="21">
        <v>2021</v>
      </c>
      <c r="G40" s="21">
        <v>2022</v>
      </c>
      <c r="H40" s="21">
        <v>2023</v>
      </c>
      <c r="I40" s="27">
        <v>2024</v>
      </c>
      <c r="J40" s="27">
        <v>2025</v>
      </c>
      <c r="K40" s="27">
        <v>2026</v>
      </c>
      <c r="L40" s="27">
        <v>2027</v>
      </c>
      <c r="M40" s="27">
        <v>2028</v>
      </c>
      <c r="N40" s="27">
        <v>2029</v>
      </c>
      <c r="O40" s="27">
        <v>2030</v>
      </c>
      <c r="P40" s="1"/>
      <c r="Q40" s="22">
        <v>2018</v>
      </c>
      <c r="R40" s="22">
        <v>2019</v>
      </c>
      <c r="S40" s="22">
        <v>2020</v>
      </c>
      <c r="T40" s="22">
        <v>2021</v>
      </c>
      <c r="U40" s="22">
        <v>2022</v>
      </c>
      <c r="V40" s="22">
        <v>2023</v>
      </c>
      <c r="W40" s="22">
        <v>2024</v>
      </c>
      <c r="X40" s="22">
        <v>2025</v>
      </c>
      <c r="Y40" s="22">
        <v>2026</v>
      </c>
      <c r="Z40" s="22">
        <v>2027</v>
      </c>
      <c r="AA40" s="22">
        <v>2028</v>
      </c>
      <c r="AB40" s="22">
        <v>2029</v>
      </c>
      <c r="AC40" s="22">
        <v>2030</v>
      </c>
      <c r="AD40" s="22" t="s">
        <v>524</v>
      </c>
    </row>
    <row r="41" spans="1:31" x14ac:dyDescent="0.15">
      <c r="A41" t="s">
        <v>18</v>
      </c>
      <c r="B41" s="52">
        <v>91.808999999999997</v>
      </c>
      <c r="C41" s="52">
        <v>200.809</v>
      </c>
      <c r="D41" s="52">
        <v>209.44099999999997</v>
      </c>
      <c r="E41" s="52">
        <v>327.49200000000002</v>
      </c>
      <c r="F41" s="52">
        <v>375.80399999999997</v>
      </c>
      <c r="G41" s="52">
        <v>520.38400000000001</v>
      </c>
      <c r="H41" s="52">
        <v>547.98699999999997</v>
      </c>
      <c r="I41" s="52">
        <v>745.37665393113969</v>
      </c>
      <c r="J41" s="52">
        <v>999.88407434770102</v>
      </c>
      <c r="K41" s="52">
        <v>1323.5111490279585</v>
      </c>
      <c r="L41" s="52">
        <v>1729.5740693985447</v>
      </c>
      <c r="M41" s="52">
        <v>2232.5826903487946</v>
      </c>
      <c r="N41" s="52">
        <v>2848.0632632856054</v>
      </c>
      <c r="O41" s="52">
        <v>3592.3271752536575</v>
      </c>
      <c r="Q41" s="6">
        <f t="shared" ref="Q41:Q48" si="52">C41/B41-1</f>
        <v>1.1872474376150488</v>
      </c>
      <c r="R41" s="6">
        <f t="shared" ref="R41:R48" si="53">D41/C41-1</f>
        <v>4.2986121139988676E-2</v>
      </c>
      <c r="S41" s="6">
        <f t="shared" ref="S41:S48" si="54">E41/D41-1</f>
        <v>0.56364799633309648</v>
      </c>
      <c r="T41" s="6">
        <f>F41/E41-1</f>
        <v>0.14752116082224886</v>
      </c>
      <c r="U41" s="6">
        <f t="shared" ref="U41:U48" si="55">G41/F41-1</f>
        <v>0.38472182307798763</v>
      </c>
      <c r="V41" s="6">
        <f t="shared" ref="V41:V48" si="56">H41/G41-1</f>
        <v>5.304352170704707E-2</v>
      </c>
      <c r="W41" s="6">
        <f t="shared" ref="W41:W48" si="57">I41/H41-1</f>
        <v>0.36020864351004622</v>
      </c>
      <c r="X41" s="6">
        <f t="shared" ref="X41:X48" si="58">J41/I41-1</f>
        <v>0.34144807068249494</v>
      </c>
      <c r="Y41" s="6">
        <f t="shared" ref="Y41:Y48" si="59">K41/J41-1</f>
        <v>0.32366459570964112</v>
      </c>
      <c r="Z41" s="6">
        <f t="shared" ref="Z41:Z48" si="60">L41/K41-1</f>
        <v>0.30680732887578288</v>
      </c>
      <c r="AA41" s="6">
        <f t="shared" ref="AA41:AA48" si="61">M41/L41-1</f>
        <v>0.29082803092970155</v>
      </c>
      <c r="AB41" s="6">
        <f t="shared" ref="AB41:AB48" si="62">N41/M41-1</f>
        <v>0.27568097504180455</v>
      </c>
      <c r="AC41" s="6">
        <f t="shared" ref="AC41:AC48" si="63">O41/N41-1</f>
        <v>0.2613228159508818</v>
      </c>
      <c r="AD41" s="6">
        <f>(O41/H41)^(1/($O$7-$H$7))-1</f>
        <v>0.30815120875867263</v>
      </c>
      <c r="AE41" s="6"/>
    </row>
    <row r="42" spans="1:31" x14ac:dyDescent="0.15">
      <c r="A42" t="s">
        <v>2</v>
      </c>
      <c r="B42" s="52">
        <v>732.28599999999983</v>
      </c>
      <c r="C42" s="52">
        <v>826.86599999999999</v>
      </c>
      <c r="D42" s="52">
        <v>1499.0000000000002</v>
      </c>
      <c r="E42" s="52">
        <v>2082.1999999999998</v>
      </c>
      <c r="F42" s="52">
        <v>2527.7200000000003</v>
      </c>
      <c r="G42" s="52">
        <v>2798.8049999999994</v>
      </c>
      <c r="H42" s="52">
        <v>3309.8049999999998</v>
      </c>
      <c r="I42" s="52">
        <v>4502.0253693327695</v>
      </c>
      <c r="J42" s="52">
        <v>6039.2332458550864</v>
      </c>
      <c r="K42" s="52">
        <v>7993.9192327710025</v>
      </c>
      <c r="L42" s="52">
        <v>10446.512239826221</v>
      </c>
      <c r="M42" s="52">
        <v>13484.650824617906</v>
      </c>
      <c r="N42" s="52">
        <v>17202.112512046835</v>
      </c>
      <c r="O42" s="52">
        <v>21697.416993998821</v>
      </c>
      <c r="Q42" s="6">
        <f t="shared" si="52"/>
        <v>0.12915718721920144</v>
      </c>
      <c r="R42" s="6">
        <f t="shared" si="53"/>
        <v>0.81286931618908054</v>
      </c>
      <c r="S42" s="6">
        <f t="shared" si="54"/>
        <v>0.38905937291527648</v>
      </c>
      <c r="T42" s="6">
        <f t="shared" ref="T42:T48" si="64">F42/E42-1</f>
        <v>0.21396599750264156</v>
      </c>
      <c r="U42" s="6">
        <f t="shared" si="55"/>
        <v>0.10724486889370621</v>
      </c>
      <c r="V42" s="6">
        <f t="shared" si="56"/>
        <v>0.18257792164870379</v>
      </c>
      <c r="W42" s="6">
        <f t="shared" si="57"/>
        <v>0.36020864351004667</v>
      </c>
      <c r="X42" s="6">
        <f t="shared" si="58"/>
        <v>0.34144807068249405</v>
      </c>
      <c r="Y42" s="6">
        <f t="shared" si="59"/>
        <v>0.32366459570964201</v>
      </c>
      <c r="Z42" s="6">
        <f t="shared" si="60"/>
        <v>0.30680732887578288</v>
      </c>
      <c r="AA42" s="6">
        <f t="shared" si="61"/>
        <v>0.29082803092970133</v>
      </c>
      <c r="AB42" s="6">
        <f t="shared" si="62"/>
        <v>0.27568097504180389</v>
      </c>
      <c r="AC42" s="6">
        <f t="shared" si="63"/>
        <v>0.26132281595088225</v>
      </c>
      <c r="AD42" s="6">
        <f t="shared" ref="AD42:AD48" si="65">(O42/H42)^(1/($O$7-$H$7))-1</f>
        <v>0.30815120875867263</v>
      </c>
      <c r="AE42" s="6"/>
    </row>
    <row r="43" spans="1:31" x14ac:dyDescent="0.15">
      <c r="A43" t="s">
        <v>41</v>
      </c>
      <c r="B43" s="52">
        <v>13569.750000000002</v>
      </c>
      <c r="C43" s="52">
        <v>13981.432000000004</v>
      </c>
      <c r="D43" s="52">
        <v>15001.032000000003</v>
      </c>
      <c r="E43" s="52">
        <v>16524.510000000002</v>
      </c>
      <c r="F43" s="52">
        <v>19907.771999999997</v>
      </c>
      <c r="G43" s="52">
        <v>23588.387000000002</v>
      </c>
      <c r="H43" s="52">
        <v>32504.606999999996</v>
      </c>
      <c r="I43" s="52">
        <v>44213.047395297232</v>
      </c>
      <c r="J43" s="52">
        <v>59309.507127415069</v>
      </c>
      <c r="K43" s="52">
        <v>78505.894773547974</v>
      </c>
      <c r="L43" s="52">
        <v>102592.07865002353</v>
      </c>
      <c r="M43" s="52">
        <v>132428.73087279475</v>
      </c>
      <c r="N43" s="52">
        <v>168936.81252335577</v>
      </c>
      <c r="O43" s="52">
        <v>213083.85608972545</v>
      </c>
      <c r="Q43" s="6">
        <f t="shared" si="52"/>
        <v>3.0338215516129807E-2</v>
      </c>
      <c r="R43" s="6">
        <f t="shared" si="53"/>
        <v>7.292529120050073E-2</v>
      </c>
      <c r="S43" s="6">
        <f t="shared" si="54"/>
        <v>0.10155821279495969</v>
      </c>
      <c r="T43" s="6">
        <f t="shared" si="64"/>
        <v>0.20474204681409591</v>
      </c>
      <c r="U43" s="6">
        <f t="shared" si="55"/>
        <v>0.18488332094621174</v>
      </c>
      <c r="V43" s="6">
        <f t="shared" si="56"/>
        <v>0.37799193306435042</v>
      </c>
      <c r="W43" s="6">
        <f t="shared" si="57"/>
        <v>0.36020864351004889</v>
      </c>
      <c r="X43" s="6">
        <f t="shared" si="58"/>
        <v>0.3414480706824925</v>
      </c>
      <c r="Y43" s="6">
        <f t="shared" si="59"/>
        <v>0.32366459570964157</v>
      </c>
      <c r="Z43" s="6">
        <f t="shared" si="60"/>
        <v>0.3068073288757831</v>
      </c>
      <c r="AA43" s="6">
        <f t="shared" si="61"/>
        <v>0.29082803092969978</v>
      </c>
      <c r="AB43" s="6">
        <f t="shared" si="62"/>
        <v>0.27568097504180633</v>
      </c>
      <c r="AC43" s="6">
        <f t="shared" si="63"/>
        <v>0.26132281595088269</v>
      </c>
      <c r="AD43" s="6">
        <f t="shared" si="65"/>
        <v>0.30815120875867286</v>
      </c>
      <c r="AE43" s="6"/>
    </row>
    <row r="44" spans="1:31" x14ac:dyDescent="0.15">
      <c r="A44" t="s">
        <v>108</v>
      </c>
      <c r="B44" s="52">
        <v>378.56599999999992</v>
      </c>
      <c r="C44" s="52">
        <v>514.84400000000005</v>
      </c>
      <c r="D44" s="52">
        <v>595.15000000000009</v>
      </c>
      <c r="E44" s="52">
        <v>785.84999999999991</v>
      </c>
      <c r="F44" s="52">
        <v>1546</v>
      </c>
      <c r="G44" s="52">
        <v>2245.1499999999996</v>
      </c>
      <c r="H44" s="52">
        <v>2867.1499999999996</v>
      </c>
      <c r="I44" s="52">
        <v>3899.9222122398287</v>
      </c>
      <c r="J44" s="52">
        <v>5231.5431274209241</v>
      </c>
      <c r="K44" s="52">
        <v>6924.8084186951728</v>
      </c>
      <c r="L44" s="52">
        <v>9049.3903926115709</v>
      </c>
      <c r="M44" s="52">
        <v>11681.206781608951</v>
      </c>
      <c r="N44" s="52">
        <v>14901.493256827845</v>
      </c>
      <c r="O44" s="52">
        <v>18795.593436575178</v>
      </c>
      <c r="Q44" s="6">
        <f t="shared" si="52"/>
        <v>0.35998478468747908</v>
      </c>
      <c r="R44" s="6">
        <f t="shared" si="53"/>
        <v>0.15598122926556401</v>
      </c>
      <c r="S44" s="6">
        <f t="shared" si="54"/>
        <v>0.32042342266655433</v>
      </c>
      <c r="T44" s="6">
        <f t="shared" si="64"/>
        <v>0.96729655786727764</v>
      </c>
      <c r="U44" s="6">
        <f>G44/F44-1</f>
        <v>0.4522315653298834</v>
      </c>
      <c r="V44" s="6">
        <f t="shared" si="56"/>
        <v>0.27704162305413904</v>
      </c>
      <c r="W44" s="6">
        <f t="shared" si="57"/>
        <v>0.36020864351004622</v>
      </c>
      <c r="X44" s="6">
        <f t="shared" si="58"/>
        <v>0.3414480706824945</v>
      </c>
      <c r="Y44" s="6">
        <f t="shared" si="59"/>
        <v>0.32366459570964179</v>
      </c>
      <c r="Z44" s="6">
        <f t="shared" si="60"/>
        <v>0.30680732887578266</v>
      </c>
      <c r="AA44" s="6">
        <f t="shared" si="61"/>
        <v>0.29082803092970133</v>
      </c>
      <c r="AB44" s="6">
        <f t="shared" si="62"/>
        <v>0.27568097504180455</v>
      </c>
      <c r="AC44" s="6">
        <f t="shared" si="63"/>
        <v>0.26132281595088203</v>
      </c>
      <c r="AD44" s="6">
        <f t="shared" si="65"/>
        <v>0.30815120875867263</v>
      </c>
      <c r="AE44" s="6"/>
    </row>
    <row r="45" spans="1:31" x14ac:dyDescent="0.15">
      <c r="A45" t="s">
        <v>42</v>
      </c>
      <c r="B45" s="52">
        <v>75.56</v>
      </c>
      <c r="C45" s="52">
        <v>86.02</v>
      </c>
      <c r="D45" s="52">
        <v>87.02</v>
      </c>
      <c r="E45" s="52">
        <v>144.72499999999999</v>
      </c>
      <c r="F45" s="52">
        <v>534.56999999999994</v>
      </c>
      <c r="G45" s="52">
        <v>605.35</v>
      </c>
      <c r="H45" s="52">
        <v>1185.57</v>
      </c>
      <c r="I45" s="52">
        <v>1612.622561486206</v>
      </c>
      <c r="J45" s="52">
        <v>2163.249423844733</v>
      </c>
      <c r="K45" s="52">
        <v>2863.4166740325531</v>
      </c>
      <c r="L45" s="52">
        <v>3741.9338952508597</v>
      </c>
      <c r="M45" s="52">
        <v>4830.1931618757753</v>
      </c>
      <c r="N45" s="52">
        <v>6161.7855223819442</v>
      </c>
      <c r="O45" s="52">
        <v>7772.0006663761724</v>
      </c>
      <c r="Q45" s="6">
        <f t="shared" si="52"/>
        <v>0.13843303335097934</v>
      </c>
      <c r="R45" s="6">
        <f t="shared" si="53"/>
        <v>1.1625203441060217E-2</v>
      </c>
      <c r="S45" s="6">
        <f t="shared" si="54"/>
        <v>0.66312341990347057</v>
      </c>
      <c r="T45" s="6">
        <f t="shared" si="64"/>
        <v>2.6936949386768005</v>
      </c>
      <c r="U45" s="6">
        <f t="shared" si="55"/>
        <v>0.13240548478216163</v>
      </c>
      <c r="V45" s="6">
        <f>H45/G45-1</f>
        <v>0.95848682580325417</v>
      </c>
      <c r="W45" s="6">
        <f t="shared" si="57"/>
        <v>0.36020864351004667</v>
      </c>
      <c r="X45" s="6">
        <f t="shared" si="58"/>
        <v>0.34144807068249428</v>
      </c>
      <c r="Y45" s="6">
        <f t="shared" si="59"/>
        <v>0.32366459570964135</v>
      </c>
      <c r="Z45" s="6">
        <f t="shared" si="60"/>
        <v>0.3068073288757831</v>
      </c>
      <c r="AA45" s="6">
        <f t="shared" si="61"/>
        <v>0.29082803092970155</v>
      </c>
      <c r="AB45" s="6">
        <f t="shared" si="62"/>
        <v>0.27568097504180411</v>
      </c>
      <c r="AC45" s="6">
        <f t="shared" si="63"/>
        <v>0.26132281595088225</v>
      </c>
      <c r="AD45" s="6">
        <f t="shared" si="65"/>
        <v>0.30815120875867263</v>
      </c>
      <c r="AE45" s="6"/>
    </row>
    <row r="46" spans="1:31" x14ac:dyDescent="0.15">
      <c r="A46" t="s">
        <v>43</v>
      </c>
      <c r="B46" s="52">
        <v>481.13400000000001</v>
      </c>
      <c r="C46" s="52">
        <v>557.53399999999999</v>
      </c>
      <c r="D46" s="52">
        <v>555.04</v>
      </c>
      <c r="E46" s="52">
        <v>765.04</v>
      </c>
      <c r="F46" s="52">
        <v>920.04</v>
      </c>
      <c r="G46" s="52">
        <v>1201.02</v>
      </c>
      <c r="H46" s="52">
        <v>1251.02</v>
      </c>
      <c r="I46" s="52">
        <v>1701.6482172039384</v>
      </c>
      <c r="J46" s="52">
        <v>2282.6727179485292</v>
      </c>
      <c r="K46" s="52">
        <v>3021.4930603407679</v>
      </c>
      <c r="L46" s="52">
        <v>3948.5092754006337</v>
      </c>
      <c r="M46" s="52">
        <v>5096.8464530730635</v>
      </c>
      <c r="N46" s="52">
        <v>6501.9500528946064</v>
      </c>
      <c r="O46" s="52">
        <v>8201.0579498890147</v>
      </c>
      <c r="Q46" s="6">
        <f t="shared" si="52"/>
        <v>0.15879152169665822</v>
      </c>
      <c r="R46" s="6">
        <f t="shared" si="53"/>
        <v>-4.4732697916181063E-3</v>
      </c>
      <c r="S46" s="6">
        <f t="shared" si="54"/>
        <v>0.37835110982992215</v>
      </c>
      <c r="T46" s="6">
        <f t="shared" si="64"/>
        <v>0.20260378542298452</v>
      </c>
      <c r="U46" s="6">
        <f t="shared" si="55"/>
        <v>0.30539976522759882</v>
      </c>
      <c r="V46" s="6">
        <f t="shared" si="56"/>
        <v>4.1631280078599842E-2</v>
      </c>
      <c r="W46" s="6">
        <f t="shared" si="57"/>
        <v>0.36020864351004667</v>
      </c>
      <c r="X46" s="6">
        <f t="shared" si="58"/>
        <v>0.34144807068249428</v>
      </c>
      <c r="Y46" s="6">
        <f t="shared" si="59"/>
        <v>0.32366459570964135</v>
      </c>
      <c r="Z46" s="6">
        <f t="shared" si="60"/>
        <v>0.30680732887578288</v>
      </c>
      <c r="AA46" s="6">
        <f t="shared" si="61"/>
        <v>0.29082803092970178</v>
      </c>
      <c r="AB46" s="6">
        <f t="shared" si="62"/>
        <v>0.27568097504180411</v>
      </c>
      <c r="AC46" s="6">
        <f t="shared" si="63"/>
        <v>0.26132281595088247</v>
      </c>
      <c r="AD46" s="6">
        <f t="shared" si="65"/>
        <v>0.30815120875867263</v>
      </c>
      <c r="AE46" s="6"/>
    </row>
    <row r="47" spans="1:31" x14ac:dyDescent="0.15">
      <c r="A47" t="s">
        <v>44</v>
      </c>
      <c r="B47" s="52">
        <v>2127.1549999999997</v>
      </c>
      <c r="C47" s="52">
        <v>2051.7549999999997</v>
      </c>
      <c r="D47" s="52">
        <v>2341.7549999999997</v>
      </c>
      <c r="E47" s="52">
        <v>2451.1549999999997</v>
      </c>
      <c r="F47" s="52">
        <v>2882.1550000000002</v>
      </c>
      <c r="G47" s="52">
        <v>3680.1550000000007</v>
      </c>
      <c r="H47" s="52">
        <v>4203</v>
      </c>
      <c r="I47" s="52">
        <v>5716.9569286727246</v>
      </c>
      <c r="J47" s="52">
        <v>7669.0008421429447</v>
      </c>
      <c r="K47" s="52">
        <v>10151.184899212043</v>
      </c>
      <c r="L47" s="52">
        <v>13265.642823063474</v>
      </c>
      <c r="M47" s="52">
        <v>17123.663604311747</v>
      </c>
      <c r="N47" s="52">
        <v>21844.331883036262</v>
      </c>
      <c r="O47" s="52">
        <v>27552.754203276949</v>
      </c>
      <c r="Q47" s="6">
        <f t="shared" si="52"/>
        <v>-3.5446406115210216E-2</v>
      </c>
      <c r="R47" s="6">
        <f t="shared" si="53"/>
        <v>0.14134241174019313</v>
      </c>
      <c r="S47" s="6">
        <f t="shared" si="54"/>
        <v>4.6717098927940848E-2</v>
      </c>
      <c r="T47" s="6">
        <f t="shared" si="64"/>
        <v>0.17583547348086936</v>
      </c>
      <c r="U47" s="6">
        <f t="shared" si="55"/>
        <v>0.27687615690342837</v>
      </c>
      <c r="V47" s="6">
        <f t="shared" si="56"/>
        <v>0.14207146166397866</v>
      </c>
      <c r="W47" s="6">
        <f t="shared" si="57"/>
        <v>0.36020864351004622</v>
      </c>
      <c r="X47" s="6">
        <f t="shared" si="58"/>
        <v>0.34144807068249428</v>
      </c>
      <c r="Y47" s="6">
        <f t="shared" si="59"/>
        <v>0.32366459570964179</v>
      </c>
      <c r="Z47" s="6">
        <f t="shared" si="60"/>
        <v>0.30680732887578288</v>
      </c>
      <c r="AA47" s="6">
        <f t="shared" si="61"/>
        <v>0.29082803092970133</v>
      </c>
      <c r="AB47" s="6">
        <f t="shared" si="62"/>
        <v>0.27568097504180411</v>
      </c>
      <c r="AC47" s="6">
        <f t="shared" si="63"/>
        <v>0.26132281595088291</v>
      </c>
      <c r="AD47" s="6">
        <f t="shared" si="65"/>
        <v>0.30815120875867263</v>
      </c>
      <c r="AE47" s="6"/>
    </row>
    <row r="48" spans="1:31" s="20" customFormat="1" x14ac:dyDescent="0.15">
      <c r="A48" s="20" t="s">
        <v>133</v>
      </c>
      <c r="B48" s="71">
        <v>15602.1</v>
      </c>
      <c r="C48" s="71">
        <v>16244.039999999999</v>
      </c>
      <c r="D48" s="71">
        <v>17835.495999999999</v>
      </c>
      <c r="E48" s="71">
        <v>19999.151999999998</v>
      </c>
      <c r="F48" s="71">
        <v>24496.978999999999</v>
      </c>
      <c r="G48" s="71">
        <v>29513.554</v>
      </c>
      <c r="H48" s="71">
        <v>39434.377</v>
      </c>
      <c r="I48" s="71">
        <v>53638.980446833797</v>
      </c>
      <c r="J48" s="71">
        <v>71953.906833781235</v>
      </c>
      <c r="K48" s="71">
        <v>95242.83899886618</v>
      </c>
      <c r="L48" s="71">
        <v>124464.04002665463</v>
      </c>
      <c r="M48" s="71">
        <v>160661.67170916207</v>
      </c>
      <c r="N48" s="71">
        <v>204953.03801779021</v>
      </c>
      <c r="O48" s="71">
        <v>258511.94305028755</v>
      </c>
      <c r="Q48" s="23">
        <f t="shared" si="52"/>
        <v>4.1144461322514259E-2</v>
      </c>
      <c r="R48" s="23">
        <f t="shared" si="53"/>
        <v>9.7971686846375583E-2</v>
      </c>
      <c r="S48" s="23">
        <f t="shared" si="54"/>
        <v>0.12131179306703888</v>
      </c>
      <c r="T48" s="23">
        <f t="shared" si="64"/>
        <v>0.22490088579755785</v>
      </c>
      <c r="U48" s="23">
        <f t="shared" si="55"/>
        <v>0.20478341431406699</v>
      </c>
      <c r="V48" s="23">
        <f t="shared" si="56"/>
        <v>0.33614464052685755</v>
      </c>
      <c r="W48" s="23">
        <f t="shared" si="57"/>
        <v>0.36020864351004689</v>
      </c>
      <c r="X48" s="23">
        <f t="shared" si="58"/>
        <v>0.34144807068249428</v>
      </c>
      <c r="Y48" s="23">
        <f t="shared" si="59"/>
        <v>0.32366459570964046</v>
      </c>
      <c r="Z48" s="23">
        <f t="shared" si="60"/>
        <v>0.30680732887578377</v>
      </c>
      <c r="AA48" s="23">
        <f t="shared" si="61"/>
        <v>0.29082803092970089</v>
      </c>
      <c r="AB48" s="23">
        <f t="shared" si="62"/>
        <v>0.27568097504180478</v>
      </c>
      <c r="AC48" s="23">
        <f t="shared" si="63"/>
        <v>0.26132281595088314</v>
      </c>
      <c r="AD48" s="23">
        <f t="shared" si="65"/>
        <v>0.30815120875867286</v>
      </c>
      <c r="AE48" s="6"/>
    </row>
    <row r="49" spans="1:30" x14ac:dyDescent="0.15">
      <c r="G49" s="100"/>
      <c r="H49" s="100"/>
      <c r="I49" s="20"/>
      <c r="J49" s="20"/>
      <c r="K49" s="20"/>
      <c r="L49" s="20"/>
      <c r="M49" s="20"/>
      <c r="N49" s="20"/>
      <c r="O49" s="20"/>
    </row>
    <row r="50" spans="1:30" x14ac:dyDescent="0.15">
      <c r="A50" s="1" t="s">
        <v>398</v>
      </c>
      <c r="B50" s="1"/>
      <c r="C50" s="1"/>
      <c r="D50" s="1"/>
      <c r="F50" s="18"/>
      <c r="G50" s="18"/>
      <c r="H50" s="18"/>
      <c r="I50" s="20"/>
      <c r="J50" s="20"/>
      <c r="K50" s="20"/>
      <c r="L50" s="20"/>
      <c r="M50" s="20"/>
      <c r="N50" s="20"/>
      <c r="O50" s="20"/>
      <c r="U50" s="18"/>
      <c r="V50" s="18"/>
      <c r="W50" s="18"/>
      <c r="X50" s="18"/>
      <c r="Y50" s="18"/>
      <c r="Z50" s="18"/>
      <c r="AA50" s="18"/>
      <c r="AB50" s="18"/>
      <c r="AC50" s="18"/>
    </row>
    <row r="51" spans="1:30" x14ac:dyDescent="0.15">
      <c r="A51" s="21"/>
      <c r="B51" s="21">
        <v>2017</v>
      </c>
      <c r="C51" s="21">
        <v>2018</v>
      </c>
      <c r="D51" s="21">
        <v>2019</v>
      </c>
      <c r="E51" s="21">
        <v>2020</v>
      </c>
      <c r="F51" s="21">
        <v>2021</v>
      </c>
      <c r="G51" s="21">
        <v>2022</v>
      </c>
      <c r="H51" s="21">
        <v>2023</v>
      </c>
      <c r="I51" s="27">
        <v>2024</v>
      </c>
      <c r="J51" s="27">
        <v>2025</v>
      </c>
      <c r="K51" s="27">
        <v>2026</v>
      </c>
      <c r="L51" s="27">
        <v>2027</v>
      </c>
      <c r="M51" s="27">
        <v>2028</v>
      </c>
      <c r="N51" s="27">
        <v>2029</v>
      </c>
      <c r="O51" s="27">
        <v>2030</v>
      </c>
      <c r="P51" s="1"/>
      <c r="Q51" s="22">
        <v>2018</v>
      </c>
      <c r="R51" s="22">
        <v>2019</v>
      </c>
      <c r="S51" s="22">
        <v>2020</v>
      </c>
      <c r="T51" s="22">
        <v>2021</v>
      </c>
      <c r="U51" s="22">
        <v>2022</v>
      </c>
      <c r="V51" s="22">
        <v>2023</v>
      </c>
      <c r="W51" s="22">
        <v>2024</v>
      </c>
      <c r="X51" s="22">
        <v>2025</v>
      </c>
      <c r="Y51" s="22">
        <v>2026</v>
      </c>
      <c r="Z51" s="22">
        <v>2027</v>
      </c>
      <c r="AA51" s="22">
        <v>2028</v>
      </c>
      <c r="AB51" s="22">
        <v>2029</v>
      </c>
      <c r="AC51" s="22">
        <v>2030</v>
      </c>
      <c r="AD51" s="22" t="s">
        <v>524</v>
      </c>
    </row>
    <row r="52" spans="1:30" x14ac:dyDescent="0.15">
      <c r="A52" t="s">
        <v>18</v>
      </c>
      <c r="B52" s="52">
        <v>622.29931155781833</v>
      </c>
      <c r="C52" s="52">
        <v>865.4289562945778</v>
      </c>
      <c r="D52" s="52">
        <v>1207.7114036869468</v>
      </c>
      <c r="E52" s="52">
        <v>1762.4650856848618</v>
      </c>
      <c r="F52" s="52">
        <v>2437.7150831282611</v>
      </c>
      <c r="G52" s="52">
        <v>3351.5311075963505</v>
      </c>
      <c r="H52" s="52">
        <v>4578.2931748681603</v>
      </c>
      <c r="I52" s="52">
        <v>6268.5256286199783</v>
      </c>
      <c r="J52" s="52">
        <v>8523.1200252876097</v>
      </c>
      <c r="K52" s="52">
        <v>11593.100807165563</v>
      </c>
      <c r="L52" s="52">
        <v>15710.744375423477</v>
      </c>
      <c r="M52" s="52">
        <v>21157.320240828605</v>
      </c>
      <c r="N52" s="52">
        <v>27978.651990421728</v>
      </c>
      <c r="O52" s="52">
        <v>36362.169176408432</v>
      </c>
      <c r="Q52" s="6">
        <f t="shared" ref="Q52:Q59" si="66">C52/B52-1</f>
        <v>0.39069566721538962</v>
      </c>
      <c r="R52" s="6">
        <f t="shared" ref="R52:R59" si="67">D52/C52-1</f>
        <v>0.39550611855869278</v>
      </c>
      <c r="S52" s="6">
        <f t="shared" ref="S52:S59" si="68">E52/D52-1</f>
        <v>0.45934291942954419</v>
      </c>
      <c r="T52" s="6">
        <f>F52/E52-1</f>
        <v>0.38312815551804791</v>
      </c>
      <c r="U52" s="6">
        <f t="shared" ref="U52:U59" si="69">G52/F52-1</f>
        <v>0.37486580396237756</v>
      </c>
      <c r="V52" s="6">
        <f t="shared" ref="V52:V59" si="70">H52/G52-1</f>
        <v>0.36603033893712489</v>
      </c>
      <c r="W52" s="6">
        <f t="shared" ref="W52:W59" si="71">I52/H52-1</f>
        <v>0.36918397079289078</v>
      </c>
      <c r="X52" s="6">
        <f t="shared" ref="X52:X59" si="72">J52/I52-1</f>
        <v>0.35966900835084914</v>
      </c>
      <c r="Y52" s="6">
        <f t="shared" ref="Y52:Y59" si="73">K52/J52-1</f>
        <v>0.36019447957666872</v>
      </c>
      <c r="Z52" s="6">
        <f t="shared" ref="Z52:Z59" si="74">L52/K52-1</f>
        <v>0.35518051958220243</v>
      </c>
      <c r="AA52" s="6">
        <f t="shared" ref="AA52:AA59" si="75">M52/L52-1</f>
        <v>0.34667840907177361</v>
      </c>
      <c r="AB52" s="6">
        <f t="shared" ref="AB52:AB59" si="76">N52/M52-1</f>
        <v>0.32241000617977944</v>
      </c>
      <c r="AC52" s="6">
        <f t="shared" ref="AC52:AC59" si="77">O52/N52-1</f>
        <v>0.29963978210446784</v>
      </c>
      <c r="AD52" s="6">
        <f>(O52/H52)^(1/($O$7-$H$7))-1</f>
        <v>0.34450908296071114</v>
      </c>
    </row>
    <row r="53" spans="1:30" x14ac:dyDescent="0.15">
      <c r="A53" t="s">
        <v>2</v>
      </c>
      <c r="B53" s="52">
        <v>6187.7370077592404</v>
      </c>
      <c r="C53" s="52">
        <v>8437.6028889163754</v>
      </c>
      <c r="D53" s="52">
        <v>10941.270141852092</v>
      </c>
      <c r="E53" s="52">
        <v>14695.139987243612</v>
      </c>
      <c r="F53" s="52">
        <v>18889.870307805133</v>
      </c>
      <c r="G53" s="52">
        <v>24214.186061747205</v>
      </c>
      <c r="H53" s="52">
        <v>29221.755813817217</v>
      </c>
      <c r="I53" s="52">
        <v>37153.045308613728</v>
      </c>
      <c r="J53" s="52">
        <v>46881.313499045311</v>
      </c>
      <c r="K53" s="52">
        <v>58601.272360721305</v>
      </c>
      <c r="L53" s="52">
        <v>72792.696346749493</v>
      </c>
      <c r="M53" s="52">
        <v>89986.091848595155</v>
      </c>
      <c r="N53" s="52">
        <v>110677.2086443958</v>
      </c>
      <c r="O53" s="52">
        <v>135620.97875432455</v>
      </c>
      <c r="Q53" s="6">
        <f t="shared" si="66"/>
        <v>0.36360076039687361</v>
      </c>
      <c r="R53" s="6">
        <f t="shared" si="67"/>
        <v>0.2967273153165968</v>
      </c>
      <c r="S53" s="6">
        <f t="shared" si="68"/>
        <v>0.34309269369306339</v>
      </c>
      <c r="T53" s="6">
        <f t="shared" ref="T53:T59" si="78">F53/E53-1</f>
        <v>0.28545017769159275</v>
      </c>
      <c r="U53" s="6">
        <f t="shared" si="69"/>
        <v>0.28186089513500323</v>
      </c>
      <c r="V53" s="6">
        <f t="shared" si="70"/>
        <v>0.20680314173272207</v>
      </c>
      <c r="W53" s="6">
        <f t="shared" si="71"/>
        <v>0.27141728051283898</v>
      </c>
      <c r="X53" s="6">
        <f t="shared" si="72"/>
        <v>0.26184309010535234</v>
      </c>
      <c r="Y53" s="6">
        <f t="shared" si="73"/>
        <v>0.24999211811577471</v>
      </c>
      <c r="Z53" s="6">
        <f t="shared" si="74"/>
        <v>0.24216921261833013</v>
      </c>
      <c r="AA53" s="6">
        <f t="shared" si="75"/>
        <v>0.23619671154843025</v>
      </c>
      <c r="AB53" s="6">
        <f t="shared" si="76"/>
        <v>0.22993683102288953</v>
      </c>
      <c r="AC53" s="6">
        <f t="shared" si="77"/>
        <v>0.22537404417265994</v>
      </c>
      <c r="AD53" s="6">
        <f t="shared" ref="AD53:AD59" si="79">(O53/H53)^(1/($O$7-$H$7))-1</f>
        <v>0.24517820261790391</v>
      </c>
    </row>
    <row r="54" spans="1:30" x14ac:dyDescent="0.15">
      <c r="A54" t="s">
        <v>41</v>
      </c>
      <c r="B54" s="52">
        <v>21936.505900172131</v>
      </c>
      <c r="C54" s="52">
        <v>26589.838992951103</v>
      </c>
      <c r="D54" s="52">
        <v>31606.664126605647</v>
      </c>
      <c r="E54" s="52">
        <v>40500.937557274643</v>
      </c>
      <c r="F54" s="52">
        <v>49952.460998326569</v>
      </c>
      <c r="G54" s="52">
        <v>60845.390693562054</v>
      </c>
      <c r="H54" s="52">
        <v>70868.046333047765</v>
      </c>
      <c r="I54" s="52">
        <v>87118.795605804567</v>
      </c>
      <c r="J54" s="52">
        <v>106987.76256881261</v>
      </c>
      <c r="K54" s="52">
        <v>131071.33481257258</v>
      </c>
      <c r="L54" s="52">
        <v>159473.67784348398</v>
      </c>
      <c r="M54" s="52">
        <v>193514.05358642538</v>
      </c>
      <c r="N54" s="52">
        <v>234006.11284377956</v>
      </c>
      <c r="O54" s="52">
        <v>281638.34822100354</v>
      </c>
      <c r="Q54" s="6">
        <f t="shared" si="66"/>
        <v>0.21212736038980839</v>
      </c>
      <c r="R54" s="6">
        <f t="shared" si="67"/>
        <v>0.18867452093201798</v>
      </c>
      <c r="S54" s="6">
        <f t="shared" si="68"/>
        <v>0.28140500354740161</v>
      </c>
      <c r="T54" s="6">
        <f t="shared" si="78"/>
        <v>0.2333655468515019</v>
      </c>
      <c r="U54" s="6">
        <f t="shared" si="69"/>
        <v>0.21806592663373281</v>
      </c>
      <c r="V54" s="6">
        <f t="shared" si="70"/>
        <v>0.16472333442582676</v>
      </c>
      <c r="W54" s="6">
        <f t="shared" si="71"/>
        <v>0.22930996568447259</v>
      </c>
      <c r="X54" s="6">
        <f t="shared" si="72"/>
        <v>0.22806751200867392</v>
      </c>
      <c r="Y54" s="6">
        <f t="shared" si="73"/>
        <v>0.22510585945069961</v>
      </c>
      <c r="Z54" s="6">
        <f t="shared" si="74"/>
        <v>0.21669378031074271</v>
      </c>
      <c r="AA54" s="6">
        <f t="shared" si="75"/>
        <v>0.21345450988062398</v>
      </c>
      <c r="AB54" s="6">
        <f t="shared" si="76"/>
        <v>0.20924609095261393</v>
      </c>
      <c r="AC54" s="6">
        <f t="shared" si="77"/>
        <v>0.2035512440182401</v>
      </c>
      <c r="AD54" s="6">
        <f t="shared" si="79"/>
        <v>0.21788394130556266</v>
      </c>
    </row>
    <row r="55" spans="1:30" x14ac:dyDescent="0.15">
      <c r="A55" t="s">
        <v>108</v>
      </c>
      <c r="B55" s="52">
        <v>3782.2985550000003</v>
      </c>
      <c r="C55" s="52">
        <v>4207.4358126067655</v>
      </c>
      <c r="D55" s="52">
        <v>5285.2955161905556</v>
      </c>
      <c r="E55" s="52">
        <v>6824.9959894980329</v>
      </c>
      <c r="F55" s="52">
        <v>8509.5082795020662</v>
      </c>
      <c r="G55" s="52">
        <v>10654.166381719551</v>
      </c>
      <c r="H55" s="52">
        <v>13831.319285636624</v>
      </c>
      <c r="I55" s="52">
        <v>17475.757231218253</v>
      </c>
      <c r="J55" s="52">
        <v>22200.244883815216</v>
      </c>
      <c r="K55" s="52">
        <v>27788.987385746506</v>
      </c>
      <c r="L55" s="52">
        <v>34652.525984121115</v>
      </c>
      <c r="M55" s="52">
        <v>43117.84907547255</v>
      </c>
      <c r="N55" s="52">
        <v>53636.730355670159</v>
      </c>
      <c r="O55" s="52">
        <v>66370.042486400518</v>
      </c>
      <c r="Q55" s="6">
        <f t="shared" si="66"/>
        <v>0.1124018242940541</v>
      </c>
      <c r="R55" s="6">
        <f t="shared" si="67"/>
        <v>0.25617971410382356</v>
      </c>
      <c r="S55" s="6">
        <f t="shared" si="68"/>
        <v>0.29131776427465228</v>
      </c>
      <c r="T55" s="6">
        <f t="shared" si="78"/>
        <v>0.24681513257972276</v>
      </c>
      <c r="U55" s="6">
        <f t="shared" si="69"/>
        <v>0.25203079094283232</v>
      </c>
      <c r="V55" s="6">
        <f t="shared" si="70"/>
        <v>0.29820755468662852</v>
      </c>
      <c r="W55" s="6">
        <f t="shared" si="71"/>
        <v>0.26349170822527812</v>
      </c>
      <c r="X55" s="6">
        <f t="shared" si="72"/>
        <v>0.27034523254633314</v>
      </c>
      <c r="Y55" s="6">
        <f t="shared" si="73"/>
        <v>0.25174238082417211</v>
      </c>
      <c r="Z55" s="6">
        <f t="shared" si="74"/>
        <v>0.24698771866351077</v>
      </c>
      <c r="AA55" s="6">
        <f t="shared" si="75"/>
        <v>0.24429165987006307</v>
      </c>
      <c r="AB55" s="6">
        <f t="shared" si="76"/>
        <v>0.24395654017401447</v>
      </c>
      <c r="AC55" s="6">
        <f t="shared" si="77"/>
        <v>0.23739911150986615</v>
      </c>
      <c r="AD55" s="6">
        <f t="shared" si="79"/>
        <v>0.25112647047374703</v>
      </c>
    </row>
    <row r="56" spans="1:30" x14ac:dyDescent="0.15">
      <c r="A56" t="s">
        <v>42</v>
      </c>
      <c r="B56" s="52">
        <v>2087.0078479887848</v>
      </c>
      <c r="C56" s="52">
        <v>2664.3040718215684</v>
      </c>
      <c r="D56" s="52">
        <v>3307.3683804887933</v>
      </c>
      <c r="E56" s="52">
        <v>4402.0476944123766</v>
      </c>
      <c r="F56" s="52">
        <v>5548.9204344180944</v>
      </c>
      <c r="G56" s="52">
        <v>7101.8520476701542</v>
      </c>
      <c r="H56" s="52">
        <v>8536.5766917651999</v>
      </c>
      <c r="I56" s="52">
        <v>10780.137160167817</v>
      </c>
      <c r="J56" s="52">
        <v>13483.799448713607</v>
      </c>
      <c r="K56" s="52">
        <v>16665.452562631392</v>
      </c>
      <c r="L56" s="52">
        <v>20548.649190292992</v>
      </c>
      <c r="M56" s="52">
        <v>25277.302946359938</v>
      </c>
      <c r="N56" s="52">
        <v>30947.211644744682</v>
      </c>
      <c r="O56" s="52">
        <v>37644.285380534558</v>
      </c>
      <c r="Q56" s="6">
        <f t="shared" si="66"/>
        <v>0.27661430424859912</v>
      </c>
      <c r="R56" s="6">
        <f t="shared" si="67"/>
        <v>0.2413629568293103</v>
      </c>
      <c r="S56" s="6">
        <f t="shared" si="68"/>
        <v>0.33098197357797843</v>
      </c>
      <c r="T56" s="6">
        <f t="shared" si="78"/>
        <v>0.26053164791046468</v>
      </c>
      <c r="U56" s="6">
        <f t="shared" si="69"/>
        <v>0.27986193559737238</v>
      </c>
      <c r="V56" s="6">
        <f t="shared" si="70"/>
        <v>0.20202119594503865</v>
      </c>
      <c r="W56" s="6">
        <f t="shared" si="71"/>
        <v>0.26281735049213162</v>
      </c>
      <c r="X56" s="6">
        <f t="shared" si="72"/>
        <v>0.25080036073527134</v>
      </c>
      <c r="Y56" s="6">
        <f t="shared" si="73"/>
        <v>0.23596117147984752</v>
      </c>
      <c r="Z56" s="6">
        <f t="shared" si="74"/>
        <v>0.23300877147307797</v>
      </c>
      <c r="AA56" s="6">
        <f t="shared" si="75"/>
        <v>0.23011993208296744</v>
      </c>
      <c r="AB56" s="6">
        <f t="shared" si="76"/>
        <v>0.22430829390369111</v>
      </c>
      <c r="AC56" s="6">
        <f t="shared" si="77"/>
        <v>0.21640313875990635</v>
      </c>
      <c r="AD56" s="6">
        <f t="shared" si="79"/>
        <v>0.23611629101387654</v>
      </c>
    </row>
    <row r="57" spans="1:30" x14ac:dyDescent="0.15">
      <c r="A57" t="s">
        <v>43</v>
      </c>
      <c r="B57" s="52">
        <v>306.04416210325655</v>
      </c>
      <c r="C57" s="52">
        <v>391.9461281792623</v>
      </c>
      <c r="D57" s="52">
        <v>546.98468310106557</v>
      </c>
      <c r="E57" s="52">
        <v>707.22523816099795</v>
      </c>
      <c r="F57" s="52">
        <v>872.36667362810408</v>
      </c>
      <c r="G57" s="52">
        <v>1119.2051609886082</v>
      </c>
      <c r="H57" s="52">
        <v>1344.1578791682216</v>
      </c>
      <c r="I57" s="52">
        <v>1682.9944609892643</v>
      </c>
      <c r="J57" s="52">
        <v>2086.3276554787631</v>
      </c>
      <c r="K57" s="52">
        <v>2596.9017669926898</v>
      </c>
      <c r="L57" s="52">
        <v>3225.481840330438</v>
      </c>
      <c r="M57" s="52">
        <v>3998.5171678328561</v>
      </c>
      <c r="N57" s="52">
        <v>4948.2245135346611</v>
      </c>
      <c r="O57" s="52">
        <v>6112.2763390328819</v>
      </c>
      <c r="Q57" s="6">
        <f t="shared" si="66"/>
        <v>0.28068487072471315</v>
      </c>
      <c r="R57" s="6">
        <f t="shared" si="67"/>
        <v>0.39556087884326319</v>
      </c>
      <c r="S57" s="6">
        <f t="shared" si="68"/>
        <v>0.29295254512698121</v>
      </c>
      <c r="T57" s="6">
        <f t="shared" si="78"/>
        <v>0.23350613999088088</v>
      </c>
      <c r="U57" s="6">
        <f t="shared" si="69"/>
        <v>0.28295267898522813</v>
      </c>
      <c r="V57" s="6">
        <f t="shared" si="70"/>
        <v>0.20099328167939268</v>
      </c>
      <c r="W57" s="6">
        <f t="shared" si="71"/>
        <v>0.25208094009813653</v>
      </c>
      <c r="X57" s="6">
        <f t="shared" si="72"/>
        <v>0.23965212235601752</v>
      </c>
      <c r="Y57" s="6">
        <f t="shared" si="73"/>
        <v>0.24472383816278453</v>
      </c>
      <c r="Z57" s="6">
        <f t="shared" si="74"/>
        <v>0.24205000024535694</v>
      </c>
      <c r="AA57" s="6">
        <f t="shared" si="75"/>
        <v>0.23966506890121675</v>
      </c>
      <c r="AB57" s="6">
        <f t="shared" si="76"/>
        <v>0.23751488510340302</v>
      </c>
      <c r="AC57" s="6">
        <f t="shared" si="77"/>
        <v>0.2352463640876119</v>
      </c>
      <c r="AD57" s="6">
        <f t="shared" si="79"/>
        <v>0.24155130636624289</v>
      </c>
    </row>
    <row r="58" spans="1:30" x14ac:dyDescent="0.15">
      <c r="A58" t="s">
        <v>44</v>
      </c>
      <c r="B58" s="52">
        <v>9757.2569459851657</v>
      </c>
      <c r="C58" s="52">
        <v>11212.200278785782</v>
      </c>
      <c r="D58" s="52">
        <v>13354.776393690106</v>
      </c>
      <c r="E58" s="52">
        <v>16342.935937053555</v>
      </c>
      <c r="F58" s="52">
        <v>19696.474433673884</v>
      </c>
      <c r="G58" s="52">
        <v>23891.391027171921</v>
      </c>
      <c r="H58" s="52">
        <v>28721.245994092689</v>
      </c>
      <c r="I58" s="52">
        <v>35403.084463352287</v>
      </c>
      <c r="J58" s="52">
        <v>43724.649561566643</v>
      </c>
      <c r="K58" s="52">
        <v>53430.272334752575</v>
      </c>
      <c r="L58" s="52">
        <v>65142.006796824789</v>
      </c>
      <c r="M58" s="52">
        <v>79157.75022216214</v>
      </c>
      <c r="N58" s="52">
        <v>95970.882786793547</v>
      </c>
      <c r="O58" s="52">
        <v>116087.07485618025</v>
      </c>
      <c r="Q58" s="6">
        <f t="shared" si="66"/>
        <v>0.14911397136049431</v>
      </c>
      <c r="R58" s="6">
        <f t="shared" si="67"/>
        <v>0.19109327889533145</v>
      </c>
      <c r="S58" s="6">
        <f t="shared" si="68"/>
        <v>0.2237521209846165</v>
      </c>
      <c r="T58" s="6">
        <f t="shared" si="78"/>
        <v>0.20519804455801682</v>
      </c>
      <c r="U58" s="6">
        <f t="shared" si="69"/>
        <v>0.21297804374199281</v>
      </c>
      <c r="V58" s="6">
        <f t="shared" si="70"/>
        <v>0.20215880111073159</v>
      </c>
      <c r="W58" s="6">
        <f t="shared" si="71"/>
        <v>0.23264444970924658</v>
      </c>
      <c r="X58" s="6">
        <f t="shared" si="72"/>
        <v>0.23505197991515336</v>
      </c>
      <c r="Y58" s="6">
        <f t="shared" si="73"/>
        <v>0.22197142505441692</v>
      </c>
      <c r="Z58" s="6">
        <f t="shared" si="74"/>
        <v>0.219196608033281</v>
      </c>
      <c r="AA58" s="6">
        <f t="shared" si="75"/>
        <v>0.21515676465190681</v>
      </c>
      <c r="AB58" s="6">
        <f t="shared" si="76"/>
        <v>0.21240033373161937</v>
      </c>
      <c r="AC58" s="6">
        <f t="shared" si="77"/>
        <v>0.20960724216819293</v>
      </c>
      <c r="AD58" s="6">
        <f t="shared" si="79"/>
        <v>0.22082768745702142</v>
      </c>
    </row>
    <row r="59" spans="1:30" s="20" customFormat="1" x14ac:dyDescent="0.15">
      <c r="A59" s="20" t="s">
        <v>133</v>
      </c>
      <c r="B59" s="71">
        <v>32220.587285117257</v>
      </c>
      <c r="C59" s="71">
        <v>39464.850489496297</v>
      </c>
      <c r="D59" s="71">
        <v>48009.402705823748</v>
      </c>
      <c r="E59" s="71">
        <v>62232.478004807803</v>
      </c>
      <c r="F59" s="71">
        <v>77502.508858539921</v>
      </c>
      <c r="G59" s="71">
        <v>95900.506325001756</v>
      </c>
      <c r="H59" s="71">
        <v>114123.88260516549</v>
      </c>
      <c r="I59" s="71">
        <v>142018.57969745246</v>
      </c>
      <c r="J59" s="71">
        <v>176415.9642613873</v>
      </c>
      <c r="K59" s="71">
        <v>217884.95729833792</v>
      </c>
      <c r="L59" s="71">
        <v>267481.39430370601</v>
      </c>
      <c r="M59" s="71">
        <v>327395.27694056294</v>
      </c>
      <c r="N59" s="71">
        <v>399439.64010555256</v>
      </c>
      <c r="O59" s="71">
        <v>485100.48971468327</v>
      </c>
      <c r="Q59" s="23">
        <f t="shared" si="66"/>
        <v>0.22483336943163601</v>
      </c>
      <c r="R59" s="23">
        <f t="shared" si="67"/>
        <v>0.21651044183232404</v>
      </c>
      <c r="S59" s="23">
        <f t="shared" si="68"/>
        <v>0.29625603522159083</v>
      </c>
      <c r="T59" s="23">
        <f t="shared" si="78"/>
        <v>0.24537076689365356</v>
      </c>
      <c r="U59" s="23">
        <f t="shared" si="69"/>
        <v>0.23738583095474297</v>
      </c>
      <c r="V59" s="23">
        <f t="shared" si="70"/>
        <v>0.19002377545751092</v>
      </c>
      <c r="W59" s="23">
        <f t="shared" si="71"/>
        <v>0.24442471159866064</v>
      </c>
      <c r="X59" s="23">
        <f t="shared" si="72"/>
        <v>0.24220341195646999</v>
      </c>
      <c r="Y59" s="23">
        <f t="shared" si="73"/>
        <v>0.23506372119196617</v>
      </c>
      <c r="Z59" s="23">
        <f t="shared" si="74"/>
        <v>0.22762671466786211</v>
      </c>
      <c r="AA59" s="23">
        <f t="shared" si="75"/>
        <v>0.22399271094283657</v>
      </c>
      <c r="AB59" s="23">
        <f t="shared" si="76"/>
        <v>0.22005315360144584</v>
      </c>
      <c r="AC59" s="23">
        <f t="shared" si="77"/>
        <v>0.21445255054429424</v>
      </c>
      <c r="AD59" s="23">
        <f t="shared" si="79"/>
        <v>0.22964376121931629</v>
      </c>
    </row>
    <row r="60" spans="1:30" x14ac:dyDescent="0.15">
      <c r="F60" s="88"/>
    </row>
    <row r="61" spans="1:30" x14ac:dyDescent="0.15">
      <c r="A61" s="5"/>
      <c r="B61" s="5"/>
      <c r="C61" s="5"/>
      <c r="D61" s="5"/>
      <c r="T61" s="7"/>
    </row>
    <row r="62" spans="1:30" x14ac:dyDescent="0.15">
      <c r="T62" s="7"/>
    </row>
    <row r="64" spans="1:30" s="26" customFormat="1" ht="18" x14ac:dyDescent="0.2">
      <c r="A64" s="25" t="s">
        <v>365</v>
      </c>
      <c r="B64" s="25"/>
      <c r="C64" s="25"/>
      <c r="D64" s="25"/>
      <c r="E64" s="96"/>
      <c r="F64" s="96"/>
      <c r="G64" s="96"/>
      <c r="H64" s="96"/>
      <c r="I64" s="97"/>
      <c r="J64" s="97"/>
      <c r="K64" s="97"/>
      <c r="L64" s="97"/>
      <c r="M64" s="97"/>
      <c r="N64" s="97"/>
      <c r="O64" s="97"/>
      <c r="T64" s="96"/>
      <c r="U64" s="96"/>
      <c r="V64" s="96"/>
      <c r="W64" s="96"/>
      <c r="X64" s="96"/>
      <c r="Y64" s="96"/>
      <c r="Z64" s="96"/>
      <c r="AA64" s="96"/>
      <c r="AB64" s="96"/>
      <c r="AC64" s="96"/>
      <c r="AD64" s="96"/>
    </row>
    <row r="65" spans="1:30" s="26" customFormat="1" ht="18" x14ac:dyDescent="0.2">
      <c r="A65" s="25"/>
      <c r="B65" s="25"/>
      <c r="C65" s="25"/>
      <c r="D65" s="25"/>
      <c r="E65" s="96"/>
      <c r="F65" s="96"/>
      <c r="G65" s="96"/>
      <c r="H65" s="96"/>
      <c r="I65" s="97"/>
      <c r="J65" s="97"/>
      <c r="K65" s="97"/>
      <c r="L65" s="97"/>
      <c r="M65" s="97"/>
      <c r="N65" s="97"/>
      <c r="O65" s="97"/>
      <c r="T65" s="96"/>
      <c r="U65" s="96"/>
      <c r="V65" s="96"/>
      <c r="W65" s="96"/>
      <c r="X65" s="96"/>
      <c r="Y65" s="96"/>
      <c r="Z65" s="96"/>
      <c r="AA65" s="96"/>
      <c r="AB65" s="96"/>
      <c r="AC65" s="96"/>
      <c r="AD65" s="96"/>
    </row>
    <row r="66" spans="1:30" x14ac:dyDescent="0.15">
      <c r="A66" s="1" t="s">
        <v>122</v>
      </c>
      <c r="B66" s="1"/>
      <c r="C66" s="1"/>
      <c r="D66" s="1"/>
      <c r="I66" s="20"/>
      <c r="J66" s="20"/>
      <c r="K66" s="20"/>
      <c r="L66" s="20"/>
      <c r="M66" s="20"/>
      <c r="N66" s="20"/>
      <c r="O66" s="20"/>
    </row>
    <row r="67" spans="1:30" s="1" customFormat="1" x14ac:dyDescent="0.15">
      <c r="A67" s="21"/>
      <c r="B67" s="21">
        <v>2017</v>
      </c>
      <c r="C67" s="21">
        <v>2018</v>
      </c>
      <c r="D67" s="21">
        <v>2019</v>
      </c>
      <c r="E67" s="21">
        <v>2020</v>
      </c>
      <c r="F67" s="21">
        <v>2021</v>
      </c>
      <c r="G67" s="21">
        <v>2022</v>
      </c>
      <c r="H67" s="21">
        <v>2023</v>
      </c>
      <c r="I67" s="27">
        <v>2024</v>
      </c>
      <c r="J67" s="27">
        <v>2025</v>
      </c>
      <c r="K67" s="27">
        <v>2026</v>
      </c>
      <c r="L67" s="27">
        <v>2027</v>
      </c>
      <c r="M67" s="27">
        <v>2028</v>
      </c>
      <c r="N67" s="27">
        <v>2029</v>
      </c>
      <c r="O67" s="27">
        <v>2030</v>
      </c>
      <c r="Q67" s="22">
        <v>2018</v>
      </c>
      <c r="R67" s="22">
        <v>2019</v>
      </c>
      <c r="S67" s="22">
        <v>2020</v>
      </c>
      <c r="T67" s="22">
        <v>2021</v>
      </c>
      <c r="U67" s="22">
        <v>2022</v>
      </c>
      <c r="V67" s="22">
        <v>2023</v>
      </c>
      <c r="W67" s="22">
        <v>2024</v>
      </c>
      <c r="X67" s="22">
        <v>2025</v>
      </c>
      <c r="Y67" s="22">
        <v>2026</v>
      </c>
      <c r="Z67" s="22">
        <v>2027</v>
      </c>
      <c r="AA67" s="22">
        <v>2028</v>
      </c>
      <c r="AB67" s="22">
        <v>2029</v>
      </c>
      <c r="AC67" s="22">
        <v>2030</v>
      </c>
      <c r="AD67" s="22" t="s">
        <v>524</v>
      </c>
    </row>
    <row r="68" spans="1:30" x14ac:dyDescent="0.15">
      <c r="A68" t="s">
        <v>337</v>
      </c>
      <c r="B68" s="19">
        <f t="shared" ref="B68:N68" si="80">B99+B130+B161+B192</f>
        <v>1025.0906978218602</v>
      </c>
      <c r="C68" s="19">
        <f t="shared" si="80"/>
        <v>1360.697599681004</v>
      </c>
      <c r="D68" s="19">
        <f t="shared" si="80"/>
        <v>2235.3522890531622</v>
      </c>
      <c r="E68" s="19">
        <f t="shared" si="80"/>
        <v>3484.3237978146462</v>
      </c>
      <c r="F68" s="19">
        <f t="shared" si="80"/>
        <v>5301.4782770579986</v>
      </c>
      <c r="G68" s="19">
        <f t="shared" si="80"/>
        <v>7941.002648397689</v>
      </c>
      <c r="H68" s="19">
        <f t="shared" si="80"/>
        <v>11564.473171314597</v>
      </c>
      <c r="I68" s="19">
        <f t="shared" si="80"/>
        <v>16649.630486845799</v>
      </c>
      <c r="J68" s="19">
        <f t="shared" si="80"/>
        <v>23720.020571383029</v>
      </c>
      <c r="K68" s="19">
        <f t="shared" si="80"/>
        <v>33730.41111610693</v>
      </c>
      <c r="L68" s="19">
        <f t="shared" si="80"/>
        <v>47870.429888248458</v>
      </c>
      <c r="M68" s="19">
        <f t="shared" si="80"/>
        <v>67382.810944266006</v>
      </c>
      <c r="N68" s="19">
        <f t="shared" si="80"/>
        <v>94156.13085961483</v>
      </c>
      <c r="O68" s="19">
        <f t="shared" ref="O68:O95" si="81">O99+O130+O161+O192</f>
        <v>130551.32766367514</v>
      </c>
      <c r="Q68" s="111">
        <f t="shared" ref="Q68:AA68" si="82">IFERROR(C68/B68-1,"n.a.")</f>
        <v>0.32739239812852672</v>
      </c>
      <c r="R68" s="111">
        <f t="shared" si="82"/>
        <v>0.64279873028159118</v>
      </c>
      <c r="S68" s="111">
        <f t="shared" si="82"/>
        <v>0.55873587124404289</v>
      </c>
      <c r="T68" s="111">
        <f t="shared" si="82"/>
        <v>0.52152285054077474</v>
      </c>
      <c r="U68" s="111">
        <f t="shared" si="82"/>
        <v>0.49788459621954106</v>
      </c>
      <c r="V68" s="111">
        <f t="shared" si="82"/>
        <v>0.45629886846191159</v>
      </c>
      <c r="W68" s="111">
        <f t="shared" si="82"/>
        <v>0.43972234966525003</v>
      </c>
      <c r="X68" s="111">
        <f t="shared" si="82"/>
        <v>0.42465747754121397</v>
      </c>
      <c r="Y68" s="111">
        <f t="shared" si="82"/>
        <v>0.42202284414546076</v>
      </c>
      <c r="Z68" s="111">
        <f t="shared" si="82"/>
        <v>0.41920683158793137</v>
      </c>
      <c r="AA68" s="111">
        <f t="shared" si="82"/>
        <v>0.40760822707396605</v>
      </c>
      <c r="AB68" s="111">
        <f t="shared" ref="AB68:AB95" si="83">IFERROR(N68/M68-1,"n.a.")</f>
        <v>0.39733159748253444</v>
      </c>
      <c r="AC68" s="111">
        <f t="shared" ref="AC68:AC95" si="84">IFERROR(O68/N68-1,"n.a.")</f>
        <v>0.38654091318094741</v>
      </c>
      <c r="AD68" s="111">
        <f>IFERROR((O68/H68)^(1/($O$7-$H$7))-1,"n.a.")</f>
        <v>0.41377191022378113</v>
      </c>
    </row>
    <row r="69" spans="1:30" x14ac:dyDescent="0.15">
      <c r="A69" t="s">
        <v>338</v>
      </c>
      <c r="B69" s="19">
        <f t="shared" ref="B69:N69" si="85">B100+B131+B162+B193</f>
        <v>106.72504975708908</v>
      </c>
      <c r="C69" s="19">
        <f t="shared" si="85"/>
        <v>152.0628335311452</v>
      </c>
      <c r="D69" s="19">
        <f t="shared" si="85"/>
        <v>120.2077145799372</v>
      </c>
      <c r="E69" s="19">
        <f t="shared" si="85"/>
        <v>150.37639196675937</v>
      </c>
      <c r="F69" s="19">
        <f t="shared" si="85"/>
        <v>177.74479855790497</v>
      </c>
      <c r="G69" s="19">
        <f t="shared" si="85"/>
        <v>275.95291510694767</v>
      </c>
      <c r="H69" s="19">
        <f t="shared" si="85"/>
        <v>425.40222490875271</v>
      </c>
      <c r="I69" s="19">
        <f t="shared" si="85"/>
        <v>546.32164702584112</v>
      </c>
      <c r="J69" s="19">
        <f t="shared" si="85"/>
        <v>756.1975268349313</v>
      </c>
      <c r="K69" s="19">
        <f t="shared" si="85"/>
        <v>1044.4269569517965</v>
      </c>
      <c r="L69" s="19">
        <f t="shared" si="85"/>
        <v>1437.8281318293753</v>
      </c>
      <c r="M69" s="19">
        <f t="shared" si="85"/>
        <v>1947.4078176918474</v>
      </c>
      <c r="N69" s="19">
        <f t="shared" si="85"/>
        <v>2603.3405783431767</v>
      </c>
      <c r="O69" s="19">
        <f t="shared" si="81"/>
        <v>3399.1122264736432</v>
      </c>
      <c r="Q69" s="111">
        <f t="shared" ref="Q69:Q95" si="86">IFERROR(C69/B69-1,"n.a.")</f>
        <v>0.42480920718469473</v>
      </c>
      <c r="R69" s="111">
        <f t="shared" ref="R69:R95" si="87">IFERROR(D69/C69-1,"n.a.")</f>
        <v>-0.2094865537586047</v>
      </c>
      <c r="S69" s="111">
        <f t="shared" ref="S69:S95" si="88">IFERROR(E69/D69-1,"n.a.")</f>
        <v>0.25097122503531355</v>
      </c>
      <c r="T69" s="111">
        <f t="shared" ref="T69:T95" si="89">IFERROR(F69/E69-1,"n.a.")</f>
        <v>0.18199935663568367</v>
      </c>
      <c r="U69" s="111">
        <f t="shared" ref="U69:U95" si="90">IFERROR(G69/F69-1,"n.a.")</f>
        <v>0.55252315311521683</v>
      </c>
      <c r="V69" s="111">
        <f t="shared" ref="V69:V95" si="91">IFERROR(H69/G69-1,"n.a.")</f>
        <v>0.54157539790396791</v>
      </c>
      <c r="W69" s="111">
        <f t="shared" ref="W69:W95" si="92">IFERROR(I69/H69-1,"n.a.")</f>
        <v>0.2842472724326377</v>
      </c>
      <c r="X69" s="111">
        <f t="shared" ref="X69:X95" si="93">IFERROR(J69/I69-1,"n.a.")</f>
        <v>0.384161749679238</v>
      </c>
      <c r="Y69" s="111">
        <f t="shared" ref="Y69:Y95" si="94">IFERROR(K69/J69-1,"n.a.")</f>
        <v>0.38115627185829459</v>
      </c>
      <c r="Z69" s="111">
        <f t="shared" ref="Z69:Z95" si="95">IFERROR(L69/K69-1,"n.a.")</f>
        <v>0.3766670060161379</v>
      </c>
      <c r="AA69" s="111">
        <f t="shared" ref="AA69:AA95" si="96">IFERROR(M69/L69-1,"n.a.")</f>
        <v>0.35440931678956966</v>
      </c>
      <c r="AB69" s="111">
        <f t="shared" si="83"/>
        <v>0.33682352237281732</v>
      </c>
      <c r="AC69" s="111">
        <f t="shared" si="84"/>
        <v>0.30567327792236587</v>
      </c>
      <c r="AD69" s="111">
        <f t="shared" ref="AD69:AD95" si="97">IFERROR((O69/H69)^(1/($O$7-$H$7))-1,"n.a.")</f>
        <v>0.34566812024124616</v>
      </c>
    </row>
    <row r="70" spans="1:30" x14ac:dyDescent="0.15">
      <c r="A70" t="s">
        <v>339</v>
      </c>
      <c r="B70" s="19">
        <f t="shared" ref="B70:N70" si="98">B101+B132+B163+B194</f>
        <v>5913.5859154133714</v>
      </c>
      <c r="C70" s="19">
        <f t="shared" si="98"/>
        <v>9221.4767009962252</v>
      </c>
      <c r="D70" s="19">
        <f t="shared" si="98"/>
        <v>12876.398250417085</v>
      </c>
      <c r="E70" s="19">
        <f t="shared" si="98"/>
        <v>21117.790965802327</v>
      </c>
      <c r="F70" s="19">
        <f t="shared" si="98"/>
        <v>31285.971623175603</v>
      </c>
      <c r="G70" s="19">
        <f t="shared" si="98"/>
        <v>45021.404463184641</v>
      </c>
      <c r="H70" s="19">
        <f t="shared" si="98"/>
        <v>63561.206995336237</v>
      </c>
      <c r="I70" s="19">
        <f t="shared" si="98"/>
        <v>89078.407959273434</v>
      </c>
      <c r="J70" s="19">
        <f t="shared" si="98"/>
        <v>124179.96802060383</v>
      </c>
      <c r="K70" s="19">
        <f t="shared" si="98"/>
        <v>172929.3733519956</v>
      </c>
      <c r="L70" s="19">
        <f t="shared" si="98"/>
        <v>239673.34309619031</v>
      </c>
      <c r="M70" s="19">
        <f t="shared" si="98"/>
        <v>330188.82510895078</v>
      </c>
      <c r="N70" s="19">
        <f t="shared" si="98"/>
        <v>447290.20934888901</v>
      </c>
      <c r="O70" s="19">
        <f t="shared" si="81"/>
        <v>596100.56994296471</v>
      </c>
      <c r="Q70" s="111">
        <f t="shared" si="86"/>
        <v>0.55937139206197295</v>
      </c>
      <c r="R70" s="111">
        <f t="shared" si="87"/>
        <v>0.39634883521703279</v>
      </c>
      <c r="S70" s="111">
        <f t="shared" si="88"/>
        <v>0.64003866260647002</v>
      </c>
      <c r="T70" s="111">
        <f t="shared" si="89"/>
        <v>0.48149830982982067</v>
      </c>
      <c r="U70" s="111">
        <f t="shared" si="90"/>
        <v>0.43902848872477684</v>
      </c>
      <c r="V70" s="111">
        <f t="shared" si="91"/>
        <v>0.41179973732965514</v>
      </c>
      <c r="W70" s="111">
        <f t="shared" si="92"/>
        <v>0.40145872254769333</v>
      </c>
      <c r="X70" s="111">
        <f t="shared" si="93"/>
        <v>0.39405239569816741</v>
      </c>
      <c r="Y70" s="111">
        <f t="shared" si="94"/>
        <v>0.39257060626157769</v>
      </c>
      <c r="Z70" s="111">
        <f t="shared" si="95"/>
        <v>0.38596086049729772</v>
      </c>
      <c r="AA70" s="111">
        <f t="shared" si="96"/>
        <v>0.3776618661193083</v>
      </c>
      <c r="AB70" s="111">
        <f t="shared" si="83"/>
        <v>0.35464974988568687</v>
      </c>
      <c r="AC70" s="111">
        <f t="shared" si="84"/>
        <v>0.33269308713619239</v>
      </c>
      <c r="AD70" s="111">
        <f t="shared" si="97"/>
        <v>0.37681422076394155</v>
      </c>
    </row>
    <row r="71" spans="1:30" x14ac:dyDescent="0.15">
      <c r="A71" t="s">
        <v>340</v>
      </c>
      <c r="B71" s="19">
        <f t="shared" ref="B71:N71" si="99">B102+B133+B164+B195</f>
        <v>0</v>
      </c>
      <c r="C71" s="19">
        <f t="shared" si="99"/>
        <v>0</v>
      </c>
      <c r="D71" s="19">
        <f t="shared" si="99"/>
        <v>10.987707224725067</v>
      </c>
      <c r="E71" s="19">
        <f t="shared" si="99"/>
        <v>209.62024096047801</v>
      </c>
      <c r="F71" s="19">
        <f t="shared" si="99"/>
        <v>264.03006436687645</v>
      </c>
      <c r="G71" s="19">
        <f t="shared" si="99"/>
        <v>365.08022301471817</v>
      </c>
      <c r="H71" s="19">
        <f t="shared" si="99"/>
        <v>386.14663475904132</v>
      </c>
      <c r="I71" s="19">
        <f t="shared" si="99"/>
        <v>560.56177655570173</v>
      </c>
      <c r="J71" s="19">
        <f t="shared" si="99"/>
        <v>807.28373827595988</v>
      </c>
      <c r="K71" s="19">
        <f t="shared" si="99"/>
        <v>1154.4904626170205</v>
      </c>
      <c r="L71" s="19">
        <f t="shared" si="99"/>
        <v>1644.7985242651216</v>
      </c>
      <c r="M71" s="19">
        <f t="shared" si="99"/>
        <v>2297.0400467303043</v>
      </c>
      <c r="N71" s="19">
        <f t="shared" si="99"/>
        <v>3135.0335545307394</v>
      </c>
      <c r="O71" s="19">
        <f t="shared" si="81"/>
        <v>4250.5432751193985</v>
      </c>
      <c r="Q71" s="111" t="str">
        <f t="shared" si="86"/>
        <v>n.a.</v>
      </c>
      <c r="R71" s="111" t="str">
        <f t="shared" si="87"/>
        <v>n.a.</v>
      </c>
      <c r="S71" s="111">
        <f t="shared" si="88"/>
        <v>18.077705355015325</v>
      </c>
      <c r="T71" s="111">
        <f t="shared" si="89"/>
        <v>0.2595637861930371</v>
      </c>
      <c r="U71" s="111">
        <f t="shared" si="90"/>
        <v>0.38272216798549863</v>
      </c>
      <c r="V71" s="111">
        <f t="shared" si="91"/>
        <v>5.7703513957461983E-2</v>
      </c>
      <c r="W71" s="111">
        <f t="shared" si="92"/>
        <v>0.45168111307119618</v>
      </c>
      <c r="X71" s="111">
        <f t="shared" si="93"/>
        <v>0.44013340195296391</v>
      </c>
      <c r="Y71" s="111">
        <f t="shared" si="94"/>
        <v>0.43009255343425767</v>
      </c>
      <c r="Z71" s="111">
        <f t="shared" si="95"/>
        <v>0.4246965025043703</v>
      </c>
      <c r="AA71" s="111">
        <f t="shared" si="96"/>
        <v>0.39654797401803199</v>
      </c>
      <c r="AB71" s="111">
        <f t="shared" si="83"/>
        <v>0.36481449637470065</v>
      </c>
      <c r="AC71" s="111">
        <f t="shared" si="84"/>
        <v>0.35582066385749789</v>
      </c>
      <c r="AD71" s="111">
        <f t="shared" si="97"/>
        <v>0.40868266305001533</v>
      </c>
    </row>
    <row r="72" spans="1:30" x14ac:dyDescent="0.15">
      <c r="A72" t="s">
        <v>341</v>
      </c>
      <c r="B72" s="19">
        <f t="shared" ref="B72:N72" si="100">B103+B134+B165+B196</f>
        <v>159.73886563836206</v>
      </c>
      <c r="C72" s="19">
        <f t="shared" si="100"/>
        <v>218.62364325950875</v>
      </c>
      <c r="D72" s="19">
        <f t="shared" si="100"/>
        <v>379.56485222451511</v>
      </c>
      <c r="E72" s="19">
        <f t="shared" si="100"/>
        <v>512.91026046643299</v>
      </c>
      <c r="F72" s="19">
        <f t="shared" si="100"/>
        <v>571.63857413461767</v>
      </c>
      <c r="G72" s="19">
        <f t="shared" si="100"/>
        <v>655.75073486363237</v>
      </c>
      <c r="H72" s="19">
        <f t="shared" si="100"/>
        <v>528.31828045408395</v>
      </c>
      <c r="I72" s="19">
        <f t="shared" si="100"/>
        <v>828.68275732190455</v>
      </c>
      <c r="J72" s="19">
        <f t="shared" si="100"/>
        <v>1165.3222740812753</v>
      </c>
      <c r="K72" s="19">
        <f t="shared" si="100"/>
        <v>1627.2448295359686</v>
      </c>
      <c r="L72" s="19">
        <f t="shared" si="100"/>
        <v>2266.0450233665792</v>
      </c>
      <c r="M72" s="19">
        <f t="shared" si="100"/>
        <v>3150.0014569730456</v>
      </c>
      <c r="N72" s="19">
        <f t="shared" si="100"/>
        <v>4242.4134791496144</v>
      </c>
      <c r="O72" s="19">
        <f t="shared" si="81"/>
        <v>5643.5613953118482</v>
      </c>
      <c r="Q72" s="111">
        <f t="shared" si="86"/>
        <v>0.36863149982833754</v>
      </c>
      <c r="R72" s="111">
        <f t="shared" si="87"/>
        <v>0.73615646764228204</v>
      </c>
      <c r="S72" s="111">
        <f t="shared" si="88"/>
        <v>0.3513112646242682</v>
      </c>
      <c r="T72" s="111">
        <f t="shared" si="89"/>
        <v>0.11450017321700301</v>
      </c>
      <c r="U72" s="111">
        <f t="shared" si="90"/>
        <v>0.14714220581833359</v>
      </c>
      <c r="V72" s="111">
        <f t="shared" si="91"/>
        <v>-0.1943306314952874</v>
      </c>
      <c r="W72" s="111">
        <f t="shared" si="92"/>
        <v>0.56852940354375114</v>
      </c>
      <c r="X72" s="111">
        <f t="shared" si="93"/>
        <v>0.40623448935670559</v>
      </c>
      <c r="Y72" s="111">
        <f t="shared" si="94"/>
        <v>0.39639039408121413</v>
      </c>
      <c r="Z72" s="111">
        <f t="shared" si="95"/>
        <v>0.39256550842000415</v>
      </c>
      <c r="AA72" s="111">
        <f t="shared" si="96"/>
        <v>0.39008776281647095</v>
      </c>
      <c r="AB72" s="111">
        <f t="shared" si="83"/>
        <v>0.34679730695309208</v>
      </c>
      <c r="AC72" s="111">
        <f t="shared" si="84"/>
        <v>0.33027141815584926</v>
      </c>
      <c r="AD72" s="111">
        <f t="shared" si="97"/>
        <v>0.40265572288853591</v>
      </c>
    </row>
    <row r="73" spans="1:30" x14ac:dyDescent="0.15">
      <c r="A73" t="s">
        <v>342</v>
      </c>
      <c r="B73" s="19">
        <f t="shared" ref="B73:N73" si="101">B104+B135+B166+B197</f>
        <v>0</v>
      </c>
      <c r="C73" s="19">
        <f t="shared" si="101"/>
        <v>0</v>
      </c>
      <c r="D73" s="19">
        <f t="shared" si="101"/>
        <v>0</v>
      </c>
      <c r="E73" s="19">
        <f t="shared" si="101"/>
        <v>0</v>
      </c>
      <c r="F73" s="19">
        <f t="shared" si="101"/>
        <v>0</v>
      </c>
      <c r="G73" s="19">
        <f t="shared" si="101"/>
        <v>0</v>
      </c>
      <c r="H73" s="19">
        <f t="shared" si="101"/>
        <v>0</v>
      </c>
      <c r="I73" s="19">
        <f t="shared" si="101"/>
        <v>0</v>
      </c>
      <c r="J73" s="19">
        <f t="shared" si="101"/>
        <v>0</v>
      </c>
      <c r="K73" s="19">
        <f t="shared" si="101"/>
        <v>0</v>
      </c>
      <c r="L73" s="19">
        <f t="shared" si="101"/>
        <v>0</v>
      </c>
      <c r="M73" s="19">
        <f t="shared" si="101"/>
        <v>0</v>
      </c>
      <c r="N73" s="19">
        <f t="shared" si="101"/>
        <v>0</v>
      </c>
      <c r="O73" s="19">
        <f t="shared" si="81"/>
        <v>0</v>
      </c>
      <c r="Q73" s="111" t="str">
        <f t="shared" si="86"/>
        <v>n.a.</v>
      </c>
      <c r="R73" s="111" t="str">
        <f t="shared" si="87"/>
        <v>n.a.</v>
      </c>
      <c r="S73" s="111" t="str">
        <f t="shared" si="88"/>
        <v>n.a.</v>
      </c>
      <c r="T73" s="111" t="str">
        <f t="shared" si="89"/>
        <v>n.a.</v>
      </c>
      <c r="U73" s="111" t="str">
        <f t="shared" si="90"/>
        <v>n.a.</v>
      </c>
      <c r="V73" s="111" t="str">
        <f t="shared" si="91"/>
        <v>n.a.</v>
      </c>
      <c r="W73" s="111" t="str">
        <f t="shared" si="92"/>
        <v>n.a.</v>
      </c>
      <c r="X73" s="111" t="str">
        <f t="shared" si="93"/>
        <v>n.a.</v>
      </c>
      <c r="Y73" s="111" t="str">
        <f t="shared" si="94"/>
        <v>n.a.</v>
      </c>
      <c r="Z73" s="111" t="str">
        <f t="shared" si="95"/>
        <v>n.a.</v>
      </c>
      <c r="AA73" s="111" t="str">
        <f t="shared" si="96"/>
        <v>n.a.</v>
      </c>
      <c r="AB73" s="111" t="str">
        <f t="shared" si="83"/>
        <v>n.a.</v>
      </c>
      <c r="AC73" s="111" t="str">
        <f t="shared" si="84"/>
        <v>n.a.</v>
      </c>
      <c r="AD73" s="111" t="str">
        <f t="shared" si="97"/>
        <v>n.a.</v>
      </c>
    </row>
    <row r="74" spans="1:30" x14ac:dyDescent="0.15">
      <c r="A74" t="s">
        <v>343</v>
      </c>
      <c r="B74" s="19">
        <f t="shared" ref="B74:N74" si="102">B105+B136+B167+B198</f>
        <v>0.65148292713813905</v>
      </c>
      <c r="C74" s="19">
        <f t="shared" si="102"/>
        <v>0.64987882669845898</v>
      </c>
      <c r="D74" s="19">
        <f t="shared" si="102"/>
        <v>2.0645901875258401</v>
      </c>
      <c r="E74" s="19">
        <f t="shared" si="102"/>
        <v>15.319428674226806</v>
      </c>
      <c r="F74" s="19">
        <f t="shared" si="102"/>
        <v>25.063793835258721</v>
      </c>
      <c r="G74" s="19">
        <f t="shared" si="102"/>
        <v>147.4086030287196</v>
      </c>
      <c r="H74" s="19">
        <f t="shared" si="102"/>
        <v>190.8695974744434</v>
      </c>
      <c r="I74" s="19">
        <f t="shared" si="102"/>
        <v>272.73232343068059</v>
      </c>
      <c r="J74" s="19">
        <f t="shared" si="102"/>
        <v>387.70813105142378</v>
      </c>
      <c r="K74" s="19">
        <f t="shared" si="102"/>
        <v>548.62426612722754</v>
      </c>
      <c r="L74" s="19">
        <f t="shared" si="102"/>
        <v>773.25060009666731</v>
      </c>
      <c r="M74" s="19">
        <f t="shared" si="102"/>
        <v>1075.5305090331849</v>
      </c>
      <c r="N74" s="19">
        <f t="shared" si="102"/>
        <v>1472.5026736493983</v>
      </c>
      <c r="O74" s="19">
        <f t="shared" si="81"/>
        <v>1952.9817355955829</v>
      </c>
      <c r="Q74" s="111">
        <f t="shared" si="86"/>
        <v>-2.4622294351236418E-3</v>
      </c>
      <c r="R74" s="111">
        <f t="shared" si="87"/>
        <v>2.1768848325378682</v>
      </c>
      <c r="S74" s="111">
        <f t="shared" si="88"/>
        <v>6.4200820902792701</v>
      </c>
      <c r="T74" s="111">
        <f t="shared" si="89"/>
        <v>0.63607888833515691</v>
      </c>
      <c r="U74" s="111">
        <f t="shared" si="90"/>
        <v>4.8813364009303015</v>
      </c>
      <c r="V74" s="111">
        <f t="shared" si="91"/>
        <v>0.29483350057429347</v>
      </c>
      <c r="W74" s="111">
        <f t="shared" si="92"/>
        <v>0.42889348036267672</v>
      </c>
      <c r="X74" s="111">
        <f t="shared" si="93"/>
        <v>0.42157015411474008</v>
      </c>
      <c r="Y74" s="111">
        <f t="shared" si="94"/>
        <v>0.41504451980260537</v>
      </c>
      <c r="Z74" s="111">
        <f t="shared" si="95"/>
        <v>0.4094356517532316</v>
      </c>
      <c r="AA74" s="111">
        <f t="shared" si="96"/>
        <v>0.39092101434997706</v>
      </c>
      <c r="AB74" s="111">
        <f t="shared" si="83"/>
        <v>0.36909428536161126</v>
      </c>
      <c r="AC74" s="111">
        <f t="shared" si="84"/>
        <v>0.32630097761071108</v>
      </c>
      <c r="AD74" s="111">
        <f t="shared" si="97"/>
        <v>0.39405594699274404</v>
      </c>
    </row>
    <row r="75" spans="1:30" x14ac:dyDescent="0.15">
      <c r="A75" t="s">
        <v>344</v>
      </c>
      <c r="B75" s="19">
        <f t="shared" ref="B75:N75" si="103">B106+B137+B168+B199</f>
        <v>56510.322832288977</v>
      </c>
      <c r="C75" s="19">
        <f t="shared" si="103"/>
        <v>89241.097194873175</v>
      </c>
      <c r="D75" s="19">
        <f t="shared" si="103"/>
        <v>129714.27416327382</v>
      </c>
      <c r="E75" s="19">
        <f t="shared" si="103"/>
        <v>196870.20167275268</v>
      </c>
      <c r="F75" s="19">
        <f t="shared" si="103"/>
        <v>283547.43105776125</v>
      </c>
      <c r="G75" s="19">
        <f t="shared" si="103"/>
        <v>398340.34555727447</v>
      </c>
      <c r="H75" s="19">
        <f t="shared" si="103"/>
        <v>527186.04040556448</v>
      </c>
      <c r="I75" s="19">
        <f t="shared" si="103"/>
        <v>716094.40792186931</v>
      </c>
      <c r="J75" s="19">
        <f t="shared" si="103"/>
        <v>964732.61038904602</v>
      </c>
      <c r="K75" s="19">
        <f t="shared" si="103"/>
        <v>1290763.3421028364</v>
      </c>
      <c r="L75" s="19">
        <f t="shared" si="103"/>
        <v>1716991.744955637</v>
      </c>
      <c r="M75" s="19">
        <f t="shared" si="103"/>
        <v>2266005.4212983614</v>
      </c>
      <c r="N75" s="19">
        <f t="shared" si="103"/>
        <v>2965981.0555508393</v>
      </c>
      <c r="O75" s="19">
        <f t="shared" si="81"/>
        <v>3850265.7103277491</v>
      </c>
      <c r="Q75" s="111">
        <f t="shared" si="86"/>
        <v>0.57919991821180017</v>
      </c>
      <c r="R75" s="111">
        <f t="shared" si="87"/>
        <v>0.45352621427345907</v>
      </c>
      <c r="S75" s="111">
        <f t="shared" si="88"/>
        <v>0.5177219542156819</v>
      </c>
      <c r="T75" s="111">
        <f t="shared" si="89"/>
        <v>0.44027602272225907</v>
      </c>
      <c r="U75" s="111">
        <f t="shared" si="90"/>
        <v>0.4048455458449518</v>
      </c>
      <c r="V75" s="111">
        <f t="shared" si="91"/>
        <v>0.32345630133958947</v>
      </c>
      <c r="W75" s="111">
        <f t="shared" si="92"/>
        <v>0.35833340232411603</v>
      </c>
      <c r="X75" s="111">
        <f t="shared" si="93"/>
        <v>0.34721427749831668</v>
      </c>
      <c r="Y75" s="111">
        <f t="shared" si="94"/>
        <v>0.3379493221259644</v>
      </c>
      <c r="Z75" s="111">
        <f t="shared" si="95"/>
        <v>0.33021421429463138</v>
      </c>
      <c r="AA75" s="111">
        <f t="shared" si="96"/>
        <v>0.31975324165400076</v>
      </c>
      <c r="AB75" s="111">
        <f t="shared" si="83"/>
        <v>0.30890289479158017</v>
      </c>
      <c r="AC75" s="111">
        <f t="shared" si="84"/>
        <v>0.29814238129470505</v>
      </c>
      <c r="AD75" s="111">
        <f t="shared" si="97"/>
        <v>0.32849820329097423</v>
      </c>
    </row>
    <row r="76" spans="1:30" x14ac:dyDescent="0.15">
      <c r="A76" t="s">
        <v>345</v>
      </c>
      <c r="B76" s="19">
        <f t="shared" ref="B76:N76" si="104">B107+B138+B169+B200</f>
        <v>13196.245285090346</v>
      </c>
      <c r="C76" s="19">
        <f t="shared" si="104"/>
        <v>19652.21141187568</v>
      </c>
      <c r="D76" s="19">
        <f t="shared" si="104"/>
        <v>28932.461468260142</v>
      </c>
      <c r="E76" s="19">
        <f t="shared" si="104"/>
        <v>41658.755560312253</v>
      </c>
      <c r="F76" s="19">
        <f t="shared" si="104"/>
        <v>59860.748932083327</v>
      </c>
      <c r="G76" s="19">
        <f t="shared" si="104"/>
        <v>83055.203473028814</v>
      </c>
      <c r="H76" s="19">
        <f t="shared" si="104"/>
        <v>104341.03411806913</v>
      </c>
      <c r="I76" s="19">
        <f t="shared" si="104"/>
        <v>141831.72017947806</v>
      </c>
      <c r="J76" s="19">
        <f t="shared" si="104"/>
        <v>192432.3410648132</v>
      </c>
      <c r="K76" s="19">
        <f t="shared" si="104"/>
        <v>258355.30125672693</v>
      </c>
      <c r="L76" s="19">
        <f t="shared" si="104"/>
        <v>344783.22117085691</v>
      </c>
      <c r="M76" s="19">
        <f t="shared" si="104"/>
        <v>457944.05228730664</v>
      </c>
      <c r="N76" s="19">
        <f t="shared" si="104"/>
        <v>604730.79872874357</v>
      </c>
      <c r="O76" s="19">
        <f t="shared" si="81"/>
        <v>794556.4125961368</v>
      </c>
      <c r="Q76" s="111">
        <f t="shared" si="86"/>
        <v>0.48922750277153049</v>
      </c>
      <c r="R76" s="111">
        <f t="shared" si="87"/>
        <v>0.47222421242509527</v>
      </c>
      <c r="S76" s="111">
        <f t="shared" si="88"/>
        <v>0.43986212877232278</v>
      </c>
      <c r="T76" s="111">
        <f t="shared" si="89"/>
        <v>0.43693079946708435</v>
      </c>
      <c r="U76" s="111">
        <f t="shared" si="90"/>
        <v>0.38747351068496316</v>
      </c>
      <c r="V76" s="111">
        <f t="shared" si="91"/>
        <v>0.25628533499352191</v>
      </c>
      <c r="W76" s="111">
        <f t="shared" si="92"/>
        <v>0.35930912874589316</v>
      </c>
      <c r="X76" s="111">
        <f t="shared" si="93"/>
        <v>0.35676519202688661</v>
      </c>
      <c r="Y76" s="111">
        <f t="shared" si="94"/>
        <v>0.34257734342955493</v>
      </c>
      <c r="Z76" s="111">
        <f t="shared" si="95"/>
        <v>0.33453124241583421</v>
      </c>
      <c r="AA76" s="111">
        <f t="shared" si="96"/>
        <v>0.32820863710294357</v>
      </c>
      <c r="AB76" s="111">
        <f t="shared" si="83"/>
        <v>0.32053423493170574</v>
      </c>
      <c r="AC76" s="111">
        <f t="shared" si="84"/>
        <v>0.3139010188772291</v>
      </c>
      <c r="AD76" s="111">
        <f t="shared" si="97"/>
        <v>0.33645026070838213</v>
      </c>
    </row>
    <row r="77" spans="1:30" x14ac:dyDescent="0.15">
      <c r="A77" t="s">
        <v>346</v>
      </c>
      <c r="B77" s="19">
        <f t="shared" ref="B77:N77" si="105">B108+B139+B170+B201</f>
        <v>0</v>
      </c>
      <c r="C77" s="19">
        <f t="shared" si="105"/>
        <v>0</v>
      </c>
      <c r="D77" s="19">
        <f t="shared" si="105"/>
        <v>0.16481560837087603</v>
      </c>
      <c r="E77" s="19">
        <f t="shared" si="105"/>
        <v>0</v>
      </c>
      <c r="F77" s="19">
        <f t="shared" si="105"/>
        <v>0</v>
      </c>
      <c r="G77" s="19">
        <f t="shared" si="105"/>
        <v>0</v>
      </c>
      <c r="H77" s="19">
        <f t="shared" si="105"/>
        <v>0</v>
      </c>
      <c r="I77" s="19">
        <f t="shared" si="105"/>
        <v>0</v>
      </c>
      <c r="J77" s="19">
        <f t="shared" si="105"/>
        <v>0</v>
      </c>
      <c r="K77" s="19">
        <f t="shared" si="105"/>
        <v>0</v>
      </c>
      <c r="L77" s="19">
        <f t="shared" si="105"/>
        <v>0</v>
      </c>
      <c r="M77" s="19">
        <f t="shared" si="105"/>
        <v>0</v>
      </c>
      <c r="N77" s="19">
        <f t="shared" si="105"/>
        <v>0</v>
      </c>
      <c r="O77" s="19">
        <f t="shared" si="81"/>
        <v>0</v>
      </c>
      <c r="Q77" s="111" t="str">
        <f t="shared" si="86"/>
        <v>n.a.</v>
      </c>
      <c r="R77" s="111" t="str">
        <f t="shared" si="87"/>
        <v>n.a.</v>
      </c>
      <c r="S77" s="111">
        <f t="shared" si="88"/>
        <v>-1</v>
      </c>
      <c r="T77" s="111" t="str">
        <f t="shared" si="89"/>
        <v>n.a.</v>
      </c>
      <c r="U77" s="111" t="str">
        <f t="shared" si="90"/>
        <v>n.a.</v>
      </c>
      <c r="V77" s="111" t="str">
        <f t="shared" si="91"/>
        <v>n.a.</v>
      </c>
      <c r="W77" s="111" t="str">
        <f t="shared" si="92"/>
        <v>n.a.</v>
      </c>
      <c r="X77" s="111" t="str">
        <f t="shared" si="93"/>
        <v>n.a.</v>
      </c>
      <c r="Y77" s="111" t="str">
        <f t="shared" si="94"/>
        <v>n.a.</v>
      </c>
      <c r="Z77" s="111" t="str">
        <f t="shared" si="95"/>
        <v>n.a.</v>
      </c>
      <c r="AA77" s="111" t="str">
        <f t="shared" si="96"/>
        <v>n.a.</v>
      </c>
      <c r="AB77" s="111" t="str">
        <f t="shared" si="83"/>
        <v>n.a.</v>
      </c>
      <c r="AC77" s="111" t="str">
        <f t="shared" si="84"/>
        <v>n.a.</v>
      </c>
      <c r="AD77" s="111" t="str">
        <f t="shared" si="97"/>
        <v>n.a.</v>
      </c>
    </row>
    <row r="78" spans="1:30" x14ac:dyDescent="0.15">
      <c r="A78" t="s">
        <v>347</v>
      </c>
      <c r="B78" s="19">
        <f t="shared" ref="B78:N78" si="106">B109+B140+B171+B202</f>
        <v>1054.6789704615344</v>
      </c>
      <c r="C78" s="19">
        <f t="shared" si="106"/>
        <v>2022.7909215611003</v>
      </c>
      <c r="D78" s="19">
        <f t="shared" si="106"/>
        <v>2795.3783547703215</v>
      </c>
      <c r="E78" s="19">
        <f t="shared" si="106"/>
        <v>3815.1548587005582</v>
      </c>
      <c r="F78" s="19">
        <f t="shared" si="106"/>
        <v>5239.4606172670456</v>
      </c>
      <c r="G78" s="19">
        <f t="shared" si="106"/>
        <v>6983.2193830545666</v>
      </c>
      <c r="H78" s="19">
        <f t="shared" si="106"/>
        <v>9832.0115124645381</v>
      </c>
      <c r="I78" s="19">
        <f t="shared" si="106"/>
        <v>13421.049415413641</v>
      </c>
      <c r="J78" s="19">
        <f t="shared" si="106"/>
        <v>17799.839936071909</v>
      </c>
      <c r="K78" s="19">
        <f t="shared" si="106"/>
        <v>23478.651810690109</v>
      </c>
      <c r="L78" s="19">
        <f t="shared" si="106"/>
        <v>30898.945690716471</v>
      </c>
      <c r="M78" s="19">
        <f t="shared" si="106"/>
        <v>40535.432566294308</v>
      </c>
      <c r="N78" s="19">
        <f t="shared" si="106"/>
        <v>52984.947150114269</v>
      </c>
      <c r="O78" s="19">
        <f t="shared" si="81"/>
        <v>68743.981029678849</v>
      </c>
      <c r="Q78" s="111">
        <f t="shared" si="86"/>
        <v>0.91792097710634524</v>
      </c>
      <c r="R78" s="111">
        <f t="shared" si="87"/>
        <v>0.38194131928028052</v>
      </c>
      <c r="S78" s="111">
        <f t="shared" si="88"/>
        <v>0.3648080418845574</v>
      </c>
      <c r="T78" s="111">
        <f t="shared" si="89"/>
        <v>0.37332842605807248</v>
      </c>
      <c r="U78" s="111">
        <f t="shared" si="90"/>
        <v>0.33281264869914851</v>
      </c>
      <c r="V78" s="111">
        <f t="shared" si="91"/>
        <v>0.40794825039047633</v>
      </c>
      <c r="W78" s="111">
        <f t="shared" si="92"/>
        <v>0.36503597441877478</v>
      </c>
      <c r="X78" s="111">
        <f t="shared" si="93"/>
        <v>0.3262629012921574</v>
      </c>
      <c r="Y78" s="111">
        <f t="shared" si="94"/>
        <v>0.31903724387486876</v>
      </c>
      <c r="Z78" s="111">
        <f t="shared" si="95"/>
        <v>0.31604429163380732</v>
      </c>
      <c r="AA78" s="111">
        <f t="shared" si="96"/>
        <v>0.31187105773881152</v>
      </c>
      <c r="AB78" s="111">
        <f t="shared" si="83"/>
        <v>0.30712672335392521</v>
      </c>
      <c r="AC78" s="111">
        <f t="shared" si="84"/>
        <v>0.29742473527277258</v>
      </c>
      <c r="AD78" s="111">
        <f t="shared" si="97"/>
        <v>0.32024959499255146</v>
      </c>
    </row>
    <row r="79" spans="1:30" x14ac:dyDescent="0.15">
      <c r="A79" t="s">
        <v>348</v>
      </c>
      <c r="B79" s="19">
        <f t="shared" ref="B79:N79" si="107">B110+B141+B172+B203</f>
        <v>936.44353710325652</v>
      </c>
      <c r="C79" s="19">
        <f t="shared" si="107"/>
        <v>1633.35068916555</v>
      </c>
      <c r="D79" s="19">
        <f t="shared" si="107"/>
        <v>2673.026051601702</v>
      </c>
      <c r="E79" s="19">
        <f t="shared" si="107"/>
        <v>4655.1835264339898</v>
      </c>
      <c r="F79" s="19">
        <f t="shared" si="107"/>
        <v>6513.9116440815997</v>
      </c>
      <c r="G79" s="19">
        <f t="shared" si="107"/>
        <v>9528.5818013690841</v>
      </c>
      <c r="H79" s="19">
        <f t="shared" si="107"/>
        <v>12554.197077615934</v>
      </c>
      <c r="I79" s="19">
        <f t="shared" si="107"/>
        <v>17185.600532357512</v>
      </c>
      <c r="J79" s="19">
        <f t="shared" si="107"/>
        <v>23432.062536104924</v>
      </c>
      <c r="K79" s="19">
        <f t="shared" si="107"/>
        <v>31668.25428701186</v>
      </c>
      <c r="L79" s="19">
        <f t="shared" si="107"/>
        <v>42456.660638671718</v>
      </c>
      <c r="M79" s="19">
        <f t="shared" si="107"/>
        <v>56450.57164986751</v>
      </c>
      <c r="N79" s="19">
        <f t="shared" si="107"/>
        <v>74432.85572939273</v>
      </c>
      <c r="O79" s="19">
        <f t="shared" si="81"/>
        <v>97460.414753358302</v>
      </c>
      <c r="Q79" s="111">
        <f t="shared" si="86"/>
        <v>0.74420627026597685</v>
      </c>
      <c r="R79" s="111">
        <f t="shared" si="87"/>
        <v>0.63652917241385798</v>
      </c>
      <c r="S79" s="111">
        <f t="shared" si="88"/>
        <v>0.74154064964857369</v>
      </c>
      <c r="T79" s="111">
        <f t="shared" si="89"/>
        <v>0.39928138323505613</v>
      </c>
      <c r="U79" s="111">
        <f t="shared" si="90"/>
        <v>0.46280488929053076</v>
      </c>
      <c r="V79" s="111">
        <f t="shared" si="91"/>
        <v>0.31753049292310465</v>
      </c>
      <c r="W79" s="111">
        <f t="shared" si="92"/>
        <v>0.36891275691372938</v>
      </c>
      <c r="X79" s="111">
        <f t="shared" si="93"/>
        <v>0.36347068535582472</v>
      </c>
      <c r="Y79" s="111">
        <f t="shared" si="94"/>
        <v>0.35149239373257601</v>
      </c>
      <c r="Z79" s="111">
        <f t="shared" si="95"/>
        <v>0.34066943677676997</v>
      </c>
      <c r="AA79" s="111">
        <f t="shared" si="96"/>
        <v>0.3296046085746418</v>
      </c>
      <c r="AB79" s="111">
        <f t="shared" si="83"/>
        <v>0.31854919363898815</v>
      </c>
      <c r="AC79" s="111">
        <f t="shared" si="84"/>
        <v>0.30937357969556234</v>
      </c>
      <c r="AD79" s="111">
        <f t="shared" si="97"/>
        <v>0.34013476428368961</v>
      </c>
    </row>
    <row r="80" spans="1:30" x14ac:dyDescent="0.15">
      <c r="A80" t="s">
        <v>349</v>
      </c>
      <c r="B80" s="19">
        <f t="shared" ref="B80:N80" si="108">B111+B142+B173+B204</f>
        <v>47147.821133058023</v>
      </c>
      <c r="C80" s="19">
        <f t="shared" si="108"/>
        <v>65202.899717909728</v>
      </c>
      <c r="D80" s="19">
        <f t="shared" si="108"/>
        <v>87992.063745916093</v>
      </c>
      <c r="E80" s="19">
        <f t="shared" si="108"/>
        <v>120628.38475707734</v>
      </c>
      <c r="F80" s="19">
        <f t="shared" si="108"/>
        <v>173279.20847205402</v>
      </c>
      <c r="G80" s="19">
        <f t="shared" si="108"/>
        <v>229702.60241191331</v>
      </c>
      <c r="H80" s="19">
        <f t="shared" si="108"/>
        <v>293057.81586997834</v>
      </c>
      <c r="I80" s="19">
        <f t="shared" si="108"/>
        <v>383149.23972237844</v>
      </c>
      <c r="J80" s="19">
        <f t="shared" si="108"/>
        <v>508270.27939613303</v>
      </c>
      <c r="K80" s="19">
        <f t="shared" si="108"/>
        <v>669942.09955095896</v>
      </c>
      <c r="L80" s="19">
        <f t="shared" si="108"/>
        <v>877713.75900758267</v>
      </c>
      <c r="M80" s="19">
        <f t="shared" si="108"/>
        <v>1141002.3037360231</v>
      </c>
      <c r="N80" s="19">
        <f t="shared" si="108"/>
        <v>1472570.9082230041</v>
      </c>
      <c r="O80" s="19">
        <f t="shared" si="81"/>
        <v>1888944.2513075441</v>
      </c>
      <c r="Q80" s="111">
        <f t="shared" si="86"/>
        <v>0.38294619244222639</v>
      </c>
      <c r="R80" s="111">
        <f t="shared" si="87"/>
        <v>0.34951151139903547</v>
      </c>
      <c r="S80" s="111">
        <f t="shared" si="88"/>
        <v>0.3709007337911876</v>
      </c>
      <c r="T80" s="111">
        <f t="shared" si="89"/>
        <v>0.43647126520847834</v>
      </c>
      <c r="U80" s="111">
        <f t="shared" si="90"/>
        <v>0.32562125853061641</v>
      </c>
      <c r="V80" s="111">
        <f t="shared" si="91"/>
        <v>0.27581408653112915</v>
      </c>
      <c r="W80" s="111">
        <f t="shared" si="92"/>
        <v>0.30741860129187337</v>
      </c>
      <c r="X80" s="111">
        <f t="shared" si="93"/>
        <v>0.32655954051850555</v>
      </c>
      <c r="Y80" s="111">
        <f t="shared" si="94"/>
        <v>0.31808238000243771</v>
      </c>
      <c r="Z80" s="111">
        <f t="shared" si="95"/>
        <v>0.31013375573185575</v>
      </c>
      <c r="AA80" s="111">
        <f t="shared" si="96"/>
        <v>0.29997085271414314</v>
      </c>
      <c r="AB80" s="111">
        <f t="shared" si="83"/>
        <v>0.29059415866323368</v>
      </c>
      <c r="AC80" s="111">
        <f t="shared" si="84"/>
        <v>0.28275266118559306</v>
      </c>
      <c r="AD80" s="111">
        <f t="shared" si="97"/>
        <v>0.3049966733776901</v>
      </c>
    </row>
    <row r="81" spans="1:30" x14ac:dyDescent="0.15">
      <c r="A81" t="s">
        <v>350</v>
      </c>
      <c r="B81" s="19">
        <f t="shared" ref="B81:N81" si="109">B112+B143+B174+B205</f>
        <v>359322.84749255725</v>
      </c>
      <c r="C81" s="19">
        <f t="shared" si="109"/>
        <v>533044.02731994772</v>
      </c>
      <c r="D81" s="19">
        <f t="shared" si="109"/>
        <v>785528.92045088462</v>
      </c>
      <c r="E81" s="19">
        <f t="shared" si="109"/>
        <v>1151923.9537484937</v>
      </c>
      <c r="F81" s="19">
        <f t="shared" si="109"/>
        <v>1583907.2417986586</v>
      </c>
      <c r="G81" s="19">
        <f t="shared" si="109"/>
        <v>2156468.4974722476</v>
      </c>
      <c r="H81" s="19">
        <f t="shared" si="109"/>
        <v>2797926.7933936096</v>
      </c>
      <c r="I81" s="19">
        <f t="shared" si="109"/>
        <v>3709979.7076710393</v>
      </c>
      <c r="J81" s="19">
        <f t="shared" si="109"/>
        <v>4921046.0276836585</v>
      </c>
      <c r="K81" s="19">
        <f t="shared" si="109"/>
        <v>6526726.6656688293</v>
      </c>
      <c r="L81" s="19">
        <f t="shared" si="109"/>
        <v>8642391.074913837</v>
      </c>
      <c r="M81" s="19">
        <f t="shared" si="109"/>
        <v>11351613.993603045</v>
      </c>
      <c r="N81" s="19">
        <f t="shared" si="109"/>
        <v>14793131.056296594</v>
      </c>
      <c r="O81" s="19">
        <f t="shared" si="81"/>
        <v>19122292.097584907</v>
      </c>
      <c r="Q81" s="111">
        <f t="shared" si="86"/>
        <v>0.48346822652569799</v>
      </c>
      <c r="R81" s="111">
        <f t="shared" si="87"/>
        <v>0.47366611422397287</v>
      </c>
      <c r="S81" s="111">
        <f t="shared" si="88"/>
        <v>0.4664309916015601</v>
      </c>
      <c r="T81" s="111">
        <f t="shared" si="89"/>
        <v>0.37501024841478592</v>
      </c>
      <c r="U81" s="111">
        <f t="shared" si="90"/>
        <v>0.36148660765222451</v>
      </c>
      <c r="V81" s="111">
        <f t="shared" si="91"/>
        <v>0.29745776331685891</v>
      </c>
      <c r="W81" s="111">
        <f t="shared" si="92"/>
        <v>0.32597454530652659</v>
      </c>
      <c r="X81" s="111">
        <f t="shared" si="93"/>
        <v>0.32643475583128545</v>
      </c>
      <c r="Y81" s="111">
        <f t="shared" si="94"/>
        <v>0.32628848195125837</v>
      </c>
      <c r="Z81" s="111">
        <f t="shared" si="95"/>
        <v>0.32415397757862197</v>
      </c>
      <c r="AA81" s="111">
        <f t="shared" si="96"/>
        <v>0.31348071328931604</v>
      </c>
      <c r="AB81" s="111">
        <f t="shared" si="83"/>
        <v>0.30317425034298573</v>
      </c>
      <c r="AC81" s="111">
        <f t="shared" si="84"/>
        <v>0.29264670371764434</v>
      </c>
      <c r="AD81" s="111">
        <f t="shared" si="97"/>
        <v>0.31596206923448178</v>
      </c>
    </row>
    <row r="82" spans="1:30" x14ac:dyDescent="0.15">
      <c r="A82" t="s">
        <v>351</v>
      </c>
      <c r="B82" s="19">
        <f t="shared" ref="B82:N82" si="110">B113+B144+B175+B206</f>
        <v>263.06247999999999</v>
      </c>
      <c r="C82" s="19">
        <f t="shared" si="110"/>
        <v>132.55319127427902</v>
      </c>
      <c r="D82" s="19">
        <f t="shared" si="110"/>
        <v>141.7697046737679</v>
      </c>
      <c r="E82" s="19">
        <f t="shared" si="110"/>
        <v>168.95829041856467</v>
      </c>
      <c r="F82" s="19">
        <f t="shared" si="110"/>
        <v>338.60748027053052</v>
      </c>
      <c r="G82" s="19">
        <f t="shared" si="110"/>
        <v>516.64129282680733</v>
      </c>
      <c r="H82" s="19">
        <f t="shared" si="110"/>
        <v>597.57981327523373</v>
      </c>
      <c r="I82" s="19">
        <f t="shared" si="110"/>
        <v>813.25351168979262</v>
      </c>
      <c r="J82" s="19">
        <f t="shared" si="110"/>
        <v>1077.2102949845025</v>
      </c>
      <c r="K82" s="19">
        <f t="shared" si="110"/>
        <v>1420.2015949257263</v>
      </c>
      <c r="L82" s="19">
        <f t="shared" si="110"/>
        <v>1857.480679345656</v>
      </c>
      <c r="M82" s="19">
        <f t="shared" si="110"/>
        <v>2410.832361715421</v>
      </c>
      <c r="N82" s="19">
        <f t="shared" si="110"/>
        <v>3106.5968164705714</v>
      </c>
      <c r="O82" s="19">
        <f t="shared" si="81"/>
        <v>3973.4084778731963</v>
      </c>
      <c r="Q82" s="111">
        <f t="shared" si="86"/>
        <v>-0.49611517661401572</v>
      </c>
      <c r="R82" s="111">
        <f t="shared" si="87"/>
        <v>6.953067904957555E-2</v>
      </c>
      <c r="S82" s="111">
        <f t="shared" si="88"/>
        <v>0.19177994203600512</v>
      </c>
      <c r="T82" s="111">
        <f t="shared" si="89"/>
        <v>1.0040891715445839</v>
      </c>
      <c r="U82" s="111">
        <f t="shared" si="90"/>
        <v>0.52578227868456029</v>
      </c>
      <c r="V82" s="111">
        <f t="shared" si="91"/>
        <v>0.1566628946857318</v>
      </c>
      <c r="W82" s="111">
        <f t="shared" si="92"/>
        <v>0.36091195455965597</v>
      </c>
      <c r="X82" s="111">
        <f t="shared" si="93"/>
        <v>0.32456888227418257</v>
      </c>
      <c r="Y82" s="111">
        <f t="shared" si="94"/>
        <v>0.31840700143527534</v>
      </c>
      <c r="Z82" s="111">
        <f t="shared" si="95"/>
        <v>0.30789930526926246</v>
      </c>
      <c r="AA82" s="111">
        <f t="shared" si="96"/>
        <v>0.29790440811728769</v>
      </c>
      <c r="AB82" s="111">
        <f t="shared" si="83"/>
        <v>0.28859926795576984</v>
      </c>
      <c r="AC82" s="111">
        <f t="shared" si="84"/>
        <v>0.2790229027490656</v>
      </c>
      <c r="AD82" s="111">
        <f t="shared" si="97"/>
        <v>0.3108052891828621</v>
      </c>
    </row>
    <row r="83" spans="1:30" x14ac:dyDescent="0.15">
      <c r="A83" t="s">
        <v>352</v>
      </c>
      <c r="B83" s="19">
        <f t="shared" ref="B83:N83" si="111">B114+B145+B176+B207</f>
        <v>17824.517841000001</v>
      </c>
      <c r="C83" s="19">
        <f t="shared" si="111"/>
        <v>23120.388973300542</v>
      </c>
      <c r="D83" s="19">
        <f t="shared" si="111"/>
        <v>29520.462458023194</v>
      </c>
      <c r="E83" s="19">
        <f t="shared" si="111"/>
        <v>43173.407322560233</v>
      </c>
      <c r="F83" s="19">
        <f t="shared" si="111"/>
        <v>59670.727516186162</v>
      </c>
      <c r="G83" s="19">
        <f t="shared" si="111"/>
        <v>82060.878641630916</v>
      </c>
      <c r="H83" s="19">
        <f t="shared" si="111"/>
        <v>105121.33783258633</v>
      </c>
      <c r="I83" s="19">
        <f t="shared" si="111"/>
        <v>137481.63919818206</v>
      </c>
      <c r="J83" s="19">
        <f t="shared" si="111"/>
        <v>178558.85322359033</v>
      </c>
      <c r="K83" s="19">
        <f t="shared" si="111"/>
        <v>228933.21486314473</v>
      </c>
      <c r="L83" s="19">
        <f t="shared" si="111"/>
        <v>292374.6992702944</v>
      </c>
      <c r="M83" s="19">
        <f t="shared" si="111"/>
        <v>371873.40625294833</v>
      </c>
      <c r="N83" s="19">
        <f t="shared" si="111"/>
        <v>470147.37838530639</v>
      </c>
      <c r="O83" s="19">
        <f t="shared" si="81"/>
        <v>591412.92787744151</v>
      </c>
      <c r="Q83" s="111">
        <f t="shared" si="86"/>
        <v>0.29711160658264557</v>
      </c>
      <c r="R83" s="111">
        <f t="shared" si="87"/>
        <v>0.27681513023476656</v>
      </c>
      <c r="S83" s="111">
        <f t="shared" si="88"/>
        <v>0.4624908869212645</v>
      </c>
      <c r="T83" s="111">
        <f t="shared" si="89"/>
        <v>0.38211763251322695</v>
      </c>
      <c r="U83" s="111">
        <f t="shared" si="90"/>
        <v>0.3752283918336885</v>
      </c>
      <c r="V83" s="111">
        <f t="shared" si="91"/>
        <v>0.28101647913938432</v>
      </c>
      <c r="W83" s="111">
        <f t="shared" si="92"/>
        <v>0.30783760968807261</v>
      </c>
      <c r="X83" s="111">
        <f t="shared" si="93"/>
        <v>0.29878327218803946</v>
      </c>
      <c r="Y83" s="111">
        <f t="shared" si="94"/>
        <v>0.2821162923603453</v>
      </c>
      <c r="Z83" s="111">
        <f t="shared" si="95"/>
        <v>0.2771178679558346</v>
      </c>
      <c r="AA83" s="111">
        <f t="shared" si="96"/>
        <v>0.27190693032285607</v>
      </c>
      <c r="AB83" s="111">
        <f t="shared" si="83"/>
        <v>0.26426727612114354</v>
      </c>
      <c r="AC83" s="111">
        <f t="shared" si="84"/>
        <v>0.2579309277627253</v>
      </c>
      <c r="AD83" s="111">
        <f t="shared" si="97"/>
        <v>0.27988638494143325</v>
      </c>
    </row>
    <row r="84" spans="1:30" x14ac:dyDescent="0.15">
      <c r="A84" t="s">
        <v>353</v>
      </c>
      <c r="B84" s="19">
        <f t="shared" ref="B84:N84" si="112">B115+B146+B177+B208</f>
        <v>3.4000000000000002E-2</v>
      </c>
      <c r="C84" s="19">
        <f t="shared" si="112"/>
        <v>11.048895367770493</v>
      </c>
      <c r="D84" s="19">
        <f t="shared" si="112"/>
        <v>11.019790735540985</v>
      </c>
      <c r="E84" s="19">
        <f t="shared" si="112"/>
        <v>32.279206011771933</v>
      </c>
      <c r="F84" s="19">
        <f t="shared" si="112"/>
        <v>32.238735377650613</v>
      </c>
      <c r="G84" s="19">
        <f t="shared" si="112"/>
        <v>53.745953458607183</v>
      </c>
      <c r="H84" s="19">
        <f t="shared" si="112"/>
        <v>53.660300542856426</v>
      </c>
      <c r="I84" s="19">
        <f t="shared" si="112"/>
        <v>69.273388498593334</v>
      </c>
      <c r="J84" s="19">
        <f t="shared" si="112"/>
        <v>89.779622933310861</v>
      </c>
      <c r="K84" s="19">
        <f t="shared" si="112"/>
        <v>118.17442798823421</v>
      </c>
      <c r="L84" s="19">
        <f t="shared" si="112"/>
        <v>154.8354583203699</v>
      </c>
      <c r="M84" s="19">
        <f t="shared" si="112"/>
        <v>201.97293536657727</v>
      </c>
      <c r="N84" s="19">
        <f t="shared" si="112"/>
        <v>262.33412208438295</v>
      </c>
      <c r="O84" s="19">
        <f t="shared" si="81"/>
        <v>338.7964178524042</v>
      </c>
      <c r="Q84" s="111">
        <f t="shared" si="86"/>
        <v>323.96751081677917</v>
      </c>
      <c r="R84" s="111">
        <f t="shared" si="87"/>
        <v>-2.6341666981847256E-3</v>
      </c>
      <c r="S84" s="111">
        <f t="shared" si="88"/>
        <v>1.9292031751261089</v>
      </c>
      <c r="T84" s="111">
        <f t="shared" si="89"/>
        <v>-1.2537679553381587E-3</v>
      </c>
      <c r="U84" s="111">
        <f t="shared" si="90"/>
        <v>0.6671235031094418</v>
      </c>
      <c r="V84" s="111">
        <f t="shared" si="91"/>
        <v>-1.5936625966962437E-3</v>
      </c>
      <c r="W84" s="111">
        <f t="shared" si="92"/>
        <v>0.29096161962915823</v>
      </c>
      <c r="X84" s="111">
        <f t="shared" si="93"/>
        <v>0.29601893135534896</v>
      </c>
      <c r="Y84" s="111">
        <f t="shared" si="94"/>
        <v>0.31627226899822558</v>
      </c>
      <c r="Z84" s="111">
        <f t="shared" si="95"/>
        <v>0.31022811750597823</v>
      </c>
      <c r="AA84" s="111">
        <f t="shared" si="96"/>
        <v>0.30443593190827944</v>
      </c>
      <c r="AB84" s="111">
        <f t="shared" si="83"/>
        <v>0.29885779799284107</v>
      </c>
      <c r="AC84" s="111">
        <f t="shared" si="84"/>
        <v>0.29146912022152516</v>
      </c>
      <c r="AD84" s="111">
        <f t="shared" si="97"/>
        <v>0.30114749475863811</v>
      </c>
    </row>
    <row r="85" spans="1:30" x14ac:dyDescent="0.15">
      <c r="A85" t="s">
        <v>354</v>
      </c>
      <c r="B85" s="19">
        <f t="shared" ref="B85:N85" si="113">B116+B147+B178+B209</f>
        <v>93749.662686111114</v>
      </c>
      <c r="C85" s="19">
        <f t="shared" si="113"/>
        <v>156587.86200018879</v>
      </c>
      <c r="D85" s="19">
        <f t="shared" si="113"/>
        <v>253968.68811237405</v>
      </c>
      <c r="E85" s="19">
        <f t="shared" si="113"/>
        <v>354600.77926367579</v>
      </c>
      <c r="F85" s="19">
        <f t="shared" si="113"/>
        <v>443613.99495257466</v>
      </c>
      <c r="G85" s="19">
        <f t="shared" si="113"/>
        <v>555037.62403718487</v>
      </c>
      <c r="H85" s="19">
        <f t="shared" si="113"/>
        <v>704285.6952159924</v>
      </c>
      <c r="I85" s="19">
        <f t="shared" si="113"/>
        <v>897505.33607341745</v>
      </c>
      <c r="J85" s="19">
        <f t="shared" si="113"/>
        <v>1140489.1522531246</v>
      </c>
      <c r="K85" s="19">
        <f t="shared" si="113"/>
        <v>1447226.0603364345</v>
      </c>
      <c r="L85" s="19">
        <f t="shared" si="113"/>
        <v>1833696.115375126</v>
      </c>
      <c r="M85" s="19">
        <f t="shared" si="113"/>
        <v>2319619.4964948227</v>
      </c>
      <c r="N85" s="19">
        <f t="shared" si="113"/>
        <v>2929161.0152865434</v>
      </c>
      <c r="O85" s="19">
        <f t="shared" si="81"/>
        <v>3691118.3760912055</v>
      </c>
      <c r="Q85" s="111">
        <f t="shared" si="86"/>
        <v>0.67027653768174122</v>
      </c>
      <c r="R85" s="111">
        <f t="shared" si="87"/>
        <v>0.62189255839043156</v>
      </c>
      <c r="S85" s="111">
        <f t="shared" si="88"/>
        <v>0.39623818156187363</v>
      </c>
      <c r="T85" s="111">
        <f t="shared" si="89"/>
        <v>0.2510237452769668</v>
      </c>
      <c r="U85" s="111">
        <f t="shared" si="90"/>
        <v>0.25117248407936765</v>
      </c>
      <c r="V85" s="111">
        <f t="shared" si="91"/>
        <v>0.26889721473874095</v>
      </c>
      <c r="W85" s="111">
        <f t="shared" si="92"/>
        <v>0.27434838187103594</v>
      </c>
      <c r="X85" s="111">
        <f t="shared" si="93"/>
        <v>0.27073244738884839</v>
      </c>
      <c r="Y85" s="111">
        <f t="shared" si="94"/>
        <v>0.26895206103216962</v>
      </c>
      <c r="Z85" s="111">
        <f t="shared" si="95"/>
        <v>0.26704194018510785</v>
      </c>
      <c r="AA85" s="111">
        <f t="shared" si="96"/>
        <v>0.26499667913638425</v>
      </c>
      <c r="AB85" s="111">
        <f t="shared" si="83"/>
        <v>0.26277651128247492</v>
      </c>
      <c r="AC85" s="111">
        <f t="shared" si="84"/>
        <v>0.26012819262177844</v>
      </c>
      <c r="AD85" s="111">
        <f t="shared" si="97"/>
        <v>0.26698866470633553</v>
      </c>
    </row>
    <row r="86" spans="1:30" x14ac:dyDescent="0.15">
      <c r="A86" t="s">
        <v>355</v>
      </c>
      <c r="B86" s="19">
        <f t="shared" ref="B86:N86" si="114">B117+B148+B179+B210</f>
        <v>7464.7033100000008</v>
      </c>
      <c r="C86" s="19">
        <f t="shared" si="114"/>
        <v>8150.3119900506708</v>
      </c>
      <c r="D86" s="19">
        <f t="shared" si="114"/>
        <v>11612.517643105812</v>
      </c>
      <c r="E86" s="19">
        <f t="shared" si="114"/>
        <v>17257.222317564789</v>
      </c>
      <c r="F86" s="19">
        <f t="shared" si="114"/>
        <v>23794.946102233062</v>
      </c>
      <c r="G86" s="19">
        <f t="shared" si="114"/>
        <v>35087.146359271283</v>
      </c>
      <c r="H86" s="19">
        <f t="shared" si="114"/>
        <v>53245.744011156734</v>
      </c>
      <c r="I86" s="19">
        <f t="shared" si="114"/>
        <v>70204.122585897872</v>
      </c>
      <c r="J86" s="19">
        <f t="shared" si="114"/>
        <v>92233.053931683738</v>
      </c>
      <c r="K86" s="19">
        <f t="shared" si="114"/>
        <v>120678.67399316581</v>
      </c>
      <c r="L86" s="19">
        <f t="shared" si="114"/>
        <v>157170.37008748404</v>
      </c>
      <c r="M86" s="19">
        <f t="shared" si="114"/>
        <v>204646.3484055688</v>
      </c>
      <c r="N86" s="19">
        <f t="shared" si="114"/>
        <v>266827.53807699814</v>
      </c>
      <c r="O86" s="19">
        <f t="shared" si="81"/>
        <v>343792.84222022805</v>
      </c>
      <c r="Q86" s="111">
        <f t="shared" si="86"/>
        <v>9.184674213805688E-2</v>
      </c>
      <c r="R86" s="111">
        <f t="shared" si="87"/>
        <v>0.42479424803388621</v>
      </c>
      <c r="S86" s="111">
        <f t="shared" si="88"/>
        <v>0.48608793096733494</v>
      </c>
      <c r="T86" s="111">
        <f t="shared" si="89"/>
        <v>0.37883986567259043</v>
      </c>
      <c r="U86" s="111">
        <f t="shared" si="90"/>
        <v>0.47456296847751611</v>
      </c>
      <c r="V86" s="111">
        <f t="shared" si="91"/>
        <v>0.51752848367753623</v>
      </c>
      <c r="W86" s="111">
        <f t="shared" si="92"/>
        <v>0.31849265870315957</v>
      </c>
      <c r="X86" s="111">
        <f t="shared" si="93"/>
        <v>0.31378401345066997</v>
      </c>
      <c r="Y86" s="111">
        <f t="shared" si="94"/>
        <v>0.3084102591089688</v>
      </c>
      <c r="Z86" s="111">
        <f t="shared" si="95"/>
        <v>0.30238728092409106</v>
      </c>
      <c r="AA86" s="111">
        <f t="shared" si="96"/>
        <v>0.30206697542074079</v>
      </c>
      <c r="AB86" s="111">
        <f t="shared" si="83"/>
        <v>0.30384705202849971</v>
      </c>
      <c r="AC86" s="111">
        <f t="shared" si="84"/>
        <v>0.28844588042865382</v>
      </c>
      <c r="AD86" s="111">
        <f t="shared" si="97"/>
        <v>0.30531698775422789</v>
      </c>
    </row>
    <row r="87" spans="1:30" x14ac:dyDescent="0.15">
      <c r="A87" t="s">
        <v>356</v>
      </c>
      <c r="B87" s="19">
        <f t="shared" ref="B87:N87" si="115">B118+B149+B180+B211</f>
        <v>0</v>
      </c>
      <c r="C87" s="19">
        <f t="shared" si="115"/>
        <v>0</v>
      </c>
      <c r="D87" s="19">
        <f t="shared" si="115"/>
        <v>0</v>
      </c>
      <c r="E87" s="19">
        <f t="shared" si="115"/>
        <v>0</v>
      </c>
      <c r="F87" s="19">
        <f t="shared" si="115"/>
        <v>0</v>
      </c>
      <c r="G87" s="19">
        <f t="shared" si="115"/>
        <v>0</v>
      </c>
      <c r="H87" s="19">
        <f t="shared" si="115"/>
        <v>0</v>
      </c>
      <c r="I87" s="19">
        <f t="shared" si="115"/>
        <v>0</v>
      </c>
      <c r="J87" s="19">
        <f t="shared" si="115"/>
        <v>0</v>
      </c>
      <c r="K87" s="19">
        <f t="shared" si="115"/>
        <v>0</v>
      </c>
      <c r="L87" s="19">
        <f t="shared" si="115"/>
        <v>0</v>
      </c>
      <c r="M87" s="19">
        <f t="shared" si="115"/>
        <v>0</v>
      </c>
      <c r="N87" s="19">
        <f t="shared" si="115"/>
        <v>0</v>
      </c>
      <c r="O87" s="19">
        <f t="shared" si="81"/>
        <v>0</v>
      </c>
      <c r="Q87" s="111" t="str">
        <f t="shared" si="86"/>
        <v>n.a.</v>
      </c>
      <c r="R87" s="111" t="str">
        <f t="shared" si="87"/>
        <v>n.a.</v>
      </c>
      <c r="S87" s="111" t="str">
        <f t="shared" si="88"/>
        <v>n.a.</v>
      </c>
      <c r="T87" s="111" t="str">
        <f t="shared" si="89"/>
        <v>n.a.</v>
      </c>
      <c r="U87" s="111" t="str">
        <f t="shared" si="90"/>
        <v>n.a.</v>
      </c>
      <c r="V87" s="111" t="str">
        <f t="shared" si="91"/>
        <v>n.a.</v>
      </c>
      <c r="W87" s="111" t="str">
        <f t="shared" si="92"/>
        <v>n.a.</v>
      </c>
      <c r="X87" s="111" t="str">
        <f t="shared" si="93"/>
        <v>n.a.</v>
      </c>
      <c r="Y87" s="111" t="str">
        <f t="shared" si="94"/>
        <v>n.a.</v>
      </c>
      <c r="Z87" s="111" t="str">
        <f t="shared" si="95"/>
        <v>n.a.</v>
      </c>
      <c r="AA87" s="111" t="str">
        <f t="shared" si="96"/>
        <v>n.a.</v>
      </c>
      <c r="AB87" s="111" t="str">
        <f t="shared" si="83"/>
        <v>n.a.</v>
      </c>
      <c r="AC87" s="111" t="str">
        <f t="shared" si="84"/>
        <v>n.a.</v>
      </c>
      <c r="AD87" s="111" t="str">
        <f t="shared" si="97"/>
        <v>n.a.</v>
      </c>
    </row>
    <row r="88" spans="1:30" x14ac:dyDescent="0.15">
      <c r="A88" t="s">
        <v>357</v>
      </c>
      <c r="B88" s="19">
        <f t="shared" ref="B88:N88" si="116">B119+B150+B181+B212</f>
        <v>0</v>
      </c>
      <c r="C88" s="19">
        <f t="shared" si="116"/>
        <v>0</v>
      </c>
      <c r="D88" s="19">
        <f t="shared" si="116"/>
        <v>0</v>
      </c>
      <c r="E88" s="19">
        <f t="shared" si="116"/>
        <v>10</v>
      </c>
      <c r="F88" s="19">
        <f t="shared" si="116"/>
        <v>0</v>
      </c>
      <c r="G88" s="19">
        <f t="shared" si="116"/>
        <v>0</v>
      </c>
      <c r="H88" s="19">
        <f t="shared" si="116"/>
        <v>0</v>
      </c>
      <c r="I88" s="19">
        <f t="shared" si="116"/>
        <v>0</v>
      </c>
      <c r="J88" s="19">
        <f t="shared" si="116"/>
        <v>0</v>
      </c>
      <c r="K88" s="19">
        <f t="shared" si="116"/>
        <v>0</v>
      </c>
      <c r="L88" s="19">
        <f t="shared" si="116"/>
        <v>0</v>
      </c>
      <c r="M88" s="19">
        <f t="shared" si="116"/>
        <v>0</v>
      </c>
      <c r="N88" s="19">
        <f t="shared" si="116"/>
        <v>0</v>
      </c>
      <c r="O88" s="19">
        <f t="shared" si="81"/>
        <v>0</v>
      </c>
      <c r="Q88" s="111" t="str">
        <f t="shared" si="86"/>
        <v>n.a.</v>
      </c>
      <c r="R88" s="111" t="str">
        <f t="shared" si="87"/>
        <v>n.a.</v>
      </c>
      <c r="S88" s="111" t="str">
        <f t="shared" si="88"/>
        <v>n.a.</v>
      </c>
      <c r="T88" s="111">
        <f t="shared" si="89"/>
        <v>-1</v>
      </c>
      <c r="U88" s="111" t="str">
        <f t="shared" si="90"/>
        <v>n.a.</v>
      </c>
      <c r="V88" s="111" t="str">
        <f t="shared" si="91"/>
        <v>n.a.</v>
      </c>
      <c r="W88" s="111" t="str">
        <f t="shared" si="92"/>
        <v>n.a.</v>
      </c>
      <c r="X88" s="111" t="str">
        <f t="shared" si="93"/>
        <v>n.a.</v>
      </c>
      <c r="Y88" s="111" t="str">
        <f t="shared" si="94"/>
        <v>n.a.</v>
      </c>
      <c r="Z88" s="111" t="str">
        <f t="shared" si="95"/>
        <v>n.a.</v>
      </c>
      <c r="AA88" s="111" t="str">
        <f t="shared" si="96"/>
        <v>n.a.</v>
      </c>
      <c r="AB88" s="111" t="str">
        <f t="shared" si="83"/>
        <v>n.a.</v>
      </c>
      <c r="AC88" s="111" t="str">
        <f t="shared" si="84"/>
        <v>n.a.</v>
      </c>
      <c r="AD88" s="111" t="str">
        <f t="shared" si="97"/>
        <v>n.a.</v>
      </c>
    </row>
    <row r="89" spans="1:30" x14ac:dyDescent="0.15">
      <c r="A89" t="s">
        <v>358</v>
      </c>
      <c r="B89" s="19">
        <f t="shared" ref="B89:N89" si="117">B120+B151+B182+B213</f>
        <v>39999.916765000002</v>
      </c>
      <c r="C89" s="19">
        <f t="shared" si="117"/>
        <v>49115.957831281812</v>
      </c>
      <c r="D89" s="19">
        <f t="shared" si="117"/>
        <v>64687.829285577885</v>
      </c>
      <c r="E89" s="19">
        <f t="shared" si="117"/>
        <v>86578.024300554185</v>
      </c>
      <c r="F89" s="19">
        <f t="shared" si="117"/>
        <v>116086.60663263161</v>
      </c>
      <c r="G89" s="19">
        <f t="shared" si="117"/>
        <v>158556.49749726272</v>
      </c>
      <c r="H89" s="19">
        <f t="shared" si="117"/>
        <v>205385.69064398561</v>
      </c>
      <c r="I89" s="19">
        <f t="shared" si="117"/>
        <v>274535.81746000535</v>
      </c>
      <c r="J89" s="19">
        <f t="shared" si="117"/>
        <v>368209.97025386419</v>
      </c>
      <c r="K89" s="19">
        <f t="shared" si="117"/>
        <v>487310.12514672813</v>
      </c>
      <c r="L89" s="19">
        <f t="shared" si="117"/>
        <v>641869.62141355593</v>
      </c>
      <c r="M89" s="19">
        <f t="shared" si="117"/>
        <v>840111.34372790018</v>
      </c>
      <c r="N89" s="19">
        <f t="shared" si="117"/>
        <v>1093311.3424722231</v>
      </c>
      <c r="O89" s="19">
        <f t="shared" si="81"/>
        <v>1413697.8320359576</v>
      </c>
      <c r="Q89" s="111">
        <f t="shared" si="86"/>
        <v>0.22790150089158101</v>
      </c>
      <c r="R89" s="111">
        <f t="shared" si="87"/>
        <v>0.31704301701265791</v>
      </c>
      <c r="S89" s="111">
        <f t="shared" si="88"/>
        <v>0.33839742740999212</v>
      </c>
      <c r="T89" s="111">
        <f t="shared" si="89"/>
        <v>0.34083224433071901</v>
      </c>
      <c r="U89" s="111">
        <f t="shared" si="90"/>
        <v>0.36584660450134088</v>
      </c>
      <c r="V89" s="111">
        <f t="shared" si="91"/>
        <v>0.29534704591674865</v>
      </c>
      <c r="W89" s="111">
        <f t="shared" si="92"/>
        <v>0.3366842480564245</v>
      </c>
      <c r="X89" s="111">
        <f t="shared" si="93"/>
        <v>0.34120922239046414</v>
      </c>
      <c r="Y89" s="111">
        <f t="shared" si="94"/>
        <v>0.32345716986085349</v>
      </c>
      <c r="Z89" s="111">
        <f t="shared" si="95"/>
        <v>0.31716865357618063</v>
      </c>
      <c r="AA89" s="111">
        <f t="shared" si="96"/>
        <v>0.3088504514012782</v>
      </c>
      <c r="AB89" s="111">
        <f t="shared" si="83"/>
        <v>0.30138862025213964</v>
      </c>
      <c r="AC89" s="111">
        <f t="shared" si="84"/>
        <v>0.29304231751521814</v>
      </c>
      <c r="AD89" s="111">
        <f t="shared" si="97"/>
        <v>0.3172972122749218</v>
      </c>
    </row>
    <row r="90" spans="1:30" x14ac:dyDescent="0.15">
      <c r="A90" t="s">
        <v>359</v>
      </c>
      <c r="B90" s="19">
        <f t="shared" ref="B90:N90" si="118">B121+B152+B183+B214</f>
        <v>1655.9178319999999</v>
      </c>
      <c r="C90" s="19">
        <f t="shared" si="118"/>
        <v>2484.680616626682</v>
      </c>
      <c r="D90" s="19">
        <f t="shared" si="118"/>
        <v>3650.8401683343368</v>
      </c>
      <c r="E90" s="19">
        <f t="shared" si="118"/>
        <v>4570.8410421982417</v>
      </c>
      <c r="F90" s="19">
        <f t="shared" si="118"/>
        <v>5514.4730549698897</v>
      </c>
      <c r="G90" s="19">
        <f t="shared" si="118"/>
        <v>7303.6271266177455</v>
      </c>
      <c r="H90" s="19">
        <f t="shared" si="118"/>
        <v>9218.4748839753993</v>
      </c>
      <c r="I90" s="19">
        <f t="shared" si="118"/>
        <v>12474.569294331399</v>
      </c>
      <c r="J90" s="19">
        <f t="shared" si="118"/>
        <v>16813.396717904245</v>
      </c>
      <c r="K90" s="19">
        <f t="shared" si="118"/>
        <v>22571.385286032619</v>
      </c>
      <c r="L90" s="19">
        <f t="shared" si="118"/>
        <v>30171.030315767111</v>
      </c>
      <c r="M90" s="19">
        <f t="shared" si="118"/>
        <v>40204.448178356317</v>
      </c>
      <c r="N90" s="19">
        <f t="shared" si="118"/>
        <v>53299.584696187165</v>
      </c>
      <c r="O90" s="19">
        <f t="shared" si="81"/>
        <v>68944.477420671028</v>
      </c>
      <c r="Q90" s="111">
        <f t="shared" si="86"/>
        <v>0.50048545200199412</v>
      </c>
      <c r="R90" s="111">
        <f t="shared" si="87"/>
        <v>0.4693398193329521</v>
      </c>
      <c r="S90" s="111">
        <f t="shared" si="88"/>
        <v>0.25199702847677585</v>
      </c>
      <c r="T90" s="111">
        <f t="shared" si="89"/>
        <v>0.20644603565514275</v>
      </c>
      <c r="U90" s="111">
        <f t="shared" si="90"/>
        <v>0.32444696960399333</v>
      </c>
      <c r="V90" s="111">
        <f t="shared" si="91"/>
        <v>0.26217764463619408</v>
      </c>
      <c r="W90" s="111">
        <f t="shared" si="92"/>
        <v>0.35321400246109169</v>
      </c>
      <c r="X90" s="111">
        <f t="shared" si="93"/>
        <v>0.34781380592790989</v>
      </c>
      <c r="Y90" s="111">
        <f t="shared" si="94"/>
        <v>0.34246432560511764</v>
      </c>
      <c r="Z90" s="111">
        <f t="shared" si="95"/>
        <v>0.33669377990890181</v>
      </c>
      <c r="AA90" s="111">
        <f t="shared" si="96"/>
        <v>0.3325513831506719</v>
      </c>
      <c r="AB90" s="111">
        <f t="shared" si="83"/>
        <v>0.32571362401836157</v>
      </c>
      <c r="AC90" s="111">
        <f t="shared" si="84"/>
        <v>0.29352747894118281</v>
      </c>
      <c r="AD90" s="111">
        <f t="shared" si="97"/>
        <v>0.33301287441100325</v>
      </c>
    </row>
    <row r="91" spans="1:30" x14ac:dyDescent="0.15">
      <c r="A91" t="s">
        <v>360</v>
      </c>
      <c r="B91" s="19">
        <f t="shared" ref="B91:N91" si="119">B122+B153+B184+B215</f>
        <v>0</v>
      </c>
      <c r="C91" s="19">
        <f t="shared" si="119"/>
        <v>0</v>
      </c>
      <c r="D91" s="19">
        <f t="shared" si="119"/>
        <v>0</v>
      </c>
      <c r="E91" s="19">
        <f t="shared" si="119"/>
        <v>0</v>
      </c>
      <c r="F91" s="19">
        <f t="shared" si="119"/>
        <v>0</v>
      </c>
      <c r="G91" s="19">
        <f t="shared" si="119"/>
        <v>0</v>
      </c>
      <c r="H91" s="19">
        <f t="shared" si="119"/>
        <v>0</v>
      </c>
      <c r="I91" s="19">
        <f t="shared" si="119"/>
        <v>0</v>
      </c>
      <c r="J91" s="19">
        <f t="shared" si="119"/>
        <v>0</v>
      </c>
      <c r="K91" s="19">
        <f t="shared" si="119"/>
        <v>0</v>
      </c>
      <c r="L91" s="19">
        <f t="shared" si="119"/>
        <v>0</v>
      </c>
      <c r="M91" s="19">
        <f t="shared" si="119"/>
        <v>0</v>
      </c>
      <c r="N91" s="19">
        <f t="shared" si="119"/>
        <v>0</v>
      </c>
      <c r="O91" s="19">
        <f t="shared" si="81"/>
        <v>0</v>
      </c>
      <c r="Q91" s="111" t="str">
        <f t="shared" si="86"/>
        <v>n.a.</v>
      </c>
      <c r="R91" s="111" t="str">
        <f t="shared" si="87"/>
        <v>n.a.</v>
      </c>
      <c r="S91" s="111" t="str">
        <f t="shared" si="88"/>
        <v>n.a.</v>
      </c>
      <c r="T91" s="111" t="str">
        <f t="shared" si="89"/>
        <v>n.a.</v>
      </c>
      <c r="U91" s="111" t="str">
        <f t="shared" si="90"/>
        <v>n.a.</v>
      </c>
      <c r="V91" s="111" t="str">
        <f t="shared" si="91"/>
        <v>n.a.</v>
      </c>
      <c r="W91" s="111" t="str">
        <f t="shared" si="92"/>
        <v>n.a.</v>
      </c>
      <c r="X91" s="111" t="str">
        <f t="shared" si="93"/>
        <v>n.a.</v>
      </c>
      <c r="Y91" s="111" t="str">
        <f t="shared" si="94"/>
        <v>n.a.</v>
      </c>
      <c r="Z91" s="111" t="str">
        <f t="shared" si="95"/>
        <v>n.a.</v>
      </c>
      <c r="AA91" s="111" t="str">
        <f t="shared" si="96"/>
        <v>n.a.</v>
      </c>
      <c r="AB91" s="111" t="str">
        <f t="shared" si="83"/>
        <v>n.a.</v>
      </c>
      <c r="AC91" s="111" t="str">
        <f t="shared" si="84"/>
        <v>n.a.</v>
      </c>
      <c r="AD91" s="111" t="str">
        <f t="shared" si="97"/>
        <v>n.a.</v>
      </c>
    </row>
    <row r="92" spans="1:30" x14ac:dyDescent="0.15">
      <c r="A92" t="s">
        <v>361</v>
      </c>
      <c r="B92" s="19">
        <f t="shared" ref="B92:N92" si="120">B123+B154+B185+B216</f>
        <v>429.38263888888889</v>
      </c>
      <c r="C92" s="19">
        <f t="shared" si="120"/>
        <v>403.64191707373232</v>
      </c>
      <c r="D92" s="19">
        <f t="shared" si="120"/>
        <v>381.32154713642626</v>
      </c>
      <c r="E92" s="19">
        <f t="shared" si="120"/>
        <v>508.55921048690266</v>
      </c>
      <c r="F92" s="19">
        <f t="shared" si="120"/>
        <v>583.4091158603776</v>
      </c>
      <c r="G92" s="19">
        <f t="shared" si="120"/>
        <v>738.46644150328609</v>
      </c>
      <c r="H92" s="19">
        <f t="shared" si="120"/>
        <v>905.32450814284618</v>
      </c>
      <c r="I92" s="19">
        <f t="shared" si="120"/>
        <v>1169.4718772993333</v>
      </c>
      <c r="J92" s="19">
        <f t="shared" si="120"/>
        <v>1513.9161243263134</v>
      </c>
      <c r="K92" s="19">
        <f t="shared" si="120"/>
        <v>1963.7149772211005</v>
      </c>
      <c r="L92" s="19">
        <f t="shared" si="120"/>
        <v>2552.0945832291545</v>
      </c>
      <c r="M92" s="19">
        <f t="shared" si="120"/>
        <v>3322.6657975498465</v>
      </c>
      <c r="N92" s="19">
        <f t="shared" si="120"/>
        <v>4330.7357757379004</v>
      </c>
      <c r="O92" s="19">
        <f t="shared" si="81"/>
        <v>5541.5848463009997</v>
      </c>
      <c r="Q92" s="111">
        <f t="shared" si="86"/>
        <v>-5.994821281495144E-2</v>
      </c>
      <c r="R92" s="111">
        <f t="shared" si="87"/>
        <v>-5.529745299774913E-2</v>
      </c>
      <c r="S92" s="111">
        <f t="shared" si="88"/>
        <v>0.33367551428966147</v>
      </c>
      <c r="T92" s="111">
        <f t="shared" si="89"/>
        <v>0.14718031613627147</v>
      </c>
      <c r="U92" s="111">
        <f t="shared" si="90"/>
        <v>0.26577803024938862</v>
      </c>
      <c r="V92" s="111">
        <f t="shared" si="91"/>
        <v>0.22595213169049289</v>
      </c>
      <c r="W92" s="111">
        <f t="shared" si="92"/>
        <v>0.29177092498948309</v>
      </c>
      <c r="X92" s="111">
        <f t="shared" si="93"/>
        <v>0.29452973920365388</v>
      </c>
      <c r="Y92" s="111">
        <f t="shared" si="94"/>
        <v>0.29710949349650795</v>
      </c>
      <c r="Z92" s="111">
        <f t="shared" si="95"/>
        <v>0.2996257668924458</v>
      </c>
      <c r="AA92" s="111">
        <f t="shared" si="96"/>
        <v>0.30193677749423053</v>
      </c>
      <c r="AB92" s="111">
        <f t="shared" si="83"/>
        <v>0.30339192672685011</v>
      </c>
      <c r="AC92" s="111">
        <f t="shared" si="84"/>
        <v>0.2795943075877878</v>
      </c>
      <c r="AD92" s="111">
        <f t="shared" si="97"/>
        <v>0.29540104850481552</v>
      </c>
    </row>
    <row r="93" spans="1:30" x14ac:dyDescent="0.15">
      <c r="A93" t="s">
        <v>362</v>
      </c>
      <c r="B93" s="19">
        <f t="shared" ref="B93:N93" si="121">B124+B155+B186+B217</f>
        <v>812.13873000000001</v>
      </c>
      <c r="C93" s="19">
        <f t="shared" si="121"/>
        <v>1015.8938891993902</v>
      </c>
      <c r="D93" s="19">
        <f t="shared" si="121"/>
        <v>1546.271472630363</v>
      </c>
      <c r="E93" s="19">
        <f t="shared" si="121"/>
        <v>2945.6101252968379</v>
      </c>
      <c r="F93" s="19">
        <f t="shared" si="121"/>
        <v>3970.9001306839123</v>
      </c>
      <c r="G93" s="19">
        <f t="shared" si="121"/>
        <v>5364.5540904344562</v>
      </c>
      <c r="H93" s="19">
        <f t="shared" si="121"/>
        <v>7175.1305869227554</v>
      </c>
      <c r="I93" s="19">
        <f t="shared" si="121"/>
        <v>9753.2566875102111</v>
      </c>
      <c r="J93" s="19">
        <f t="shared" si="121"/>
        <v>12792.934585214454</v>
      </c>
      <c r="K93" s="19">
        <f t="shared" si="121"/>
        <v>16707.328552330731</v>
      </c>
      <c r="L93" s="19">
        <f t="shared" si="121"/>
        <v>21745.470942063206</v>
      </c>
      <c r="M93" s="19">
        <f t="shared" si="121"/>
        <v>28212.951266692766</v>
      </c>
      <c r="N93" s="19">
        <f t="shared" si="121"/>
        <v>36490.450228699257</v>
      </c>
      <c r="O93" s="19">
        <f t="shared" si="81"/>
        <v>46975.952505196459</v>
      </c>
      <c r="Q93" s="111">
        <f t="shared" si="86"/>
        <v>0.25088713500880599</v>
      </c>
      <c r="R93" s="111">
        <f t="shared" si="87"/>
        <v>0.52207970642382229</v>
      </c>
      <c r="S93" s="111">
        <f t="shared" si="88"/>
        <v>0.90497605202924647</v>
      </c>
      <c r="T93" s="111">
        <f t="shared" si="89"/>
        <v>0.3480739004058635</v>
      </c>
      <c r="U93" s="111">
        <f t="shared" si="90"/>
        <v>0.35096676166230178</v>
      </c>
      <c r="V93" s="111">
        <f t="shared" si="91"/>
        <v>0.33750736146304128</v>
      </c>
      <c r="W93" s="111">
        <f t="shared" si="92"/>
        <v>0.35931417126906307</v>
      </c>
      <c r="X93" s="111">
        <f t="shared" si="93"/>
        <v>0.31165773598441038</v>
      </c>
      <c r="Y93" s="111">
        <f t="shared" si="94"/>
        <v>0.3059809257244519</v>
      </c>
      <c r="Z93" s="111">
        <f t="shared" si="95"/>
        <v>0.30155284095551216</v>
      </c>
      <c r="AA93" s="111">
        <f t="shared" si="96"/>
        <v>0.29741734919703355</v>
      </c>
      <c r="AB93" s="111">
        <f t="shared" si="83"/>
        <v>0.29339358664609549</v>
      </c>
      <c r="AC93" s="111">
        <f t="shared" si="84"/>
        <v>0.28734921632319277</v>
      </c>
      <c r="AD93" s="111">
        <f t="shared" si="97"/>
        <v>0.30791032826712517</v>
      </c>
    </row>
    <row r="94" spans="1:30" x14ac:dyDescent="0.15">
      <c r="A94" t="s">
        <v>363</v>
      </c>
      <c r="B94" s="19">
        <f t="shared" ref="B94:N94" si="122">B125+B156+B187+B218</f>
        <v>3907.6308949999998</v>
      </c>
      <c r="C94" s="19">
        <f t="shared" si="122"/>
        <v>4801.1229744465518</v>
      </c>
      <c r="D94" s="19">
        <f t="shared" si="122"/>
        <v>6613.3233681334605</v>
      </c>
      <c r="E94" s="19">
        <f t="shared" si="122"/>
        <v>8809.5143804183972</v>
      </c>
      <c r="F94" s="19">
        <f t="shared" si="122"/>
        <v>11672.113163484941</v>
      </c>
      <c r="G94" s="19">
        <f t="shared" si="122"/>
        <v>16670.558315726459</v>
      </c>
      <c r="H94" s="19">
        <f t="shared" si="122"/>
        <v>21124.972584282677</v>
      </c>
      <c r="I94" s="19">
        <f t="shared" si="122"/>
        <v>27352.830367742481</v>
      </c>
      <c r="J94" s="19">
        <f t="shared" si="122"/>
        <v>35594.166821816398</v>
      </c>
      <c r="K94" s="19">
        <f t="shared" si="122"/>
        <v>46504.560973593019</v>
      </c>
      <c r="L94" s="19">
        <f t="shared" si="122"/>
        <v>60645.549006735186</v>
      </c>
      <c r="M94" s="19">
        <f t="shared" si="122"/>
        <v>78620.443227618947</v>
      </c>
      <c r="N94" s="19">
        <f t="shared" si="122"/>
        <v>101311.5566157115</v>
      </c>
      <c r="O94" s="19">
        <f t="shared" si="81"/>
        <v>129685.49339004241</v>
      </c>
      <c r="Q94" s="111">
        <f t="shared" si="86"/>
        <v>0.22865314136752724</v>
      </c>
      <c r="R94" s="111">
        <f t="shared" si="87"/>
        <v>0.37745344231592193</v>
      </c>
      <c r="S94" s="111">
        <f t="shared" si="88"/>
        <v>0.33208583491733723</v>
      </c>
      <c r="T94" s="111">
        <f t="shared" si="89"/>
        <v>0.32494399344298341</v>
      </c>
      <c r="U94" s="111">
        <f t="shared" si="90"/>
        <v>0.42823823606154399</v>
      </c>
      <c r="V94" s="111">
        <f t="shared" si="91"/>
        <v>0.26720246462016028</v>
      </c>
      <c r="W94" s="111">
        <f t="shared" si="92"/>
        <v>0.29481021850383038</v>
      </c>
      <c r="X94" s="111">
        <f t="shared" si="93"/>
        <v>0.30129739201662376</v>
      </c>
      <c r="Y94" s="111">
        <f t="shared" si="94"/>
        <v>0.30652197047886554</v>
      </c>
      <c r="Z94" s="111">
        <f t="shared" si="95"/>
        <v>0.30407744395591507</v>
      </c>
      <c r="AA94" s="111">
        <f t="shared" si="96"/>
        <v>0.29639263746936328</v>
      </c>
      <c r="AB94" s="111">
        <f t="shared" si="83"/>
        <v>0.28861594334183649</v>
      </c>
      <c r="AC94" s="111">
        <f t="shared" si="84"/>
        <v>0.28006614173304145</v>
      </c>
      <c r="AD94" s="111">
        <f t="shared" si="97"/>
        <v>0.29594041808117866</v>
      </c>
    </row>
    <row r="95" spans="1:30" x14ac:dyDescent="0.15">
      <c r="A95" t="s">
        <v>364</v>
      </c>
      <c r="B95" s="19">
        <f t="shared" ref="B95:N95" si="123">B126+B157+B188+B219</f>
        <v>12228.766545</v>
      </c>
      <c r="C95" s="19">
        <f t="shared" si="123"/>
        <v>15354.094879058473</v>
      </c>
      <c r="D95" s="19">
        <f t="shared" si="123"/>
        <v>20255.521622017975</v>
      </c>
      <c r="E95" s="19">
        <f t="shared" si="123"/>
        <v>26378.954076166661</v>
      </c>
      <c r="F95" s="19">
        <f t="shared" si="123"/>
        <v>32288.188923233021</v>
      </c>
      <c r="G95" s="19">
        <f t="shared" si="123"/>
        <v>40930.401473256497</v>
      </c>
      <c r="H95" s="19">
        <f t="shared" si="123"/>
        <v>52538.277624760398</v>
      </c>
      <c r="I95" s="19">
        <f t="shared" si="123"/>
        <v>69387.076381032384</v>
      </c>
      <c r="J95" s="19">
        <f t="shared" si="123"/>
        <v>91273.340066043631</v>
      </c>
      <c r="K95" s="19">
        <f t="shared" si="123"/>
        <v>117119.57257573424</v>
      </c>
      <c r="L95" s="19">
        <f t="shared" si="123"/>
        <v>149304.38434993941</v>
      </c>
      <c r="M95" s="19">
        <f t="shared" si="123"/>
        <v>189689.99615784621</v>
      </c>
      <c r="N95" s="19">
        <f t="shared" si="123"/>
        <v>240166.82984629145</v>
      </c>
      <c r="O95" s="19">
        <f t="shared" si="81"/>
        <v>302712.92274351692</v>
      </c>
      <c r="Q95" s="111">
        <f t="shared" si="86"/>
        <v>0.25557183731962985</v>
      </c>
      <c r="R95" s="111">
        <f t="shared" si="87"/>
        <v>0.31922602937960098</v>
      </c>
      <c r="S95" s="111">
        <f t="shared" si="88"/>
        <v>0.30230929464153844</v>
      </c>
      <c r="T95" s="111">
        <f t="shared" si="89"/>
        <v>0.22401323532403983</v>
      </c>
      <c r="U95" s="111">
        <f t="shared" si="90"/>
        <v>0.26765863426316105</v>
      </c>
      <c r="V95" s="111">
        <f t="shared" si="91"/>
        <v>0.28360034921935395</v>
      </c>
      <c r="W95" s="111">
        <f t="shared" si="92"/>
        <v>0.32069568166299067</v>
      </c>
      <c r="X95" s="111">
        <f t="shared" si="93"/>
        <v>0.31542276784836631</v>
      </c>
      <c r="Y95" s="111">
        <f t="shared" si="94"/>
        <v>0.28317395299644765</v>
      </c>
      <c r="Z95" s="111">
        <f t="shared" si="95"/>
        <v>0.27480301598089563</v>
      </c>
      <c r="AA95" s="111">
        <f t="shared" si="96"/>
        <v>0.27049180091892722</v>
      </c>
      <c r="AB95" s="111">
        <f t="shared" si="83"/>
        <v>0.26610171706915997</v>
      </c>
      <c r="AC95" s="111">
        <f t="shared" si="84"/>
        <v>0.26042769077334871</v>
      </c>
      <c r="AD95" s="111">
        <f t="shared" si="97"/>
        <v>0.28425342575935941</v>
      </c>
    </row>
    <row r="96" spans="1:30" x14ac:dyDescent="0.15">
      <c r="I96" s="20"/>
      <c r="J96" s="20"/>
      <c r="K96" s="20"/>
      <c r="L96" s="20"/>
      <c r="M96" s="20"/>
      <c r="N96" s="20"/>
      <c r="O96" s="20"/>
    </row>
    <row r="97" spans="1:30" x14ac:dyDescent="0.15">
      <c r="A97" s="1" t="s">
        <v>396</v>
      </c>
      <c r="B97" s="1"/>
      <c r="C97" s="1"/>
      <c r="D97" s="1"/>
      <c r="F97" s="18"/>
      <c r="G97" s="18"/>
      <c r="H97" s="18"/>
      <c r="I97" s="20"/>
      <c r="J97" s="20"/>
      <c r="K97" s="20"/>
      <c r="L97" s="20"/>
      <c r="M97" s="20"/>
      <c r="N97" s="20"/>
      <c r="O97" s="20"/>
      <c r="U97" s="18"/>
      <c r="V97" s="18"/>
      <c r="W97" s="18"/>
      <c r="X97" s="18"/>
      <c r="Y97" s="18"/>
      <c r="Z97" s="18"/>
      <c r="AA97" s="18"/>
      <c r="AB97" s="18"/>
      <c r="AC97" s="18"/>
      <c r="AD97" s="18"/>
    </row>
    <row r="98" spans="1:30" s="1" customFormat="1" x14ac:dyDescent="0.15">
      <c r="A98" s="21"/>
      <c r="B98" s="21">
        <v>2017</v>
      </c>
      <c r="C98" s="21">
        <v>2018</v>
      </c>
      <c r="D98" s="21">
        <v>2019</v>
      </c>
      <c r="E98" s="21">
        <v>2020</v>
      </c>
      <c r="F98" s="21">
        <v>2021</v>
      </c>
      <c r="G98" s="21">
        <v>2022</v>
      </c>
      <c r="H98" s="21">
        <v>2023</v>
      </c>
      <c r="I98" s="27">
        <v>2024</v>
      </c>
      <c r="J98" s="27">
        <v>2025</v>
      </c>
      <c r="K98" s="27">
        <v>2026</v>
      </c>
      <c r="L98" s="27">
        <v>2027</v>
      </c>
      <c r="M98" s="27">
        <v>2028</v>
      </c>
      <c r="N98" s="27">
        <v>2029</v>
      </c>
      <c r="O98" s="27">
        <v>2030</v>
      </c>
      <c r="Q98" s="22">
        <v>2018</v>
      </c>
      <c r="R98" s="22">
        <v>2019</v>
      </c>
      <c r="S98" s="22">
        <v>2020</v>
      </c>
      <c r="T98" s="22">
        <v>2021</v>
      </c>
      <c r="U98" s="22">
        <v>2022</v>
      </c>
      <c r="V98" s="22">
        <v>2023</v>
      </c>
      <c r="W98" s="22">
        <v>2024</v>
      </c>
      <c r="X98" s="22">
        <v>2025</v>
      </c>
      <c r="Y98" s="22">
        <v>2026</v>
      </c>
      <c r="Z98" s="22">
        <v>2027</v>
      </c>
      <c r="AA98" s="22">
        <v>2028</v>
      </c>
      <c r="AB98" s="22">
        <v>2029</v>
      </c>
      <c r="AC98" s="22">
        <v>2030</v>
      </c>
      <c r="AD98" s="22" t="s">
        <v>524</v>
      </c>
    </row>
    <row r="99" spans="1:30" x14ac:dyDescent="0.15">
      <c r="A99" t="s">
        <v>337</v>
      </c>
      <c r="B99" s="19">
        <v>877.37399999999968</v>
      </c>
      <c r="C99" s="19">
        <v>1166.0670000000005</v>
      </c>
      <c r="D99" s="19">
        <v>1867.8540000000003</v>
      </c>
      <c r="E99" s="19">
        <v>2776.8929999999996</v>
      </c>
      <c r="F99" s="19">
        <v>4299.4980480000004</v>
      </c>
      <c r="G99" s="19">
        <v>6130.7264800000012</v>
      </c>
      <c r="H99" s="19">
        <v>8758.6584799999982</v>
      </c>
      <c r="I99" s="19">
        <v>12634.534149442528</v>
      </c>
      <c r="J99" s="19">
        <v>18003.096792557011</v>
      </c>
      <c r="K99" s="19">
        <v>25615.393444227506</v>
      </c>
      <c r="L99" s="19">
        <v>36388.2583016766</v>
      </c>
      <c r="M99" s="19">
        <v>51278.457512281559</v>
      </c>
      <c r="N99" s="19">
        <v>71765.659869546638</v>
      </c>
      <c r="O99" s="19">
        <v>99700.084588741098</v>
      </c>
      <c r="P99" s="19"/>
      <c r="Q99" s="6">
        <f t="shared" ref="Q99:Q126" si="124">IFERROR(C99/B99-1,"n.a.")</f>
        <v>0.32904211886835144</v>
      </c>
      <c r="R99" s="6">
        <f t="shared" ref="R99:R126" si="125">IFERROR(D99/C99-1,"n.a.")</f>
        <v>0.60184106059085751</v>
      </c>
      <c r="S99" s="6">
        <f t="shared" ref="S99:S126" si="126">IFERROR(E99/D99-1,"n.a.")</f>
        <v>0.48667561811576232</v>
      </c>
      <c r="T99" s="6">
        <f t="shared" ref="T99:T126" si="127">IFERROR(F99/E99-1,"n.a.")</f>
        <v>0.54831246576659631</v>
      </c>
      <c r="U99" s="6">
        <f t="shared" ref="U99:U126" si="128">IFERROR(G99/F99-1,"n.a.")</f>
        <v>0.42591679576452757</v>
      </c>
      <c r="V99" s="6">
        <f t="shared" ref="V99:V126" si="129">IFERROR(H99/G99-1,"n.a.")</f>
        <v>0.42864936293814182</v>
      </c>
      <c r="W99" s="6">
        <f t="shared" ref="W99:W126" si="130">IFERROR(I99/H99-1,"n.a.")</f>
        <v>0.44251932853563325</v>
      </c>
      <c r="X99" s="6">
        <f t="shared" ref="X99:X126" si="131">IFERROR(J99/I99-1,"n.a.")</f>
        <v>0.42491179964489301</v>
      </c>
      <c r="Y99" s="6">
        <f t="shared" ref="Y99:Y126" si="132">IFERROR(K99/J99-1,"n.a.")</f>
        <v>0.42283262370825181</v>
      </c>
      <c r="Z99" s="6">
        <f t="shared" ref="Z99:Z126" si="133">IFERROR(L99/K99-1,"n.a.")</f>
        <v>0.42056214677728421</v>
      </c>
      <c r="AA99" s="6">
        <f t="shared" ref="AA99:AA126" si="134">IFERROR(M99/L99-1,"n.a.")</f>
        <v>0.40920340531711807</v>
      </c>
      <c r="AB99" s="6">
        <f t="shared" ref="AB99:AB126" si="135">IFERROR(N99/M99-1,"n.a.")</f>
        <v>0.3995284443249536</v>
      </c>
      <c r="AC99" s="6">
        <f t="shared" ref="AC99:AC126" si="136">IFERROR(O99/N99-1,"n.a.")</f>
        <v>0.38924500617666968</v>
      </c>
      <c r="AD99" s="111">
        <f>IFERROR((O99/H99)^(1/($O$7-$H$7))-1,"n.a.")</f>
        <v>0.41544823302643752</v>
      </c>
    </row>
    <row r="100" spans="1:30" x14ac:dyDescent="0.15">
      <c r="A100" t="s">
        <v>338</v>
      </c>
      <c r="B100" s="19">
        <v>96.653000000000006</v>
      </c>
      <c r="C100" s="19">
        <v>138.05199999999999</v>
      </c>
      <c r="D100" s="19">
        <v>109.40200000000002</v>
      </c>
      <c r="E100" s="19">
        <v>128.05700000000002</v>
      </c>
      <c r="F100" s="19">
        <v>153.39699999999999</v>
      </c>
      <c r="G100" s="19">
        <v>243.8</v>
      </c>
      <c r="H100" s="19">
        <v>381.8</v>
      </c>
      <c r="I100" s="19">
        <v>491.0583347898185</v>
      </c>
      <c r="J100" s="19">
        <v>682.04516958125282</v>
      </c>
      <c r="K100" s="19">
        <v>945.2549177918952</v>
      </c>
      <c r="L100" s="19">
        <v>1305.732278732256</v>
      </c>
      <c r="M100" s="19">
        <v>1773.9451642444212</v>
      </c>
      <c r="N100" s="19">
        <v>2378.2071837690864</v>
      </c>
      <c r="O100" s="19">
        <v>3112.6675065442828</v>
      </c>
      <c r="Q100" s="111">
        <f t="shared" si="124"/>
        <v>0.42832607368627973</v>
      </c>
      <c r="R100" s="111">
        <f t="shared" si="125"/>
        <v>-0.20753049575522253</v>
      </c>
      <c r="S100" s="111">
        <f t="shared" si="126"/>
        <v>0.17051790643681097</v>
      </c>
      <c r="T100" s="111">
        <f t="shared" si="127"/>
        <v>0.19788063128138234</v>
      </c>
      <c r="U100" s="111">
        <f t="shared" si="128"/>
        <v>0.58934007835876856</v>
      </c>
      <c r="V100" s="111">
        <f t="shared" si="129"/>
        <v>0.56603773584905648</v>
      </c>
      <c r="W100" s="111">
        <f t="shared" si="130"/>
        <v>0.28616640856421816</v>
      </c>
      <c r="X100" s="111">
        <f t="shared" si="131"/>
        <v>0.38892901568034688</v>
      </c>
      <c r="Y100" s="111">
        <f t="shared" si="132"/>
        <v>0.38591248783748755</v>
      </c>
      <c r="Z100" s="111">
        <f t="shared" si="133"/>
        <v>0.38135465275592728</v>
      </c>
      <c r="AA100" s="111">
        <f t="shared" si="134"/>
        <v>0.35858260773545103</v>
      </c>
      <c r="AB100" s="111">
        <f t="shared" si="135"/>
        <v>0.34063173524421719</v>
      </c>
      <c r="AC100" s="111">
        <f t="shared" si="136"/>
        <v>0.3088294105693481</v>
      </c>
      <c r="AD100" s="111">
        <f t="shared" ref="AD100:AD126" si="137">IFERROR((O100/H100)^(1/($O$7-$H$7))-1,"n.a.")</f>
        <v>0.34953843644061044</v>
      </c>
    </row>
    <row r="101" spans="1:30" x14ac:dyDescent="0.15">
      <c r="A101" t="s">
        <v>339</v>
      </c>
      <c r="B101" s="19">
        <v>4852.403000000003</v>
      </c>
      <c r="C101" s="19">
        <v>7024.0837000000029</v>
      </c>
      <c r="D101" s="19">
        <v>9892.8430000000026</v>
      </c>
      <c r="E101" s="19">
        <v>14842.684000000007</v>
      </c>
      <c r="F101" s="19">
        <v>20932.137999999995</v>
      </c>
      <c r="G101" s="19">
        <v>29549.232999999989</v>
      </c>
      <c r="H101" s="19">
        <v>41974.048249379004</v>
      </c>
      <c r="I101" s="19">
        <v>59028.737400076949</v>
      </c>
      <c r="J101" s="19">
        <v>82563.858838496657</v>
      </c>
      <c r="K101" s="19">
        <v>115587.75933773376</v>
      </c>
      <c r="L101" s="19">
        <v>161135.66241067642</v>
      </c>
      <c r="M101" s="19">
        <v>223337.43805714176</v>
      </c>
      <c r="N101" s="19">
        <v>303209.39582968573</v>
      </c>
      <c r="O101" s="19">
        <v>403479.81895405904</v>
      </c>
      <c r="Q101" s="111">
        <f t="shared" si="124"/>
        <v>0.44754747287065788</v>
      </c>
      <c r="R101" s="111">
        <f t="shared" si="125"/>
        <v>0.4084175847733702</v>
      </c>
      <c r="S101" s="111">
        <f t="shared" si="126"/>
        <v>0.50034565392375097</v>
      </c>
      <c r="T101" s="111">
        <f t="shared" si="127"/>
        <v>0.41026636422361262</v>
      </c>
      <c r="U101" s="111">
        <f t="shared" si="128"/>
        <v>0.41166817264438049</v>
      </c>
      <c r="V101" s="111">
        <f t="shared" si="129"/>
        <v>0.42047843507068428</v>
      </c>
      <c r="W101" s="111">
        <f t="shared" si="130"/>
        <v>0.40631508901337066</v>
      </c>
      <c r="X101" s="111">
        <f t="shared" si="131"/>
        <v>0.39870616372677192</v>
      </c>
      <c r="Y101" s="111">
        <f t="shared" si="132"/>
        <v>0.39998009981383298</v>
      </c>
      <c r="Z101" s="111">
        <f t="shared" si="133"/>
        <v>0.39405472806040875</v>
      </c>
      <c r="AA101" s="111">
        <f t="shared" si="134"/>
        <v>0.3860211620189673</v>
      </c>
      <c r="AB101" s="111">
        <f t="shared" si="135"/>
        <v>0.35762905882402229</v>
      </c>
      <c r="AC101" s="111">
        <f t="shared" si="136"/>
        <v>0.33069695234871843</v>
      </c>
      <c r="AD101" s="111">
        <f t="shared" si="137"/>
        <v>0.38167484686032793</v>
      </c>
    </row>
    <row r="102" spans="1:30" x14ac:dyDescent="0.15">
      <c r="A102" t="s">
        <v>340</v>
      </c>
      <c r="B102" s="19">
        <v>0</v>
      </c>
      <c r="C102" s="19">
        <v>0</v>
      </c>
      <c r="D102" s="19">
        <v>10</v>
      </c>
      <c r="E102" s="19">
        <v>100</v>
      </c>
      <c r="F102" s="19">
        <v>150</v>
      </c>
      <c r="G102" s="19">
        <v>243</v>
      </c>
      <c r="H102" s="19">
        <v>263</v>
      </c>
      <c r="I102" s="19">
        <v>391.19374545793096</v>
      </c>
      <c r="J102" s="19">
        <v>577.16456366222701</v>
      </c>
      <c r="K102" s="19">
        <v>845.36290325766538</v>
      </c>
      <c r="L102" s="19">
        <v>1233.6203460732024</v>
      </c>
      <c r="M102" s="19">
        <v>1757.7494051203344</v>
      </c>
      <c r="N102" s="19">
        <v>2438.1283626972822</v>
      </c>
      <c r="O102" s="19">
        <v>3358.6003879115806</v>
      </c>
      <c r="Q102" s="111" t="str">
        <f t="shared" si="124"/>
        <v>n.a.</v>
      </c>
      <c r="R102" s="111" t="str">
        <f t="shared" si="125"/>
        <v>n.a.</v>
      </c>
      <c r="S102" s="111">
        <f t="shared" si="126"/>
        <v>9</v>
      </c>
      <c r="T102" s="111">
        <f t="shared" si="127"/>
        <v>0.5</v>
      </c>
      <c r="U102" s="111">
        <f t="shared" si="128"/>
        <v>0.62000000000000011</v>
      </c>
      <c r="V102" s="111">
        <f t="shared" si="129"/>
        <v>8.2304526748971263E-2</v>
      </c>
      <c r="W102" s="111">
        <f t="shared" si="130"/>
        <v>0.48742868995411004</v>
      </c>
      <c r="X102" s="111">
        <f t="shared" si="131"/>
        <v>0.47539312773674025</v>
      </c>
      <c r="Y102" s="111">
        <f t="shared" si="132"/>
        <v>0.46468261650310816</v>
      </c>
      <c r="Z102" s="111">
        <f t="shared" si="133"/>
        <v>0.45927901652575454</v>
      </c>
      <c r="AA102" s="111">
        <f t="shared" si="134"/>
        <v>0.42487063440183426</v>
      </c>
      <c r="AB102" s="111">
        <f t="shared" si="135"/>
        <v>0.3870739228214215</v>
      </c>
      <c r="AC102" s="111">
        <f t="shared" si="136"/>
        <v>0.37753222483987159</v>
      </c>
      <c r="AD102" s="111">
        <f t="shared" si="137"/>
        <v>0.43889446091793438</v>
      </c>
    </row>
    <row r="103" spans="1:30" x14ac:dyDescent="0.15">
      <c r="A103" t="s">
        <v>341</v>
      </c>
      <c r="B103" s="19">
        <v>144.66370000000001</v>
      </c>
      <c r="C103" s="19">
        <v>198.48000000000002</v>
      </c>
      <c r="D103" s="19">
        <v>345.44499999999999</v>
      </c>
      <c r="E103" s="19">
        <v>458.77499999999998</v>
      </c>
      <c r="F103" s="19">
        <v>504.45499999999998</v>
      </c>
      <c r="G103" s="19">
        <v>582.79499999999996</v>
      </c>
      <c r="H103" s="19">
        <v>467.2</v>
      </c>
      <c r="I103" s="19">
        <v>738.88990851162566</v>
      </c>
      <c r="J103" s="19">
        <v>1043.4884214983583</v>
      </c>
      <c r="K103" s="19">
        <v>1463.0828578886812</v>
      </c>
      <c r="L103" s="19">
        <v>2045.6785307332402</v>
      </c>
      <c r="M103" s="19">
        <v>2855.0561256597462</v>
      </c>
      <c r="N103" s="19">
        <v>3857.470885260569</v>
      </c>
      <c r="O103" s="19">
        <v>5146.5982308767598</v>
      </c>
      <c r="Q103" s="111">
        <f t="shared" si="124"/>
        <v>0.37200970250311594</v>
      </c>
      <c r="R103" s="111">
        <f t="shared" si="125"/>
        <v>0.74045243853284948</v>
      </c>
      <c r="S103" s="111">
        <f t="shared" si="126"/>
        <v>0.3280695913966043</v>
      </c>
      <c r="T103" s="111">
        <f t="shared" si="127"/>
        <v>9.9569505749005582E-2</v>
      </c>
      <c r="U103" s="111">
        <f t="shared" si="128"/>
        <v>0.15529630987897836</v>
      </c>
      <c r="V103" s="111">
        <f t="shared" si="129"/>
        <v>-0.19834590207534375</v>
      </c>
      <c r="W103" s="111">
        <f t="shared" si="130"/>
        <v>0.5815280576019386</v>
      </c>
      <c r="X103" s="111">
        <f t="shared" si="131"/>
        <v>0.41223802014064193</v>
      </c>
      <c r="Y103" s="111">
        <f t="shared" si="132"/>
        <v>0.40210741944584494</v>
      </c>
      <c r="Z103" s="111">
        <f t="shared" si="133"/>
        <v>0.39819731992846963</v>
      </c>
      <c r="AA103" s="111">
        <f t="shared" si="134"/>
        <v>0.39565238759014476</v>
      </c>
      <c r="AB103" s="111">
        <f t="shared" si="135"/>
        <v>0.35110159502352523</v>
      </c>
      <c r="AC103" s="111">
        <f t="shared" si="136"/>
        <v>0.33418977977046005</v>
      </c>
      <c r="AD103" s="111">
        <f t="shared" si="137"/>
        <v>0.4088333806636224</v>
      </c>
    </row>
    <row r="104" spans="1:30" x14ac:dyDescent="0.15">
      <c r="A104" t="s">
        <v>342</v>
      </c>
      <c r="B104" s="19">
        <v>0</v>
      </c>
      <c r="C104" s="19">
        <v>0</v>
      </c>
      <c r="D104" s="19">
        <v>0</v>
      </c>
      <c r="E104" s="19">
        <v>0</v>
      </c>
      <c r="F104" s="19">
        <v>0</v>
      </c>
      <c r="G104" s="19">
        <v>0</v>
      </c>
      <c r="H104" s="19">
        <v>0</v>
      </c>
      <c r="I104" s="19">
        <v>0</v>
      </c>
      <c r="J104" s="19">
        <v>0</v>
      </c>
      <c r="K104" s="19">
        <v>0</v>
      </c>
      <c r="L104" s="19">
        <v>0</v>
      </c>
      <c r="M104" s="19">
        <v>0</v>
      </c>
      <c r="N104" s="19">
        <v>0</v>
      </c>
      <c r="O104" s="19">
        <v>0</v>
      </c>
      <c r="Q104" s="111" t="str">
        <f t="shared" si="124"/>
        <v>n.a.</v>
      </c>
      <c r="R104" s="111" t="str">
        <f t="shared" si="125"/>
        <v>n.a.</v>
      </c>
      <c r="S104" s="111" t="str">
        <f t="shared" si="126"/>
        <v>n.a.</v>
      </c>
      <c r="T104" s="111" t="str">
        <f t="shared" si="127"/>
        <v>n.a.</v>
      </c>
      <c r="U104" s="111" t="str">
        <f t="shared" si="128"/>
        <v>n.a.</v>
      </c>
      <c r="V104" s="111" t="str">
        <f t="shared" si="129"/>
        <v>n.a.</v>
      </c>
      <c r="W104" s="111" t="str">
        <f t="shared" si="130"/>
        <v>n.a.</v>
      </c>
      <c r="X104" s="111" t="str">
        <f t="shared" si="131"/>
        <v>n.a.</v>
      </c>
      <c r="Y104" s="111" t="str">
        <f t="shared" si="132"/>
        <v>n.a.</v>
      </c>
      <c r="Z104" s="111" t="str">
        <f t="shared" si="133"/>
        <v>n.a.</v>
      </c>
      <c r="AA104" s="111" t="str">
        <f t="shared" si="134"/>
        <v>n.a.</v>
      </c>
      <c r="AB104" s="111" t="str">
        <f t="shared" si="135"/>
        <v>n.a.</v>
      </c>
      <c r="AC104" s="111" t="str">
        <f t="shared" si="136"/>
        <v>n.a.</v>
      </c>
      <c r="AD104" s="111" t="str">
        <f t="shared" si="137"/>
        <v>n.a.</v>
      </c>
    </row>
    <row r="105" spans="1:30" x14ac:dyDescent="0.15">
      <c r="A105" t="s">
        <v>343</v>
      </c>
      <c r="B105" s="19">
        <v>0.59</v>
      </c>
      <c r="C105" s="19">
        <v>0.59</v>
      </c>
      <c r="D105" s="19">
        <v>1.879</v>
      </c>
      <c r="E105" s="19">
        <v>13.975000000000001</v>
      </c>
      <c r="F105" s="19">
        <v>22.919999999999998</v>
      </c>
      <c r="G105" s="19">
        <v>135.13</v>
      </c>
      <c r="H105" s="19">
        <v>175.43</v>
      </c>
      <c r="I105" s="19">
        <v>251.30953470710364</v>
      </c>
      <c r="J105" s="19">
        <v>358.13805524135773</v>
      </c>
      <c r="K105" s="19">
        <v>507.99869392129494</v>
      </c>
      <c r="L105" s="19">
        <v>717.66128276536506</v>
      </c>
      <c r="M105" s="19">
        <v>1000.4701097856072</v>
      </c>
      <c r="N105" s="19">
        <v>1372.7481610655136</v>
      </c>
      <c r="O105" s="19">
        <v>1824.5610433654074</v>
      </c>
      <c r="Q105" s="111">
        <f t="shared" si="124"/>
        <v>0</v>
      </c>
      <c r="R105" s="111">
        <f t="shared" si="125"/>
        <v>2.1847457627118647</v>
      </c>
      <c r="S105" s="111">
        <f t="shared" si="126"/>
        <v>6.4374667376263979</v>
      </c>
      <c r="T105" s="111">
        <f t="shared" si="127"/>
        <v>0.64007155635062585</v>
      </c>
      <c r="U105" s="111">
        <f t="shared" si="128"/>
        <v>4.8957242582897038</v>
      </c>
      <c r="V105" s="111">
        <f t="shared" si="129"/>
        <v>0.29823133279064606</v>
      </c>
      <c r="W105" s="111">
        <f t="shared" si="130"/>
        <v>0.43253454202304975</v>
      </c>
      <c r="X105" s="111">
        <f t="shared" si="131"/>
        <v>0.42508741524176807</v>
      </c>
      <c r="Y105" s="111">
        <f t="shared" si="132"/>
        <v>0.41844377185480219</v>
      </c>
      <c r="Z105" s="111">
        <f t="shared" si="133"/>
        <v>0.41272269270155548</v>
      </c>
      <c r="AA105" s="111">
        <f t="shared" si="134"/>
        <v>0.39407006315081472</v>
      </c>
      <c r="AB105" s="111">
        <f t="shared" si="135"/>
        <v>0.37210312196101758</v>
      </c>
      <c r="AC105" s="111">
        <f t="shared" si="136"/>
        <v>0.32913020400566495</v>
      </c>
      <c r="AD105" s="111">
        <f t="shared" si="137"/>
        <v>0.39731237379138595</v>
      </c>
    </row>
    <row r="106" spans="1:30" x14ac:dyDescent="0.15">
      <c r="A106" t="s">
        <v>344</v>
      </c>
      <c r="B106" s="19">
        <v>26768.672599999991</v>
      </c>
      <c r="C106" s="19">
        <v>40470.094999999994</v>
      </c>
      <c r="D106" s="19">
        <v>55692.172999999981</v>
      </c>
      <c r="E106" s="19">
        <v>82637.709859999959</v>
      </c>
      <c r="F106" s="19">
        <v>113215.40341</v>
      </c>
      <c r="G106" s="19">
        <v>153973.38608</v>
      </c>
      <c r="H106" s="19">
        <v>193123.12102918202</v>
      </c>
      <c r="I106" s="19">
        <v>257148.86324301688</v>
      </c>
      <c r="J106" s="19">
        <v>337626.39900225046</v>
      </c>
      <c r="K106" s="19">
        <v>438405.13482471684</v>
      </c>
      <c r="L106" s="19">
        <v>564204.92999927152</v>
      </c>
      <c r="M106" s="19">
        <v>722638.03125592845</v>
      </c>
      <c r="N106" s="19">
        <v>920553.45561812632</v>
      </c>
      <c r="O106" s="19">
        <v>1166526.1462473099</v>
      </c>
      <c r="Q106" s="111">
        <f t="shared" si="124"/>
        <v>0.51184541739286726</v>
      </c>
      <c r="R106" s="111">
        <f t="shared" si="125"/>
        <v>0.37613151142837675</v>
      </c>
      <c r="S106" s="111">
        <f t="shared" si="126"/>
        <v>0.48382987067141348</v>
      </c>
      <c r="T106" s="111">
        <f t="shared" si="127"/>
        <v>0.37002106667528678</v>
      </c>
      <c r="U106" s="111">
        <f t="shared" si="128"/>
        <v>0.36000386380639759</v>
      </c>
      <c r="V106" s="111">
        <f t="shared" si="129"/>
        <v>0.25426299924872064</v>
      </c>
      <c r="W106" s="111">
        <f t="shared" si="130"/>
        <v>0.33152810431310398</v>
      </c>
      <c r="X106" s="111">
        <f t="shared" si="131"/>
        <v>0.31296088477427486</v>
      </c>
      <c r="Y106" s="111">
        <f t="shared" si="132"/>
        <v>0.29849187184499337</v>
      </c>
      <c r="Z106" s="111">
        <f t="shared" si="133"/>
        <v>0.28694872660387971</v>
      </c>
      <c r="AA106" s="111">
        <f t="shared" si="134"/>
        <v>0.28080772221692829</v>
      </c>
      <c r="AB106" s="111">
        <f t="shared" si="135"/>
        <v>0.27387905950400282</v>
      </c>
      <c r="AC106" s="111">
        <f t="shared" si="136"/>
        <v>0.26720087695941541</v>
      </c>
      <c r="AD106" s="111">
        <f t="shared" si="137"/>
        <v>0.29294493574698066</v>
      </c>
    </row>
    <row r="107" spans="1:30" x14ac:dyDescent="0.15">
      <c r="A107" t="s">
        <v>345</v>
      </c>
      <c r="B107" s="19">
        <v>9470.8079999999991</v>
      </c>
      <c r="C107" s="19">
        <v>13619.477000000003</v>
      </c>
      <c r="D107" s="19">
        <v>19116.783000000007</v>
      </c>
      <c r="E107" s="19">
        <v>24430.028000000002</v>
      </c>
      <c r="F107" s="19">
        <v>32488.022000000001</v>
      </c>
      <c r="G107" s="19">
        <v>42804.286999999997</v>
      </c>
      <c r="H107" s="19">
        <v>53591.90921803299</v>
      </c>
      <c r="I107" s="19">
        <v>71275.357523288796</v>
      </c>
      <c r="J107" s="19">
        <v>94532.177578038958</v>
      </c>
      <c r="K107" s="19">
        <v>123513.52326981319</v>
      </c>
      <c r="L107" s="19">
        <v>160427.77763365861</v>
      </c>
      <c r="M107" s="19">
        <v>207829.9554332979</v>
      </c>
      <c r="N107" s="19">
        <v>268121.66092467128</v>
      </c>
      <c r="O107" s="19">
        <v>345185.37325097027</v>
      </c>
      <c r="Q107" s="111">
        <f t="shared" si="124"/>
        <v>0.43804805249985046</v>
      </c>
      <c r="R107" s="111">
        <f t="shared" si="125"/>
        <v>0.40363561684490556</v>
      </c>
      <c r="S107" s="111">
        <f t="shared" si="126"/>
        <v>0.27793614647401665</v>
      </c>
      <c r="T107" s="111">
        <f t="shared" si="127"/>
        <v>0.32983973657336785</v>
      </c>
      <c r="U107" s="111">
        <f t="shared" si="128"/>
        <v>0.31754056925964891</v>
      </c>
      <c r="V107" s="111">
        <f t="shared" si="129"/>
        <v>0.25202200466586433</v>
      </c>
      <c r="W107" s="111">
        <f t="shared" si="130"/>
        <v>0.32996488767199117</v>
      </c>
      <c r="X107" s="111">
        <f t="shared" si="131"/>
        <v>0.32629538262436819</v>
      </c>
      <c r="Y107" s="111">
        <f t="shared" si="132"/>
        <v>0.30657651642319683</v>
      </c>
      <c r="Z107" s="111">
        <f t="shared" si="133"/>
        <v>0.29886811894440801</v>
      </c>
      <c r="AA107" s="111">
        <f t="shared" si="134"/>
        <v>0.2954736299338605</v>
      </c>
      <c r="AB107" s="111">
        <f t="shared" si="135"/>
        <v>0.290101132753809</v>
      </c>
      <c r="AC107" s="111">
        <f t="shared" si="136"/>
        <v>0.28742068828206313</v>
      </c>
      <c r="AD107" s="111">
        <f t="shared" si="137"/>
        <v>0.30486245872365569</v>
      </c>
    </row>
    <row r="108" spans="1:30" x14ac:dyDescent="0.15">
      <c r="A108" t="s">
        <v>346</v>
      </c>
      <c r="B108" s="19">
        <v>0</v>
      </c>
      <c r="C108" s="19">
        <v>0</v>
      </c>
      <c r="D108" s="19">
        <v>0.15</v>
      </c>
      <c r="E108" s="19">
        <v>0</v>
      </c>
      <c r="F108" s="19">
        <v>0</v>
      </c>
      <c r="G108" s="19">
        <v>0</v>
      </c>
      <c r="H108" s="19">
        <v>0</v>
      </c>
      <c r="I108" s="19">
        <v>0</v>
      </c>
      <c r="J108" s="19">
        <v>0</v>
      </c>
      <c r="K108" s="19">
        <v>0</v>
      </c>
      <c r="L108" s="19">
        <v>0</v>
      </c>
      <c r="M108" s="19">
        <v>0</v>
      </c>
      <c r="N108" s="19">
        <v>0</v>
      </c>
      <c r="O108" s="19">
        <v>0</v>
      </c>
      <c r="Q108" s="111" t="str">
        <f t="shared" si="124"/>
        <v>n.a.</v>
      </c>
      <c r="R108" s="111" t="str">
        <f t="shared" si="125"/>
        <v>n.a.</v>
      </c>
      <c r="S108" s="111">
        <f t="shared" si="126"/>
        <v>-1</v>
      </c>
      <c r="T108" s="111" t="str">
        <f t="shared" si="127"/>
        <v>n.a.</v>
      </c>
      <c r="U108" s="111" t="str">
        <f t="shared" si="128"/>
        <v>n.a.</v>
      </c>
      <c r="V108" s="111" t="str">
        <f t="shared" si="129"/>
        <v>n.a.</v>
      </c>
      <c r="W108" s="111" t="str">
        <f t="shared" si="130"/>
        <v>n.a.</v>
      </c>
      <c r="X108" s="111" t="str">
        <f t="shared" si="131"/>
        <v>n.a.</v>
      </c>
      <c r="Y108" s="111" t="str">
        <f t="shared" si="132"/>
        <v>n.a.</v>
      </c>
      <c r="Z108" s="111" t="str">
        <f t="shared" si="133"/>
        <v>n.a.</v>
      </c>
      <c r="AA108" s="111" t="str">
        <f t="shared" si="134"/>
        <v>n.a.</v>
      </c>
      <c r="AB108" s="111" t="str">
        <f t="shared" si="135"/>
        <v>n.a.</v>
      </c>
      <c r="AC108" s="111" t="str">
        <f t="shared" si="136"/>
        <v>n.a.</v>
      </c>
      <c r="AD108" s="111" t="str">
        <f t="shared" si="137"/>
        <v>n.a.</v>
      </c>
    </row>
    <row r="109" spans="1:30" x14ac:dyDescent="0.15">
      <c r="A109" t="s">
        <v>347</v>
      </c>
      <c r="B109" s="19">
        <v>936.89199999999994</v>
      </c>
      <c r="C109" s="19">
        <v>1727.33</v>
      </c>
      <c r="D109" s="19">
        <v>2307.3269999999998</v>
      </c>
      <c r="E109" s="19">
        <v>3087.0209999999997</v>
      </c>
      <c r="F109" s="19">
        <v>3967.2351839999997</v>
      </c>
      <c r="G109" s="19">
        <v>5373.7756399999998</v>
      </c>
      <c r="H109" s="19">
        <v>7647.7756400000007</v>
      </c>
      <c r="I109" s="19">
        <v>10507.381485737627</v>
      </c>
      <c r="J109" s="19">
        <v>13971.696932512752</v>
      </c>
      <c r="K109" s="19">
        <v>18482.062995221277</v>
      </c>
      <c r="L109" s="19">
        <v>24412.715119048731</v>
      </c>
      <c r="M109" s="19">
        <v>32163.548481293958</v>
      </c>
      <c r="N109" s="19">
        <v>42241.787457665458</v>
      </c>
      <c r="O109" s="19">
        <v>55053.693777240034</v>
      </c>
      <c r="Q109" s="111">
        <f t="shared" si="124"/>
        <v>0.84368102193209049</v>
      </c>
      <c r="R109" s="111">
        <f t="shared" si="125"/>
        <v>0.33577660319684122</v>
      </c>
      <c r="S109" s="111">
        <f t="shared" si="126"/>
        <v>0.3379208928773425</v>
      </c>
      <c r="T109" s="111">
        <f t="shared" si="127"/>
        <v>0.28513385040140649</v>
      </c>
      <c r="U109" s="111">
        <f t="shared" si="128"/>
        <v>0.3545392170528805</v>
      </c>
      <c r="V109" s="111">
        <f t="shared" si="129"/>
        <v>0.42316615957565373</v>
      </c>
      <c r="W109" s="111">
        <f t="shared" si="130"/>
        <v>0.37391340702793241</v>
      </c>
      <c r="X109" s="111">
        <f t="shared" si="131"/>
        <v>0.32970302367697157</v>
      </c>
      <c r="Y109" s="111">
        <f t="shared" si="132"/>
        <v>0.32282163609008041</v>
      </c>
      <c r="Z109" s="111">
        <f t="shared" si="133"/>
        <v>0.32088691210287967</v>
      </c>
      <c r="AA109" s="111">
        <f t="shared" si="134"/>
        <v>0.31749165647689104</v>
      </c>
      <c r="AB109" s="111">
        <f t="shared" si="135"/>
        <v>0.3133435038187069</v>
      </c>
      <c r="AC109" s="111">
        <f t="shared" si="136"/>
        <v>0.30329934149719917</v>
      </c>
      <c r="AD109" s="111">
        <f t="shared" si="137"/>
        <v>0.32575866678082854</v>
      </c>
    </row>
    <row r="110" spans="1:30" x14ac:dyDescent="0.15">
      <c r="A110" t="s">
        <v>348</v>
      </c>
      <c r="B110" s="19">
        <v>578.64400000000001</v>
      </c>
      <c r="C110" s="19">
        <v>826.92632000000015</v>
      </c>
      <c r="D110" s="19">
        <v>1367.9160000000002</v>
      </c>
      <c r="E110" s="19">
        <v>1847.454</v>
      </c>
      <c r="F110" s="19">
        <v>2298.8879999999999</v>
      </c>
      <c r="G110" s="19">
        <v>3308</v>
      </c>
      <c r="H110" s="19">
        <v>4029.555798844</v>
      </c>
      <c r="I110" s="19">
        <v>5341.7063567306841</v>
      </c>
      <c r="J110" s="19">
        <v>7001.0127755108915</v>
      </c>
      <c r="K110" s="19">
        <v>9118.3333971689935</v>
      </c>
      <c r="L110" s="19">
        <v>11845.683723892324</v>
      </c>
      <c r="M110" s="19">
        <v>15353.66143641471</v>
      </c>
      <c r="N110" s="19">
        <v>19864.25978622488</v>
      </c>
      <c r="O110" s="19">
        <v>25784.412813725481</v>
      </c>
      <c r="Q110" s="111">
        <f t="shared" si="124"/>
        <v>0.42907611588472383</v>
      </c>
      <c r="R110" s="111">
        <f t="shared" si="125"/>
        <v>0.65421751238973735</v>
      </c>
      <c r="S110" s="111">
        <f t="shared" si="126"/>
        <v>0.35056099935960949</v>
      </c>
      <c r="T110" s="111">
        <f t="shared" si="127"/>
        <v>0.24435466322842148</v>
      </c>
      <c r="U110" s="111">
        <f t="shared" si="128"/>
        <v>0.43895657378697872</v>
      </c>
      <c r="V110" s="111">
        <f t="shared" si="129"/>
        <v>0.21812448574486099</v>
      </c>
      <c r="W110" s="111">
        <f t="shared" si="130"/>
        <v>0.32563156421934014</v>
      </c>
      <c r="X110" s="111">
        <f t="shared" si="131"/>
        <v>0.31063227889519607</v>
      </c>
      <c r="Y110" s="111">
        <f t="shared" si="132"/>
        <v>0.30243061819060779</v>
      </c>
      <c r="Z110" s="111">
        <f t="shared" si="133"/>
        <v>0.29910623004529557</v>
      </c>
      <c r="AA110" s="111">
        <f t="shared" si="134"/>
        <v>0.29613974121619679</v>
      </c>
      <c r="AB110" s="111">
        <f t="shared" si="135"/>
        <v>0.29377998000608874</v>
      </c>
      <c r="AC110" s="111">
        <f t="shared" si="136"/>
        <v>0.29803038679578719</v>
      </c>
      <c r="AD110" s="111">
        <f t="shared" si="137"/>
        <v>0.30363842561128807</v>
      </c>
    </row>
    <row r="111" spans="1:30" x14ac:dyDescent="0.15">
      <c r="A111" t="s">
        <v>349</v>
      </c>
      <c r="B111" s="19">
        <v>16862.044199999997</v>
      </c>
      <c r="C111" s="19">
        <v>20608.063560000002</v>
      </c>
      <c r="D111" s="19">
        <v>25093.555172158303</v>
      </c>
      <c r="E111" s="19">
        <v>31890.446919999995</v>
      </c>
      <c r="F111" s="19">
        <v>39057.969620000003</v>
      </c>
      <c r="G111" s="19">
        <v>47469.665760000004</v>
      </c>
      <c r="H111" s="19">
        <v>56760.778708725004</v>
      </c>
      <c r="I111" s="19">
        <v>70642.686979530525</v>
      </c>
      <c r="J111" s="19">
        <v>88674.499646297307</v>
      </c>
      <c r="K111" s="19">
        <v>110945.97130199628</v>
      </c>
      <c r="L111" s="19">
        <v>138703.43726549565</v>
      </c>
      <c r="M111" s="19">
        <v>171511.72604352728</v>
      </c>
      <c r="N111" s="19">
        <v>210254.6090672274</v>
      </c>
      <c r="O111" s="19">
        <v>257303.15511366646</v>
      </c>
      <c r="Q111" s="111">
        <f t="shared" si="124"/>
        <v>0.22215689364638291</v>
      </c>
      <c r="R111" s="111">
        <f t="shared" si="125"/>
        <v>0.21765711266848897</v>
      </c>
      <c r="S111" s="111">
        <f t="shared" si="126"/>
        <v>0.27086204809205161</v>
      </c>
      <c r="T111" s="111">
        <f t="shared" si="127"/>
        <v>0.22475453912516108</v>
      </c>
      <c r="U111" s="111">
        <f t="shared" si="128"/>
        <v>0.21536439865764834</v>
      </c>
      <c r="V111" s="111">
        <f t="shared" si="129"/>
        <v>0.19572737241714666</v>
      </c>
      <c r="W111" s="111">
        <f t="shared" si="130"/>
        <v>0.24456867200575694</v>
      </c>
      <c r="X111" s="111">
        <f t="shared" si="131"/>
        <v>0.25525377696903995</v>
      </c>
      <c r="Y111" s="111">
        <f t="shared" si="132"/>
        <v>0.25115982322465746</v>
      </c>
      <c r="Z111" s="111">
        <f t="shared" si="133"/>
        <v>0.25018903920308388</v>
      </c>
      <c r="AA111" s="111">
        <f t="shared" si="134"/>
        <v>0.23653551364579717</v>
      </c>
      <c r="AB111" s="111">
        <f t="shared" si="135"/>
        <v>0.2258905785477765</v>
      </c>
      <c r="AC111" s="111">
        <f t="shared" si="136"/>
        <v>0.2237693920488355</v>
      </c>
      <c r="AD111" s="111">
        <f t="shared" si="137"/>
        <v>0.24099767162524488</v>
      </c>
    </row>
    <row r="112" spans="1:30" x14ac:dyDescent="0.15">
      <c r="A112" t="s">
        <v>350</v>
      </c>
      <c r="B112" s="19">
        <v>147356.65359999996</v>
      </c>
      <c r="C112" s="19">
        <v>183300.33883999995</v>
      </c>
      <c r="D112" s="19">
        <v>220773.01068326773</v>
      </c>
      <c r="E112" s="19">
        <v>291441.57224000001</v>
      </c>
      <c r="F112" s="19">
        <v>367078.96507999999</v>
      </c>
      <c r="G112" s="19">
        <v>452076.51300000004</v>
      </c>
      <c r="H112" s="19">
        <v>530025.26061588491</v>
      </c>
      <c r="I112" s="19">
        <v>663093.81199794845</v>
      </c>
      <c r="J112" s="19">
        <v>830582.32552373153</v>
      </c>
      <c r="K112" s="19">
        <v>1039260.3201407287</v>
      </c>
      <c r="L112" s="19">
        <v>1286674.9938762949</v>
      </c>
      <c r="M112" s="19">
        <v>1586123.6995152147</v>
      </c>
      <c r="N112" s="19">
        <v>1949917.8669707906</v>
      </c>
      <c r="O112" s="19">
        <v>2386416.5463092891</v>
      </c>
      <c r="Q112" s="111">
        <f t="shared" si="124"/>
        <v>0.24392305580967677</v>
      </c>
      <c r="R112" s="111">
        <f t="shared" si="125"/>
        <v>0.20443318370500729</v>
      </c>
      <c r="S112" s="111">
        <f t="shared" si="126"/>
        <v>0.32009601779683572</v>
      </c>
      <c r="T112" s="111">
        <f t="shared" si="127"/>
        <v>0.25952849574155179</v>
      </c>
      <c r="U112" s="111">
        <f t="shared" si="128"/>
        <v>0.23155112661243327</v>
      </c>
      <c r="V112" s="111">
        <f t="shared" si="129"/>
        <v>0.1724237941462905</v>
      </c>
      <c r="W112" s="111">
        <f t="shared" si="130"/>
        <v>0.25106077251382142</v>
      </c>
      <c r="X112" s="111">
        <f t="shared" si="131"/>
        <v>0.25258645231679711</v>
      </c>
      <c r="Y112" s="111">
        <f t="shared" si="132"/>
        <v>0.25124299928416294</v>
      </c>
      <c r="Z112" s="111">
        <f t="shared" si="133"/>
        <v>0.23806804603303156</v>
      </c>
      <c r="AA112" s="111">
        <f t="shared" si="134"/>
        <v>0.23273064842644309</v>
      </c>
      <c r="AB112" s="111">
        <f t="shared" si="135"/>
        <v>0.22936052690390185</v>
      </c>
      <c r="AC112" s="111">
        <f t="shared" si="136"/>
        <v>0.22385490524100993</v>
      </c>
      <c r="AD112" s="111">
        <f t="shared" si="137"/>
        <v>0.23979521186848785</v>
      </c>
    </row>
    <row r="113" spans="1:30" x14ac:dyDescent="0.15">
      <c r="A113" t="s">
        <v>351</v>
      </c>
      <c r="B113" s="19">
        <v>228.976</v>
      </c>
      <c r="C113" s="19">
        <v>120.3</v>
      </c>
      <c r="D113" s="19">
        <v>128.80000000000001</v>
      </c>
      <c r="E113" s="19">
        <v>135.65</v>
      </c>
      <c r="F113" s="19">
        <v>117.15</v>
      </c>
      <c r="G113" s="19">
        <v>198</v>
      </c>
      <c r="H113" s="19">
        <v>181</v>
      </c>
      <c r="I113" s="19">
        <v>250.87720532735412</v>
      </c>
      <c r="J113" s="19">
        <v>327.30007408737515</v>
      </c>
      <c r="K113" s="19">
        <v>429.66030958608451</v>
      </c>
      <c r="L113" s="19">
        <v>561.5802804604532</v>
      </c>
      <c r="M113" s="19">
        <v>731.06185543519143</v>
      </c>
      <c r="N113" s="19">
        <v>948.53779765222828</v>
      </c>
      <c r="O113" s="19">
        <v>1224.6256820752724</v>
      </c>
      <c r="Q113" s="111">
        <f t="shared" si="124"/>
        <v>-0.47461742715393751</v>
      </c>
      <c r="R113" s="111">
        <f t="shared" si="125"/>
        <v>7.0656691604322752E-2</v>
      </c>
      <c r="S113" s="111">
        <f t="shared" si="126"/>
        <v>5.3183229813664523E-2</v>
      </c>
      <c r="T113" s="111">
        <f t="shared" si="127"/>
        <v>-0.13638039071138963</v>
      </c>
      <c r="U113" s="111">
        <f t="shared" si="128"/>
        <v>0.6901408450704225</v>
      </c>
      <c r="V113" s="111">
        <f t="shared" si="129"/>
        <v>-8.5858585858585856E-2</v>
      </c>
      <c r="W113" s="111">
        <f t="shared" si="130"/>
        <v>0.38606190788593442</v>
      </c>
      <c r="X113" s="111">
        <f t="shared" si="131"/>
        <v>0.30462260873920988</v>
      </c>
      <c r="Y113" s="111">
        <f t="shared" si="132"/>
        <v>0.31274125367714878</v>
      </c>
      <c r="Z113" s="111">
        <f t="shared" si="133"/>
        <v>0.30703317930728691</v>
      </c>
      <c r="AA113" s="111">
        <f t="shared" si="134"/>
        <v>0.30179402815885248</v>
      </c>
      <c r="AB113" s="111">
        <f t="shared" si="135"/>
        <v>0.29747953692314621</v>
      </c>
      <c r="AC113" s="111">
        <f t="shared" si="136"/>
        <v>0.29106682422819907</v>
      </c>
      <c r="AD113" s="111">
        <f t="shared" si="137"/>
        <v>0.31406796163633821</v>
      </c>
    </row>
    <row r="114" spans="1:30" x14ac:dyDescent="0.15">
      <c r="A114" t="s">
        <v>352</v>
      </c>
      <c r="B114" s="19">
        <v>15727.844200000001</v>
      </c>
      <c r="C114" s="19">
        <v>20213.245999999999</v>
      </c>
      <c r="D114" s="19">
        <v>25641.429</v>
      </c>
      <c r="E114" s="19">
        <v>35790.973999999987</v>
      </c>
      <c r="F114" s="19">
        <v>46772.645960000002</v>
      </c>
      <c r="G114" s="19">
        <v>61957.09964</v>
      </c>
      <c r="H114" s="19">
        <v>76339.299685858001</v>
      </c>
      <c r="I114" s="19">
        <v>98777.724533795277</v>
      </c>
      <c r="J114" s="19">
        <v>126757.300986124</v>
      </c>
      <c r="K114" s="19">
        <v>160242.75531234231</v>
      </c>
      <c r="L114" s="19">
        <v>201926.41913554212</v>
      </c>
      <c r="M114" s="19">
        <v>253634.92436412533</v>
      </c>
      <c r="N114" s="19">
        <v>316773.69999388861</v>
      </c>
      <c r="O114" s="19">
        <v>393958.53035484476</v>
      </c>
      <c r="Q114" s="111">
        <f t="shared" si="124"/>
        <v>0.28518859564999999</v>
      </c>
      <c r="R114" s="111">
        <f t="shared" si="125"/>
        <v>0.26854583375673569</v>
      </c>
      <c r="S114" s="111">
        <f t="shared" si="126"/>
        <v>0.39582602826074886</v>
      </c>
      <c r="T114" s="111">
        <f t="shared" si="127"/>
        <v>0.30682797176740761</v>
      </c>
      <c r="U114" s="111">
        <f t="shared" si="128"/>
        <v>0.3246438889299903</v>
      </c>
      <c r="V114" s="111">
        <f t="shared" si="129"/>
        <v>0.23213158991342997</v>
      </c>
      <c r="W114" s="111">
        <f t="shared" si="130"/>
        <v>0.29393018982716757</v>
      </c>
      <c r="X114" s="111">
        <f t="shared" si="131"/>
        <v>0.28325795703823831</v>
      </c>
      <c r="Y114" s="111">
        <f t="shared" si="132"/>
        <v>0.26416982742385731</v>
      </c>
      <c r="Z114" s="111">
        <f t="shared" si="133"/>
        <v>0.26012822696383853</v>
      </c>
      <c r="AA114" s="111">
        <f t="shared" si="134"/>
        <v>0.25607597782375424</v>
      </c>
      <c r="AB114" s="111">
        <f t="shared" si="135"/>
        <v>0.24893565343201529</v>
      </c>
      <c r="AC114" s="111">
        <f t="shared" si="136"/>
        <v>0.24365921275170654</v>
      </c>
      <c r="AD114" s="111">
        <f t="shared" si="137"/>
        <v>0.26419660468923811</v>
      </c>
    </row>
    <row r="115" spans="1:30" x14ac:dyDescent="0.15">
      <c r="A115" t="s">
        <v>353</v>
      </c>
      <c r="B115" s="19">
        <v>0</v>
      </c>
      <c r="C115" s="19">
        <v>10</v>
      </c>
      <c r="D115" s="19">
        <v>10</v>
      </c>
      <c r="E115" s="19">
        <v>20.3</v>
      </c>
      <c r="F115" s="19">
        <v>20.3</v>
      </c>
      <c r="G115" s="19">
        <v>30</v>
      </c>
      <c r="H115" s="19">
        <v>30</v>
      </c>
      <c r="I115" s="19">
        <v>37.852778788612603</v>
      </c>
      <c r="J115" s="19">
        <v>48.25703899089082</v>
      </c>
      <c r="K115" s="19">
        <v>63.47786502486818</v>
      </c>
      <c r="L115" s="19">
        <v>83.256811285140643</v>
      </c>
      <c r="M115" s="19">
        <v>108.9024989906808</v>
      </c>
      <c r="N115" s="19">
        <v>142.07938305645567</v>
      </c>
      <c r="O115" s="19">
        <v>184.40761325709596</v>
      </c>
      <c r="Q115" s="111" t="str">
        <f t="shared" si="124"/>
        <v>n.a.</v>
      </c>
      <c r="R115" s="111">
        <f t="shared" si="125"/>
        <v>0</v>
      </c>
      <c r="S115" s="111">
        <f t="shared" si="126"/>
        <v>1.0300000000000002</v>
      </c>
      <c r="T115" s="111">
        <f t="shared" si="127"/>
        <v>0</v>
      </c>
      <c r="U115" s="111">
        <f t="shared" si="128"/>
        <v>0.47783251231527091</v>
      </c>
      <c r="V115" s="111">
        <f t="shared" si="129"/>
        <v>0</v>
      </c>
      <c r="W115" s="111">
        <f t="shared" si="130"/>
        <v>0.26175929295375355</v>
      </c>
      <c r="X115" s="111">
        <f t="shared" si="131"/>
        <v>0.27486120002920811</v>
      </c>
      <c r="Y115" s="111">
        <f t="shared" si="132"/>
        <v>0.3154115203141763</v>
      </c>
      <c r="Z115" s="111">
        <f t="shared" si="133"/>
        <v>0.31158808275174077</v>
      </c>
      <c r="AA115" s="111">
        <f t="shared" si="134"/>
        <v>0.30803110652061805</v>
      </c>
      <c r="AB115" s="111">
        <f t="shared" si="135"/>
        <v>0.30464759186668378</v>
      </c>
      <c r="AC115" s="111">
        <f t="shared" si="136"/>
        <v>0.29791958051944123</v>
      </c>
      <c r="AD115" s="111">
        <f t="shared" si="137"/>
        <v>0.29618016202771957</v>
      </c>
    </row>
    <row r="116" spans="1:30" x14ac:dyDescent="0.15">
      <c r="A116" t="s">
        <v>354</v>
      </c>
      <c r="B116" s="19">
        <v>15967.014999999999</v>
      </c>
      <c r="C116" s="19">
        <v>17180.85196</v>
      </c>
      <c r="D116" s="19">
        <v>19489.158425494996</v>
      </c>
      <c r="E116" s="19">
        <v>23569.268560000004</v>
      </c>
      <c r="F116" s="19">
        <v>28160.077000000001</v>
      </c>
      <c r="G116" s="19">
        <v>35465.085000000006</v>
      </c>
      <c r="H116" s="19">
        <v>44183.136567209003</v>
      </c>
      <c r="I116" s="19">
        <v>56545.49422243653</v>
      </c>
      <c r="J116" s="19">
        <v>70559.479484774987</v>
      </c>
      <c r="K116" s="19">
        <v>87857.955977187899</v>
      </c>
      <c r="L116" s="19">
        <v>109227.44908205478</v>
      </c>
      <c r="M116" s="19">
        <v>135622.11119767907</v>
      </c>
      <c r="N116" s="19">
        <v>168091.30899967992</v>
      </c>
      <c r="O116" s="19">
        <v>207069.52712390118</v>
      </c>
      <c r="Q116" s="111">
        <f t="shared" si="124"/>
        <v>7.6021533141917841E-2</v>
      </c>
      <c r="R116" s="111">
        <f t="shared" si="125"/>
        <v>0.13435343432730429</v>
      </c>
      <c r="S116" s="111">
        <f t="shared" si="126"/>
        <v>0.20935281274985984</v>
      </c>
      <c r="T116" s="111">
        <f t="shared" si="127"/>
        <v>0.19477941915393893</v>
      </c>
      <c r="U116" s="111">
        <f t="shared" si="128"/>
        <v>0.25941008613009142</v>
      </c>
      <c r="V116" s="111">
        <f t="shared" si="129"/>
        <v>0.24582068722544981</v>
      </c>
      <c r="W116" s="111">
        <f t="shared" si="130"/>
        <v>0.27979809981173642</v>
      </c>
      <c r="X116" s="111">
        <f t="shared" si="131"/>
        <v>0.24783557832584813</v>
      </c>
      <c r="Y116" s="111">
        <f t="shared" si="132"/>
        <v>0.24516162277168596</v>
      </c>
      <c r="Z116" s="111">
        <f t="shared" si="133"/>
        <v>0.24322775174072353</v>
      </c>
      <c r="AA116" s="111">
        <f t="shared" si="134"/>
        <v>0.2416486179751014</v>
      </c>
      <c r="AB116" s="111">
        <f t="shared" si="135"/>
        <v>0.23940932282549876</v>
      </c>
      <c r="AC116" s="111">
        <f t="shared" si="136"/>
        <v>0.23188717106305279</v>
      </c>
      <c r="AD116" s="111">
        <f t="shared" si="137"/>
        <v>0.24691569837346461</v>
      </c>
    </row>
    <row r="117" spans="1:30" x14ac:dyDescent="0.15">
      <c r="A117" t="s">
        <v>355</v>
      </c>
      <c r="B117" s="19">
        <v>6288.1490000000013</v>
      </c>
      <c r="C117" s="19">
        <v>6570.8807999999981</v>
      </c>
      <c r="D117" s="19">
        <v>9472.5573600000007</v>
      </c>
      <c r="E117" s="19">
        <v>13805.648159999999</v>
      </c>
      <c r="F117" s="19">
        <v>18613.067999999999</v>
      </c>
      <c r="G117" s="19">
        <v>26608.121997951999</v>
      </c>
      <c r="H117" s="19">
        <v>41980.863914302012</v>
      </c>
      <c r="I117" s="19">
        <v>55156.06211737018</v>
      </c>
      <c r="J117" s="19">
        <v>72201.91411129183</v>
      </c>
      <c r="K117" s="19">
        <v>94207.12447500178</v>
      </c>
      <c r="L117" s="19">
        <v>122451.02076046764</v>
      </c>
      <c r="M117" s="19">
        <v>159392.2899701214</v>
      </c>
      <c r="N117" s="19">
        <v>208186.34419253242</v>
      </c>
      <c r="O117" s="19">
        <v>268553.2921503082</v>
      </c>
      <c r="Q117" s="111">
        <f t="shared" si="124"/>
        <v>4.4962643219808696E-2</v>
      </c>
      <c r="R117" s="111">
        <f t="shared" si="125"/>
        <v>0.44159628645219118</v>
      </c>
      <c r="S117" s="111">
        <f t="shared" si="126"/>
        <v>0.45743621656992506</v>
      </c>
      <c r="T117" s="111">
        <f t="shared" si="127"/>
        <v>0.34822123411263295</v>
      </c>
      <c r="U117" s="111">
        <f t="shared" si="128"/>
        <v>0.42953982642474631</v>
      </c>
      <c r="V117" s="111">
        <f t="shared" si="129"/>
        <v>0.5777462204034256</v>
      </c>
      <c r="W117" s="111">
        <f t="shared" si="130"/>
        <v>0.31383818660719953</v>
      </c>
      <c r="X117" s="111">
        <f t="shared" si="131"/>
        <v>0.30904766111925586</v>
      </c>
      <c r="Y117" s="111">
        <f t="shared" si="132"/>
        <v>0.30477322706142074</v>
      </c>
      <c r="Z117" s="111">
        <f t="shared" si="133"/>
        <v>0.29980637284986322</v>
      </c>
      <c r="AA117" s="111">
        <f t="shared" si="134"/>
        <v>0.30168200297747094</v>
      </c>
      <c r="AB117" s="111">
        <f t="shared" si="135"/>
        <v>0.30612556122731927</v>
      </c>
      <c r="AC117" s="111">
        <f t="shared" si="136"/>
        <v>0.2899659350468633</v>
      </c>
      <c r="AD117" s="111">
        <f t="shared" si="137"/>
        <v>0.30358655548822466</v>
      </c>
    </row>
    <row r="118" spans="1:30" x14ac:dyDescent="0.15">
      <c r="A118" t="s">
        <v>356</v>
      </c>
      <c r="B118" s="19">
        <v>0</v>
      </c>
      <c r="C118" s="19">
        <v>0</v>
      </c>
      <c r="D118" s="19">
        <v>0</v>
      </c>
      <c r="E118" s="19">
        <v>0</v>
      </c>
      <c r="F118" s="19">
        <v>0</v>
      </c>
      <c r="G118" s="19">
        <v>0</v>
      </c>
      <c r="H118" s="19">
        <v>0</v>
      </c>
      <c r="I118" s="19">
        <v>0</v>
      </c>
      <c r="J118" s="19">
        <v>0</v>
      </c>
      <c r="K118" s="19">
        <v>0</v>
      </c>
      <c r="L118" s="19">
        <v>0</v>
      </c>
      <c r="M118" s="19">
        <v>0</v>
      </c>
      <c r="N118" s="19">
        <v>0</v>
      </c>
      <c r="O118" s="19">
        <v>0</v>
      </c>
      <c r="Q118" s="111" t="str">
        <f t="shared" si="124"/>
        <v>n.a.</v>
      </c>
      <c r="R118" s="111" t="str">
        <f t="shared" si="125"/>
        <v>n.a.</v>
      </c>
      <c r="S118" s="111" t="str">
        <f t="shared" si="126"/>
        <v>n.a.</v>
      </c>
      <c r="T118" s="111" t="str">
        <f t="shared" si="127"/>
        <v>n.a.</v>
      </c>
      <c r="U118" s="111" t="str">
        <f t="shared" si="128"/>
        <v>n.a.</v>
      </c>
      <c r="V118" s="111" t="str">
        <f t="shared" si="129"/>
        <v>n.a.</v>
      </c>
      <c r="W118" s="111" t="str">
        <f t="shared" si="130"/>
        <v>n.a.</v>
      </c>
      <c r="X118" s="111" t="str">
        <f t="shared" si="131"/>
        <v>n.a.</v>
      </c>
      <c r="Y118" s="111" t="str">
        <f t="shared" si="132"/>
        <v>n.a.</v>
      </c>
      <c r="Z118" s="111" t="str">
        <f t="shared" si="133"/>
        <v>n.a.</v>
      </c>
      <c r="AA118" s="111" t="str">
        <f t="shared" si="134"/>
        <v>n.a.</v>
      </c>
      <c r="AB118" s="111" t="str">
        <f t="shared" si="135"/>
        <v>n.a.</v>
      </c>
      <c r="AC118" s="111" t="str">
        <f t="shared" si="136"/>
        <v>n.a.</v>
      </c>
      <c r="AD118" s="111" t="str">
        <f t="shared" si="137"/>
        <v>n.a.</v>
      </c>
    </row>
    <row r="119" spans="1:30" x14ac:dyDescent="0.15">
      <c r="A119" t="s">
        <v>357</v>
      </c>
      <c r="B119" s="19">
        <v>0</v>
      </c>
      <c r="C119" s="19">
        <v>0</v>
      </c>
      <c r="D119" s="19">
        <v>0</v>
      </c>
      <c r="E119" s="19">
        <v>0</v>
      </c>
      <c r="F119" s="19">
        <v>0</v>
      </c>
      <c r="G119" s="19">
        <v>0</v>
      </c>
      <c r="H119" s="19">
        <v>0</v>
      </c>
      <c r="I119" s="19">
        <v>0</v>
      </c>
      <c r="J119" s="19">
        <v>0</v>
      </c>
      <c r="K119" s="19">
        <v>0</v>
      </c>
      <c r="L119" s="19">
        <v>0</v>
      </c>
      <c r="M119" s="19">
        <v>0</v>
      </c>
      <c r="N119" s="19">
        <v>0</v>
      </c>
      <c r="O119" s="19">
        <v>0</v>
      </c>
      <c r="Q119" s="111" t="str">
        <f t="shared" si="124"/>
        <v>n.a.</v>
      </c>
      <c r="R119" s="111" t="str">
        <f t="shared" si="125"/>
        <v>n.a.</v>
      </c>
      <c r="S119" s="111" t="str">
        <f t="shared" si="126"/>
        <v>n.a.</v>
      </c>
      <c r="T119" s="111" t="str">
        <f t="shared" si="127"/>
        <v>n.a.</v>
      </c>
      <c r="U119" s="111" t="str">
        <f t="shared" si="128"/>
        <v>n.a.</v>
      </c>
      <c r="V119" s="111" t="str">
        <f t="shared" si="129"/>
        <v>n.a.</v>
      </c>
      <c r="W119" s="111" t="str">
        <f t="shared" si="130"/>
        <v>n.a.</v>
      </c>
      <c r="X119" s="111" t="str">
        <f t="shared" si="131"/>
        <v>n.a.</v>
      </c>
      <c r="Y119" s="111" t="str">
        <f t="shared" si="132"/>
        <v>n.a.</v>
      </c>
      <c r="Z119" s="111" t="str">
        <f t="shared" si="133"/>
        <v>n.a.</v>
      </c>
      <c r="AA119" s="111" t="str">
        <f t="shared" si="134"/>
        <v>n.a.</v>
      </c>
      <c r="AB119" s="111" t="str">
        <f t="shared" si="135"/>
        <v>n.a.</v>
      </c>
      <c r="AC119" s="111" t="str">
        <f t="shared" si="136"/>
        <v>n.a.</v>
      </c>
      <c r="AD119" s="111" t="str">
        <f t="shared" si="137"/>
        <v>n.a.</v>
      </c>
    </row>
    <row r="120" spans="1:30" x14ac:dyDescent="0.15">
      <c r="A120" t="s">
        <v>358</v>
      </c>
      <c r="B120" s="19">
        <v>29519.693000000003</v>
      </c>
      <c r="C120" s="19">
        <v>34785.362399999998</v>
      </c>
      <c r="D120" s="19">
        <v>44361.316280000006</v>
      </c>
      <c r="E120" s="19">
        <v>57441.680999999997</v>
      </c>
      <c r="F120" s="19">
        <v>72148.464000000007</v>
      </c>
      <c r="G120" s="19">
        <v>90276.926992703986</v>
      </c>
      <c r="H120" s="19">
        <v>114831.82790323798</v>
      </c>
      <c r="I120" s="19">
        <v>149347.55249698288</v>
      </c>
      <c r="J120" s="19">
        <v>195954.33396624229</v>
      </c>
      <c r="K120" s="19">
        <v>252241.2962843643</v>
      </c>
      <c r="L120" s="19">
        <v>323431.37889927125</v>
      </c>
      <c r="M120" s="19">
        <v>413236.81710269448</v>
      </c>
      <c r="N120" s="19">
        <v>527064.0536770802</v>
      </c>
      <c r="O120" s="19">
        <v>670511.40240078047</v>
      </c>
      <c r="Q120" s="111">
        <f t="shared" si="124"/>
        <v>0.17837818977317932</v>
      </c>
      <c r="R120" s="111">
        <f t="shared" si="125"/>
        <v>0.27528687986300837</v>
      </c>
      <c r="S120" s="111">
        <f t="shared" si="126"/>
        <v>0.29485970698974007</v>
      </c>
      <c r="T120" s="111">
        <f t="shared" si="127"/>
        <v>0.25602981570125039</v>
      </c>
      <c r="U120" s="111">
        <f t="shared" si="128"/>
        <v>0.25126609753887452</v>
      </c>
      <c r="V120" s="111">
        <f t="shared" si="129"/>
        <v>0.27199531185325432</v>
      </c>
      <c r="W120" s="111">
        <f t="shared" si="130"/>
        <v>0.30057628815966653</v>
      </c>
      <c r="X120" s="111">
        <f t="shared" si="131"/>
        <v>0.31206926856200723</v>
      </c>
      <c r="Y120" s="111">
        <f t="shared" si="132"/>
        <v>0.28724530444842711</v>
      </c>
      <c r="Z120" s="111">
        <f t="shared" si="133"/>
        <v>0.28223008549183315</v>
      </c>
      <c r="AA120" s="111">
        <f t="shared" si="134"/>
        <v>0.27766458068804778</v>
      </c>
      <c r="AB120" s="111">
        <f t="shared" si="135"/>
        <v>0.27545279574181358</v>
      </c>
      <c r="AC120" s="111">
        <f t="shared" si="136"/>
        <v>0.27216302785768631</v>
      </c>
      <c r="AD120" s="111">
        <f t="shared" si="137"/>
        <v>0.28670117786953653</v>
      </c>
    </row>
    <row r="121" spans="1:30" x14ac:dyDescent="0.15">
      <c r="A121" t="s">
        <v>359</v>
      </c>
      <c r="B121" s="19">
        <v>1489.5183999999999</v>
      </c>
      <c r="C121" s="19">
        <v>2255.7460000000001</v>
      </c>
      <c r="D121" s="19">
        <v>3233.9780000000005</v>
      </c>
      <c r="E121" s="19">
        <v>3962.3300000000008</v>
      </c>
      <c r="F121" s="19">
        <v>4731.8823000000002</v>
      </c>
      <c r="G121" s="19">
        <v>6081.07</v>
      </c>
      <c r="H121" s="19">
        <v>7379.0450000000001</v>
      </c>
      <c r="I121" s="19">
        <v>9981.3360030517488</v>
      </c>
      <c r="J121" s="19">
        <v>13458.520747593331</v>
      </c>
      <c r="K121" s="19">
        <v>18090.095669888804</v>
      </c>
      <c r="L121" s="19">
        <v>24229.699014937945</v>
      </c>
      <c r="M121" s="19">
        <v>32382.431862825091</v>
      </c>
      <c r="N121" s="19">
        <v>43080.510988865914</v>
      </c>
      <c r="O121" s="19">
        <v>55783.788413343966</v>
      </c>
      <c r="Q121" s="111">
        <f t="shared" si="124"/>
        <v>0.51441298073256436</v>
      </c>
      <c r="R121" s="111">
        <f t="shared" si="125"/>
        <v>0.43366230063136557</v>
      </c>
      <c r="S121" s="111">
        <f t="shared" si="126"/>
        <v>0.22521860074496503</v>
      </c>
      <c r="T121" s="111">
        <f t="shared" si="127"/>
        <v>0.19421711467747493</v>
      </c>
      <c r="U121" s="111">
        <f t="shared" si="128"/>
        <v>0.28512706243771091</v>
      </c>
      <c r="V121" s="111">
        <f t="shared" si="129"/>
        <v>0.21344516672230385</v>
      </c>
      <c r="W121" s="111">
        <f t="shared" si="130"/>
        <v>0.35265959254236123</v>
      </c>
      <c r="X121" s="111">
        <f t="shared" si="131"/>
        <v>0.34836866963284763</v>
      </c>
      <c r="Y121" s="111">
        <f t="shared" si="132"/>
        <v>0.34413699760604799</v>
      </c>
      <c r="Z121" s="111">
        <f t="shared" si="133"/>
        <v>0.33939031927114627</v>
      </c>
      <c r="AA121" s="111">
        <f t="shared" si="134"/>
        <v>0.33647685193534072</v>
      </c>
      <c r="AB121" s="111">
        <f t="shared" si="135"/>
        <v>0.33036676094491146</v>
      </c>
      <c r="AC121" s="111">
        <f t="shared" si="136"/>
        <v>0.29487295143182468</v>
      </c>
      <c r="AD121" s="111">
        <f t="shared" si="137"/>
        <v>0.33506103521850594</v>
      </c>
    </row>
    <row r="122" spans="1:30" x14ac:dyDescent="0.15">
      <c r="A122" t="s">
        <v>360</v>
      </c>
      <c r="B122" s="19">
        <v>0</v>
      </c>
      <c r="C122" s="19">
        <v>0</v>
      </c>
      <c r="D122" s="19">
        <v>0</v>
      </c>
      <c r="E122" s="19">
        <v>0</v>
      </c>
      <c r="F122" s="19">
        <v>0</v>
      </c>
      <c r="G122" s="19">
        <v>0</v>
      </c>
      <c r="H122" s="19">
        <v>0</v>
      </c>
      <c r="I122" s="19">
        <v>0</v>
      </c>
      <c r="J122" s="19">
        <v>0</v>
      </c>
      <c r="K122" s="19">
        <v>0</v>
      </c>
      <c r="L122" s="19">
        <v>0</v>
      </c>
      <c r="M122" s="19">
        <v>0</v>
      </c>
      <c r="N122" s="19">
        <v>0</v>
      </c>
      <c r="O122" s="19">
        <v>0</v>
      </c>
      <c r="Q122" s="111" t="str">
        <f t="shared" si="124"/>
        <v>n.a.</v>
      </c>
      <c r="R122" s="111" t="str">
        <f t="shared" si="125"/>
        <v>n.a.</v>
      </c>
      <c r="S122" s="111" t="str">
        <f t="shared" si="126"/>
        <v>n.a.</v>
      </c>
      <c r="T122" s="111" t="str">
        <f t="shared" si="127"/>
        <v>n.a.</v>
      </c>
      <c r="U122" s="111" t="str">
        <f t="shared" si="128"/>
        <v>n.a.</v>
      </c>
      <c r="V122" s="111" t="str">
        <f t="shared" si="129"/>
        <v>n.a.</v>
      </c>
      <c r="W122" s="111" t="str">
        <f t="shared" si="130"/>
        <v>n.a.</v>
      </c>
      <c r="X122" s="111" t="str">
        <f t="shared" si="131"/>
        <v>n.a.</v>
      </c>
      <c r="Y122" s="111" t="str">
        <f t="shared" si="132"/>
        <v>n.a.</v>
      </c>
      <c r="Z122" s="111" t="str">
        <f t="shared" si="133"/>
        <v>n.a.</v>
      </c>
      <c r="AA122" s="111" t="str">
        <f t="shared" si="134"/>
        <v>n.a.</v>
      </c>
      <c r="AB122" s="111" t="str">
        <f t="shared" si="135"/>
        <v>n.a.</v>
      </c>
      <c r="AC122" s="111" t="str">
        <f t="shared" si="136"/>
        <v>n.a.</v>
      </c>
      <c r="AD122" s="111" t="str">
        <f t="shared" si="137"/>
        <v>n.a.</v>
      </c>
    </row>
    <row r="123" spans="1:30" x14ac:dyDescent="0.15">
      <c r="A123" t="s">
        <v>361</v>
      </c>
      <c r="B123" s="19">
        <v>262.75</v>
      </c>
      <c r="C123" s="19">
        <v>215</v>
      </c>
      <c r="D123" s="19">
        <v>165</v>
      </c>
      <c r="E123" s="19">
        <v>245</v>
      </c>
      <c r="F123" s="19">
        <v>270</v>
      </c>
      <c r="G123" s="19">
        <v>360</v>
      </c>
      <c r="H123" s="19">
        <v>450</v>
      </c>
      <c r="I123" s="19">
        <v>617.78482849386864</v>
      </c>
      <c r="J123" s="19">
        <v>845.11665718783433</v>
      </c>
      <c r="K123" s="19">
        <v>1152.4963785892255</v>
      </c>
      <c r="L123" s="19">
        <v>1567.5538249747856</v>
      </c>
      <c r="M123" s="19">
        <v>2127.0531380017378</v>
      </c>
      <c r="N123" s="19">
        <v>2878.0497858319031</v>
      </c>
      <c r="O123" s="19">
        <v>3782.7648532139574</v>
      </c>
      <c r="Q123" s="111">
        <f t="shared" si="124"/>
        <v>-0.18173168411037111</v>
      </c>
      <c r="R123" s="111">
        <f t="shared" si="125"/>
        <v>-0.23255813953488369</v>
      </c>
      <c r="S123" s="111">
        <f t="shared" si="126"/>
        <v>0.48484848484848486</v>
      </c>
      <c r="T123" s="111">
        <f t="shared" si="127"/>
        <v>0.1020408163265305</v>
      </c>
      <c r="U123" s="111">
        <f t="shared" si="128"/>
        <v>0.33333333333333326</v>
      </c>
      <c r="V123" s="111">
        <f t="shared" si="129"/>
        <v>0.25</v>
      </c>
      <c r="W123" s="111">
        <f t="shared" si="130"/>
        <v>0.37285517443081928</v>
      </c>
      <c r="X123" s="111">
        <f t="shared" si="131"/>
        <v>0.36797897618850617</v>
      </c>
      <c r="Y123" s="111">
        <f t="shared" si="132"/>
        <v>0.36371277123351442</v>
      </c>
      <c r="Z123" s="111">
        <f t="shared" si="133"/>
        <v>0.36013774454860603</v>
      </c>
      <c r="AA123" s="111">
        <f t="shared" si="134"/>
        <v>0.35692510465211735</v>
      </c>
      <c r="AB123" s="111">
        <f t="shared" si="135"/>
        <v>0.35306905803758615</v>
      </c>
      <c r="AC123" s="111">
        <f t="shared" si="136"/>
        <v>0.31435004072403339</v>
      </c>
      <c r="AD123" s="111">
        <f t="shared" si="137"/>
        <v>0.35545549219664174</v>
      </c>
    </row>
    <row r="124" spans="1:30" x14ac:dyDescent="0.15">
      <c r="A124" t="s">
        <v>362</v>
      </c>
      <c r="B124" s="19">
        <v>562.02599999999995</v>
      </c>
      <c r="C124" s="19">
        <v>745.25800000000004</v>
      </c>
      <c r="D124" s="19">
        <v>1221.5820000000001</v>
      </c>
      <c r="E124" s="19">
        <v>1953.954</v>
      </c>
      <c r="F124" s="19">
        <v>2707.6439999999998</v>
      </c>
      <c r="G124" s="19">
        <v>3359.31</v>
      </c>
      <c r="H124" s="19">
        <v>4251</v>
      </c>
      <c r="I124" s="19">
        <v>5913.559719214365</v>
      </c>
      <c r="J124" s="19">
        <v>7805.144580700623</v>
      </c>
      <c r="K124" s="19">
        <v>10257.27118681201</v>
      </c>
      <c r="L124" s="19">
        <v>13440.386872773108</v>
      </c>
      <c r="M124" s="19">
        <v>17564.818384546452</v>
      </c>
      <c r="N124" s="19">
        <v>22895.717976048516</v>
      </c>
      <c r="O124" s="19">
        <v>29696.428654767511</v>
      </c>
      <c r="Q124" s="111">
        <f t="shared" si="124"/>
        <v>0.32602050438947683</v>
      </c>
      <c r="R124" s="111">
        <f t="shared" si="125"/>
        <v>0.63913973415917713</v>
      </c>
      <c r="S124" s="111">
        <f t="shared" si="126"/>
        <v>0.59952749794938032</v>
      </c>
      <c r="T124" s="111">
        <f t="shared" si="127"/>
        <v>0.38572555955769672</v>
      </c>
      <c r="U124" s="111">
        <f t="shared" si="128"/>
        <v>0.2406763961584315</v>
      </c>
      <c r="V124" s="111">
        <f t="shared" si="129"/>
        <v>0.26543843825071223</v>
      </c>
      <c r="W124" s="111">
        <f t="shared" si="130"/>
        <v>0.39109849899185245</v>
      </c>
      <c r="X124" s="111">
        <f t="shared" si="131"/>
        <v>0.3198724543763567</v>
      </c>
      <c r="Y124" s="111">
        <f t="shared" si="132"/>
        <v>0.31416799275885721</v>
      </c>
      <c r="Z124" s="111">
        <f t="shared" si="133"/>
        <v>0.31032773024990279</v>
      </c>
      <c r="AA124" s="111">
        <f t="shared" si="134"/>
        <v>0.30686851136170934</v>
      </c>
      <c r="AB124" s="111">
        <f t="shared" si="135"/>
        <v>0.30349870262206613</v>
      </c>
      <c r="AC124" s="111">
        <f t="shared" si="136"/>
        <v>0.29702980643949672</v>
      </c>
      <c r="AD124" s="111">
        <f t="shared" si="137"/>
        <v>0.32008493260705606</v>
      </c>
    </row>
    <row r="125" spans="1:30" x14ac:dyDescent="0.15">
      <c r="A125" t="s">
        <v>363</v>
      </c>
      <c r="B125" s="19">
        <v>1778.3989999999999</v>
      </c>
      <c r="C125" s="19">
        <v>2279.752</v>
      </c>
      <c r="D125" s="19">
        <v>2972.1179999999999</v>
      </c>
      <c r="E125" s="19">
        <v>3568.614</v>
      </c>
      <c r="F125" s="19">
        <v>4299.9250000000002</v>
      </c>
      <c r="G125" s="19">
        <v>5619.9050000000007</v>
      </c>
      <c r="H125" s="19">
        <v>6962.2268713520007</v>
      </c>
      <c r="I125" s="19">
        <v>8449.9949089922557</v>
      </c>
      <c r="J125" s="19">
        <v>10414.148794448658</v>
      </c>
      <c r="K125" s="19">
        <v>13033.634468973758</v>
      </c>
      <c r="L125" s="19">
        <v>16271.828594598006</v>
      </c>
      <c r="M125" s="19">
        <v>20268.322871897006</v>
      </c>
      <c r="N125" s="19">
        <v>25191.765635689331</v>
      </c>
      <c r="O125" s="19">
        <v>31176.062087129034</v>
      </c>
      <c r="Q125" s="111">
        <f t="shared" si="124"/>
        <v>0.28191255168272145</v>
      </c>
      <c r="R125" s="111">
        <f t="shared" si="125"/>
        <v>0.30370233253441592</v>
      </c>
      <c r="S125" s="111">
        <f t="shared" si="126"/>
        <v>0.20069728052520119</v>
      </c>
      <c r="T125" s="111">
        <f t="shared" si="127"/>
        <v>0.20492858011541748</v>
      </c>
      <c r="U125" s="111">
        <f t="shared" si="128"/>
        <v>0.30697744728105736</v>
      </c>
      <c r="V125" s="111">
        <f t="shared" si="129"/>
        <v>0.23885134559249654</v>
      </c>
      <c r="W125" s="111">
        <f t="shared" si="130"/>
        <v>0.21369140436403855</v>
      </c>
      <c r="X125" s="111">
        <f t="shared" si="131"/>
        <v>0.23244438684409174</v>
      </c>
      <c r="Y125" s="111">
        <f t="shared" si="132"/>
        <v>0.25153142385688176</v>
      </c>
      <c r="Z125" s="111">
        <f t="shared" si="133"/>
        <v>0.24844905182301136</v>
      </c>
      <c r="AA125" s="111">
        <f t="shared" si="134"/>
        <v>0.24560818435770471</v>
      </c>
      <c r="AB125" s="111">
        <f t="shared" si="135"/>
        <v>0.24291318008452056</v>
      </c>
      <c r="AC125" s="111">
        <f t="shared" si="136"/>
        <v>0.23754970326342328</v>
      </c>
      <c r="AD125" s="111">
        <f t="shared" si="137"/>
        <v>0.23882636898230669</v>
      </c>
    </row>
    <row r="126" spans="1:30" x14ac:dyDescent="0.15">
      <c r="A126" t="s">
        <v>364</v>
      </c>
      <c r="B126" s="19">
        <v>6188.9290000000001</v>
      </c>
      <c r="C126" s="19">
        <v>7502.6539999999995</v>
      </c>
      <c r="D126" s="19">
        <v>9331.2540000000008</v>
      </c>
      <c r="E126" s="19">
        <v>11436.458999999999</v>
      </c>
      <c r="F126" s="19">
        <v>14300.6</v>
      </c>
      <c r="G126" s="19">
        <v>18985.3</v>
      </c>
      <c r="H126" s="19">
        <v>22921</v>
      </c>
      <c r="I126" s="19">
        <v>30279.626572179062</v>
      </c>
      <c r="J126" s="19">
        <v>39897.244309921713</v>
      </c>
      <c r="K126" s="19">
        <v>50156.000632225783</v>
      </c>
      <c r="L126" s="19">
        <v>62487.946208349887</v>
      </c>
      <c r="M126" s="19">
        <v>77689.896097349585</v>
      </c>
      <c r="N126" s="19">
        <v>96394.001181197003</v>
      </c>
      <c r="O126" s="19">
        <v>119088.0664116322</v>
      </c>
      <c r="Q126" s="111">
        <f t="shared" si="124"/>
        <v>0.21227016823104594</v>
      </c>
      <c r="R126" s="111">
        <f t="shared" si="125"/>
        <v>0.24372708644167806</v>
      </c>
      <c r="S126" s="111">
        <f t="shared" si="126"/>
        <v>0.22560794079766744</v>
      </c>
      <c r="T126" s="111">
        <f t="shared" si="127"/>
        <v>0.25043949355303075</v>
      </c>
      <c r="U126" s="111">
        <f t="shared" si="128"/>
        <v>0.32758765366488118</v>
      </c>
      <c r="V126" s="111">
        <f t="shared" si="129"/>
        <v>0.20730249192796535</v>
      </c>
      <c r="W126" s="111">
        <f t="shared" si="130"/>
        <v>0.32104299865534069</v>
      </c>
      <c r="X126" s="111">
        <f t="shared" si="131"/>
        <v>0.31762669578558556</v>
      </c>
      <c r="Y126" s="111">
        <f t="shared" si="132"/>
        <v>0.2571294458989215</v>
      </c>
      <c r="Z126" s="111">
        <f t="shared" si="133"/>
        <v>0.24587178843363944</v>
      </c>
      <c r="AA126" s="111">
        <f t="shared" si="134"/>
        <v>0.24327811700376145</v>
      </c>
      <c r="AB126" s="111">
        <f t="shared" si="135"/>
        <v>0.24075338008446012</v>
      </c>
      <c r="AC126" s="111">
        <f t="shared" si="136"/>
        <v>0.23543026487484364</v>
      </c>
      <c r="AD126" s="111">
        <f t="shared" si="137"/>
        <v>0.26541659641900339</v>
      </c>
    </row>
    <row r="127" spans="1:30" x14ac:dyDescent="0.15">
      <c r="I127" s="20"/>
      <c r="J127" s="20"/>
      <c r="K127" s="20"/>
      <c r="L127" s="20"/>
      <c r="M127" s="20"/>
      <c r="N127" s="20"/>
      <c r="O127" s="20"/>
    </row>
    <row r="128" spans="1:30" x14ac:dyDescent="0.15">
      <c r="A128" s="1" t="s">
        <v>395</v>
      </c>
      <c r="B128" s="1"/>
      <c r="C128" s="1"/>
      <c r="D128" s="1"/>
      <c r="F128" s="18"/>
      <c r="G128" s="18"/>
      <c r="H128" s="18"/>
      <c r="I128" s="20"/>
      <c r="J128" s="20"/>
      <c r="K128" s="20"/>
      <c r="L128" s="20"/>
      <c r="M128" s="20"/>
      <c r="N128" s="20"/>
      <c r="O128" s="20"/>
      <c r="U128" s="18"/>
      <c r="V128" s="18"/>
      <c r="W128" s="18"/>
      <c r="X128" s="18"/>
      <c r="Y128" s="18"/>
      <c r="Z128" s="18"/>
      <c r="AA128" s="18"/>
      <c r="AB128" s="18"/>
      <c r="AC128" s="18"/>
    </row>
    <row r="129" spans="1:30" x14ac:dyDescent="0.15">
      <c r="A129" s="21"/>
      <c r="B129" s="21">
        <v>2017</v>
      </c>
      <c r="C129" s="21">
        <v>2018</v>
      </c>
      <c r="D129" s="21">
        <v>2019</v>
      </c>
      <c r="E129" s="21">
        <v>2020</v>
      </c>
      <c r="F129" s="21">
        <v>2021</v>
      </c>
      <c r="G129" s="21">
        <v>2022</v>
      </c>
      <c r="H129" s="21">
        <v>2023</v>
      </c>
      <c r="I129" s="27">
        <v>2024</v>
      </c>
      <c r="J129" s="27">
        <v>2025</v>
      </c>
      <c r="K129" s="27">
        <v>2026</v>
      </c>
      <c r="L129" s="27">
        <v>2027</v>
      </c>
      <c r="M129" s="27">
        <v>2028</v>
      </c>
      <c r="N129" s="27">
        <v>2029</v>
      </c>
      <c r="O129" s="27">
        <v>2030</v>
      </c>
      <c r="P129" s="1"/>
      <c r="Q129" s="22">
        <v>2018</v>
      </c>
      <c r="R129" s="22">
        <v>2019</v>
      </c>
      <c r="S129" s="22">
        <v>2020</v>
      </c>
      <c r="T129" s="22">
        <v>2021</v>
      </c>
      <c r="U129" s="22">
        <v>2022</v>
      </c>
      <c r="V129" s="22">
        <v>2023</v>
      </c>
      <c r="W129" s="22">
        <v>2024</v>
      </c>
      <c r="X129" s="22">
        <v>2025</v>
      </c>
      <c r="Y129" s="22">
        <v>2026</v>
      </c>
      <c r="Z129" s="22">
        <v>2027</v>
      </c>
      <c r="AA129" s="22">
        <v>2028</v>
      </c>
      <c r="AB129" s="22">
        <v>2029</v>
      </c>
      <c r="AC129" s="22">
        <v>2030</v>
      </c>
      <c r="AD129" s="22" t="s">
        <v>524</v>
      </c>
    </row>
    <row r="130" spans="1:30" x14ac:dyDescent="0.15">
      <c r="A130" t="s">
        <v>337</v>
      </c>
      <c r="B130" s="19">
        <v>40</v>
      </c>
      <c r="C130" s="19">
        <v>60</v>
      </c>
      <c r="D130" s="19">
        <v>160</v>
      </c>
      <c r="E130" s="19">
        <v>420</v>
      </c>
      <c r="F130" s="19">
        <v>550</v>
      </c>
      <c r="G130" s="19">
        <v>1190</v>
      </c>
      <c r="H130" s="19">
        <v>1950</v>
      </c>
      <c r="I130" s="19">
        <v>2822.5</v>
      </c>
      <c r="J130" s="19">
        <v>4075.446294378663</v>
      </c>
      <c r="K130" s="19">
        <v>5861.2989613443024</v>
      </c>
      <c r="L130" s="19">
        <v>8395.4046445515341</v>
      </c>
      <c r="M130" s="19">
        <v>11911.02015170188</v>
      </c>
      <c r="N130" s="19">
        <v>16733.832145882363</v>
      </c>
      <c r="O130" s="19">
        <v>23276.921466826414</v>
      </c>
      <c r="Q130" s="111">
        <f t="shared" ref="Q130:Q157" si="138">IFERROR(C130/B130-1,"n.a.")</f>
        <v>0.5</v>
      </c>
      <c r="R130" s="111">
        <f t="shared" ref="R130:R157" si="139">IFERROR(D130/C130-1,"n.a.")</f>
        <v>1.6666666666666665</v>
      </c>
      <c r="S130" s="111">
        <f t="shared" ref="S130:S157" si="140">IFERROR(E130/D130-1,"n.a.")</f>
        <v>1.625</v>
      </c>
      <c r="T130" s="111">
        <f t="shared" ref="T130:T157" si="141">IFERROR(F130/E130-1,"n.a.")</f>
        <v>0.30952380952380953</v>
      </c>
      <c r="U130" s="111">
        <f t="shared" ref="U130:U157" si="142">IFERROR(G130/F130-1,"n.a.")</f>
        <v>1.1636363636363636</v>
      </c>
      <c r="V130" s="111">
        <f t="shared" ref="V130:V157" si="143">IFERROR(H130/G130-1,"n.a.")</f>
        <v>0.6386554621848739</v>
      </c>
      <c r="W130" s="111">
        <f t="shared" ref="W130:W157" si="144">IFERROR(I130/H130-1,"n.a.")</f>
        <v>0.4474358974358974</v>
      </c>
      <c r="X130" s="111">
        <f t="shared" ref="X130:X157" si="145">IFERROR(J130/I130-1,"n.a.")</f>
        <v>0.4439136561129009</v>
      </c>
      <c r="Y130" s="111">
        <f t="shared" ref="Y130:Y157" si="146">IFERROR(K130/J130-1,"n.a.")</f>
        <v>0.43819806175065978</v>
      </c>
      <c r="Z130" s="111">
        <f t="shared" ref="Z130:Z157" si="147">IFERROR(L130/K130-1,"n.a.")</f>
        <v>0.43234540669565646</v>
      </c>
      <c r="AA130" s="111">
        <f t="shared" ref="AA130:AA157" si="148">IFERROR(M130/L130-1,"n.a.")</f>
        <v>0.41875474214717179</v>
      </c>
      <c r="AB130" s="111">
        <f t="shared" ref="AB130:AB157" si="149">IFERROR(N130/M130-1,"n.a.")</f>
        <v>0.40490335275701694</v>
      </c>
      <c r="AC130" s="111">
        <f t="shared" ref="AC130:AC157" si="150">IFERROR(O130/N130-1,"n.a.")</f>
        <v>0.39100961835296566</v>
      </c>
      <c r="AD130" s="111">
        <f>IFERROR((O130/H130)^(1/($O$7-$H$7))-1,"n.a.")</f>
        <v>0.42508760072026508</v>
      </c>
    </row>
    <row r="131" spans="1:30" x14ac:dyDescent="0.15">
      <c r="A131" t="s">
        <v>338</v>
      </c>
      <c r="B131" s="19">
        <v>0</v>
      </c>
      <c r="C131" s="19">
        <v>0</v>
      </c>
      <c r="D131" s="19">
        <v>0</v>
      </c>
      <c r="E131" s="19">
        <v>10</v>
      </c>
      <c r="F131" s="19">
        <v>10</v>
      </c>
      <c r="G131" s="19">
        <v>10</v>
      </c>
      <c r="H131" s="19">
        <v>10</v>
      </c>
      <c r="I131" s="19">
        <v>13.403225353865578</v>
      </c>
      <c r="J131" s="19">
        <v>17.838522196928526</v>
      </c>
      <c r="K131" s="19">
        <v>23.578297728516638</v>
      </c>
      <c r="L131" s="19">
        <v>30.955151020394776</v>
      </c>
      <c r="M131" s="19">
        <v>40.372188305964031</v>
      </c>
      <c r="N131" s="19">
        <v>52.314442657784262</v>
      </c>
      <c r="O131" s="19">
        <v>67.361386255039037</v>
      </c>
      <c r="Q131" s="111" t="str">
        <f t="shared" si="138"/>
        <v>n.a.</v>
      </c>
      <c r="R131" s="111" t="str">
        <f t="shared" si="139"/>
        <v>n.a.</v>
      </c>
      <c r="S131" s="111" t="str">
        <f t="shared" si="140"/>
        <v>n.a.</v>
      </c>
      <c r="T131" s="111">
        <f t="shared" si="141"/>
        <v>0</v>
      </c>
      <c r="U131" s="111">
        <f t="shared" si="142"/>
        <v>0</v>
      </c>
      <c r="V131" s="111">
        <f t="shared" si="143"/>
        <v>0</v>
      </c>
      <c r="W131" s="111">
        <f t="shared" si="144"/>
        <v>0.34032253538655777</v>
      </c>
      <c r="X131" s="111">
        <f t="shared" si="145"/>
        <v>0.3309126516912424</v>
      </c>
      <c r="Y131" s="111">
        <f t="shared" si="146"/>
        <v>0.3217629503287216</v>
      </c>
      <c r="Z131" s="111">
        <f t="shared" si="147"/>
        <v>0.3128662372837987</v>
      </c>
      <c r="AA131" s="111">
        <f t="shared" si="148"/>
        <v>0.30421551745507069</v>
      </c>
      <c r="AB131" s="111">
        <f t="shared" si="149"/>
        <v>0.29580398915498085</v>
      </c>
      <c r="AC131" s="111">
        <f t="shared" si="150"/>
        <v>0.28762503876194545</v>
      </c>
      <c r="AD131" s="111">
        <f t="shared" ref="AD131:AD157" si="151">IFERROR((O131/H131)^(1/($O$7-$H$7))-1,"n.a.")</f>
        <v>0.3132409931171003</v>
      </c>
    </row>
    <row r="132" spans="1:30" x14ac:dyDescent="0.15">
      <c r="A132" t="s">
        <v>339</v>
      </c>
      <c r="B132" s="19">
        <v>480</v>
      </c>
      <c r="C132" s="19">
        <v>1300</v>
      </c>
      <c r="D132" s="19">
        <v>1820</v>
      </c>
      <c r="E132" s="19">
        <v>4640</v>
      </c>
      <c r="F132" s="19">
        <v>8170</v>
      </c>
      <c r="G132" s="19">
        <v>12430</v>
      </c>
      <c r="H132" s="19">
        <v>17530</v>
      </c>
      <c r="I132" s="19">
        <v>24524.001918854687</v>
      </c>
      <c r="J132" s="19">
        <v>34136.742460588823</v>
      </c>
      <c r="K132" s="19">
        <v>47221.073017790382</v>
      </c>
      <c r="L132" s="19">
        <v>64910.493570904684</v>
      </c>
      <c r="M132" s="19">
        <v>88616.459861614538</v>
      </c>
      <c r="N132" s="19">
        <v>120160.52947458887</v>
      </c>
      <c r="O132" s="19">
        <v>161842.26355038857</v>
      </c>
      <c r="Q132" s="111">
        <f t="shared" si="138"/>
        <v>1.7083333333333335</v>
      </c>
      <c r="R132" s="111">
        <f t="shared" si="139"/>
        <v>0.39999999999999991</v>
      </c>
      <c r="S132" s="111">
        <f t="shared" si="140"/>
        <v>1.5494505494505493</v>
      </c>
      <c r="T132" s="111">
        <f t="shared" si="141"/>
        <v>0.76077586206896552</v>
      </c>
      <c r="U132" s="111">
        <f t="shared" si="142"/>
        <v>0.52141982864137093</v>
      </c>
      <c r="V132" s="111">
        <f t="shared" si="143"/>
        <v>0.41029766693483505</v>
      </c>
      <c r="W132" s="111">
        <f t="shared" si="144"/>
        <v>0.39897329828035866</v>
      </c>
      <c r="X132" s="111">
        <f t="shared" si="145"/>
        <v>0.39197275279707156</v>
      </c>
      <c r="Y132" s="111">
        <f t="shared" si="146"/>
        <v>0.38329171485262648</v>
      </c>
      <c r="Z132" s="111">
        <f t="shared" si="147"/>
        <v>0.37460861057625428</v>
      </c>
      <c r="AA132" s="111">
        <f t="shared" si="148"/>
        <v>0.36521007600742927</v>
      </c>
      <c r="AB132" s="111">
        <f t="shared" si="149"/>
        <v>0.35596174415265813</v>
      </c>
      <c r="AC132" s="111">
        <f t="shared" si="150"/>
        <v>0.34688374175826531</v>
      </c>
      <c r="AD132" s="111">
        <f t="shared" si="151"/>
        <v>0.3737301578995762</v>
      </c>
    </row>
    <row r="133" spans="1:30" x14ac:dyDescent="0.15">
      <c r="A133" t="s">
        <v>340</v>
      </c>
      <c r="B133" s="19">
        <v>0</v>
      </c>
      <c r="C133" s="19">
        <v>0</v>
      </c>
      <c r="D133" s="19">
        <v>0</v>
      </c>
      <c r="E133" s="19">
        <v>0</v>
      </c>
      <c r="F133" s="19">
        <v>0</v>
      </c>
      <c r="G133" s="19">
        <v>0</v>
      </c>
      <c r="H133" s="19">
        <v>0</v>
      </c>
      <c r="I133" s="19">
        <v>0</v>
      </c>
      <c r="J133" s="19">
        <v>0</v>
      </c>
      <c r="K133" s="19">
        <v>0</v>
      </c>
      <c r="L133" s="19">
        <v>0</v>
      </c>
      <c r="M133" s="19">
        <v>0</v>
      </c>
      <c r="N133" s="19">
        <v>0</v>
      </c>
      <c r="O133" s="19">
        <v>0</v>
      </c>
      <c r="Q133" s="111" t="str">
        <f t="shared" si="138"/>
        <v>n.a.</v>
      </c>
      <c r="R133" s="111" t="str">
        <f t="shared" si="139"/>
        <v>n.a.</v>
      </c>
      <c r="S133" s="111" t="str">
        <f t="shared" si="140"/>
        <v>n.a.</v>
      </c>
      <c r="T133" s="111" t="str">
        <f t="shared" si="141"/>
        <v>n.a.</v>
      </c>
      <c r="U133" s="111" t="str">
        <f t="shared" si="142"/>
        <v>n.a.</v>
      </c>
      <c r="V133" s="111" t="str">
        <f t="shared" si="143"/>
        <v>n.a.</v>
      </c>
      <c r="W133" s="111" t="str">
        <f t="shared" si="144"/>
        <v>n.a.</v>
      </c>
      <c r="X133" s="111" t="str">
        <f t="shared" si="145"/>
        <v>n.a.</v>
      </c>
      <c r="Y133" s="111" t="str">
        <f t="shared" si="146"/>
        <v>n.a.</v>
      </c>
      <c r="Z133" s="111" t="str">
        <f t="shared" si="147"/>
        <v>n.a.</v>
      </c>
      <c r="AA133" s="111" t="str">
        <f t="shared" si="148"/>
        <v>n.a.</v>
      </c>
      <c r="AB133" s="111" t="str">
        <f t="shared" si="149"/>
        <v>n.a.</v>
      </c>
      <c r="AC133" s="111" t="str">
        <f t="shared" si="150"/>
        <v>n.a.</v>
      </c>
      <c r="AD133" s="111" t="str">
        <f t="shared" si="151"/>
        <v>n.a.</v>
      </c>
    </row>
    <row r="134" spans="1:30" x14ac:dyDescent="0.15">
      <c r="A134" t="s">
        <v>341</v>
      </c>
      <c r="B134" s="19">
        <v>0</v>
      </c>
      <c r="C134" s="19">
        <v>0</v>
      </c>
      <c r="D134" s="19">
        <v>0</v>
      </c>
      <c r="E134" s="19">
        <v>10</v>
      </c>
      <c r="F134" s="19">
        <v>20</v>
      </c>
      <c r="G134" s="19">
        <v>20</v>
      </c>
      <c r="H134" s="19">
        <v>20</v>
      </c>
      <c r="I134" s="19">
        <v>26.806450707731155</v>
      </c>
      <c r="J134" s="19">
        <v>35.677044393857052</v>
      </c>
      <c r="K134" s="19">
        <v>47.156595457033276</v>
      </c>
      <c r="L134" s="19">
        <v>61.910302040789553</v>
      </c>
      <c r="M134" s="19">
        <v>80.744376611928061</v>
      </c>
      <c r="N134" s="19">
        <v>104.62888531556852</v>
      </c>
      <c r="O134" s="19">
        <v>134.72277251007807</v>
      </c>
      <c r="Q134" s="111" t="str">
        <f t="shared" si="138"/>
        <v>n.a.</v>
      </c>
      <c r="R134" s="111" t="str">
        <f t="shared" si="139"/>
        <v>n.a.</v>
      </c>
      <c r="S134" s="111" t="str">
        <f t="shared" si="140"/>
        <v>n.a.</v>
      </c>
      <c r="T134" s="111">
        <f t="shared" si="141"/>
        <v>1</v>
      </c>
      <c r="U134" s="111">
        <f t="shared" si="142"/>
        <v>0</v>
      </c>
      <c r="V134" s="111">
        <f t="shared" si="143"/>
        <v>0</v>
      </c>
      <c r="W134" s="111">
        <f t="shared" si="144"/>
        <v>0.34032253538655777</v>
      </c>
      <c r="X134" s="111">
        <f t="shared" si="145"/>
        <v>0.3309126516912424</v>
      </c>
      <c r="Y134" s="111">
        <f t="shared" si="146"/>
        <v>0.3217629503287216</v>
      </c>
      <c r="Z134" s="111">
        <f t="shared" si="147"/>
        <v>0.3128662372837987</v>
      </c>
      <c r="AA134" s="111">
        <f t="shared" si="148"/>
        <v>0.30421551745507069</v>
      </c>
      <c r="AB134" s="111">
        <f t="shared" si="149"/>
        <v>0.29580398915498085</v>
      </c>
      <c r="AC134" s="111">
        <f t="shared" si="150"/>
        <v>0.28762503876194545</v>
      </c>
      <c r="AD134" s="111">
        <f t="shared" si="151"/>
        <v>0.3132409931171003</v>
      </c>
    </row>
    <row r="135" spans="1:30" x14ac:dyDescent="0.15">
      <c r="A135" t="s">
        <v>342</v>
      </c>
      <c r="B135" s="19">
        <v>0</v>
      </c>
      <c r="C135" s="19">
        <v>0</v>
      </c>
      <c r="D135" s="19">
        <v>0</v>
      </c>
      <c r="E135" s="19">
        <v>0</v>
      </c>
      <c r="F135" s="19">
        <v>0</v>
      </c>
      <c r="G135" s="19">
        <v>0</v>
      </c>
      <c r="H135" s="19">
        <v>0</v>
      </c>
      <c r="I135" s="19">
        <v>0</v>
      </c>
      <c r="J135" s="19">
        <v>0</v>
      </c>
      <c r="K135" s="19">
        <v>0</v>
      </c>
      <c r="L135" s="19">
        <v>0</v>
      </c>
      <c r="M135" s="19">
        <v>0</v>
      </c>
      <c r="N135" s="19">
        <v>0</v>
      </c>
      <c r="O135" s="19">
        <v>0</v>
      </c>
      <c r="Q135" s="111" t="str">
        <f t="shared" si="138"/>
        <v>n.a.</v>
      </c>
      <c r="R135" s="111" t="str">
        <f t="shared" si="139"/>
        <v>n.a.</v>
      </c>
      <c r="S135" s="111" t="str">
        <f t="shared" si="140"/>
        <v>n.a.</v>
      </c>
      <c r="T135" s="111" t="str">
        <f t="shared" si="141"/>
        <v>n.a.</v>
      </c>
      <c r="U135" s="111" t="str">
        <f t="shared" si="142"/>
        <v>n.a.</v>
      </c>
      <c r="V135" s="111" t="str">
        <f t="shared" si="143"/>
        <v>n.a.</v>
      </c>
      <c r="W135" s="111" t="str">
        <f t="shared" si="144"/>
        <v>n.a.</v>
      </c>
      <c r="X135" s="111" t="str">
        <f t="shared" si="145"/>
        <v>n.a.</v>
      </c>
      <c r="Y135" s="111" t="str">
        <f t="shared" si="146"/>
        <v>n.a.</v>
      </c>
      <c r="Z135" s="111" t="str">
        <f t="shared" si="147"/>
        <v>n.a.</v>
      </c>
      <c r="AA135" s="111" t="str">
        <f t="shared" si="148"/>
        <v>n.a.</v>
      </c>
      <c r="AB135" s="111" t="str">
        <f t="shared" si="149"/>
        <v>n.a.</v>
      </c>
      <c r="AC135" s="111" t="str">
        <f t="shared" si="150"/>
        <v>n.a.</v>
      </c>
      <c r="AD135" s="111" t="str">
        <f t="shared" si="151"/>
        <v>n.a.</v>
      </c>
    </row>
    <row r="136" spans="1:30" x14ac:dyDescent="0.15">
      <c r="A136" t="s">
        <v>343</v>
      </c>
      <c r="B136" s="19">
        <v>0</v>
      </c>
      <c r="C136" s="19">
        <v>0</v>
      </c>
      <c r="D136" s="19">
        <v>0</v>
      </c>
      <c r="E136" s="19">
        <v>0</v>
      </c>
      <c r="F136" s="19">
        <v>0</v>
      </c>
      <c r="G136" s="19">
        <v>0</v>
      </c>
      <c r="H136" s="19">
        <v>0</v>
      </c>
      <c r="I136" s="19">
        <v>0</v>
      </c>
      <c r="J136" s="19">
        <v>0</v>
      </c>
      <c r="K136" s="19">
        <v>0</v>
      </c>
      <c r="L136" s="19">
        <v>0</v>
      </c>
      <c r="M136" s="19">
        <v>0</v>
      </c>
      <c r="N136" s="19">
        <v>0</v>
      </c>
      <c r="O136" s="19">
        <v>0</v>
      </c>
      <c r="Q136" s="111" t="str">
        <f t="shared" si="138"/>
        <v>n.a.</v>
      </c>
      <c r="R136" s="111" t="str">
        <f t="shared" si="139"/>
        <v>n.a.</v>
      </c>
      <c r="S136" s="111" t="str">
        <f t="shared" si="140"/>
        <v>n.a.</v>
      </c>
      <c r="T136" s="111" t="str">
        <f t="shared" si="141"/>
        <v>n.a.</v>
      </c>
      <c r="U136" s="111" t="str">
        <f t="shared" si="142"/>
        <v>n.a.</v>
      </c>
      <c r="V136" s="111" t="str">
        <f t="shared" si="143"/>
        <v>n.a.</v>
      </c>
      <c r="W136" s="111" t="str">
        <f t="shared" si="144"/>
        <v>n.a.</v>
      </c>
      <c r="X136" s="111" t="str">
        <f t="shared" si="145"/>
        <v>n.a.</v>
      </c>
      <c r="Y136" s="111" t="str">
        <f t="shared" si="146"/>
        <v>n.a.</v>
      </c>
      <c r="Z136" s="111" t="str">
        <f t="shared" si="147"/>
        <v>n.a.</v>
      </c>
      <c r="AA136" s="111" t="str">
        <f t="shared" si="148"/>
        <v>n.a.</v>
      </c>
      <c r="AB136" s="111" t="str">
        <f t="shared" si="149"/>
        <v>n.a.</v>
      </c>
      <c r="AC136" s="111" t="str">
        <f t="shared" si="150"/>
        <v>n.a.</v>
      </c>
      <c r="AD136" s="111" t="str">
        <f t="shared" si="151"/>
        <v>n.a.</v>
      </c>
    </row>
    <row r="137" spans="1:30" x14ac:dyDescent="0.15">
      <c r="A137" t="s">
        <v>344</v>
      </c>
      <c r="B137" s="19">
        <v>26678.5</v>
      </c>
      <c r="C137" s="19">
        <v>44380</v>
      </c>
      <c r="D137" s="19">
        <v>67730</v>
      </c>
      <c r="E137" s="19">
        <v>105140</v>
      </c>
      <c r="F137" s="19">
        <v>158720</v>
      </c>
      <c r="G137" s="19">
        <v>229350</v>
      </c>
      <c r="H137" s="19">
        <v>316030</v>
      </c>
      <c r="I137" s="19">
        <v>435615.60435900488</v>
      </c>
      <c r="J137" s="19">
        <v>597339.09346889134</v>
      </c>
      <c r="K137" s="19">
        <v>814795.62361065974</v>
      </c>
      <c r="L137" s="19">
        <v>1105813.7418301562</v>
      </c>
      <c r="M137" s="19">
        <v>1484929.9451101662</v>
      </c>
      <c r="N137" s="19">
        <v>1973147.8545400398</v>
      </c>
      <c r="O137" s="19">
        <v>2594841.8058619532</v>
      </c>
      <c r="Q137" s="111">
        <f t="shared" si="138"/>
        <v>0.66351181663136982</v>
      </c>
      <c r="R137" s="111">
        <f t="shared" si="139"/>
        <v>0.52613789995493465</v>
      </c>
      <c r="S137" s="111">
        <f t="shared" si="140"/>
        <v>0.55234017422117221</v>
      </c>
      <c r="T137" s="111">
        <f t="shared" si="141"/>
        <v>0.50960623929998095</v>
      </c>
      <c r="U137" s="111">
        <f t="shared" si="142"/>
        <v>0.44499747983870974</v>
      </c>
      <c r="V137" s="111">
        <f t="shared" si="143"/>
        <v>0.37793764988009593</v>
      </c>
      <c r="W137" s="111">
        <f t="shared" si="144"/>
        <v>0.37839953282601302</v>
      </c>
      <c r="X137" s="111">
        <f t="shared" si="145"/>
        <v>0.37125274552057808</v>
      </c>
      <c r="Y137" s="111">
        <f t="shared" si="146"/>
        <v>0.36404201988345708</v>
      </c>
      <c r="Z137" s="111">
        <f t="shared" si="147"/>
        <v>0.35716701193102618</v>
      </c>
      <c r="AA137" s="111">
        <f t="shared" si="148"/>
        <v>0.34283911380280085</v>
      </c>
      <c r="AB137" s="111">
        <f t="shared" si="149"/>
        <v>0.32878177926006669</v>
      </c>
      <c r="AC137" s="111">
        <f t="shared" si="150"/>
        <v>0.31507722540480199</v>
      </c>
      <c r="AD137" s="111">
        <f t="shared" si="151"/>
        <v>0.35090895994450566</v>
      </c>
    </row>
    <row r="138" spans="1:30" x14ac:dyDescent="0.15">
      <c r="A138" t="s">
        <v>345</v>
      </c>
      <c r="B138" s="19">
        <v>2660</v>
      </c>
      <c r="C138" s="19">
        <v>4580</v>
      </c>
      <c r="D138" s="19">
        <v>7670</v>
      </c>
      <c r="E138" s="19">
        <v>14490</v>
      </c>
      <c r="F138" s="19">
        <v>23950</v>
      </c>
      <c r="G138" s="19">
        <v>35970</v>
      </c>
      <c r="H138" s="19">
        <v>45540</v>
      </c>
      <c r="I138" s="19">
        <v>63810.618299384842</v>
      </c>
      <c r="J138" s="19">
        <v>89196.366981045154</v>
      </c>
      <c r="K138" s="19">
        <v>123774.68102260967</v>
      </c>
      <c r="L138" s="19">
        <v>170374.42586318243</v>
      </c>
      <c r="M138" s="19">
        <v>232515.10741391685</v>
      </c>
      <c r="N138" s="19">
        <v>314565.66184004641</v>
      </c>
      <c r="O138" s="19">
        <v>421846.78069144726</v>
      </c>
      <c r="Q138" s="111">
        <f t="shared" si="138"/>
        <v>0.72180451127819545</v>
      </c>
      <c r="R138" s="111">
        <f t="shared" si="139"/>
        <v>0.6746724890829694</v>
      </c>
      <c r="S138" s="111">
        <f t="shared" si="140"/>
        <v>0.88917861799217723</v>
      </c>
      <c r="T138" s="111">
        <f t="shared" si="141"/>
        <v>0.65286404416839194</v>
      </c>
      <c r="U138" s="111">
        <f t="shared" si="142"/>
        <v>0.50187891440501042</v>
      </c>
      <c r="V138" s="111">
        <f t="shared" si="143"/>
        <v>0.26605504587155959</v>
      </c>
      <c r="W138" s="111">
        <f t="shared" si="144"/>
        <v>0.40119934781257882</v>
      </c>
      <c r="X138" s="111">
        <f t="shared" si="145"/>
        <v>0.39782953618402783</v>
      </c>
      <c r="Y138" s="111">
        <f t="shared" si="146"/>
        <v>0.38766504973137139</v>
      </c>
      <c r="Z138" s="111">
        <f t="shared" si="147"/>
        <v>0.37648850682200896</v>
      </c>
      <c r="AA138" s="111">
        <f t="shared" si="148"/>
        <v>0.3647301009873154</v>
      </c>
      <c r="AB138" s="111">
        <f t="shared" si="149"/>
        <v>0.35288268078024476</v>
      </c>
      <c r="AC138" s="111">
        <f t="shared" si="150"/>
        <v>0.34104523114144691</v>
      </c>
      <c r="AD138" s="111">
        <f t="shared" si="151"/>
        <v>0.37438629588785277</v>
      </c>
    </row>
    <row r="139" spans="1:30" x14ac:dyDescent="0.15">
      <c r="A139" t="s">
        <v>346</v>
      </c>
      <c r="B139" s="19">
        <v>0</v>
      </c>
      <c r="C139" s="19">
        <v>0</v>
      </c>
      <c r="D139" s="19">
        <v>0</v>
      </c>
      <c r="E139" s="19">
        <v>0</v>
      </c>
      <c r="F139" s="19">
        <v>0</v>
      </c>
      <c r="G139" s="19">
        <v>0</v>
      </c>
      <c r="H139" s="19">
        <v>0</v>
      </c>
      <c r="I139" s="19">
        <v>0</v>
      </c>
      <c r="J139" s="19">
        <v>0</v>
      </c>
      <c r="K139" s="19">
        <v>0</v>
      </c>
      <c r="L139" s="19">
        <v>0</v>
      </c>
      <c r="M139" s="19">
        <v>0</v>
      </c>
      <c r="N139" s="19">
        <v>0</v>
      </c>
      <c r="O139" s="19">
        <v>0</v>
      </c>
      <c r="Q139" s="111" t="str">
        <f t="shared" si="138"/>
        <v>n.a.</v>
      </c>
      <c r="R139" s="111" t="str">
        <f t="shared" si="139"/>
        <v>n.a.</v>
      </c>
      <c r="S139" s="111" t="str">
        <f t="shared" si="140"/>
        <v>n.a.</v>
      </c>
      <c r="T139" s="111" t="str">
        <f t="shared" si="141"/>
        <v>n.a.</v>
      </c>
      <c r="U139" s="111" t="str">
        <f t="shared" si="142"/>
        <v>n.a.</v>
      </c>
      <c r="V139" s="111" t="str">
        <f t="shared" si="143"/>
        <v>n.a.</v>
      </c>
      <c r="W139" s="111" t="str">
        <f t="shared" si="144"/>
        <v>n.a.</v>
      </c>
      <c r="X139" s="111" t="str">
        <f t="shared" si="145"/>
        <v>n.a.</v>
      </c>
      <c r="Y139" s="111" t="str">
        <f t="shared" si="146"/>
        <v>n.a.</v>
      </c>
      <c r="Z139" s="111" t="str">
        <f t="shared" si="147"/>
        <v>n.a.</v>
      </c>
      <c r="AA139" s="111" t="str">
        <f t="shared" si="148"/>
        <v>n.a.</v>
      </c>
      <c r="AB139" s="111" t="str">
        <f t="shared" si="149"/>
        <v>n.a.</v>
      </c>
      <c r="AC139" s="111" t="str">
        <f t="shared" si="150"/>
        <v>n.a.</v>
      </c>
      <c r="AD139" s="111" t="str">
        <f t="shared" si="151"/>
        <v>n.a.</v>
      </c>
    </row>
    <row r="140" spans="1:30" x14ac:dyDescent="0.15">
      <c r="A140" t="s">
        <v>347</v>
      </c>
      <c r="B140" s="19">
        <v>20</v>
      </c>
      <c r="C140" s="19">
        <v>120</v>
      </c>
      <c r="D140" s="19">
        <v>260</v>
      </c>
      <c r="E140" s="19">
        <v>430</v>
      </c>
      <c r="F140" s="19">
        <v>700</v>
      </c>
      <c r="G140" s="19">
        <v>920</v>
      </c>
      <c r="H140" s="19">
        <v>1210</v>
      </c>
      <c r="I140" s="19">
        <v>1608.3364309752476</v>
      </c>
      <c r="J140" s="19">
        <v>2125.051709473616</v>
      </c>
      <c r="K140" s="19">
        <v>2791.1882169454943</v>
      </c>
      <c r="L140" s="19">
        <v>3644.7313139880289</v>
      </c>
      <c r="M140" s="19">
        <v>4731.8582621720934</v>
      </c>
      <c r="N140" s="19">
        <v>6108.3456632306224</v>
      </c>
      <c r="O140" s="19">
        <v>7841.1435787874934</v>
      </c>
      <c r="Q140" s="111">
        <f t="shared" si="138"/>
        <v>5</v>
      </c>
      <c r="R140" s="111">
        <f t="shared" si="139"/>
        <v>1.1666666666666665</v>
      </c>
      <c r="S140" s="111">
        <f t="shared" si="140"/>
        <v>0.65384615384615374</v>
      </c>
      <c r="T140" s="111">
        <f t="shared" si="141"/>
        <v>0.62790697674418605</v>
      </c>
      <c r="U140" s="111">
        <f t="shared" si="142"/>
        <v>0.31428571428571428</v>
      </c>
      <c r="V140" s="111">
        <f t="shared" si="143"/>
        <v>0.31521739130434789</v>
      </c>
      <c r="W140" s="111">
        <f t="shared" si="144"/>
        <v>0.32920366196301454</v>
      </c>
      <c r="X140" s="111">
        <f t="shared" si="145"/>
        <v>0.32127312951870879</v>
      </c>
      <c r="Y140" s="111">
        <f t="shared" si="146"/>
        <v>0.3134683756174963</v>
      </c>
      <c r="Z140" s="111">
        <f t="shared" si="147"/>
        <v>0.30579919041668924</v>
      </c>
      <c r="AA140" s="111">
        <f t="shared" si="148"/>
        <v>0.29827355010005974</v>
      </c>
      <c r="AB140" s="111">
        <f t="shared" si="149"/>
        <v>0.29089785128658341</v>
      </c>
      <c r="AC140" s="111">
        <f t="shared" si="150"/>
        <v>0.28367712161207614</v>
      </c>
      <c r="AD140" s="111">
        <f t="shared" si="151"/>
        <v>0.30599647618877124</v>
      </c>
    </row>
    <row r="141" spans="1:30" x14ac:dyDescent="0.15">
      <c r="A141" t="s">
        <v>348</v>
      </c>
      <c r="B141" s="19">
        <v>290</v>
      </c>
      <c r="C141" s="19">
        <v>610</v>
      </c>
      <c r="D141" s="19">
        <v>1060</v>
      </c>
      <c r="E141" s="19">
        <v>2420</v>
      </c>
      <c r="F141" s="19">
        <v>3700</v>
      </c>
      <c r="G141" s="19">
        <v>5570</v>
      </c>
      <c r="H141" s="19">
        <v>7720</v>
      </c>
      <c r="I141" s="19">
        <v>10776.448495129383</v>
      </c>
      <c r="J141" s="19">
        <v>15031.911011891933</v>
      </c>
      <c r="K141" s="19">
        <v>20733.860682980554</v>
      </c>
      <c r="L141" s="19">
        <v>28273.117859992126</v>
      </c>
      <c r="M141" s="19">
        <v>38111.63108623826</v>
      </c>
      <c r="N141" s="19">
        <v>50786.311425530599</v>
      </c>
      <c r="O141" s="19">
        <v>66911.20701230102</v>
      </c>
      <c r="Q141" s="111">
        <f t="shared" si="138"/>
        <v>1.103448275862069</v>
      </c>
      <c r="R141" s="111">
        <f t="shared" si="139"/>
        <v>0.73770491803278682</v>
      </c>
      <c r="S141" s="111">
        <f t="shared" si="140"/>
        <v>1.2830188679245285</v>
      </c>
      <c r="T141" s="111">
        <f t="shared" si="141"/>
        <v>0.52892561983471076</v>
      </c>
      <c r="U141" s="111">
        <f t="shared" si="142"/>
        <v>0.50540540540540535</v>
      </c>
      <c r="V141" s="111">
        <f t="shared" si="143"/>
        <v>0.3859964093357271</v>
      </c>
      <c r="W141" s="111">
        <f t="shared" si="144"/>
        <v>0.39591301750380614</v>
      </c>
      <c r="X141" s="111">
        <f t="shared" si="145"/>
        <v>0.39488543175294577</v>
      </c>
      <c r="Y141" s="111">
        <f t="shared" si="146"/>
        <v>0.37932300600886593</v>
      </c>
      <c r="Z141" s="111">
        <f t="shared" si="147"/>
        <v>0.3636205187391941</v>
      </c>
      <c r="AA141" s="111">
        <f t="shared" si="148"/>
        <v>0.34798119100151026</v>
      </c>
      <c r="AB141" s="111">
        <f t="shared" si="149"/>
        <v>0.33256724989314468</v>
      </c>
      <c r="AC141" s="111">
        <f t="shared" si="150"/>
        <v>0.31750475933686984</v>
      </c>
      <c r="AD141" s="111">
        <f t="shared" si="151"/>
        <v>0.36139164369687271</v>
      </c>
    </row>
    <row r="142" spans="1:30" x14ac:dyDescent="0.15">
      <c r="A142" t="s">
        <v>349</v>
      </c>
      <c r="B142" s="19">
        <v>27670</v>
      </c>
      <c r="C142" s="19">
        <v>41560</v>
      </c>
      <c r="D142" s="19">
        <v>59380</v>
      </c>
      <c r="E142" s="19">
        <v>84490</v>
      </c>
      <c r="F142" s="19">
        <v>128940</v>
      </c>
      <c r="G142" s="19">
        <v>175880</v>
      </c>
      <c r="H142" s="19">
        <v>228820</v>
      </c>
      <c r="I142" s="19">
        <v>303341.80400763382</v>
      </c>
      <c r="J142" s="19">
        <v>408304.69130641315</v>
      </c>
      <c r="K142" s="19">
        <v>545127.67183405126</v>
      </c>
      <c r="L142" s="19">
        <v>722005.70297028031</v>
      </c>
      <c r="M142" s="19">
        <v>948814.66480682581</v>
      </c>
      <c r="N142" s="19">
        <v>1237350.1168548048</v>
      </c>
      <c r="O142" s="19">
        <v>1601577.7392524169</v>
      </c>
      <c r="Q142" s="111">
        <f t="shared" si="138"/>
        <v>0.50198771232381634</v>
      </c>
      <c r="R142" s="111">
        <f t="shared" si="139"/>
        <v>0.42877767083734364</v>
      </c>
      <c r="S142" s="111">
        <f t="shared" si="140"/>
        <v>0.42286965308184565</v>
      </c>
      <c r="T142" s="111">
        <f t="shared" si="141"/>
        <v>0.52609776304888145</v>
      </c>
      <c r="U142" s="111">
        <f t="shared" si="142"/>
        <v>0.3640452923840547</v>
      </c>
      <c r="V142" s="111">
        <f t="shared" si="143"/>
        <v>0.30100068228337507</v>
      </c>
      <c r="W142" s="111">
        <f t="shared" si="144"/>
        <v>0.32567871692873807</v>
      </c>
      <c r="X142" s="111">
        <f t="shared" si="145"/>
        <v>0.34602183382590379</v>
      </c>
      <c r="Y142" s="111">
        <f t="shared" si="146"/>
        <v>0.33510019218701315</v>
      </c>
      <c r="Z142" s="111">
        <f t="shared" si="147"/>
        <v>0.3244708355037873</v>
      </c>
      <c r="AA142" s="111">
        <f t="shared" si="148"/>
        <v>0.31413735501460649</v>
      </c>
      <c r="AB142" s="111">
        <f t="shared" si="149"/>
        <v>0.30410096170543843</v>
      </c>
      <c r="AC142" s="111">
        <f t="shared" si="150"/>
        <v>0.29436100375812368</v>
      </c>
      <c r="AD142" s="111">
        <f t="shared" si="151"/>
        <v>0.32045013732174787</v>
      </c>
    </row>
    <row r="143" spans="1:30" x14ac:dyDescent="0.15">
      <c r="A143" t="s">
        <v>350</v>
      </c>
      <c r="B143" s="19">
        <v>184000</v>
      </c>
      <c r="C143" s="19">
        <v>318220</v>
      </c>
      <c r="D143" s="19">
        <v>529380</v>
      </c>
      <c r="E143" s="19">
        <v>817570</v>
      </c>
      <c r="F143" s="19">
        <v>1164730</v>
      </c>
      <c r="G143" s="19">
        <v>1642100</v>
      </c>
      <c r="H143" s="19">
        <v>2191810</v>
      </c>
      <c r="I143" s="19">
        <v>2950310.7246010625</v>
      </c>
      <c r="J143" s="19">
        <v>3968160.7550764862</v>
      </c>
      <c r="K143" s="19">
        <v>5333240.9780059159</v>
      </c>
      <c r="L143" s="19">
        <v>7163119.4438808728</v>
      </c>
      <c r="M143" s="19">
        <v>9526531.8078630213</v>
      </c>
      <c r="N143" s="19">
        <v>12548487.194520984</v>
      </c>
      <c r="O143" s="19">
        <v>16374888.922889568</v>
      </c>
      <c r="Q143" s="111">
        <f t="shared" si="138"/>
        <v>0.72945652173913045</v>
      </c>
      <c r="R143" s="111">
        <f t="shared" si="139"/>
        <v>0.66356608635535164</v>
      </c>
      <c r="S143" s="111">
        <f t="shared" si="140"/>
        <v>0.54439155238203174</v>
      </c>
      <c r="T143" s="111">
        <f t="shared" si="141"/>
        <v>0.42462419120075334</v>
      </c>
      <c r="U143" s="111">
        <f t="shared" si="142"/>
        <v>0.40985464442402963</v>
      </c>
      <c r="V143" s="111">
        <f t="shared" si="143"/>
        <v>0.33476036782169172</v>
      </c>
      <c r="W143" s="111">
        <f t="shared" si="144"/>
        <v>0.3460613486575308</v>
      </c>
      <c r="X143" s="111">
        <f t="shared" si="145"/>
        <v>0.3449975699129304</v>
      </c>
      <c r="Y143" s="111">
        <f t="shared" si="146"/>
        <v>0.34400829683703615</v>
      </c>
      <c r="Z143" s="111">
        <f t="shared" si="147"/>
        <v>0.34310815382640802</v>
      </c>
      <c r="AA143" s="111">
        <f t="shared" si="148"/>
        <v>0.32994177781037903</v>
      </c>
      <c r="AB143" s="111">
        <f t="shared" si="149"/>
        <v>0.31721464302084179</v>
      </c>
      <c r="AC143" s="111">
        <f t="shared" si="150"/>
        <v>0.3049293248702758</v>
      </c>
      <c r="AD143" s="111">
        <f t="shared" si="151"/>
        <v>0.33280901826051901</v>
      </c>
    </row>
    <row r="144" spans="1:30" x14ac:dyDescent="0.15">
      <c r="A144" t="s">
        <v>351</v>
      </c>
      <c r="B144" s="19">
        <v>0</v>
      </c>
      <c r="C144" s="19">
        <v>0</v>
      </c>
      <c r="D144" s="19">
        <v>0</v>
      </c>
      <c r="E144" s="19">
        <v>10</v>
      </c>
      <c r="F144" s="19">
        <v>10</v>
      </c>
      <c r="G144" s="19">
        <v>100</v>
      </c>
      <c r="H144" s="19">
        <v>200</v>
      </c>
      <c r="I144" s="19">
        <v>268.06450707731153</v>
      </c>
      <c r="J144" s="19">
        <v>356.77044393857051</v>
      </c>
      <c r="K144" s="19">
        <v>471.56595457033274</v>
      </c>
      <c r="L144" s="19">
        <v>619.10302040789554</v>
      </c>
      <c r="M144" s="19">
        <v>807.44376611928067</v>
      </c>
      <c r="N144" s="19">
        <v>1046.2888531556853</v>
      </c>
      <c r="O144" s="19">
        <v>1347.2277251007806</v>
      </c>
      <c r="Q144" s="111" t="str">
        <f t="shared" si="138"/>
        <v>n.a.</v>
      </c>
      <c r="R144" s="111" t="str">
        <f t="shared" si="139"/>
        <v>n.a.</v>
      </c>
      <c r="S144" s="111" t="str">
        <f t="shared" si="140"/>
        <v>n.a.</v>
      </c>
      <c r="T144" s="111">
        <f t="shared" si="141"/>
        <v>0</v>
      </c>
      <c r="U144" s="111">
        <f t="shared" si="142"/>
        <v>9</v>
      </c>
      <c r="V144" s="111">
        <f t="shared" si="143"/>
        <v>1</v>
      </c>
      <c r="W144" s="111">
        <f t="shared" si="144"/>
        <v>0.34032253538655777</v>
      </c>
      <c r="X144" s="111">
        <f t="shared" si="145"/>
        <v>0.3309126516912424</v>
      </c>
      <c r="Y144" s="111">
        <f t="shared" si="146"/>
        <v>0.3217629503287216</v>
      </c>
      <c r="Z144" s="111">
        <f t="shared" si="147"/>
        <v>0.3128662372837987</v>
      </c>
      <c r="AA144" s="111">
        <f t="shared" si="148"/>
        <v>0.30421551745507069</v>
      </c>
      <c r="AB144" s="111">
        <f t="shared" si="149"/>
        <v>0.29580398915498085</v>
      </c>
      <c r="AC144" s="111">
        <f t="shared" si="150"/>
        <v>0.28762503876194545</v>
      </c>
      <c r="AD144" s="111">
        <f t="shared" si="151"/>
        <v>0.3132409931171003</v>
      </c>
    </row>
    <row r="145" spans="1:30" x14ac:dyDescent="0.15">
      <c r="A145" t="s">
        <v>352</v>
      </c>
      <c r="B145" s="19">
        <v>370</v>
      </c>
      <c r="C145" s="19">
        <v>770</v>
      </c>
      <c r="D145" s="19">
        <v>1280</v>
      </c>
      <c r="E145" s="19">
        <v>3820</v>
      </c>
      <c r="F145" s="19">
        <v>8190</v>
      </c>
      <c r="G145" s="19">
        <v>14070</v>
      </c>
      <c r="H145" s="19">
        <v>21180</v>
      </c>
      <c r="I145" s="19">
        <v>29082.015199587982</v>
      </c>
      <c r="J145" s="19">
        <v>39723.769005043738</v>
      </c>
      <c r="K145" s="19">
        <v>53741.912480693005</v>
      </c>
      <c r="L145" s="19">
        <v>72019.001242635626</v>
      </c>
      <c r="M145" s="19">
        <v>95610.321351989318</v>
      </c>
      <c r="N145" s="19">
        <v>125763.05851597374</v>
      </c>
      <c r="O145" s="19">
        <v>163934.62578267619</v>
      </c>
      <c r="Q145" s="111">
        <f t="shared" si="138"/>
        <v>1.0810810810810811</v>
      </c>
      <c r="R145" s="111">
        <f t="shared" si="139"/>
        <v>0.66233766233766245</v>
      </c>
      <c r="S145" s="111">
        <f t="shared" si="140"/>
        <v>1.984375</v>
      </c>
      <c r="T145" s="111">
        <f t="shared" si="141"/>
        <v>1.1439790575916229</v>
      </c>
      <c r="U145" s="111">
        <f t="shared" si="142"/>
        <v>0.71794871794871784</v>
      </c>
      <c r="V145" s="111">
        <f t="shared" si="143"/>
        <v>0.50533049040511724</v>
      </c>
      <c r="W145" s="111">
        <f t="shared" si="144"/>
        <v>0.37308853633559869</v>
      </c>
      <c r="X145" s="111">
        <f t="shared" si="145"/>
        <v>0.36592215953475327</v>
      </c>
      <c r="Y145" s="111">
        <f t="shared" si="146"/>
        <v>0.35289056972084842</v>
      </c>
      <c r="Z145" s="111">
        <f t="shared" si="147"/>
        <v>0.34009003249574965</v>
      </c>
      <c r="AA145" s="111">
        <f t="shared" si="148"/>
        <v>0.32757077579947769</v>
      </c>
      <c r="AB145" s="111">
        <f t="shared" si="149"/>
        <v>0.31537115175020847</v>
      </c>
      <c r="AC145" s="111">
        <f t="shared" si="150"/>
        <v>0.30351971172722481</v>
      </c>
      <c r="AD145" s="111">
        <f t="shared" si="151"/>
        <v>0.3395642047085532</v>
      </c>
    </row>
    <row r="146" spans="1:30" x14ac:dyDescent="0.15">
      <c r="A146" t="s">
        <v>353</v>
      </c>
      <c r="B146" s="19">
        <v>0</v>
      </c>
      <c r="C146" s="19">
        <v>0</v>
      </c>
      <c r="D146" s="19">
        <v>0</v>
      </c>
      <c r="E146" s="19">
        <v>10</v>
      </c>
      <c r="F146" s="19">
        <v>10</v>
      </c>
      <c r="G146" s="19">
        <v>20</v>
      </c>
      <c r="H146" s="19">
        <v>20</v>
      </c>
      <c r="I146" s="19">
        <v>26.806450707731155</v>
      </c>
      <c r="J146" s="19">
        <v>35.677044393857052</v>
      </c>
      <c r="K146" s="19">
        <v>47.156595457033276</v>
      </c>
      <c r="L146" s="19">
        <v>61.910302040789553</v>
      </c>
      <c r="M146" s="19">
        <v>80.744376611928061</v>
      </c>
      <c r="N146" s="19">
        <v>104.62888531556852</v>
      </c>
      <c r="O146" s="19">
        <v>134.72277251007807</v>
      </c>
      <c r="Q146" s="111" t="str">
        <f t="shared" si="138"/>
        <v>n.a.</v>
      </c>
      <c r="R146" s="111" t="str">
        <f t="shared" si="139"/>
        <v>n.a.</v>
      </c>
      <c r="S146" s="111" t="str">
        <f t="shared" si="140"/>
        <v>n.a.</v>
      </c>
      <c r="T146" s="111">
        <f t="shared" si="141"/>
        <v>0</v>
      </c>
      <c r="U146" s="111">
        <f t="shared" si="142"/>
        <v>1</v>
      </c>
      <c r="V146" s="111">
        <f t="shared" si="143"/>
        <v>0</v>
      </c>
      <c r="W146" s="111">
        <f t="shared" si="144"/>
        <v>0.34032253538655777</v>
      </c>
      <c r="X146" s="111">
        <f t="shared" si="145"/>
        <v>0.3309126516912424</v>
      </c>
      <c r="Y146" s="111">
        <f t="shared" si="146"/>
        <v>0.3217629503287216</v>
      </c>
      <c r="Z146" s="111">
        <f t="shared" si="147"/>
        <v>0.3128662372837987</v>
      </c>
      <c r="AA146" s="111">
        <f t="shared" si="148"/>
        <v>0.30421551745507069</v>
      </c>
      <c r="AB146" s="111">
        <f t="shared" si="149"/>
        <v>0.29580398915498085</v>
      </c>
      <c r="AC146" s="111">
        <f t="shared" si="150"/>
        <v>0.28762503876194545</v>
      </c>
      <c r="AD146" s="111">
        <f t="shared" si="151"/>
        <v>0.3132409931171003</v>
      </c>
    </row>
    <row r="147" spans="1:30" x14ac:dyDescent="0.15">
      <c r="A147" t="s">
        <v>354</v>
      </c>
      <c r="B147" s="19">
        <v>73650</v>
      </c>
      <c r="C147" s="19">
        <v>134860</v>
      </c>
      <c r="D147" s="19">
        <v>229170</v>
      </c>
      <c r="E147" s="19">
        <v>324880</v>
      </c>
      <c r="F147" s="19">
        <v>408220</v>
      </c>
      <c r="G147" s="19">
        <v>511010</v>
      </c>
      <c r="H147" s="19">
        <v>649910</v>
      </c>
      <c r="I147" s="19">
        <v>828395.40834214003</v>
      </c>
      <c r="J147" s="19">
        <v>1054595.2819317395</v>
      </c>
      <c r="K147" s="19">
        <v>1340678.9426244716</v>
      </c>
      <c r="L147" s="19">
        <v>1701723.4963604466</v>
      </c>
      <c r="M147" s="19">
        <v>2156359.8170297774</v>
      </c>
      <c r="N147" s="19">
        <v>2727554.5516280066</v>
      </c>
      <c r="O147" s="19">
        <v>3443557.0119775655</v>
      </c>
      <c r="Q147" s="111">
        <f t="shared" si="138"/>
        <v>0.83109300746775294</v>
      </c>
      <c r="R147" s="111">
        <f t="shared" si="139"/>
        <v>0.69931781106332491</v>
      </c>
      <c r="S147" s="111">
        <f t="shared" si="140"/>
        <v>0.41763756163546706</v>
      </c>
      <c r="T147" s="111">
        <f t="shared" si="141"/>
        <v>0.25652548633341543</v>
      </c>
      <c r="U147" s="111">
        <f t="shared" si="142"/>
        <v>0.25180049973053742</v>
      </c>
      <c r="V147" s="111">
        <f t="shared" si="143"/>
        <v>0.27181464159214097</v>
      </c>
      <c r="W147" s="111">
        <f t="shared" si="144"/>
        <v>0.27463096173645596</v>
      </c>
      <c r="X147" s="111">
        <f t="shared" si="145"/>
        <v>0.27305785535713101</v>
      </c>
      <c r="Y147" s="111">
        <f t="shared" si="146"/>
        <v>0.27127341226930435</v>
      </c>
      <c r="Z147" s="111">
        <f t="shared" si="147"/>
        <v>0.26929978703865176</v>
      </c>
      <c r="AA147" s="111">
        <f t="shared" si="148"/>
        <v>0.26716227497691736</v>
      </c>
      <c r="AB147" s="111">
        <f t="shared" si="149"/>
        <v>0.26488841522979523</v>
      </c>
      <c r="AC147" s="111">
        <f t="shared" si="150"/>
        <v>0.26250710913268271</v>
      </c>
      <c r="AD147" s="111">
        <f t="shared" si="151"/>
        <v>0.26896773488172565</v>
      </c>
    </row>
    <row r="148" spans="1:30" x14ac:dyDescent="0.15">
      <c r="A148" t="s">
        <v>355</v>
      </c>
      <c r="B148" s="19">
        <v>340</v>
      </c>
      <c r="C148" s="19">
        <v>550</v>
      </c>
      <c r="D148" s="19">
        <v>850</v>
      </c>
      <c r="E148" s="19">
        <v>1790</v>
      </c>
      <c r="F148" s="19">
        <v>2520</v>
      </c>
      <c r="G148" s="19">
        <v>4740</v>
      </c>
      <c r="H148" s="19">
        <v>5850</v>
      </c>
      <c r="I148" s="19">
        <v>8006.4653890092013</v>
      </c>
      <c r="J148" s="19">
        <v>10930.569349769896</v>
      </c>
      <c r="K148" s="19">
        <v>14782.041789147257</v>
      </c>
      <c r="L148" s="19">
        <v>19803.446183652624</v>
      </c>
      <c r="M148" s="19">
        <v>26284.826829181449</v>
      </c>
      <c r="N148" s="19">
        <v>34568.963376991211</v>
      </c>
      <c r="O148" s="19">
        <v>45056.399791117336</v>
      </c>
      <c r="Q148" s="111">
        <f t="shared" si="138"/>
        <v>0.61764705882352944</v>
      </c>
      <c r="R148" s="111">
        <f t="shared" si="139"/>
        <v>0.54545454545454541</v>
      </c>
      <c r="S148" s="111">
        <f t="shared" si="140"/>
        <v>1.1058823529411765</v>
      </c>
      <c r="T148" s="111">
        <f t="shared" si="141"/>
        <v>0.4078212290502794</v>
      </c>
      <c r="U148" s="111">
        <f t="shared" si="142"/>
        <v>0.88095238095238093</v>
      </c>
      <c r="V148" s="111">
        <f t="shared" si="143"/>
        <v>0.23417721518987333</v>
      </c>
      <c r="W148" s="111">
        <f t="shared" si="144"/>
        <v>0.3686265622237952</v>
      </c>
      <c r="X148" s="111">
        <f t="shared" si="145"/>
        <v>0.36521783567249666</v>
      </c>
      <c r="Y148" s="111">
        <f t="shared" si="146"/>
        <v>0.3523578979404618</v>
      </c>
      <c r="Z148" s="111">
        <f t="shared" si="147"/>
        <v>0.33969626565336886</v>
      </c>
      <c r="AA148" s="111">
        <f t="shared" si="148"/>
        <v>0.3272854929097686</v>
      </c>
      <c r="AB148" s="111">
        <f t="shared" si="149"/>
        <v>0.31516800934799005</v>
      </c>
      <c r="AC148" s="111">
        <f t="shared" si="150"/>
        <v>0.30337723176004938</v>
      </c>
      <c r="AD148" s="111">
        <f t="shared" si="151"/>
        <v>0.33861975992157345</v>
      </c>
    </row>
    <row r="149" spans="1:30" x14ac:dyDescent="0.15">
      <c r="A149" t="s">
        <v>356</v>
      </c>
      <c r="B149" s="19">
        <v>0</v>
      </c>
      <c r="C149" s="19">
        <v>0</v>
      </c>
      <c r="D149" s="19">
        <v>0</v>
      </c>
      <c r="E149" s="19">
        <v>0</v>
      </c>
      <c r="F149" s="19">
        <v>0</v>
      </c>
      <c r="G149" s="19">
        <v>0</v>
      </c>
      <c r="H149" s="19">
        <v>0</v>
      </c>
      <c r="I149" s="19">
        <v>0</v>
      </c>
      <c r="J149" s="19">
        <v>0</v>
      </c>
      <c r="K149" s="19">
        <v>0</v>
      </c>
      <c r="L149" s="19">
        <v>0</v>
      </c>
      <c r="M149" s="19">
        <v>0</v>
      </c>
      <c r="N149" s="19">
        <v>0</v>
      </c>
      <c r="O149" s="19">
        <v>0</v>
      </c>
      <c r="Q149" s="111" t="str">
        <f t="shared" si="138"/>
        <v>n.a.</v>
      </c>
      <c r="R149" s="111" t="str">
        <f t="shared" si="139"/>
        <v>n.a.</v>
      </c>
      <c r="S149" s="111" t="str">
        <f t="shared" si="140"/>
        <v>n.a.</v>
      </c>
      <c r="T149" s="111" t="str">
        <f t="shared" si="141"/>
        <v>n.a.</v>
      </c>
      <c r="U149" s="111" t="str">
        <f t="shared" si="142"/>
        <v>n.a.</v>
      </c>
      <c r="V149" s="111" t="str">
        <f t="shared" si="143"/>
        <v>n.a.</v>
      </c>
      <c r="W149" s="111" t="str">
        <f t="shared" si="144"/>
        <v>n.a.</v>
      </c>
      <c r="X149" s="111" t="str">
        <f t="shared" si="145"/>
        <v>n.a.</v>
      </c>
      <c r="Y149" s="111" t="str">
        <f t="shared" si="146"/>
        <v>n.a.</v>
      </c>
      <c r="Z149" s="111" t="str">
        <f t="shared" si="147"/>
        <v>n.a.</v>
      </c>
      <c r="AA149" s="111" t="str">
        <f t="shared" si="148"/>
        <v>n.a.</v>
      </c>
      <c r="AB149" s="111" t="str">
        <f t="shared" si="149"/>
        <v>n.a.</v>
      </c>
      <c r="AC149" s="111" t="str">
        <f t="shared" si="150"/>
        <v>n.a.</v>
      </c>
      <c r="AD149" s="111" t="str">
        <f t="shared" si="151"/>
        <v>n.a.</v>
      </c>
    </row>
    <row r="150" spans="1:30" x14ac:dyDescent="0.15">
      <c r="A150" t="s">
        <v>357</v>
      </c>
      <c r="B150" s="19">
        <v>0</v>
      </c>
      <c r="C150" s="19">
        <v>0</v>
      </c>
      <c r="D150" s="19">
        <v>0</v>
      </c>
      <c r="E150" s="19">
        <v>10</v>
      </c>
      <c r="F150" s="19">
        <v>0</v>
      </c>
      <c r="G150" s="19">
        <v>0</v>
      </c>
      <c r="H150" s="19">
        <v>0</v>
      </c>
      <c r="I150" s="19">
        <v>0</v>
      </c>
      <c r="J150" s="19">
        <v>0</v>
      </c>
      <c r="K150" s="19">
        <v>0</v>
      </c>
      <c r="L150" s="19">
        <v>0</v>
      </c>
      <c r="M150" s="19">
        <v>0</v>
      </c>
      <c r="N150" s="19">
        <v>0</v>
      </c>
      <c r="O150" s="19">
        <v>0</v>
      </c>
      <c r="Q150" s="111" t="str">
        <f t="shared" si="138"/>
        <v>n.a.</v>
      </c>
      <c r="R150" s="111" t="str">
        <f t="shared" si="139"/>
        <v>n.a.</v>
      </c>
      <c r="S150" s="111" t="str">
        <f t="shared" si="140"/>
        <v>n.a.</v>
      </c>
      <c r="T150" s="111">
        <f t="shared" si="141"/>
        <v>-1</v>
      </c>
      <c r="U150" s="111" t="str">
        <f t="shared" si="142"/>
        <v>n.a.</v>
      </c>
      <c r="V150" s="111" t="str">
        <f t="shared" si="143"/>
        <v>n.a.</v>
      </c>
      <c r="W150" s="111" t="str">
        <f t="shared" si="144"/>
        <v>n.a.</v>
      </c>
      <c r="X150" s="111" t="str">
        <f t="shared" si="145"/>
        <v>n.a.</v>
      </c>
      <c r="Y150" s="111" t="str">
        <f t="shared" si="146"/>
        <v>n.a.</v>
      </c>
      <c r="Z150" s="111" t="str">
        <f t="shared" si="147"/>
        <v>n.a.</v>
      </c>
      <c r="AA150" s="111" t="str">
        <f t="shared" si="148"/>
        <v>n.a.</v>
      </c>
      <c r="AB150" s="111" t="str">
        <f t="shared" si="149"/>
        <v>n.a.</v>
      </c>
      <c r="AC150" s="111" t="str">
        <f t="shared" si="150"/>
        <v>n.a.</v>
      </c>
      <c r="AD150" s="111" t="str">
        <f t="shared" si="151"/>
        <v>n.a.</v>
      </c>
    </row>
    <row r="151" spans="1:30" x14ac:dyDescent="0.15">
      <c r="A151" t="s">
        <v>358</v>
      </c>
      <c r="B151" s="19">
        <v>7190</v>
      </c>
      <c r="C151" s="19">
        <v>10650</v>
      </c>
      <c r="D151" s="19">
        <v>15750</v>
      </c>
      <c r="E151" s="19">
        <v>23320</v>
      </c>
      <c r="F151" s="19">
        <v>36870</v>
      </c>
      <c r="G151" s="19">
        <v>59460</v>
      </c>
      <c r="H151" s="19">
        <v>79610</v>
      </c>
      <c r="I151" s="19">
        <v>111317.86042946574</v>
      </c>
      <c r="J151" s="19">
        <v>154547.67769858008</v>
      </c>
      <c r="K151" s="19">
        <v>212872.64367706756</v>
      </c>
      <c r="L151" s="19">
        <v>290740.20483758498</v>
      </c>
      <c r="M151" s="19">
        <v>392456.31975616119</v>
      </c>
      <c r="N151" s="19">
        <v>523589.97104761563</v>
      </c>
      <c r="O151" s="19">
        <v>690497.44194890873</v>
      </c>
      <c r="Q151" s="111">
        <f t="shared" si="138"/>
        <v>0.4812239221140473</v>
      </c>
      <c r="R151" s="111">
        <f t="shared" si="139"/>
        <v>0.47887323943661975</v>
      </c>
      <c r="S151" s="111">
        <f t="shared" si="140"/>
        <v>0.48063492063492053</v>
      </c>
      <c r="T151" s="111">
        <f t="shared" si="141"/>
        <v>0.58104631217838776</v>
      </c>
      <c r="U151" s="111">
        <f t="shared" si="142"/>
        <v>0.61269324654190394</v>
      </c>
      <c r="V151" s="111">
        <f t="shared" si="143"/>
        <v>0.33888328287924652</v>
      </c>
      <c r="W151" s="111">
        <f t="shared" si="144"/>
        <v>0.39828991872209207</v>
      </c>
      <c r="X151" s="111">
        <f t="shared" si="145"/>
        <v>0.38834574346230832</v>
      </c>
      <c r="Y151" s="111">
        <f t="shared" si="146"/>
        <v>0.37739140986796826</v>
      </c>
      <c r="Z151" s="111">
        <f t="shared" si="147"/>
        <v>0.36579411903506109</v>
      </c>
      <c r="AA151" s="111">
        <f t="shared" si="148"/>
        <v>0.34985225031191503</v>
      </c>
      <c r="AB151" s="111">
        <f t="shared" si="149"/>
        <v>0.33413565966507996</v>
      </c>
      <c r="AC151" s="111">
        <f t="shared" si="150"/>
        <v>0.31877514874347046</v>
      </c>
      <c r="AD151" s="111">
        <f t="shared" si="151"/>
        <v>0.36153176672994425</v>
      </c>
    </row>
    <row r="152" spans="1:30" x14ac:dyDescent="0.15">
      <c r="A152" t="s">
        <v>359</v>
      </c>
      <c r="B152" s="19">
        <v>10</v>
      </c>
      <c r="C152" s="19">
        <v>0</v>
      </c>
      <c r="D152" s="19">
        <v>100</v>
      </c>
      <c r="E152" s="19">
        <v>230</v>
      </c>
      <c r="F152" s="19">
        <v>340</v>
      </c>
      <c r="G152" s="19">
        <v>670</v>
      </c>
      <c r="H152" s="19">
        <v>1190</v>
      </c>
      <c r="I152" s="19">
        <v>1642.377980033214</v>
      </c>
      <c r="J152" s="19">
        <v>2243.6578995882141</v>
      </c>
      <c r="K152" s="19">
        <v>3034.5920229347294</v>
      </c>
      <c r="L152" s="19">
        <v>4064.523313928622</v>
      </c>
      <c r="M152" s="19">
        <v>5392.5201812069336</v>
      </c>
      <c r="N152" s="19">
        <v>7088.510143336327</v>
      </c>
      <c r="O152" s="19">
        <v>9234.3787590003521</v>
      </c>
      <c r="Q152" s="111">
        <f t="shared" si="138"/>
        <v>-1</v>
      </c>
      <c r="R152" s="111" t="str">
        <f t="shared" si="139"/>
        <v>n.a.</v>
      </c>
      <c r="S152" s="111">
        <f t="shared" si="140"/>
        <v>1.2999999999999998</v>
      </c>
      <c r="T152" s="111">
        <f t="shared" si="141"/>
        <v>0.47826086956521729</v>
      </c>
      <c r="U152" s="111">
        <f t="shared" si="142"/>
        <v>0.97058823529411775</v>
      </c>
      <c r="V152" s="111">
        <f t="shared" si="143"/>
        <v>0.77611940298507465</v>
      </c>
      <c r="W152" s="111">
        <f t="shared" si="144"/>
        <v>0.38014956305312109</v>
      </c>
      <c r="X152" s="111">
        <f t="shared" si="145"/>
        <v>0.366103252031448</v>
      </c>
      <c r="Y152" s="111">
        <f t="shared" si="146"/>
        <v>0.35251992894802631</v>
      </c>
      <c r="Z152" s="111">
        <f t="shared" si="147"/>
        <v>0.33939695458562968</v>
      </c>
      <c r="AA152" s="111">
        <f t="shared" si="148"/>
        <v>0.32672881041853774</v>
      </c>
      <c r="AB152" s="111">
        <f t="shared" si="149"/>
        <v>0.3145078562783985</v>
      </c>
      <c r="AC152" s="111">
        <f t="shared" si="150"/>
        <v>0.3027249128903744</v>
      </c>
      <c r="AD152" s="111">
        <f t="shared" si="151"/>
        <v>0.34005603925374595</v>
      </c>
    </row>
    <row r="153" spans="1:30" x14ac:dyDescent="0.15">
      <c r="A153" t="s">
        <v>360</v>
      </c>
      <c r="B153" s="19">
        <v>0</v>
      </c>
      <c r="C153" s="19">
        <v>0</v>
      </c>
      <c r="D153" s="19">
        <v>0</v>
      </c>
      <c r="E153" s="19">
        <v>0</v>
      </c>
      <c r="F153" s="19">
        <v>0</v>
      </c>
      <c r="G153" s="19">
        <v>0</v>
      </c>
      <c r="H153" s="19">
        <v>0</v>
      </c>
      <c r="I153" s="19">
        <v>0</v>
      </c>
      <c r="J153" s="19">
        <v>0</v>
      </c>
      <c r="K153" s="19">
        <v>0</v>
      </c>
      <c r="L153" s="19">
        <v>0</v>
      </c>
      <c r="M153" s="19">
        <v>0</v>
      </c>
      <c r="N153" s="19">
        <v>0</v>
      </c>
      <c r="O153" s="19">
        <v>0</v>
      </c>
      <c r="Q153" s="111" t="str">
        <f t="shared" si="138"/>
        <v>n.a.</v>
      </c>
      <c r="R153" s="111" t="str">
        <f t="shared" si="139"/>
        <v>n.a.</v>
      </c>
      <c r="S153" s="111" t="str">
        <f t="shared" si="140"/>
        <v>n.a.</v>
      </c>
      <c r="T153" s="111" t="str">
        <f t="shared" si="141"/>
        <v>n.a.</v>
      </c>
      <c r="U153" s="111" t="str">
        <f t="shared" si="142"/>
        <v>n.a.</v>
      </c>
      <c r="V153" s="111" t="str">
        <f t="shared" si="143"/>
        <v>n.a.</v>
      </c>
      <c r="W153" s="111" t="str">
        <f t="shared" si="144"/>
        <v>n.a.</v>
      </c>
      <c r="X153" s="111" t="str">
        <f t="shared" si="145"/>
        <v>n.a.</v>
      </c>
      <c r="Y153" s="111" t="str">
        <f t="shared" si="146"/>
        <v>n.a.</v>
      </c>
      <c r="Z153" s="111" t="str">
        <f t="shared" si="147"/>
        <v>n.a.</v>
      </c>
      <c r="AA153" s="111" t="str">
        <f t="shared" si="148"/>
        <v>n.a.</v>
      </c>
      <c r="AB153" s="111" t="str">
        <f t="shared" si="149"/>
        <v>n.a.</v>
      </c>
      <c r="AC153" s="111" t="str">
        <f t="shared" si="150"/>
        <v>n.a.</v>
      </c>
      <c r="AD153" s="111" t="str">
        <f t="shared" si="151"/>
        <v>n.a.</v>
      </c>
    </row>
    <row r="154" spans="1:30" x14ac:dyDescent="0.15">
      <c r="A154" t="s">
        <v>361</v>
      </c>
      <c r="B154" s="19">
        <v>0</v>
      </c>
      <c r="C154" s="19">
        <v>0</v>
      </c>
      <c r="D154" s="19">
        <v>0</v>
      </c>
      <c r="E154" s="19">
        <v>0</v>
      </c>
      <c r="F154" s="19">
        <v>0</v>
      </c>
      <c r="G154" s="19">
        <v>0</v>
      </c>
      <c r="H154" s="19">
        <v>0</v>
      </c>
      <c r="I154" s="19">
        <v>0</v>
      </c>
      <c r="J154" s="19">
        <v>0</v>
      </c>
      <c r="K154" s="19">
        <v>0</v>
      </c>
      <c r="L154" s="19">
        <v>0</v>
      </c>
      <c r="M154" s="19">
        <v>0</v>
      </c>
      <c r="N154" s="19">
        <v>0</v>
      </c>
      <c r="O154" s="19">
        <v>0</v>
      </c>
      <c r="Q154" s="111" t="str">
        <f t="shared" si="138"/>
        <v>n.a.</v>
      </c>
      <c r="R154" s="111" t="str">
        <f t="shared" si="139"/>
        <v>n.a.</v>
      </c>
      <c r="S154" s="111" t="str">
        <f t="shared" si="140"/>
        <v>n.a.</v>
      </c>
      <c r="T154" s="111" t="str">
        <f t="shared" si="141"/>
        <v>n.a.</v>
      </c>
      <c r="U154" s="111" t="str">
        <f t="shared" si="142"/>
        <v>n.a.</v>
      </c>
      <c r="V154" s="111" t="str">
        <f t="shared" si="143"/>
        <v>n.a.</v>
      </c>
      <c r="W154" s="111" t="str">
        <f t="shared" si="144"/>
        <v>n.a.</v>
      </c>
      <c r="X154" s="111" t="str">
        <f t="shared" si="145"/>
        <v>n.a.</v>
      </c>
      <c r="Y154" s="111" t="str">
        <f t="shared" si="146"/>
        <v>n.a.</v>
      </c>
      <c r="Z154" s="111" t="str">
        <f t="shared" si="147"/>
        <v>n.a.</v>
      </c>
      <c r="AA154" s="111" t="str">
        <f t="shared" si="148"/>
        <v>n.a.</v>
      </c>
      <c r="AB154" s="111" t="str">
        <f t="shared" si="149"/>
        <v>n.a.</v>
      </c>
      <c r="AC154" s="111" t="str">
        <f t="shared" si="150"/>
        <v>n.a.</v>
      </c>
      <c r="AD154" s="111" t="str">
        <f t="shared" si="151"/>
        <v>n.a.</v>
      </c>
    </row>
    <row r="155" spans="1:30" x14ac:dyDescent="0.15">
      <c r="A155" t="s">
        <v>362</v>
      </c>
      <c r="B155" s="19">
        <v>40</v>
      </c>
      <c r="C155" s="19">
        <v>40</v>
      </c>
      <c r="D155" s="19">
        <v>100</v>
      </c>
      <c r="E155" s="19">
        <v>700</v>
      </c>
      <c r="F155" s="19">
        <v>900</v>
      </c>
      <c r="G155" s="19">
        <v>1500</v>
      </c>
      <c r="H155" s="19">
        <v>2400</v>
      </c>
      <c r="I155" s="19">
        <v>3131.5664515919852</v>
      </c>
      <c r="J155" s="19">
        <v>4069.6519770161854</v>
      </c>
      <c r="K155" s="19">
        <v>5267.4813362122068</v>
      </c>
      <c r="L155" s="19">
        <v>6790.5705015230651</v>
      </c>
      <c r="M155" s="19">
        <v>8719.2072153841909</v>
      </c>
      <c r="N155" s="19">
        <v>11151.354214913497</v>
      </c>
      <c r="O155" s="19">
        <v>14206.033033418586</v>
      </c>
      <c r="Q155" s="111">
        <f t="shared" si="138"/>
        <v>0</v>
      </c>
      <c r="R155" s="111">
        <f t="shared" si="139"/>
        <v>1.5</v>
      </c>
      <c r="S155" s="111">
        <f t="shared" si="140"/>
        <v>6</v>
      </c>
      <c r="T155" s="111">
        <f t="shared" si="141"/>
        <v>0.28571428571428581</v>
      </c>
      <c r="U155" s="111">
        <f t="shared" si="142"/>
        <v>0.66666666666666674</v>
      </c>
      <c r="V155" s="111">
        <f t="shared" si="143"/>
        <v>0.60000000000000009</v>
      </c>
      <c r="W155" s="111">
        <f t="shared" si="144"/>
        <v>0.30481935482999378</v>
      </c>
      <c r="X155" s="111">
        <f t="shared" si="145"/>
        <v>0.29955791771472984</v>
      </c>
      <c r="Y155" s="111">
        <f t="shared" si="146"/>
        <v>0.29433213600595254</v>
      </c>
      <c r="Z155" s="111">
        <f t="shared" si="147"/>
        <v>0.28914941849724651</v>
      </c>
      <c r="AA155" s="111">
        <f t="shared" si="148"/>
        <v>0.2840168898074984</v>
      </c>
      <c r="AB155" s="111">
        <f t="shared" si="149"/>
        <v>0.27894130044736398</v>
      </c>
      <c r="AC155" s="111">
        <f t="shared" si="150"/>
        <v>0.27392895603834821</v>
      </c>
      <c r="AD155" s="111">
        <f t="shared" si="151"/>
        <v>0.28920826965877522</v>
      </c>
    </row>
    <row r="156" spans="1:30" x14ac:dyDescent="0.15">
      <c r="A156" t="s">
        <v>363</v>
      </c>
      <c r="B156" s="19">
        <v>1620</v>
      </c>
      <c r="C156" s="19">
        <v>2000</v>
      </c>
      <c r="D156" s="19">
        <v>3010</v>
      </c>
      <c r="E156" s="19">
        <v>4450</v>
      </c>
      <c r="F156" s="19">
        <v>6460</v>
      </c>
      <c r="G156" s="19">
        <v>9890</v>
      </c>
      <c r="H156" s="19">
        <v>12900</v>
      </c>
      <c r="I156" s="19">
        <v>17298.383136760578</v>
      </c>
      <c r="J156" s="19">
        <v>23134.139969688753</v>
      </c>
      <c r="K156" s="19">
        <v>30858.707880960959</v>
      </c>
      <c r="L156" s="19">
        <v>41061.770263954844</v>
      </c>
      <c r="M156" s="19">
        <v>54183.287588556646</v>
      </c>
      <c r="N156" s="19">
        <v>70910.90482267976</v>
      </c>
      <c r="O156" s="19">
        <v>92054.048790418892</v>
      </c>
      <c r="Q156" s="111">
        <f t="shared" si="138"/>
        <v>0.23456790123456783</v>
      </c>
      <c r="R156" s="111">
        <f t="shared" si="139"/>
        <v>0.50499999999999989</v>
      </c>
      <c r="S156" s="111">
        <f t="shared" si="140"/>
        <v>0.47840531561461797</v>
      </c>
      <c r="T156" s="111">
        <f t="shared" si="141"/>
        <v>0.45168539325842705</v>
      </c>
      <c r="U156" s="111">
        <f t="shared" si="142"/>
        <v>0.53095975232198134</v>
      </c>
      <c r="V156" s="111">
        <f t="shared" si="143"/>
        <v>0.30434782608695654</v>
      </c>
      <c r="W156" s="111">
        <f t="shared" si="144"/>
        <v>0.34095993308221528</v>
      </c>
      <c r="X156" s="111">
        <f t="shared" si="145"/>
        <v>0.33735851419122986</v>
      </c>
      <c r="Y156" s="111">
        <f t="shared" si="146"/>
        <v>0.33390339651239409</v>
      </c>
      <c r="Z156" s="111">
        <f t="shared" si="147"/>
        <v>0.33063803002875947</v>
      </c>
      <c r="AA156" s="111">
        <f t="shared" si="148"/>
        <v>0.31955556811734032</v>
      </c>
      <c r="AB156" s="111">
        <f t="shared" si="149"/>
        <v>0.3087228180236139</v>
      </c>
      <c r="AC156" s="111">
        <f t="shared" si="150"/>
        <v>0.29816491582796467</v>
      </c>
      <c r="AD156" s="111">
        <f t="shared" si="151"/>
        <v>0.32410334742094893</v>
      </c>
    </row>
    <row r="157" spans="1:30" x14ac:dyDescent="0.15">
      <c r="A157" t="s">
        <v>364</v>
      </c>
      <c r="B157" s="19">
        <v>4870</v>
      </c>
      <c r="C157" s="19">
        <v>6560</v>
      </c>
      <c r="D157" s="19">
        <v>9480</v>
      </c>
      <c r="E157" s="19">
        <v>13420</v>
      </c>
      <c r="F157" s="19">
        <v>16220</v>
      </c>
      <c r="G157" s="19">
        <v>19660</v>
      </c>
      <c r="H157" s="19">
        <v>27040</v>
      </c>
      <c r="I157" s="19">
        <v>35764.557353958728</v>
      </c>
      <c r="J157" s="19">
        <v>47060.130822114537</v>
      </c>
      <c r="K157" s="19">
        <v>61599.980839022472</v>
      </c>
      <c r="L157" s="19">
        <v>80208.695126600069</v>
      </c>
      <c r="M157" s="19">
        <v>103889.88008206486</v>
      </c>
      <c r="N157" s="19">
        <v>133857.59536245291</v>
      </c>
      <c r="O157" s="19">
        <v>171571.83208770718</v>
      </c>
      <c r="Q157" s="111">
        <f t="shared" si="138"/>
        <v>0.34702258726899382</v>
      </c>
      <c r="R157" s="111">
        <f t="shared" si="139"/>
        <v>0.44512195121951215</v>
      </c>
      <c r="S157" s="111">
        <f t="shared" si="140"/>
        <v>0.41561181434599148</v>
      </c>
      <c r="T157" s="111">
        <f t="shared" si="141"/>
        <v>0.20864381520119224</v>
      </c>
      <c r="U157" s="111">
        <f t="shared" si="142"/>
        <v>0.21208384710234274</v>
      </c>
      <c r="V157" s="111">
        <f t="shared" si="143"/>
        <v>0.37538148524923698</v>
      </c>
      <c r="W157" s="111">
        <f t="shared" si="144"/>
        <v>0.32265374829729021</v>
      </c>
      <c r="X157" s="111">
        <f t="shared" si="145"/>
        <v>0.31583149083503259</v>
      </c>
      <c r="Y157" s="111">
        <f t="shared" si="146"/>
        <v>0.30896322987005709</v>
      </c>
      <c r="Z157" s="111">
        <f t="shared" si="147"/>
        <v>0.30208961162191317</v>
      </c>
      <c r="AA157" s="111">
        <f t="shared" si="148"/>
        <v>0.29524461055109796</v>
      </c>
      <c r="AB157" s="111">
        <f t="shared" si="149"/>
        <v>0.28845653933487947</v>
      </c>
      <c r="AC157" s="111">
        <f t="shared" si="150"/>
        <v>0.28174894837408027</v>
      </c>
      <c r="AD157" s="111">
        <f t="shared" si="151"/>
        <v>0.30206955976238481</v>
      </c>
    </row>
    <row r="158" spans="1:30" x14ac:dyDescent="0.15">
      <c r="I158" s="20"/>
      <c r="J158" s="20"/>
      <c r="K158" s="20"/>
      <c r="L158" s="20"/>
      <c r="M158" s="20"/>
      <c r="N158" s="20"/>
      <c r="O158" s="20"/>
    </row>
    <row r="159" spans="1:30" x14ac:dyDescent="0.15">
      <c r="A159" s="1" t="s">
        <v>397</v>
      </c>
      <c r="B159" s="1"/>
      <c r="C159" s="1"/>
      <c r="D159" s="1"/>
      <c r="F159" s="18"/>
      <c r="G159" s="18"/>
      <c r="H159" s="18"/>
      <c r="I159" s="20"/>
      <c r="J159" s="20"/>
      <c r="K159" s="20"/>
      <c r="L159" s="20"/>
      <c r="M159" s="20"/>
      <c r="N159" s="20"/>
      <c r="O159" s="20"/>
      <c r="U159" s="18"/>
      <c r="V159" s="18"/>
      <c r="W159" s="18"/>
      <c r="X159" s="18"/>
      <c r="Y159" s="18"/>
      <c r="Z159" s="18"/>
      <c r="AA159" s="18"/>
      <c r="AB159" s="18"/>
      <c r="AC159" s="18"/>
    </row>
    <row r="160" spans="1:30" x14ac:dyDescent="0.15">
      <c r="A160" s="21"/>
      <c r="B160" s="21">
        <v>2017</v>
      </c>
      <c r="C160" s="21">
        <v>2018</v>
      </c>
      <c r="D160" s="21">
        <v>2019</v>
      </c>
      <c r="E160" s="21">
        <v>2020</v>
      </c>
      <c r="F160" s="21">
        <v>2021</v>
      </c>
      <c r="G160" s="21">
        <v>2022</v>
      </c>
      <c r="H160" s="21">
        <v>2023</v>
      </c>
      <c r="I160" s="27">
        <v>2024</v>
      </c>
      <c r="J160" s="27">
        <v>2025</v>
      </c>
      <c r="K160" s="27">
        <v>2026</v>
      </c>
      <c r="L160" s="27">
        <v>2027</v>
      </c>
      <c r="M160" s="27">
        <v>2028</v>
      </c>
      <c r="N160" s="27">
        <v>2029</v>
      </c>
      <c r="O160" s="27">
        <v>2030</v>
      </c>
      <c r="P160" s="1"/>
      <c r="Q160" s="22">
        <v>2018</v>
      </c>
      <c r="R160" s="22">
        <v>2019</v>
      </c>
      <c r="S160" s="22">
        <v>2020</v>
      </c>
      <c r="T160" s="22">
        <v>2021</v>
      </c>
      <c r="U160" s="22">
        <v>2022</v>
      </c>
      <c r="V160" s="22">
        <v>2023</v>
      </c>
      <c r="W160" s="22">
        <v>2024</v>
      </c>
      <c r="X160" s="22">
        <v>2025</v>
      </c>
      <c r="Y160" s="22">
        <v>2026</v>
      </c>
      <c r="Z160" s="22">
        <v>2027</v>
      </c>
      <c r="AA160" s="22">
        <v>2028</v>
      </c>
      <c r="AB160" s="22">
        <v>2029</v>
      </c>
      <c r="AC160" s="22">
        <v>2030</v>
      </c>
      <c r="AD160" s="22" t="s">
        <v>524</v>
      </c>
    </row>
    <row r="161" spans="1:30" x14ac:dyDescent="0.15">
      <c r="A161" t="s">
        <v>337</v>
      </c>
      <c r="B161" s="19">
        <v>16.286999999999999</v>
      </c>
      <c r="C161" s="19">
        <v>16.286999999999999</v>
      </c>
      <c r="D161" s="19">
        <v>23.009</v>
      </c>
      <c r="E161" s="19">
        <v>20.286999999999999</v>
      </c>
      <c r="F161" s="19">
        <v>49.832000000000008</v>
      </c>
      <c r="G161" s="19">
        <v>63.207000000000001</v>
      </c>
      <c r="H161" s="19">
        <v>84.965000000000003</v>
      </c>
      <c r="I161" s="19">
        <v>115.57012739583115</v>
      </c>
      <c r="J161" s="19">
        <v>155.03132442366774</v>
      </c>
      <c r="K161" s="19">
        <v>205.20947536558444</v>
      </c>
      <c r="L161" s="19">
        <v>268.16924636250019</v>
      </c>
      <c r="M161" s="19">
        <v>346.16038023800792</v>
      </c>
      <c r="N161" s="19">
        <v>441.5902113828638</v>
      </c>
      <c r="O161" s="19">
        <v>556.98780891777915</v>
      </c>
      <c r="Q161" s="111">
        <f t="shared" ref="Q161:Q188" si="152">IFERROR(C161/B161-1,"n.a.")</f>
        <v>0</v>
      </c>
      <c r="R161" s="111">
        <f t="shared" ref="R161:R188" si="153">IFERROR(D161/C161-1,"n.a.")</f>
        <v>0.41272180266470193</v>
      </c>
      <c r="S161" s="111">
        <f t="shared" ref="S161:S188" si="154">IFERROR(E161/D161-1,"n.a.")</f>
        <v>-0.11830153418227651</v>
      </c>
      <c r="T161" s="111">
        <f t="shared" ref="T161:T188" si="155">IFERROR(F161/E161-1,"n.a.")</f>
        <v>1.4563513580125207</v>
      </c>
      <c r="U161" s="111">
        <f t="shared" ref="U161:U188" si="156">IFERROR(G161/F161-1,"n.a.")</f>
        <v>0.26840183014930141</v>
      </c>
      <c r="V161" s="111">
        <f t="shared" ref="V161:V188" si="157">IFERROR(H161/G161-1,"n.a.")</f>
        <v>0.34423402471245268</v>
      </c>
      <c r="W161" s="111">
        <f t="shared" ref="W161:W188" si="158">IFERROR(I161/H161-1,"n.a.")</f>
        <v>0.36020864351004711</v>
      </c>
      <c r="X161" s="111">
        <f t="shared" ref="X161:X188" si="159">IFERROR(J161/I161-1,"n.a.")</f>
        <v>0.34144807068249405</v>
      </c>
      <c r="Y161" s="111">
        <f t="shared" ref="Y161:Y188" si="160">IFERROR(K161/J161-1,"n.a.")</f>
        <v>0.32366459570964157</v>
      </c>
      <c r="Z161" s="111">
        <f t="shared" ref="Z161:Z188" si="161">IFERROR(L161/K161-1,"n.a.")</f>
        <v>0.30680732887578288</v>
      </c>
      <c r="AA161" s="111">
        <f t="shared" ref="AA161:AA188" si="162">IFERROR(M161/L161-1,"n.a.")</f>
        <v>0.29082803092970066</v>
      </c>
      <c r="AB161" s="111">
        <f t="shared" ref="AB161:AB188" si="163">IFERROR(N161/M161-1,"n.a.")</f>
        <v>0.27568097504180478</v>
      </c>
      <c r="AC161" s="111">
        <f t="shared" ref="AC161:AC188" si="164">IFERROR(O161/N161-1,"n.a.")</f>
        <v>0.26132281595088225</v>
      </c>
      <c r="AD161" s="111">
        <f>IFERROR((O161/H161)^(1/($O$7-$H$7))-1,"n.a.")</f>
        <v>0.30815120875867263</v>
      </c>
    </row>
    <row r="162" spans="1:30" x14ac:dyDescent="0.15">
      <c r="A162" t="s">
        <v>338</v>
      </c>
      <c r="B162" s="19">
        <v>0</v>
      </c>
      <c r="C162" s="19">
        <v>0</v>
      </c>
      <c r="D162" s="19">
        <v>0</v>
      </c>
      <c r="E162" s="19">
        <v>0</v>
      </c>
      <c r="F162" s="19">
        <v>0</v>
      </c>
      <c r="G162" s="19">
        <v>0</v>
      </c>
      <c r="H162" s="19">
        <v>0</v>
      </c>
      <c r="I162" s="19">
        <v>0</v>
      </c>
      <c r="J162" s="19">
        <v>0</v>
      </c>
      <c r="K162" s="19">
        <v>0</v>
      </c>
      <c r="L162" s="19">
        <v>0</v>
      </c>
      <c r="M162" s="19">
        <v>0</v>
      </c>
      <c r="N162" s="19">
        <v>0</v>
      </c>
      <c r="O162" s="19">
        <v>0</v>
      </c>
      <c r="Q162" s="111" t="str">
        <f t="shared" si="152"/>
        <v>n.a.</v>
      </c>
      <c r="R162" s="111" t="str">
        <f t="shared" si="153"/>
        <v>n.a.</v>
      </c>
      <c r="S162" s="111" t="str">
        <f t="shared" si="154"/>
        <v>n.a.</v>
      </c>
      <c r="T162" s="111" t="str">
        <f t="shared" si="155"/>
        <v>n.a.</v>
      </c>
      <c r="U162" s="111" t="str">
        <f t="shared" si="156"/>
        <v>n.a.</v>
      </c>
      <c r="V162" s="111" t="str">
        <f t="shared" si="157"/>
        <v>n.a.</v>
      </c>
      <c r="W162" s="111" t="str">
        <f t="shared" si="158"/>
        <v>n.a.</v>
      </c>
      <c r="X162" s="111" t="str">
        <f t="shared" si="159"/>
        <v>n.a.</v>
      </c>
      <c r="Y162" s="111" t="str">
        <f t="shared" si="160"/>
        <v>n.a.</v>
      </c>
      <c r="Z162" s="111" t="str">
        <f t="shared" si="161"/>
        <v>n.a.</v>
      </c>
      <c r="AA162" s="111" t="str">
        <f t="shared" si="162"/>
        <v>n.a.</v>
      </c>
      <c r="AB162" s="111" t="str">
        <f t="shared" si="163"/>
        <v>n.a.</v>
      </c>
      <c r="AC162" s="111" t="str">
        <f t="shared" si="164"/>
        <v>n.a.</v>
      </c>
      <c r="AD162" s="111" t="str">
        <f t="shared" ref="AD162:AD188" si="165">IFERROR((O162/H162)^(1/($O$7-$H$7))-1,"n.a.")</f>
        <v>n.a.</v>
      </c>
    </row>
    <row r="163" spans="1:30" x14ac:dyDescent="0.15">
      <c r="A163" t="s">
        <v>339</v>
      </c>
      <c r="B163" s="19">
        <v>75.522000000000006</v>
      </c>
      <c r="C163" s="19">
        <v>184.52200000000002</v>
      </c>
      <c r="D163" s="19">
        <v>186.43199999999999</v>
      </c>
      <c r="E163" s="19">
        <v>207.20500000000001</v>
      </c>
      <c r="F163" s="19">
        <v>225.97200000000001</v>
      </c>
      <c r="G163" s="19">
        <v>357.17699999999996</v>
      </c>
      <c r="H163" s="19">
        <v>363.02199999999999</v>
      </c>
      <c r="I163" s="19">
        <v>493.78566218430416</v>
      </c>
      <c r="J163" s="19">
        <v>662.3878238678127</v>
      </c>
      <c r="K163" s="19">
        <v>876.77931108297742</v>
      </c>
      <c r="L163" s="19">
        <v>1145.7816295298951</v>
      </c>
      <c r="M163" s="19">
        <v>1479.0070447214991</v>
      </c>
      <c r="N163" s="19">
        <v>1886.7411489040196</v>
      </c>
      <c r="O163" s="19">
        <v>2379.789658906021</v>
      </c>
      <c r="Q163" s="111">
        <f t="shared" si="152"/>
        <v>1.4432880485156643</v>
      </c>
      <c r="R163" s="111">
        <f t="shared" si="153"/>
        <v>1.0351069249195044E-2</v>
      </c>
      <c r="S163" s="111">
        <f t="shared" si="154"/>
        <v>0.11142400446275325</v>
      </c>
      <c r="T163" s="111">
        <f t="shared" si="155"/>
        <v>9.0572138703216565E-2</v>
      </c>
      <c r="U163" s="111">
        <f t="shared" si="156"/>
        <v>0.58062503318995251</v>
      </c>
      <c r="V163" s="111">
        <f t="shared" si="157"/>
        <v>1.6364435559960588E-2</v>
      </c>
      <c r="W163" s="111">
        <f t="shared" si="158"/>
        <v>0.36020864351004667</v>
      </c>
      <c r="X163" s="111">
        <f t="shared" si="159"/>
        <v>0.34144807068249428</v>
      </c>
      <c r="Y163" s="111">
        <f t="shared" si="160"/>
        <v>0.32366459570964135</v>
      </c>
      <c r="Z163" s="111">
        <f t="shared" si="161"/>
        <v>0.3068073288757831</v>
      </c>
      <c r="AA163" s="111">
        <f t="shared" si="162"/>
        <v>0.29082803092970133</v>
      </c>
      <c r="AB163" s="111">
        <f t="shared" si="163"/>
        <v>0.27568097504180433</v>
      </c>
      <c r="AC163" s="111">
        <f t="shared" si="164"/>
        <v>0.26132281595088225</v>
      </c>
      <c r="AD163" s="111">
        <f t="shared" si="165"/>
        <v>0.30815120875867286</v>
      </c>
    </row>
    <row r="164" spans="1:30" x14ac:dyDescent="0.15">
      <c r="A164" t="s">
        <v>340</v>
      </c>
      <c r="B164" s="19">
        <v>0</v>
      </c>
      <c r="C164" s="19">
        <v>0</v>
      </c>
      <c r="D164" s="19">
        <v>0</v>
      </c>
      <c r="E164" s="19">
        <v>100</v>
      </c>
      <c r="F164" s="19">
        <v>100</v>
      </c>
      <c r="G164" s="19">
        <v>100</v>
      </c>
      <c r="H164" s="19">
        <v>100</v>
      </c>
      <c r="I164" s="19">
        <v>136.02086435100466</v>
      </c>
      <c r="J164" s="19">
        <v>182.46492605622046</v>
      </c>
      <c r="K164" s="19">
        <v>241.52236257939666</v>
      </c>
      <c r="L164" s="19">
        <v>315.62319350614973</v>
      </c>
      <c r="M164" s="19">
        <v>407.41526538928736</v>
      </c>
      <c r="N164" s="19">
        <v>519.73190299872158</v>
      </c>
      <c r="O164" s="19">
        <v>655.54970742985836</v>
      </c>
      <c r="Q164" s="111" t="str">
        <f t="shared" si="152"/>
        <v>n.a.</v>
      </c>
      <c r="R164" s="111" t="str">
        <f t="shared" si="153"/>
        <v>n.a.</v>
      </c>
      <c r="S164" s="111" t="str">
        <f t="shared" si="154"/>
        <v>n.a.</v>
      </c>
      <c r="T164" s="111">
        <f t="shared" si="155"/>
        <v>0</v>
      </c>
      <c r="U164" s="111">
        <f t="shared" si="156"/>
        <v>0</v>
      </c>
      <c r="V164" s="111">
        <f t="shared" si="157"/>
        <v>0</v>
      </c>
      <c r="W164" s="111">
        <f t="shared" si="158"/>
        <v>0.36020864351004667</v>
      </c>
      <c r="X164" s="111">
        <f t="shared" si="159"/>
        <v>0.34144807068249428</v>
      </c>
      <c r="Y164" s="111">
        <f t="shared" si="160"/>
        <v>0.32366459570964135</v>
      </c>
      <c r="Z164" s="111">
        <f t="shared" si="161"/>
        <v>0.3068073288757831</v>
      </c>
      <c r="AA164" s="111">
        <f t="shared" si="162"/>
        <v>0.29082803092970133</v>
      </c>
      <c r="AB164" s="111">
        <f t="shared" si="163"/>
        <v>0.27568097504180433</v>
      </c>
      <c r="AC164" s="111">
        <f t="shared" si="164"/>
        <v>0.26132281595088247</v>
      </c>
      <c r="AD164" s="111">
        <f t="shared" si="165"/>
        <v>0.30815120875867263</v>
      </c>
    </row>
    <row r="165" spans="1:30" x14ac:dyDescent="0.15">
      <c r="A165" t="s">
        <v>341</v>
      </c>
      <c r="B165" s="19">
        <v>0</v>
      </c>
      <c r="C165" s="19">
        <v>0</v>
      </c>
      <c r="D165" s="19">
        <v>0</v>
      </c>
      <c r="E165" s="19">
        <v>0</v>
      </c>
      <c r="F165" s="19">
        <v>0</v>
      </c>
      <c r="G165" s="19">
        <v>0</v>
      </c>
      <c r="H165" s="19">
        <v>0</v>
      </c>
      <c r="I165" s="19">
        <v>0</v>
      </c>
      <c r="J165" s="19">
        <v>0</v>
      </c>
      <c r="K165" s="19">
        <v>0</v>
      </c>
      <c r="L165" s="19">
        <v>0</v>
      </c>
      <c r="M165" s="19">
        <v>0</v>
      </c>
      <c r="N165" s="19">
        <v>0</v>
      </c>
      <c r="O165" s="19">
        <v>0</v>
      </c>
      <c r="Q165" s="111" t="str">
        <f t="shared" si="152"/>
        <v>n.a.</v>
      </c>
      <c r="R165" s="111" t="str">
        <f t="shared" si="153"/>
        <v>n.a.</v>
      </c>
      <c r="S165" s="111" t="str">
        <f t="shared" si="154"/>
        <v>n.a.</v>
      </c>
      <c r="T165" s="111" t="str">
        <f t="shared" si="155"/>
        <v>n.a.</v>
      </c>
      <c r="U165" s="111" t="str">
        <f t="shared" si="156"/>
        <v>n.a.</v>
      </c>
      <c r="V165" s="111" t="str">
        <f t="shared" si="157"/>
        <v>n.a.</v>
      </c>
      <c r="W165" s="111" t="str">
        <f t="shared" si="158"/>
        <v>n.a.</v>
      </c>
      <c r="X165" s="111" t="str">
        <f t="shared" si="159"/>
        <v>n.a.</v>
      </c>
      <c r="Y165" s="111" t="str">
        <f t="shared" si="160"/>
        <v>n.a.</v>
      </c>
      <c r="Z165" s="111" t="str">
        <f t="shared" si="161"/>
        <v>n.a.</v>
      </c>
      <c r="AA165" s="111" t="str">
        <f t="shared" si="162"/>
        <v>n.a.</v>
      </c>
      <c r="AB165" s="111" t="str">
        <f t="shared" si="163"/>
        <v>n.a.</v>
      </c>
      <c r="AC165" s="111" t="str">
        <f t="shared" si="164"/>
        <v>n.a.</v>
      </c>
      <c r="AD165" s="111" t="str">
        <f t="shared" si="165"/>
        <v>n.a.</v>
      </c>
    </row>
    <row r="166" spans="1:30" x14ac:dyDescent="0.15">
      <c r="A166" t="s">
        <v>342</v>
      </c>
      <c r="B166" s="19">
        <v>0</v>
      </c>
      <c r="C166" s="19">
        <v>0</v>
      </c>
      <c r="D166" s="19">
        <v>0</v>
      </c>
      <c r="E166" s="19">
        <v>0</v>
      </c>
      <c r="F166" s="19">
        <v>0</v>
      </c>
      <c r="G166" s="19">
        <v>0</v>
      </c>
      <c r="H166" s="19">
        <v>0</v>
      </c>
      <c r="I166" s="19">
        <v>0</v>
      </c>
      <c r="J166" s="19">
        <v>0</v>
      </c>
      <c r="K166" s="19">
        <v>0</v>
      </c>
      <c r="L166" s="19">
        <v>0</v>
      </c>
      <c r="M166" s="19">
        <v>0</v>
      </c>
      <c r="N166" s="19">
        <v>0</v>
      </c>
      <c r="O166" s="19">
        <v>0</v>
      </c>
      <c r="Q166" s="111" t="str">
        <f t="shared" si="152"/>
        <v>n.a.</v>
      </c>
      <c r="R166" s="111" t="str">
        <f t="shared" si="153"/>
        <v>n.a.</v>
      </c>
      <c r="S166" s="111" t="str">
        <f t="shared" si="154"/>
        <v>n.a.</v>
      </c>
      <c r="T166" s="111" t="str">
        <f t="shared" si="155"/>
        <v>n.a.</v>
      </c>
      <c r="U166" s="111" t="str">
        <f t="shared" si="156"/>
        <v>n.a.</v>
      </c>
      <c r="V166" s="111" t="str">
        <f t="shared" si="157"/>
        <v>n.a.</v>
      </c>
      <c r="W166" s="111" t="str">
        <f t="shared" si="158"/>
        <v>n.a.</v>
      </c>
      <c r="X166" s="111" t="str">
        <f t="shared" si="159"/>
        <v>n.a.</v>
      </c>
      <c r="Y166" s="111" t="str">
        <f t="shared" si="160"/>
        <v>n.a.</v>
      </c>
      <c r="Z166" s="111" t="str">
        <f t="shared" si="161"/>
        <v>n.a.</v>
      </c>
      <c r="AA166" s="111" t="str">
        <f t="shared" si="162"/>
        <v>n.a.</v>
      </c>
      <c r="AB166" s="111" t="str">
        <f t="shared" si="163"/>
        <v>n.a.</v>
      </c>
      <c r="AC166" s="111" t="str">
        <f t="shared" si="164"/>
        <v>n.a.</v>
      </c>
      <c r="AD166" s="111" t="str">
        <f t="shared" si="165"/>
        <v>n.a.</v>
      </c>
    </row>
    <row r="167" spans="1:30" x14ac:dyDescent="0.15">
      <c r="A167" t="s">
        <v>343</v>
      </c>
      <c r="B167" s="19">
        <v>0</v>
      </c>
      <c r="C167" s="19">
        <v>0</v>
      </c>
      <c r="D167" s="19">
        <v>0</v>
      </c>
      <c r="E167" s="19">
        <v>0</v>
      </c>
      <c r="F167" s="19">
        <v>0</v>
      </c>
      <c r="G167" s="19">
        <v>0</v>
      </c>
      <c r="H167" s="19">
        <v>0</v>
      </c>
      <c r="I167" s="19">
        <v>0</v>
      </c>
      <c r="J167" s="19">
        <v>0</v>
      </c>
      <c r="K167" s="19">
        <v>0</v>
      </c>
      <c r="L167" s="19">
        <v>0</v>
      </c>
      <c r="M167" s="19">
        <v>0</v>
      </c>
      <c r="N167" s="19">
        <v>0</v>
      </c>
      <c r="O167" s="19">
        <v>0</v>
      </c>
      <c r="Q167" s="111" t="str">
        <f t="shared" si="152"/>
        <v>n.a.</v>
      </c>
      <c r="R167" s="111" t="str">
        <f t="shared" si="153"/>
        <v>n.a.</v>
      </c>
      <c r="S167" s="111" t="str">
        <f t="shared" si="154"/>
        <v>n.a.</v>
      </c>
      <c r="T167" s="111" t="str">
        <f t="shared" si="155"/>
        <v>n.a.</v>
      </c>
      <c r="U167" s="111" t="str">
        <f t="shared" si="156"/>
        <v>n.a.</v>
      </c>
      <c r="V167" s="111" t="str">
        <f t="shared" si="157"/>
        <v>n.a.</v>
      </c>
      <c r="W167" s="111" t="str">
        <f t="shared" si="158"/>
        <v>n.a.</v>
      </c>
      <c r="X167" s="111" t="str">
        <f t="shared" si="159"/>
        <v>n.a.</v>
      </c>
      <c r="Y167" s="111" t="str">
        <f t="shared" si="160"/>
        <v>n.a.</v>
      </c>
      <c r="Z167" s="111" t="str">
        <f t="shared" si="161"/>
        <v>n.a.</v>
      </c>
      <c r="AA167" s="111" t="str">
        <f t="shared" si="162"/>
        <v>n.a.</v>
      </c>
      <c r="AB167" s="111" t="str">
        <f t="shared" si="163"/>
        <v>n.a.</v>
      </c>
      <c r="AC167" s="111" t="str">
        <f t="shared" si="164"/>
        <v>n.a.</v>
      </c>
      <c r="AD167" s="111" t="str">
        <f t="shared" si="165"/>
        <v>n.a.</v>
      </c>
    </row>
    <row r="168" spans="1:30" x14ac:dyDescent="0.15">
      <c r="A168" t="s">
        <v>344</v>
      </c>
      <c r="B168" s="19">
        <v>273.63100000000003</v>
      </c>
      <c r="C168" s="19">
        <v>283.71100000000007</v>
      </c>
      <c r="D168" s="19">
        <v>791.34500000000003</v>
      </c>
      <c r="E168" s="19">
        <v>1142.5450000000001</v>
      </c>
      <c r="F168" s="19">
        <v>1022.5649999999998</v>
      </c>
      <c r="G168" s="19">
        <v>1026.1500000000001</v>
      </c>
      <c r="H168" s="19">
        <v>1036.1500000000001</v>
      </c>
      <c r="I168" s="19">
        <v>1409.3801859729349</v>
      </c>
      <c r="J168" s="19">
        <v>1890.6103313315282</v>
      </c>
      <c r="K168" s="19">
        <v>2502.5339598664195</v>
      </c>
      <c r="L168" s="19">
        <v>3270.3297195139698</v>
      </c>
      <c r="M168" s="19">
        <v>4221.4332723310999</v>
      </c>
      <c r="N168" s="19">
        <v>5385.2021129212544</v>
      </c>
      <c r="O168" s="19">
        <v>6792.4782935344774</v>
      </c>
      <c r="Q168" s="111">
        <f t="shared" si="152"/>
        <v>3.6837931374734678E-2</v>
      </c>
      <c r="R168" s="111">
        <f t="shared" si="153"/>
        <v>1.7892644275336518</v>
      </c>
      <c r="S168" s="111">
        <f t="shared" si="154"/>
        <v>0.44380137613809412</v>
      </c>
      <c r="T168" s="111">
        <f t="shared" si="155"/>
        <v>-0.10501118117885966</v>
      </c>
      <c r="U168" s="111">
        <f t="shared" si="156"/>
        <v>3.5058896011503915E-3</v>
      </c>
      <c r="V168" s="111">
        <f t="shared" si="157"/>
        <v>9.7451639623835629E-3</v>
      </c>
      <c r="W168" s="111">
        <f t="shared" si="158"/>
        <v>0.36020864351004667</v>
      </c>
      <c r="X168" s="111">
        <f t="shared" si="159"/>
        <v>0.34144807068249405</v>
      </c>
      <c r="Y168" s="111">
        <f t="shared" si="160"/>
        <v>0.32366459570964201</v>
      </c>
      <c r="Z168" s="111">
        <f t="shared" si="161"/>
        <v>0.30680732887578221</v>
      </c>
      <c r="AA168" s="111">
        <f t="shared" si="162"/>
        <v>0.29082803092970133</v>
      </c>
      <c r="AB168" s="111">
        <f t="shared" si="163"/>
        <v>0.27568097504180478</v>
      </c>
      <c r="AC168" s="111">
        <f t="shared" si="164"/>
        <v>0.26132281595088225</v>
      </c>
      <c r="AD168" s="111">
        <f t="shared" si="165"/>
        <v>0.30815120875867263</v>
      </c>
    </row>
    <row r="169" spans="1:30" x14ac:dyDescent="0.15">
      <c r="A169" t="s">
        <v>345</v>
      </c>
      <c r="B169" s="19">
        <v>78.5</v>
      </c>
      <c r="C169" s="19">
        <v>70.5</v>
      </c>
      <c r="D169" s="19">
        <v>257.5</v>
      </c>
      <c r="E169" s="19">
        <v>388.5</v>
      </c>
      <c r="F169" s="19">
        <v>384</v>
      </c>
      <c r="G169" s="19">
        <v>391.5</v>
      </c>
      <c r="H169" s="19">
        <v>492.5</v>
      </c>
      <c r="I169" s="19">
        <v>669.90275692869795</v>
      </c>
      <c r="J169" s="19">
        <v>898.639760826886</v>
      </c>
      <c r="K169" s="19">
        <v>1189.4976357035287</v>
      </c>
      <c r="L169" s="19">
        <v>1554.4442280177873</v>
      </c>
      <c r="M169" s="19">
        <v>2006.5201820422403</v>
      </c>
      <c r="N169" s="19">
        <v>2559.6796222687035</v>
      </c>
      <c r="O169" s="19">
        <v>3228.5823090920526</v>
      </c>
      <c r="Q169" s="111">
        <f t="shared" si="152"/>
        <v>-0.10191082802547768</v>
      </c>
      <c r="R169" s="111">
        <f t="shared" si="153"/>
        <v>2.6524822695035462</v>
      </c>
      <c r="S169" s="111">
        <f t="shared" si="154"/>
        <v>0.50873786407766985</v>
      </c>
      <c r="T169" s="111">
        <f t="shared" si="155"/>
        <v>-1.158301158301156E-2</v>
      </c>
      <c r="U169" s="111">
        <f t="shared" si="156"/>
        <v>1.953125E-2</v>
      </c>
      <c r="V169" s="111">
        <f t="shared" si="157"/>
        <v>0.25798212005108567</v>
      </c>
      <c r="W169" s="111">
        <f t="shared" si="158"/>
        <v>0.36020864351004667</v>
      </c>
      <c r="X169" s="111">
        <f t="shared" si="159"/>
        <v>0.3414480706824945</v>
      </c>
      <c r="Y169" s="111">
        <f t="shared" si="160"/>
        <v>0.32366459570964112</v>
      </c>
      <c r="Z169" s="111">
        <f t="shared" si="161"/>
        <v>0.30680732887578288</v>
      </c>
      <c r="AA169" s="111">
        <f t="shared" si="162"/>
        <v>0.29082803092970155</v>
      </c>
      <c r="AB169" s="111">
        <f t="shared" si="163"/>
        <v>0.27568097504180411</v>
      </c>
      <c r="AC169" s="111">
        <f t="shared" si="164"/>
        <v>0.26132281595088269</v>
      </c>
      <c r="AD169" s="111">
        <f t="shared" si="165"/>
        <v>0.30815120875867263</v>
      </c>
    </row>
    <row r="170" spans="1:30" x14ac:dyDescent="0.15">
      <c r="A170" t="s">
        <v>346</v>
      </c>
      <c r="B170" s="19">
        <v>0</v>
      </c>
      <c r="C170" s="19">
        <v>0</v>
      </c>
      <c r="D170" s="19">
        <v>0</v>
      </c>
      <c r="E170" s="19">
        <v>0</v>
      </c>
      <c r="F170" s="19">
        <v>0</v>
      </c>
      <c r="G170" s="19">
        <v>0</v>
      </c>
      <c r="H170" s="19">
        <v>0</v>
      </c>
      <c r="I170" s="19">
        <v>0</v>
      </c>
      <c r="J170" s="19">
        <v>0</v>
      </c>
      <c r="K170" s="19">
        <v>0</v>
      </c>
      <c r="L170" s="19">
        <v>0</v>
      </c>
      <c r="M170" s="19">
        <v>0</v>
      </c>
      <c r="N170" s="19">
        <v>0</v>
      </c>
      <c r="O170" s="19">
        <v>0</v>
      </c>
      <c r="Q170" s="111" t="str">
        <f t="shared" si="152"/>
        <v>n.a.</v>
      </c>
      <c r="R170" s="111" t="str">
        <f t="shared" si="153"/>
        <v>n.a.</v>
      </c>
      <c r="S170" s="111" t="str">
        <f t="shared" si="154"/>
        <v>n.a.</v>
      </c>
      <c r="T170" s="111" t="str">
        <f t="shared" si="155"/>
        <v>n.a.</v>
      </c>
      <c r="U170" s="111" t="str">
        <f t="shared" si="156"/>
        <v>n.a.</v>
      </c>
      <c r="V170" s="111" t="str">
        <f t="shared" si="157"/>
        <v>n.a.</v>
      </c>
      <c r="W170" s="111" t="str">
        <f t="shared" si="158"/>
        <v>n.a.</v>
      </c>
      <c r="X170" s="111" t="str">
        <f t="shared" si="159"/>
        <v>n.a.</v>
      </c>
      <c r="Y170" s="111" t="str">
        <f t="shared" si="160"/>
        <v>n.a.</v>
      </c>
      <c r="Z170" s="111" t="str">
        <f t="shared" si="161"/>
        <v>n.a.</v>
      </c>
      <c r="AA170" s="111" t="str">
        <f t="shared" si="162"/>
        <v>n.a.</v>
      </c>
      <c r="AB170" s="111" t="str">
        <f t="shared" si="163"/>
        <v>n.a.</v>
      </c>
      <c r="AC170" s="111" t="str">
        <f t="shared" si="164"/>
        <v>n.a.</v>
      </c>
      <c r="AD170" s="111" t="str">
        <f t="shared" si="165"/>
        <v>n.a.</v>
      </c>
    </row>
    <row r="171" spans="1:30" x14ac:dyDescent="0.15">
      <c r="A171" t="s">
        <v>347</v>
      </c>
      <c r="B171" s="19">
        <v>0.155</v>
      </c>
      <c r="C171" s="19">
        <v>0.155</v>
      </c>
      <c r="D171" s="19">
        <v>0.155</v>
      </c>
      <c r="E171" s="19">
        <v>1.155</v>
      </c>
      <c r="F171" s="19">
        <v>201.155</v>
      </c>
      <c r="G171" s="19">
        <v>201.155</v>
      </c>
      <c r="H171" s="19">
        <v>301.15499999999997</v>
      </c>
      <c r="I171" s="19">
        <v>409.63363403626806</v>
      </c>
      <c r="J171" s="19">
        <v>549.50224806461074</v>
      </c>
      <c r="K171" s="19">
        <v>727.35667102598211</v>
      </c>
      <c r="L171" s="19">
        <v>950.51502840344529</v>
      </c>
      <c r="M171" s="19">
        <v>1226.9514424831084</v>
      </c>
      <c r="N171" s="19">
        <v>1565.1986124758002</v>
      </c>
      <c r="O171" s="19">
        <v>1974.2207214103903</v>
      </c>
      <c r="Q171" s="111">
        <f t="shared" si="152"/>
        <v>0</v>
      </c>
      <c r="R171" s="111">
        <f t="shared" si="153"/>
        <v>0</v>
      </c>
      <c r="S171" s="111">
        <f t="shared" si="154"/>
        <v>6.4516129032258069</v>
      </c>
      <c r="T171" s="111">
        <f t="shared" si="155"/>
        <v>173.16017316017314</v>
      </c>
      <c r="U171" s="111">
        <f t="shared" si="156"/>
        <v>0</v>
      </c>
      <c r="V171" s="111">
        <f t="shared" si="157"/>
        <v>0.497129079565509</v>
      </c>
      <c r="W171" s="111">
        <f t="shared" si="158"/>
        <v>0.36020864351004667</v>
      </c>
      <c r="X171" s="111">
        <f t="shared" si="159"/>
        <v>0.34144807068249428</v>
      </c>
      <c r="Y171" s="111">
        <f t="shared" si="160"/>
        <v>0.32366459570964157</v>
      </c>
      <c r="Z171" s="111">
        <f t="shared" si="161"/>
        <v>0.30680732887578288</v>
      </c>
      <c r="AA171" s="111">
        <f t="shared" si="162"/>
        <v>0.29082803092970133</v>
      </c>
      <c r="AB171" s="111">
        <f t="shared" si="163"/>
        <v>0.27568097504180455</v>
      </c>
      <c r="AC171" s="111">
        <f t="shared" si="164"/>
        <v>0.26132281595088247</v>
      </c>
      <c r="AD171" s="111">
        <f t="shared" si="165"/>
        <v>0.30815120875867263</v>
      </c>
    </row>
    <row r="172" spans="1:30" x14ac:dyDescent="0.15">
      <c r="A172" t="s">
        <v>348</v>
      </c>
      <c r="B172" s="19">
        <v>7.5</v>
      </c>
      <c r="C172" s="19">
        <v>112.5</v>
      </c>
      <c r="D172" s="19">
        <v>110</v>
      </c>
      <c r="E172" s="19">
        <v>210</v>
      </c>
      <c r="F172" s="19">
        <v>300</v>
      </c>
      <c r="G172" s="19">
        <v>350</v>
      </c>
      <c r="H172" s="19">
        <v>450</v>
      </c>
      <c r="I172" s="19">
        <v>612.09388957952092</v>
      </c>
      <c r="J172" s="19">
        <v>821.09216725299211</v>
      </c>
      <c r="K172" s="19">
        <v>1086.8506316072849</v>
      </c>
      <c r="L172" s="19">
        <v>1420.3043707776737</v>
      </c>
      <c r="M172" s="19">
        <v>1833.3686942517932</v>
      </c>
      <c r="N172" s="19">
        <v>2338.7935634942469</v>
      </c>
      <c r="O172" s="19">
        <v>2949.9736834343626</v>
      </c>
      <c r="Q172" s="111">
        <f t="shared" si="152"/>
        <v>14</v>
      </c>
      <c r="R172" s="111">
        <f t="shared" si="153"/>
        <v>-2.2222222222222254E-2</v>
      </c>
      <c r="S172" s="111">
        <f t="shared" si="154"/>
        <v>0.90909090909090917</v>
      </c>
      <c r="T172" s="111">
        <f t="shared" si="155"/>
        <v>0.4285714285714286</v>
      </c>
      <c r="U172" s="111">
        <f t="shared" si="156"/>
        <v>0.16666666666666674</v>
      </c>
      <c r="V172" s="111">
        <f t="shared" si="157"/>
        <v>0.28571428571428581</v>
      </c>
      <c r="W172" s="111">
        <f t="shared" si="158"/>
        <v>0.36020864351004644</v>
      </c>
      <c r="X172" s="111">
        <f t="shared" si="159"/>
        <v>0.3414480706824945</v>
      </c>
      <c r="Y172" s="111">
        <f t="shared" si="160"/>
        <v>0.32366459570964112</v>
      </c>
      <c r="Z172" s="111">
        <f t="shared" si="161"/>
        <v>0.3068073288757831</v>
      </c>
      <c r="AA172" s="111">
        <f t="shared" si="162"/>
        <v>0.29082803092970133</v>
      </c>
      <c r="AB172" s="111">
        <f t="shared" si="163"/>
        <v>0.27568097504180411</v>
      </c>
      <c r="AC172" s="111">
        <f t="shared" si="164"/>
        <v>0.26132281595088247</v>
      </c>
      <c r="AD172" s="111">
        <f t="shared" si="165"/>
        <v>0.30815120875867263</v>
      </c>
    </row>
    <row r="173" spans="1:30" x14ac:dyDescent="0.15">
      <c r="A173" t="s">
        <v>349</v>
      </c>
      <c r="B173" s="19">
        <v>372.5</v>
      </c>
      <c r="C173" s="19">
        <v>360</v>
      </c>
      <c r="D173" s="19">
        <v>340</v>
      </c>
      <c r="E173" s="19">
        <v>340</v>
      </c>
      <c r="F173" s="19">
        <v>620</v>
      </c>
      <c r="G173" s="19">
        <v>830</v>
      </c>
      <c r="H173" s="19">
        <v>1030</v>
      </c>
      <c r="I173" s="19">
        <v>1401.014902815348</v>
      </c>
      <c r="J173" s="19">
        <v>1879.3887383790709</v>
      </c>
      <c r="K173" s="19">
        <v>2487.6803345677858</v>
      </c>
      <c r="L173" s="19">
        <v>3250.9188931133422</v>
      </c>
      <c r="M173" s="19">
        <v>4196.3772335096601</v>
      </c>
      <c r="N173" s="19">
        <v>5353.2386008868325</v>
      </c>
      <c r="O173" s="19">
        <v>6752.1619865275416</v>
      </c>
      <c r="Q173" s="111">
        <f t="shared" si="152"/>
        <v>-3.3557046979865723E-2</v>
      </c>
      <c r="R173" s="111">
        <f t="shared" si="153"/>
        <v>-5.555555555555558E-2</v>
      </c>
      <c r="S173" s="111">
        <f t="shared" si="154"/>
        <v>0</v>
      </c>
      <c r="T173" s="111">
        <f t="shared" si="155"/>
        <v>0.82352941176470584</v>
      </c>
      <c r="U173" s="111">
        <f t="shared" si="156"/>
        <v>0.33870967741935476</v>
      </c>
      <c r="V173" s="111">
        <f t="shared" si="157"/>
        <v>0.24096385542168686</v>
      </c>
      <c r="W173" s="111">
        <f t="shared" si="158"/>
        <v>0.36020864351004667</v>
      </c>
      <c r="X173" s="111">
        <f t="shared" si="159"/>
        <v>0.34144807068249428</v>
      </c>
      <c r="Y173" s="111">
        <f t="shared" si="160"/>
        <v>0.32366459570964135</v>
      </c>
      <c r="Z173" s="111">
        <f t="shared" si="161"/>
        <v>0.30680732887578288</v>
      </c>
      <c r="AA173" s="111">
        <f t="shared" si="162"/>
        <v>0.29082803092970155</v>
      </c>
      <c r="AB173" s="111">
        <f t="shared" si="163"/>
        <v>0.27568097504180433</v>
      </c>
      <c r="AC173" s="111">
        <f t="shared" si="164"/>
        <v>0.26132281595088247</v>
      </c>
      <c r="AD173" s="111">
        <f t="shared" si="165"/>
        <v>0.30815120875867263</v>
      </c>
    </row>
    <row r="174" spans="1:30" x14ac:dyDescent="0.15">
      <c r="A174" t="s">
        <v>350</v>
      </c>
      <c r="B174" s="19">
        <v>12610.4</v>
      </c>
      <c r="C174" s="19">
        <v>12920.621999999999</v>
      </c>
      <c r="D174" s="19">
        <v>13570</v>
      </c>
      <c r="E174" s="19">
        <v>14875</v>
      </c>
      <c r="F174" s="19">
        <v>17764</v>
      </c>
      <c r="G174" s="19">
        <v>21214</v>
      </c>
      <c r="H174" s="19">
        <v>29444</v>
      </c>
      <c r="I174" s="19">
        <v>40049.983299509833</v>
      </c>
      <c r="J174" s="19">
        <v>53724.972827993566</v>
      </c>
      <c r="K174" s="19">
        <v>71113.84443787756</v>
      </c>
      <c r="L174" s="19">
        <v>92932.093095950782</v>
      </c>
      <c r="M174" s="19">
        <v>119959.35074122174</v>
      </c>
      <c r="N174" s="19">
        <v>153029.86151894368</v>
      </c>
      <c r="O174" s="19">
        <v>193020.05585564766</v>
      </c>
      <c r="Q174" s="111">
        <f t="shared" si="152"/>
        <v>2.4600488485694294E-2</v>
      </c>
      <c r="R174" s="111">
        <f t="shared" si="153"/>
        <v>5.0259035517020934E-2</v>
      </c>
      <c r="S174" s="111">
        <f t="shared" si="154"/>
        <v>9.6168017686072194E-2</v>
      </c>
      <c r="T174" s="111">
        <f t="shared" si="155"/>
        <v>0.19421848739495795</v>
      </c>
      <c r="U174" s="111">
        <f t="shared" si="156"/>
        <v>0.19421301508669209</v>
      </c>
      <c r="V174" s="111">
        <f t="shared" si="157"/>
        <v>0.38795135288017346</v>
      </c>
      <c r="W174" s="111">
        <f t="shared" si="158"/>
        <v>0.36020864351004733</v>
      </c>
      <c r="X174" s="111">
        <f t="shared" si="159"/>
        <v>0.34144807068249383</v>
      </c>
      <c r="Y174" s="111">
        <f t="shared" si="160"/>
        <v>0.32366459570964112</v>
      </c>
      <c r="Z174" s="111">
        <f t="shared" si="161"/>
        <v>0.30680732887578377</v>
      </c>
      <c r="AA174" s="111">
        <f t="shared" si="162"/>
        <v>0.29082803092970022</v>
      </c>
      <c r="AB174" s="111">
        <f t="shared" si="163"/>
        <v>0.27568097504180544</v>
      </c>
      <c r="AC174" s="111">
        <f t="shared" si="164"/>
        <v>0.26132281595088269</v>
      </c>
      <c r="AD174" s="111">
        <f t="shared" si="165"/>
        <v>0.30815120875867286</v>
      </c>
    </row>
    <row r="175" spans="1:30" x14ac:dyDescent="0.15">
      <c r="A175" t="s">
        <v>351</v>
      </c>
      <c r="B175" s="19">
        <v>10.044</v>
      </c>
      <c r="C175" s="19">
        <v>4.4000000000000004E-2</v>
      </c>
      <c r="D175" s="19">
        <v>0.35</v>
      </c>
      <c r="E175" s="19">
        <v>10.35</v>
      </c>
      <c r="F175" s="19">
        <v>200.5</v>
      </c>
      <c r="G175" s="19">
        <v>200.65</v>
      </c>
      <c r="H175" s="19">
        <v>200.65</v>
      </c>
      <c r="I175" s="19">
        <v>272.92586432029083</v>
      </c>
      <c r="J175" s="19">
        <v>366.11587413180638</v>
      </c>
      <c r="K175" s="19">
        <v>484.61462051555941</v>
      </c>
      <c r="L175" s="19">
        <v>633.29793777008933</v>
      </c>
      <c r="M175" s="19">
        <v>817.47873000360505</v>
      </c>
      <c r="N175" s="19">
        <v>1042.8420633669348</v>
      </c>
      <c r="O175" s="19">
        <v>1315.3604879580107</v>
      </c>
      <c r="Q175" s="111">
        <f t="shared" si="152"/>
        <v>-0.99561927518916771</v>
      </c>
      <c r="R175" s="111">
        <f t="shared" si="153"/>
        <v>6.9545454545454533</v>
      </c>
      <c r="S175" s="111">
        <f t="shared" si="154"/>
        <v>28.571428571428573</v>
      </c>
      <c r="T175" s="111">
        <f t="shared" si="155"/>
        <v>18.371980676328501</v>
      </c>
      <c r="U175" s="111">
        <f t="shared" si="156"/>
        <v>7.4812967581050493E-4</v>
      </c>
      <c r="V175" s="111">
        <f t="shared" si="157"/>
        <v>0</v>
      </c>
      <c r="W175" s="111">
        <f t="shared" si="158"/>
        <v>0.36020864351004644</v>
      </c>
      <c r="X175" s="111">
        <f t="shared" si="159"/>
        <v>0.3414480706824945</v>
      </c>
      <c r="Y175" s="111">
        <f t="shared" si="160"/>
        <v>0.32366459570964135</v>
      </c>
      <c r="Z175" s="111">
        <f t="shared" si="161"/>
        <v>0.30680732887578288</v>
      </c>
      <c r="AA175" s="111">
        <f t="shared" si="162"/>
        <v>0.29082803092970155</v>
      </c>
      <c r="AB175" s="111">
        <f t="shared" si="163"/>
        <v>0.27568097504180433</v>
      </c>
      <c r="AC175" s="111">
        <f t="shared" si="164"/>
        <v>0.26132281595088247</v>
      </c>
      <c r="AD175" s="111">
        <f t="shared" si="165"/>
        <v>0.30815120875867263</v>
      </c>
    </row>
    <row r="176" spans="1:30" x14ac:dyDescent="0.15">
      <c r="A176" t="s">
        <v>352</v>
      </c>
      <c r="B176" s="19">
        <v>75.25</v>
      </c>
      <c r="C176" s="19">
        <v>85.710000000000008</v>
      </c>
      <c r="D176" s="19">
        <v>86.710000000000008</v>
      </c>
      <c r="E176" s="19">
        <v>143.41500000000002</v>
      </c>
      <c r="F176" s="19">
        <v>333.26</v>
      </c>
      <c r="G176" s="19">
        <v>404.03999999999996</v>
      </c>
      <c r="H176" s="19">
        <v>883.41499999999996</v>
      </c>
      <c r="I176" s="19">
        <v>1201.6287188064277</v>
      </c>
      <c r="J176" s="19">
        <v>1611.9225265195601</v>
      </c>
      <c r="K176" s="19">
        <v>2133.644779380777</v>
      </c>
      <c r="L176" s="19">
        <v>2788.262634912353</v>
      </c>
      <c r="M176" s="19">
        <v>3599.1675667387722</v>
      </c>
      <c r="N176" s="19">
        <v>4591.389590876156</v>
      </c>
      <c r="O176" s="19">
        <v>5791.2244478914836</v>
      </c>
      <c r="Q176" s="111">
        <f t="shared" si="152"/>
        <v>0.13900332225913625</v>
      </c>
      <c r="R176" s="111">
        <f t="shared" si="153"/>
        <v>1.166725002916813E-2</v>
      </c>
      <c r="S176" s="111">
        <f t="shared" si="154"/>
        <v>0.65396148079806249</v>
      </c>
      <c r="T176" s="111">
        <f t="shared" si="155"/>
        <v>1.3237457727573818</v>
      </c>
      <c r="U176" s="111">
        <f t="shared" si="156"/>
        <v>0.2123867250795175</v>
      </c>
      <c r="V176" s="111">
        <f t="shared" si="157"/>
        <v>1.1864543114543116</v>
      </c>
      <c r="W176" s="111">
        <f t="shared" si="158"/>
        <v>0.36020864351004667</v>
      </c>
      <c r="X176" s="111">
        <f t="shared" si="159"/>
        <v>0.34144807068249428</v>
      </c>
      <c r="Y176" s="111">
        <f t="shared" si="160"/>
        <v>0.32366459570964135</v>
      </c>
      <c r="Z176" s="111">
        <f t="shared" si="161"/>
        <v>0.30680732887578333</v>
      </c>
      <c r="AA176" s="111">
        <f t="shared" si="162"/>
        <v>0.29082803092970089</v>
      </c>
      <c r="AB176" s="111">
        <f t="shared" si="163"/>
        <v>0.27568097504180455</v>
      </c>
      <c r="AC176" s="111">
        <f t="shared" si="164"/>
        <v>0.26132281595088247</v>
      </c>
      <c r="AD176" s="111">
        <f t="shared" si="165"/>
        <v>0.30815120875867263</v>
      </c>
    </row>
    <row r="177" spans="1:30" x14ac:dyDescent="0.15">
      <c r="A177" t="s">
        <v>353</v>
      </c>
      <c r="B177" s="19">
        <v>3.4000000000000002E-2</v>
      </c>
      <c r="C177" s="19">
        <v>3.4000000000000002E-2</v>
      </c>
      <c r="D177" s="19">
        <v>0.04</v>
      </c>
      <c r="E177" s="19">
        <v>0.04</v>
      </c>
      <c r="F177" s="19">
        <v>0.04</v>
      </c>
      <c r="G177" s="19">
        <v>1.02</v>
      </c>
      <c r="H177" s="19">
        <v>1.02</v>
      </c>
      <c r="I177" s="19">
        <v>1.3874128163802475</v>
      </c>
      <c r="J177" s="19">
        <v>1.8611422457734488</v>
      </c>
      <c r="K177" s="19">
        <v>2.4635280983098458</v>
      </c>
      <c r="L177" s="19">
        <v>3.219356573762727</v>
      </c>
      <c r="M177" s="19">
        <v>4.1556357069707301</v>
      </c>
      <c r="N177" s="19">
        <v>5.301265410586959</v>
      </c>
      <c r="O177" s="19">
        <v>6.6866070157845536</v>
      </c>
      <c r="Q177" s="111">
        <f t="shared" si="152"/>
        <v>0</v>
      </c>
      <c r="R177" s="111">
        <f t="shared" si="153"/>
        <v>0.17647058823529416</v>
      </c>
      <c r="S177" s="111">
        <f t="shared" si="154"/>
        <v>0</v>
      </c>
      <c r="T177" s="111">
        <f t="shared" si="155"/>
        <v>0</v>
      </c>
      <c r="U177" s="111">
        <f t="shared" si="156"/>
        <v>24.5</v>
      </c>
      <c r="V177" s="111">
        <f t="shared" si="157"/>
        <v>0</v>
      </c>
      <c r="W177" s="111">
        <f t="shared" si="158"/>
        <v>0.36020864351004644</v>
      </c>
      <c r="X177" s="111">
        <f t="shared" si="159"/>
        <v>0.34144807068249428</v>
      </c>
      <c r="Y177" s="111">
        <f t="shared" si="160"/>
        <v>0.32366459570964112</v>
      </c>
      <c r="Z177" s="111">
        <f t="shared" si="161"/>
        <v>0.3068073288757831</v>
      </c>
      <c r="AA177" s="111">
        <f t="shared" si="162"/>
        <v>0.29082803092970111</v>
      </c>
      <c r="AB177" s="111">
        <f t="shared" si="163"/>
        <v>0.27568097504180433</v>
      </c>
      <c r="AC177" s="111">
        <f t="shared" si="164"/>
        <v>0.26132281595088225</v>
      </c>
      <c r="AD177" s="111">
        <f t="shared" si="165"/>
        <v>0.30815120875867263</v>
      </c>
    </row>
    <row r="178" spans="1:30" x14ac:dyDescent="0.15">
      <c r="A178" t="s">
        <v>354</v>
      </c>
      <c r="B178" s="19">
        <v>720</v>
      </c>
      <c r="C178" s="19">
        <v>720</v>
      </c>
      <c r="D178" s="19">
        <v>900</v>
      </c>
      <c r="E178" s="19">
        <v>900</v>
      </c>
      <c r="F178" s="19">
        <v>1000</v>
      </c>
      <c r="G178" s="19">
        <v>1020</v>
      </c>
      <c r="H178" s="19">
        <v>1120</v>
      </c>
      <c r="I178" s="19">
        <v>1523.4336807312523</v>
      </c>
      <c r="J178" s="19">
        <v>2043.6071718296694</v>
      </c>
      <c r="K178" s="19">
        <v>2705.0504608892425</v>
      </c>
      <c r="L178" s="19">
        <v>3534.9797672688774</v>
      </c>
      <c r="M178" s="19">
        <v>4563.0509723600189</v>
      </c>
      <c r="N178" s="19">
        <v>5820.9973135856817</v>
      </c>
      <c r="O178" s="19">
        <v>7342.1567232144143</v>
      </c>
      <c r="Q178" s="111">
        <f t="shared" si="152"/>
        <v>0</v>
      </c>
      <c r="R178" s="111">
        <f t="shared" si="153"/>
        <v>0.25</v>
      </c>
      <c r="S178" s="111">
        <f t="shared" si="154"/>
        <v>0</v>
      </c>
      <c r="T178" s="111">
        <f t="shared" si="155"/>
        <v>0.11111111111111116</v>
      </c>
      <c r="U178" s="111">
        <f t="shared" si="156"/>
        <v>2.0000000000000018E-2</v>
      </c>
      <c r="V178" s="111">
        <f t="shared" si="157"/>
        <v>9.8039215686274606E-2</v>
      </c>
      <c r="W178" s="111">
        <f t="shared" si="158"/>
        <v>0.36020864351004667</v>
      </c>
      <c r="X178" s="111">
        <f t="shared" si="159"/>
        <v>0.34144807068249428</v>
      </c>
      <c r="Y178" s="111">
        <f t="shared" si="160"/>
        <v>0.32366459570964112</v>
      </c>
      <c r="Z178" s="111">
        <f t="shared" si="161"/>
        <v>0.30680732887578333</v>
      </c>
      <c r="AA178" s="111">
        <f t="shared" si="162"/>
        <v>0.29082803092970133</v>
      </c>
      <c r="AB178" s="111">
        <f t="shared" si="163"/>
        <v>0.27568097504180411</v>
      </c>
      <c r="AC178" s="111">
        <f t="shared" si="164"/>
        <v>0.26132281595088247</v>
      </c>
      <c r="AD178" s="111">
        <f t="shared" si="165"/>
        <v>0.30815120875867263</v>
      </c>
    </row>
    <row r="179" spans="1:30" x14ac:dyDescent="0.15">
      <c r="A179" t="s">
        <v>355</v>
      </c>
      <c r="B179" s="19">
        <v>176.52200000000002</v>
      </c>
      <c r="C179" s="19">
        <v>363.2</v>
      </c>
      <c r="D179" s="19">
        <v>363.2</v>
      </c>
      <c r="E179" s="19">
        <v>344.5</v>
      </c>
      <c r="F179" s="19">
        <v>923.5</v>
      </c>
      <c r="G179" s="19">
        <v>1324.5</v>
      </c>
      <c r="H179" s="19">
        <v>1724.5</v>
      </c>
      <c r="I179" s="19">
        <v>2345.6798057330752</v>
      </c>
      <c r="J179" s="19">
        <v>3146.6076498395219</v>
      </c>
      <c r="K179" s="19">
        <v>4165.053142681696</v>
      </c>
      <c r="L179" s="19">
        <v>5442.9219720135516</v>
      </c>
      <c r="M179" s="19">
        <v>7025.8762516382594</v>
      </c>
      <c r="N179" s="19">
        <v>8962.7766672129546</v>
      </c>
      <c r="O179" s="19">
        <v>11304.954704627908</v>
      </c>
      <c r="Q179" s="111">
        <f t="shared" si="152"/>
        <v>1.0575339051223076</v>
      </c>
      <c r="R179" s="111">
        <f t="shared" si="153"/>
        <v>0</v>
      </c>
      <c r="S179" s="111">
        <f t="shared" si="154"/>
        <v>-5.1486784140969188E-2</v>
      </c>
      <c r="T179" s="111">
        <f t="shared" si="155"/>
        <v>1.6806966618287373</v>
      </c>
      <c r="U179" s="111">
        <f t="shared" si="156"/>
        <v>0.43421765024363834</v>
      </c>
      <c r="V179" s="111">
        <f t="shared" si="157"/>
        <v>0.3020007550018875</v>
      </c>
      <c r="W179" s="111">
        <f t="shared" si="158"/>
        <v>0.36020864351004644</v>
      </c>
      <c r="X179" s="111">
        <f t="shared" si="159"/>
        <v>0.34144807068249428</v>
      </c>
      <c r="Y179" s="111">
        <f t="shared" si="160"/>
        <v>0.32366459570964157</v>
      </c>
      <c r="Z179" s="111">
        <f t="shared" si="161"/>
        <v>0.30680732887578266</v>
      </c>
      <c r="AA179" s="111">
        <f t="shared" si="162"/>
        <v>0.29082803092970133</v>
      </c>
      <c r="AB179" s="111">
        <f t="shared" si="163"/>
        <v>0.27568097504180478</v>
      </c>
      <c r="AC179" s="111">
        <f t="shared" si="164"/>
        <v>0.26132281595088225</v>
      </c>
      <c r="AD179" s="111">
        <f t="shared" si="165"/>
        <v>0.30815120875867263</v>
      </c>
    </row>
    <row r="180" spans="1:30" x14ac:dyDescent="0.15">
      <c r="A180" t="s">
        <v>356</v>
      </c>
      <c r="B180" s="19">
        <v>0</v>
      </c>
      <c r="C180" s="19">
        <v>0</v>
      </c>
      <c r="D180" s="19">
        <v>0</v>
      </c>
      <c r="E180" s="19">
        <v>0</v>
      </c>
      <c r="F180" s="19">
        <v>0</v>
      </c>
      <c r="G180" s="19">
        <v>0</v>
      </c>
      <c r="H180" s="19">
        <v>0</v>
      </c>
      <c r="I180" s="19">
        <v>0</v>
      </c>
      <c r="J180" s="19">
        <v>0</v>
      </c>
      <c r="K180" s="19">
        <v>0</v>
      </c>
      <c r="L180" s="19">
        <v>0</v>
      </c>
      <c r="M180" s="19">
        <v>0</v>
      </c>
      <c r="N180" s="19">
        <v>0</v>
      </c>
      <c r="O180" s="19">
        <v>0</v>
      </c>
      <c r="Q180" s="111" t="str">
        <f t="shared" si="152"/>
        <v>n.a.</v>
      </c>
      <c r="R180" s="111" t="str">
        <f t="shared" si="153"/>
        <v>n.a.</v>
      </c>
      <c r="S180" s="111" t="str">
        <f t="shared" si="154"/>
        <v>n.a.</v>
      </c>
      <c r="T180" s="111" t="str">
        <f t="shared" si="155"/>
        <v>n.a.</v>
      </c>
      <c r="U180" s="111" t="str">
        <f t="shared" si="156"/>
        <v>n.a.</v>
      </c>
      <c r="V180" s="111" t="str">
        <f t="shared" si="157"/>
        <v>n.a.</v>
      </c>
      <c r="W180" s="111" t="str">
        <f t="shared" si="158"/>
        <v>n.a.</v>
      </c>
      <c r="X180" s="111" t="str">
        <f t="shared" si="159"/>
        <v>n.a.</v>
      </c>
      <c r="Y180" s="111" t="str">
        <f t="shared" si="160"/>
        <v>n.a.</v>
      </c>
      <c r="Z180" s="111" t="str">
        <f t="shared" si="161"/>
        <v>n.a.</v>
      </c>
      <c r="AA180" s="111" t="str">
        <f t="shared" si="162"/>
        <v>n.a.</v>
      </c>
      <c r="AB180" s="111" t="str">
        <f t="shared" si="163"/>
        <v>n.a.</v>
      </c>
      <c r="AC180" s="111" t="str">
        <f t="shared" si="164"/>
        <v>n.a.</v>
      </c>
      <c r="AD180" s="111" t="str">
        <f t="shared" si="165"/>
        <v>n.a.</v>
      </c>
    </row>
    <row r="181" spans="1:30" x14ac:dyDescent="0.15">
      <c r="A181" t="s">
        <v>357</v>
      </c>
      <c r="B181" s="19">
        <v>0</v>
      </c>
      <c r="C181" s="19">
        <v>0</v>
      </c>
      <c r="D181" s="19">
        <v>0</v>
      </c>
      <c r="E181" s="19">
        <v>0</v>
      </c>
      <c r="F181" s="19">
        <v>0</v>
      </c>
      <c r="G181" s="19">
        <v>0</v>
      </c>
      <c r="H181" s="19">
        <v>0</v>
      </c>
      <c r="I181" s="19">
        <v>0</v>
      </c>
      <c r="J181" s="19">
        <v>0</v>
      </c>
      <c r="K181" s="19">
        <v>0</v>
      </c>
      <c r="L181" s="19">
        <v>0</v>
      </c>
      <c r="M181" s="19">
        <v>0</v>
      </c>
      <c r="N181" s="19">
        <v>0</v>
      </c>
      <c r="O181" s="19">
        <v>0</v>
      </c>
      <c r="Q181" s="111" t="str">
        <f t="shared" si="152"/>
        <v>n.a.</v>
      </c>
      <c r="R181" s="111" t="str">
        <f t="shared" si="153"/>
        <v>n.a.</v>
      </c>
      <c r="S181" s="111" t="str">
        <f t="shared" si="154"/>
        <v>n.a.</v>
      </c>
      <c r="T181" s="111" t="str">
        <f t="shared" si="155"/>
        <v>n.a.</v>
      </c>
      <c r="U181" s="111" t="str">
        <f t="shared" si="156"/>
        <v>n.a.</v>
      </c>
      <c r="V181" s="111" t="str">
        <f t="shared" si="157"/>
        <v>n.a.</v>
      </c>
      <c r="W181" s="111" t="str">
        <f t="shared" si="158"/>
        <v>n.a.</v>
      </c>
      <c r="X181" s="111" t="str">
        <f t="shared" si="159"/>
        <v>n.a.</v>
      </c>
      <c r="Y181" s="111" t="str">
        <f t="shared" si="160"/>
        <v>n.a.</v>
      </c>
      <c r="Z181" s="111" t="str">
        <f t="shared" si="161"/>
        <v>n.a.</v>
      </c>
      <c r="AA181" s="111" t="str">
        <f t="shared" si="162"/>
        <v>n.a.</v>
      </c>
      <c r="AB181" s="111" t="str">
        <f t="shared" si="163"/>
        <v>n.a.</v>
      </c>
      <c r="AC181" s="111" t="str">
        <f t="shared" si="164"/>
        <v>n.a.</v>
      </c>
      <c r="AD181" s="111" t="str">
        <f t="shared" si="165"/>
        <v>n.a.</v>
      </c>
    </row>
    <row r="182" spans="1:30" x14ac:dyDescent="0.15">
      <c r="A182" t="s">
        <v>358</v>
      </c>
      <c r="B182" s="19">
        <v>192</v>
      </c>
      <c r="C182" s="19">
        <v>151.6</v>
      </c>
      <c r="D182" s="19">
        <v>231.6</v>
      </c>
      <c r="E182" s="19">
        <v>331</v>
      </c>
      <c r="F182" s="19">
        <v>322</v>
      </c>
      <c r="G182" s="19">
        <v>620</v>
      </c>
      <c r="H182" s="19">
        <v>842</v>
      </c>
      <c r="I182" s="19">
        <v>1145.2956778354594</v>
      </c>
      <c r="J182" s="19">
        <v>1536.3546773933765</v>
      </c>
      <c r="K182" s="19">
        <v>2033.6182929185202</v>
      </c>
      <c r="L182" s="19">
        <v>2657.5472893217807</v>
      </c>
      <c r="M182" s="19">
        <v>3430.4365345778001</v>
      </c>
      <c r="N182" s="19">
        <v>4376.1426232492358</v>
      </c>
      <c r="O182" s="19">
        <v>5519.7285365594089</v>
      </c>
      <c r="Q182" s="111">
        <f t="shared" si="152"/>
        <v>-0.2104166666666667</v>
      </c>
      <c r="R182" s="111">
        <f t="shared" si="153"/>
        <v>0.52770448548812676</v>
      </c>
      <c r="S182" s="111">
        <f t="shared" si="154"/>
        <v>0.42918825561312612</v>
      </c>
      <c r="T182" s="111">
        <f t="shared" si="155"/>
        <v>-2.7190332326283984E-2</v>
      </c>
      <c r="U182" s="111">
        <f t="shared" si="156"/>
        <v>0.92546583850931685</v>
      </c>
      <c r="V182" s="111">
        <f t="shared" si="157"/>
        <v>0.35806451612903234</v>
      </c>
      <c r="W182" s="111">
        <f t="shared" si="158"/>
        <v>0.36020864351004689</v>
      </c>
      <c r="X182" s="111">
        <f t="shared" si="159"/>
        <v>0.34144807068249428</v>
      </c>
      <c r="Y182" s="111">
        <f t="shared" si="160"/>
        <v>0.32366459570964135</v>
      </c>
      <c r="Z182" s="111">
        <f t="shared" si="161"/>
        <v>0.30680732887578288</v>
      </c>
      <c r="AA182" s="111">
        <f t="shared" si="162"/>
        <v>0.29082803092970155</v>
      </c>
      <c r="AB182" s="111">
        <f t="shared" si="163"/>
        <v>0.27568097504180411</v>
      </c>
      <c r="AC182" s="111">
        <f t="shared" si="164"/>
        <v>0.26132281595088269</v>
      </c>
      <c r="AD182" s="111">
        <f t="shared" si="165"/>
        <v>0.30815120875867263</v>
      </c>
    </row>
    <row r="183" spans="1:30" x14ac:dyDescent="0.15">
      <c r="A183" t="s">
        <v>359</v>
      </c>
      <c r="B183" s="19">
        <v>0</v>
      </c>
      <c r="C183" s="19">
        <v>0</v>
      </c>
      <c r="D183" s="19">
        <v>0</v>
      </c>
      <c r="E183" s="19">
        <v>0</v>
      </c>
      <c r="F183" s="19">
        <v>0</v>
      </c>
      <c r="G183" s="19">
        <v>0</v>
      </c>
      <c r="H183" s="19">
        <v>0</v>
      </c>
      <c r="I183" s="19">
        <v>0</v>
      </c>
      <c r="J183" s="19">
        <v>0</v>
      </c>
      <c r="K183" s="19">
        <v>0</v>
      </c>
      <c r="L183" s="19">
        <v>0</v>
      </c>
      <c r="M183" s="19">
        <v>0</v>
      </c>
      <c r="N183" s="19">
        <v>0</v>
      </c>
      <c r="O183" s="19">
        <v>0</v>
      </c>
      <c r="Q183" s="111" t="str">
        <f t="shared" si="152"/>
        <v>n.a.</v>
      </c>
      <c r="R183" s="111" t="str">
        <f t="shared" si="153"/>
        <v>n.a.</v>
      </c>
      <c r="S183" s="111" t="str">
        <f t="shared" si="154"/>
        <v>n.a.</v>
      </c>
      <c r="T183" s="111" t="str">
        <f t="shared" si="155"/>
        <v>n.a.</v>
      </c>
      <c r="U183" s="111" t="str">
        <f t="shared" si="156"/>
        <v>n.a.</v>
      </c>
      <c r="V183" s="111" t="str">
        <f t="shared" si="157"/>
        <v>n.a.</v>
      </c>
      <c r="W183" s="111" t="str">
        <f t="shared" si="158"/>
        <v>n.a.</v>
      </c>
      <c r="X183" s="111" t="str">
        <f t="shared" si="159"/>
        <v>n.a.</v>
      </c>
      <c r="Y183" s="111" t="str">
        <f t="shared" si="160"/>
        <v>n.a.</v>
      </c>
      <c r="Z183" s="111" t="str">
        <f t="shared" si="161"/>
        <v>n.a.</v>
      </c>
      <c r="AA183" s="111" t="str">
        <f t="shared" si="162"/>
        <v>n.a.</v>
      </c>
      <c r="AB183" s="111" t="str">
        <f t="shared" si="163"/>
        <v>n.a.</v>
      </c>
      <c r="AC183" s="111" t="str">
        <f t="shared" si="164"/>
        <v>n.a.</v>
      </c>
      <c r="AD183" s="111" t="str">
        <f t="shared" si="165"/>
        <v>n.a.</v>
      </c>
    </row>
    <row r="184" spans="1:30" x14ac:dyDescent="0.15">
      <c r="A184" t="s">
        <v>360</v>
      </c>
      <c r="B184" s="19">
        <v>0</v>
      </c>
      <c r="C184" s="19">
        <v>0</v>
      </c>
      <c r="D184" s="19">
        <v>0</v>
      </c>
      <c r="E184" s="19">
        <v>0</v>
      </c>
      <c r="F184" s="19">
        <v>0</v>
      </c>
      <c r="G184" s="19">
        <v>0</v>
      </c>
      <c r="H184" s="19">
        <v>0</v>
      </c>
      <c r="I184" s="19">
        <v>0</v>
      </c>
      <c r="J184" s="19">
        <v>0</v>
      </c>
      <c r="K184" s="19">
        <v>0</v>
      </c>
      <c r="L184" s="19">
        <v>0</v>
      </c>
      <c r="M184" s="19">
        <v>0</v>
      </c>
      <c r="N184" s="19">
        <v>0</v>
      </c>
      <c r="O184" s="19">
        <v>0</v>
      </c>
      <c r="Q184" s="111" t="str">
        <f t="shared" si="152"/>
        <v>n.a.</v>
      </c>
      <c r="R184" s="111" t="str">
        <f t="shared" si="153"/>
        <v>n.a.</v>
      </c>
      <c r="S184" s="111" t="str">
        <f t="shared" si="154"/>
        <v>n.a.</v>
      </c>
      <c r="T184" s="111" t="str">
        <f t="shared" si="155"/>
        <v>n.a.</v>
      </c>
      <c r="U184" s="111" t="str">
        <f t="shared" si="156"/>
        <v>n.a.</v>
      </c>
      <c r="V184" s="111" t="str">
        <f t="shared" si="157"/>
        <v>n.a.</v>
      </c>
      <c r="W184" s="111" t="str">
        <f t="shared" si="158"/>
        <v>n.a.</v>
      </c>
      <c r="X184" s="111" t="str">
        <f t="shared" si="159"/>
        <v>n.a.</v>
      </c>
      <c r="Y184" s="111" t="str">
        <f t="shared" si="160"/>
        <v>n.a.</v>
      </c>
      <c r="Z184" s="111" t="str">
        <f t="shared" si="161"/>
        <v>n.a.</v>
      </c>
      <c r="AA184" s="111" t="str">
        <f t="shared" si="162"/>
        <v>n.a.</v>
      </c>
      <c r="AB184" s="111" t="str">
        <f t="shared" si="163"/>
        <v>n.a.</v>
      </c>
      <c r="AC184" s="111" t="str">
        <f t="shared" si="164"/>
        <v>n.a.</v>
      </c>
      <c r="AD184" s="111" t="str">
        <f t="shared" si="165"/>
        <v>n.a.</v>
      </c>
    </row>
    <row r="185" spans="1:30" x14ac:dyDescent="0.15">
      <c r="A185" t="s">
        <v>361</v>
      </c>
      <c r="B185" s="19">
        <v>0.155</v>
      </c>
      <c r="C185" s="19">
        <v>0.155</v>
      </c>
      <c r="D185" s="19">
        <v>0.155</v>
      </c>
      <c r="E185" s="19">
        <v>0.155</v>
      </c>
      <c r="F185" s="19">
        <v>0.155</v>
      </c>
      <c r="G185" s="19">
        <v>0.155</v>
      </c>
      <c r="H185" s="19">
        <v>1</v>
      </c>
      <c r="I185" s="19">
        <v>1.3602086435100467</v>
      </c>
      <c r="J185" s="19">
        <v>1.8246492605622047</v>
      </c>
      <c r="K185" s="19">
        <v>2.4152236257939665</v>
      </c>
      <c r="L185" s="19">
        <v>3.1562319350614971</v>
      </c>
      <c r="M185" s="19">
        <v>4.074152653892873</v>
      </c>
      <c r="N185" s="19">
        <v>5.1973190299872147</v>
      </c>
      <c r="O185" s="19">
        <v>6.5554970742985823</v>
      </c>
      <c r="Q185" s="111">
        <f t="shared" si="152"/>
        <v>0</v>
      </c>
      <c r="R185" s="111">
        <f t="shared" si="153"/>
        <v>0</v>
      </c>
      <c r="S185" s="111">
        <f t="shared" si="154"/>
        <v>0</v>
      </c>
      <c r="T185" s="111">
        <f t="shared" si="155"/>
        <v>0</v>
      </c>
      <c r="U185" s="111">
        <f t="shared" si="156"/>
        <v>0</v>
      </c>
      <c r="V185" s="111">
        <f t="shared" si="157"/>
        <v>5.4516129032258069</v>
      </c>
      <c r="W185" s="111">
        <f t="shared" si="158"/>
        <v>0.36020864351004667</v>
      </c>
      <c r="X185" s="111">
        <f t="shared" si="159"/>
        <v>0.34144807068249428</v>
      </c>
      <c r="Y185" s="111">
        <f t="shared" si="160"/>
        <v>0.32366459570964135</v>
      </c>
      <c r="Z185" s="111">
        <f t="shared" si="161"/>
        <v>0.3068073288757831</v>
      </c>
      <c r="AA185" s="111">
        <f t="shared" si="162"/>
        <v>0.29082803092970133</v>
      </c>
      <c r="AB185" s="111">
        <f t="shared" si="163"/>
        <v>0.27568097504180433</v>
      </c>
      <c r="AC185" s="111">
        <f t="shared" si="164"/>
        <v>0.26132281595088247</v>
      </c>
      <c r="AD185" s="111">
        <f t="shared" si="165"/>
        <v>0.30815120875867263</v>
      </c>
    </row>
    <row r="186" spans="1:30" x14ac:dyDescent="0.15">
      <c r="A186" t="s">
        <v>362</v>
      </c>
      <c r="B186" s="19">
        <v>151.1</v>
      </c>
      <c r="C186" s="19">
        <v>155</v>
      </c>
      <c r="D186" s="19">
        <v>105</v>
      </c>
      <c r="E186" s="19">
        <v>105</v>
      </c>
      <c r="F186" s="19">
        <v>110</v>
      </c>
      <c r="G186" s="19">
        <v>200</v>
      </c>
      <c r="H186" s="19">
        <v>150</v>
      </c>
      <c r="I186" s="19">
        <v>204.03129652650699</v>
      </c>
      <c r="J186" s="19">
        <v>273.69738908433067</v>
      </c>
      <c r="K186" s="19">
        <v>362.28354386909496</v>
      </c>
      <c r="L186" s="19">
        <v>473.4347902592246</v>
      </c>
      <c r="M186" s="19">
        <v>611.12289808393098</v>
      </c>
      <c r="N186" s="19">
        <v>779.59785449808237</v>
      </c>
      <c r="O186" s="19">
        <v>983.32456114478759</v>
      </c>
      <c r="Q186" s="111">
        <f t="shared" si="152"/>
        <v>2.5810721376571921E-2</v>
      </c>
      <c r="R186" s="111">
        <f t="shared" si="153"/>
        <v>-0.32258064516129037</v>
      </c>
      <c r="S186" s="111">
        <f t="shared" si="154"/>
        <v>0</v>
      </c>
      <c r="T186" s="111">
        <f t="shared" si="155"/>
        <v>4.7619047619047672E-2</v>
      </c>
      <c r="U186" s="111">
        <f t="shared" si="156"/>
        <v>0.81818181818181812</v>
      </c>
      <c r="V186" s="111">
        <f t="shared" si="157"/>
        <v>-0.25</v>
      </c>
      <c r="W186" s="111">
        <f t="shared" si="158"/>
        <v>0.36020864351004667</v>
      </c>
      <c r="X186" s="111">
        <f t="shared" si="159"/>
        <v>0.34144807068249405</v>
      </c>
      <c r="Y186" s="111">
        <f t="shared" si="160"/>
        <v>0.32366459570964135</v>
      </c>
      <c r="Z186" s="111">
        <f t="shared" si="161"/>
        <v>0.3068073288757831</v>
      </c>
      <c r="AA186" s="111">
        <f t="shared" si="162"/>
        <v>0.29082803092970111</v>
      </c>
      <c r="AB186" s="111">
        <f t="shared" si="163"/>
        <v>0.27568097504180455</v>
      </c>
      <c r="AC186" s="111">
        <f t="shared" si="164"/>
        <v>0.26132281595088247</v>
      </c>
      <c r="AD186" s="111">
        <f t="shared" si="165"/>
        <v>0.30815120875867263</v>
      </c>
    </row>
    <row r="187" spans="1:30" x14ac:dyDescent="0.15">
      <c r="A187" t="s">
        <v>363</v>
      </c>
      <c r="B187" s="19">
        <v>322.5</v>
      </c>
      <c r="C187" s="19">
        <v>290</v>
      </c>
      <c r="D187" s="19">
        <v>340</v>
      </c>
      <c r="E187" s="19">
        <v>450</v>
      </c>
      <c r="F187" s="19">
        <v>510</v>
      </c>
      <c r="G187" s="19">
        <v>650</v>
      </c>
      <c r="H187" s="19">
        <v>650</v>
      </c>
      <c r="I187" s="19">
        <v>884.13561828153024</v>
      </c>
      <c r="J187" s="19">
        <v>1186.0220193654332</v>
      </c>
      <c r="K187" s="19">
        <v>1569.8953567660783</v>
      </c>
      <c r="L187" s="19">
        <v>2051.5507577899734</v>
      </c>
      <c r="M187" s="19">
        <v>2648.1992250303679</v>
      </c>
      <c r="N187" s="19">
        <v>3378.2573694916905</v>
      </c>
      <c r="O187" s="19">
        <v>4261.0730982940795</v>
      </c>
      <c r="Q187" s="111">
        <f t="shared" si="152"/>
        <v>-0.10077519379844957</v>
      </c>
      <c r="R187" s="111">
        <f t="shared" si="153"/>
        <v>0.17241379310344818</v>
      </c>
      <c r="S187" s="111">
        <f t="shared" si="154"/>
        <v>0.32352941176470584</v>
      </c>
      <c r="T187" s="111">
        <f t="shared" si="155"/>
        <v>0.1333333333333333</v>
      </c>
      <c r="U187" s="111">
        <f t="shared" si="156"/>
        <v>0.27450980392156854</v>
      </c>
      <c r="V187" s="111">
        <f t="shared" si="157"/>
        <v>0</v>
      </c>
      <c r="W187" s="111">
        <f t="shared" si="158"/>
        <v>0.36020864351004644</v>
      </c>
      <c r="X187" s="111">
        <f t="shared" si="159"/>
        <v>0.3414480706824945</v>
      </c>
      <c r="Y187" s="111">
        <f t="shared" si="160"/>
        <v>0.32366459570964112</v>
      </c>
      <c r="Z187" s="111">
        <f t="shared" si="161"/>
        <v>0.3068073288757831</v>
      </c>
      <c r="AA187" s="111">
        <f t="shared" si="162"/>
        <v>0.29082803092970133</v>
      </c>
      <c r="AB187" s="111">
        <f t="shared" si="163"/>
        <v>0.27568097504180433</v>
      </c>
      <c r="AC187" s="111">
        <f t="shared" si="164"/>
        <v>0.26132281595088225</v>
      </c>
      <c r="AD187" s="111">
        <f t="shared" si="165"/>
        <v>0.30815120875867263</v>
      </c>
    </row>
    <row r="188" spans="1:30" x14ac:dyDescent="0.15">
      <c r="A188" t="s">
        <v>364</v>
      </c>
      <c r="B188" s="19">
        <v>520</v>
      </c>
      <c r="C188" s="19">
        <v>530</v>
      </c>
      <c r="D188" s="19">
        <v>530</v>
      </c>
      <c r="E188" s="19">
        <v>430</v>
      </c>
      <c r="F188" s="19">
        <v>430</v>
      </c>
      <c r="G188" s="19">
        <v>560</v>
      </c>
      <c r="H188" s="19">
        <v>560</v>
      </c>
      <c r="I188" s="19">
        <v>761.71684036562613</v>
      </c>
      <c r="J188" s="19">
        <v>1021.8035859148347</v>
      </c>
      <c r="K188" s="19">
        <v>1352.5252304446215</v>
      </c>
      <c r="L188" s="19">
        <v>1767.4898836344387</v>
      </c>
      <c r="M188" s="19">
        <v>2281.5254861800095</v>
      </c>
      <c r="N188" s="19">
        <v>2910.4986567928413</v>
      </c>
      <c r="O188" s="19">
        <v>3671.0783616072076</v>
      </c>
      <c r="Q188" s="111">
        <f t="shared" si="152"/>
        <v>1.9230769230769162E-2</v>
      </c>
      <c r="R188" s="111">
        <f t="shared" si="153"/>
        <v>0</v>
      </c>
      <c r="S188" s="111">
        <f t="shared" si="154"/>
        <v>-0.18867924528301883</v>
      </c>
      <c r="T188" s="111">
        <f t="shared" si="155"/>
        <v>0</v>
      </c>
      <c r="U188" s="111">
        <f t="shared" si="156"/>
        <v>0.30232558139534893</v>
      </c>
      <c r="V188" s="111">
        <f t="shared" si="157"/>
        <v>0</v>
      </c>
      <c r="W188" s="111">
        <f t="shared" si="158"/>
        <v>0.36020864351004667</v>
      </c>
      <c r="X188" s="111">
        <f t="shared" si="159"/>
        <v>0.34144807068249428</v>
      </c>
      <c r="Y188" s="111">
        <f t="shared" si="160"/>
        <v>0.32366459570964135</v>
      </c>
      <c r="Z188" s="111">
        <f t="shared" si="161"/>
        <v>0.3068073288757831</v>
      </c>
      <c r="AA188" s="111">
        <f t="shared" si="162"/>
        <v>0.29082803092970133</v>
      </c>
      <c r="AB188" s="111">
        <f t="shared" si="163"/>
        <v>0.27568097504180433</v>
      </c>
      <c r="AC188" s="111">
        <f t="shared" si="164"/>
        <v>0.26132281595088247</v>
      </c>
      <c r="AD188" s="111">
        <f t="shared" si="165"/>
        <v>0.30815120875867263</v>
      </c>
    </row>
    <row r="189" spans="1:30" x14ac:dyDescent="0.15">
      <c r="I189" s="20"/>
      <c r="J189" s="20"/>
      <c r="K189" s="20"/>
      <c r="L189" s="20"/>
      <c r="M189" s="20"/>
      <c r="N189" s="20"/>
      <c r="O189" s="20"/>
    </row>
    <row r="190" spans="1:30" x14ac:dyDescent="0.15">
      <c r="A190" s="1" t="s">
        <v>398</v>
      </c>
      <c r="B190" s="1"/>
      <c r="C190" s="1"/>
      <c r="D190" s="1"/>
      <c r="F190" s="18"/>
      <c r="G190" s="18"/>
      <c r="H190" s="18"/>
      <c r="I190" s="20"/>
      <c r="J190" s="20"/>
      <c r="K190" s="20"/>
      <c r="L190" s="20"/>
      <c r="M190" s="20"/>
      <c r="N190" s="20"/>
      <c r="O190" s="20"/>
      <c r="U190" s="18"/>
      <c r="V190" s="18"/>
      <c r="W190" s="18"/>
      <c r="X190" s="18"/>
      <c r="Y190" s="18"/>
      <c r="Z190" s="18"/>
      <c r="AA190" s="18"/>
      <c r="AB190" s="18"/>
      <c r="AC190" s="18"/>
    </row>
    <row r="191" spans="1:30" x14ac:dyDescent="0.15">
      <c r="A191" s="21"/>
      <c r="B191" s="21">
        <v>2017</v>
      </c>
      <c r="C191" s="21">
        <v>2018</v>
      </c>
      <c r="D191" s="21">
        <v>2019</v>
      </c>
      <c r="E191" s="21">
        <v>2020</v>
      </c>
      <c r="F191" s="21">
        <v>2021</v>
      </c>
      <c r="G191" s="21">
        <v>2022</v>
      </c>
      <c r="H191" s="21">
        <v>2023</v>
      </c>
      <c r="I191" s="27">
        <v>2024</v>
      </c>
      <c r="J191" s="27">
        <v>2025</v>
      </c>
      <c r="K191" s="27">
        <v>2026</v>
      </c>
      <c r="L191" s="27">
        <v>2027</v>
      </c>
      <c r="M191" s="27">
        <v>2028</v>
      </c>
      <c r="N191" s="27">
        <v>2029</v>
      </c>
      <c r="O191" s="27">
        <v>2030</v>
      </c>
      <c r="P191" s="1"/>
      <c r="Q191" s="22">
        <v>2018</v>
      </c>
      <c r="R191" s="22">
        <v>2019</v>
      </c>
      <c r="S191" s="22">
        <v>2020</v>
      </c>
      <c r="T191" s="22">
        <v>2021</v>
      </c>
      <c r="U191" s="22">
        <v>2022</v>
      </c>
      <c r="V191" s="22">
        <v>2023</v>
      </c>
      <c r="W191" s="22">
        <v>2024</v>
      </c>
      <c r="X191" s="22">
        <v>2025</v>
      </c>
      <c r="Y191" s="22">
        <v>2026</v>
      </c>
      <c r="Z191" s="22">
        <v>2027</v>
      </c>
      <c r="AA191" s="22">
        <v>2028</v>
      </c>
      <c r="AB191" s="22">
        <v>2029</v>
      </c>
      <c r="AC191" s="22">
        <v>2030</v>
      </c>
      <c r="AD191" s="22" t="s">
        <v>524</v>
      </c>
    </row>
    <row r="192" spans="1:30" x14ac:dyDescent="0.15">
      <c r="A192" t="s">
        <v>337</v>
      </c>
      <c r="B192" s="19">
        <v>91.429697821860415</v>
      </c>
      <c r="C192" s="19">
        <v>118.34359968100351</v>
      </c>
      <c r="D192" s="19">
        <v>184.48928905316174</v>
      </c>
      <c r="E192" s="19">
        <v>267.14379781464709</v>
      </c>
      <c r="F192" s="19">
        <v>402.14822905799804</v>
      </c>
      <c r="G192" s="19">
        <v>557.06916839768746</v>
      </c>
      <c r="H192" s="19">
        <v>770.84969131459934</v>
      </c>
      <c r="I192" s="19">
        <v>1077.0262100074413</v>
      </c>
      <c r="J192" s="19">
        <v>1486.446160023688</v>
      </c>
      <c r="K192" s="19">
        <v>2048.5092351695375</v>
      </c>
      <c r="L192" s="19">
        <v>2818.5976956578197</v>
      </c>
      <c r="M192" s="19">
        <v>3847.1729000445666</v>
      </c>
      <c r="N192" s="19">
        <v>5215.0486328029638</v>
      </c>
      <c r="O192" s="19">
        <v>7017.3337991898507</v>
      </c>
      <c r="Q192" s="111">
        <f t="shared" ref="Q192:Q219" si="166">IFERROR(C192/B192-1,"n.a.")</f>
        <v>0.29436717500238863</v>
      </c>
      <c r="R192" s="111">
        <f t="shared" ref="R192:R219" si="167">IFERROR(D192/C192-1,"n.a.")</f>
        <v>0.55892916516359703</v>
      </c>
      <c r="S192" s="111">
        <f t="shared" ref="S192:S219" si="168">IFERROR(E192/D192-1,"n.a.")</f>
        <v>0.44801792659989026</v>
      </c>
      <c r="T192" s="111">
        <f t="shared" ref="T192:T219" si="169">IFERROR(F192/E192-1,"n.a.")</f>
        <v>0.50536240162693713</v>
      </c>
      <c r="U192" s="111">
        <f t="shared" ref="U192:U219" si="170">IFERROR(G192/F192-1,"n.a.")</f>
        <v>0.38523342425896057</v>
      </c>
      <c r="V192" s="111">
        <f t="shared" ref="V192:V219" si="171">IFERROR(H192/G192-1,"n.a.")</f>
        <v>0.38375938760318462</v>
      </c>
      <c r="W192" s="111">
        <f t="shared" ref="W192:W219" si="172">IFERROR(I192/H192-1,"n.a.")</f>
        <v>0.39719354128648798</v>
      </c>
      <c r="X192" s="111">
        <f t="shared" ref="X192:X219" si="173">IFERROR(J192/I192-1,"n.a.")</f>
        <v>0.38013926328999736</v>
      </c>
      <c r="Y192" s="111">
        <f t="shared" ref="Y192:Y219" si="174">IFERROR(K192/J192-1,"n.a.")</f>
        <v>0.37812541769887753</v>
      </c>
      <c r="Z192" s="111">
        <f t="shared" ref="Z192:Z219" si="175">IFERROR(L192/K192-1,"n.a.")</f>
        <v>0.37592628203335798</v>
      </c>
      <c r="AA192" s="111">
        <f t="shared" ref="AA192:AA219" si="176">IFERROR(M192/L192-1,"n.a.")</f>
        <v>0.36492444663930379</v>
      </c>
      <c r="AB192" s="111">
        <f t="shared" ref="AB192:AB219" si="177">IFERROR(N192/M192-1,"n.a.")</f>
        <v>0.35555348519494689</v>
      </c>
      <c r="AC192" s="111">
        <f t="shared" ref="AC192:AC219" si="178">IFERROR(O192/N192-1,"n.a.")</f>
        <v>0.34559316571861043</v>
      </c>
      <c r="AD192" s="111">
        <f>IFERROR((O192/H192)^(1/($O$7-$H$7))-1,"n.a.")</f>
        <v>0.37097305393995406</v>
      </c>
    </row>
    <row r="193" spans="1:30" x14ac:dyDescent="0.15">
      <c r="A193" t="s">
        <v>338</v>
      </c>
      <c r="B193" s="19">
        <v>10.072049757089081</v>
      </c>
      <c r="C193" s="19">
        <v>14.010833531145206</v>
      </c>
      <c r="D193" s="19">
        <v>10.80571457993719</v>
      </c>
      <c r="E193" s="19">
        <v>12.319391966759344</v>
      </c>
      <c r="F193" s="19">
        <v>14.347798557904994</v>
      </c>
      <c r="G193" s="19">
        <v>22.152915106947681</v>
      </c>
      <c r="H193" s="19">
        <v>33.602224908752731</v>
      </c>
      <c r="I193" s="19">
        <v>41.86008688215697</v>
      </c>
      <c r="J193" s="19">
        <v>56.313835056749845</v>
      </c>
      <c r="K193" s="19">
        <v>75.593741431384686</v>
      </c>
      <c r="L193" s="19">
        <v>101.14070207672449</v>
      </c>
      <c r="M193" s="19">
        <v>133.090465141462</v>
      </c>
      <c r="N193" s="19">
        <v>172.81895191630605</v>
      </c>
      <c r="O193" s="19">
        <v>219.08333367432107</v>
      </c>
      <c r="Q193" s="111">
        <f t="shared" si="166"/>
        <v>0.39106079388496506</v>
      </c>
      <c r="R193" s="111">
        <f t="shared" si="167"/>
        <v>-0.22876004800736782</v>
      </c>
      <c r="S193" s="111">
        <f t="shared" si="168"/>
        <v>0.14008119274523279</v>
      </c>
      <c r="T193" s="111">
        <f t="shared" si="169"/>
        <v>0.1646515182420345</v>
      </c>
      <c r="U193" s="111">
        <f t="shared" si="170"/>
        <v>0.54399401535662184</v>
      </c>
      <c r="V193" s="111">
        <f t="shared" si="171"/>
        <v>0.51683084354953701</v>
      </c>
      <c r="W193" s="111">
        <f t="shared" si="172"/>
        <v>0.2457534284062608</v>
      </c>
      <c r="X193" s="111">
        <f t="shared" si="173"/>
        <v>0.34528710404454133</v>
      </c>
      <c r="Y193" s="111">
        <f t="shared" si="174"/>
        <v>0.34236535933320211</v>
      </c>
      <c r="Z193" s="111">
        <f t="shared" si="175"/>
        <v>0.33795073721186841</v>
      </c>
      <c r="AA193" s="111">
        <f t="shared" si="176"/>
        <v>0.31589421873402346</v>
      </c>
      <c r="AB193" s="111">
        <f t="shared" si="177"/>
        <v>0.29850738542852473</v>
      </c>
      <c r="AC193" s="111">
        <f t="shared" si="178"/>
        <v>0.26770433013863126</v>
      </c>
      <c r="AD193" s="111">
        <f t="shared" ref="AD193:AD219" si="179">IFERROR((O193/H193)^(1/($O$7-$H$7))-1,"n.a.")</f>
        <v>0.30713422677449254</v>
      </c>
    </row>
    <row r="194" spans="1:30" x14ac:dyDescent="0.15">
      <c r="A194" t="s">
        <v>339</v>
      </c>
      <c r="B194" s="19">
        <v>505.66091541336885</v>
      </c>
      <c r="C194" s="19">
        <v>712.87100099622205</v>
      </c>
      <c r="D194" s="19">
        <v>977.12325041708186</v>
      </c>
      <c r="E194" s="19">
        <v>1427.9019658023183</v>
      </c>
      <c r="F194" s="19">
        <v>1957.8616231756057</v>
      </c>
      <c r="G194" s="19">
        <v>2684.9944631846456</v>
      </c>
      <c r="H194" s="19">
        <v>3694.1367459572366</v>
      </c>
      <c r="I194" s="19">
        <v>5031.8829781574896</v>
      </c>
      <c r="J194" s="19">
        <v>6816.9788976505361</v>
      </c>
      <c r="K194" s="19">
        <v>9243.7616853884956</v>
      </c>
      <c r="L194" s="19">
        <v>12481.405485079298</v>
      </c>
      <c r="M194" s="19">
        <v>16755.920145472959</v>
      </c>
      <c r="N194" s="19">
        <v>22033.542895710365</v>
      </c>
      <c r="O194" s="19">
        <v>28398.697779611117</v>
      </c>
      <c r="Q194" s="111">
        <f t="shared" si="166"/>
        <v>0.40978070336613337</v>
      </c>
      <c r="R194" s="111">
        <f t="shared" si="167"/>
        <v>0.37068733200196524</v>
      </c>
      <c r="S194" s="111">
        <f t="shared" si="168"/>
        <v>0.46133250354325628</v>
      </c>
      <c r="T194" s="111">
        <f t="shared" si="169"/>
        <v>0.37114568791528368</v>
      </c>
      <c r="U194" s="111">
        <f t="shared" si="170"/>
        <v>0.37139133399512048</v>
      </c>
      <c r="V194" s="111">
        <f t="shared" si="171"/>
        <v>0.37584520065477434</v>
      </c>
      <c r="W194" s="111">
        <f t="shared" si="172"/>
        <v>0.36212688489787137</v>
      </c>
      <c r="X194" s="111">
        <f t="shared" si="173"/>
        <v>0.35475704169628575</v>
      </c>
      <c r="Y194" s="111">
        <f t="shared" si="174"/>
        <v>0.35599094909540474</v>
      </c>
      <c r="Z194" s="111">
        <f t="shared" si="175"/>
        <v>0.35025176003926051</v>
      </c>
      <c r="AA194" s="111">
        <f t="shared" si="176"/>
        <v>0.34247061883403784</v>
      </c>
      <c r="AB194" s="111">
        <f t="shared" si="177"/>
        <v>0.31497063153904392</v>
      </c>
      <c r="AC194" s="111">
        <f t="shared" si="178"/>
        <v>0.28888476601463675</v>
      </c>
      <c r="AD194" s="111">
        <f t="shared" si="179"/>
        <v>0.33826087041131769</v>
      </c>
    </row>
    <row r="195" spans="1:30" x14ac:dyDescent="0.15">
      <c r="A195" t="s">
        <v>340</v>
      </c>
      <c r="B195" s="19">
        <v>0</v>
      </c>
      <c r="C195" s="19">
        <v>0</v>
      </c>
      <c r="D195" s="19">
        <v>0.987707224725068</v>
      </c>
      <c r="E195" s="19">
        <v>9.620240960478025</v>
      </c>
      <c r="F195" s="19">
        <v>14.030064366876466</v>
      </c>
      <c r="G195" s="19">
        <v>22.080223014718158</v>
      </c>
      <c r="H195" s="19">
        <v>23.146634759041298</v>
      </c>
      <c r="I195" s="19">
        <v>33.347166746766142</v>
      </c>
      <c r="J195" s="19">
        <v>47.654248557512297</v>
      </c>
      <c r="K195" s="19">
        <v>67.605196779958561</v>
      </c>
      <c r="L195" s="19">
        <v>95.55498468576944</v>
      </c>
      <c r="M195" s="19">
        <v>131.87537622068245</v>
      </c>
      <c r="N195" s="19">
        <v>177.17328883473562</v>
      </c>
      <c r="O195" s="19">
        <v>236.39317977795997</v>
      </c>
      <c r="Q195" s="111" t="str">
        <f t="shared" si="166"/>
        <v>n.a.</v>
      </c>
      <c r="R195" s="111" t="str">
        <f t="shared" si="167"/>
        <v>n.a.</v>
      </c>
      <c r="S195" s="111">
        <f t="shared" si="168"/>
        <v>8.7399722505379618</v>
      </c>
      <c r="T195" s="111">
        <f t="shared" si="169"/>
        <v>0.45839011980208433</v>
      </c>
      <c r="U195" s="111">
        <f t="shared" si="170"/>
        <v>0.57377916717526145</v>
      </c>
      <c r="V195" s="111">
        <f t="shared" si="171"/>
        <v>4.8297145532103292E-2</v>
      </c>
      <c r="W195" s="111">
        <f t="shared" si="172"/>
        <v>0.4406917935982213</v>
      </c>
      <c r="X195" s="111">
        <f t="shared" si="173"/>
        <v>0.42903440401375592</v>
      </c>
      <c r="Y195" s="111">
        <f t="shared" si="174"/>
        <v>0.41866043063019109</v>
      </c>
      <c r="Z195" s="111">
        <f t="shared" si="175"/>
        <v>0.41342661861900742</v>
      </c>
      <c r="AA195" s="111">
        <f t="shared" si="176"/>
        <v>0.38009939151109551</v>
      </c>
      <c r="AB195" s="111">
        <f t="shared" si="177"/>
        <v>0.34349030055657148</v>
      </c>
      <c r="AC195" s="111">
        <f t="shared" si="178"/>
        <v>0.33424841482997869</v>
      </c>
      <c r="AD195" s="111">
        <f t="shared" si="179"/>
        <v>0.39368257160775921</v>
      </c>
    </row>
    <row r="196" spans="1:30" x14ac:dyDescent="0.15">
      <c r="A196" t="s">
        <v>341</v>
      </c>
      <c r="B196" s="19">
        <v>15.075165638362055</v>
      </c>
      <c r="C196" s="19">
        <v>20.143643259508732</v>
      </c>
      <c r="D196" s="19">
        <v>34.119852224515107</v>
      </c>
      <c r="E196" s="19">
        <v>44.13526046643306</v>
      </c>
      <c r="F196" s="19">
        <v>47.183574134617785</v>
      </c>
      <c r="G196" s="19">
        <v>52.955734863632372</v>
      </c>
      <c r="H196" s="19">
        <v>41.118280454084008</v>
      </c>
      <c r="I196" s="19">
        <v>62.986398102547717</v>
      </c>
      <c r="J196" s="19">
        <v>86.156808189059859</v>
      </c>
      <c r="K196" s="19">
        <v>117.005376190254</v>
      </c>
      <c r="L196" s="19">
        <v>158.45619059254938</v>
      </c>
      <c r="M196" s="19">
        <v>214.20095470137136</v>
      </c>
      <c r="N196" s="19">
        <v>280.3137085734769</v>
      </c>
      <c r="O196" s="19">
        <v>362.24039192500976</v>
      </c>
      <c r="Q196" s="111">
        <f t="shared" si="166"/>
        <v>0.33621372678312911</v>
      </c>
      <c r="R196" s="111">
        <f t="shared" si="167"/>
        <v>0.69382726773663239</v>
      </c>
      <c r="S196" s="111">
        <f t="shared" si="168"/>
        <v>0.2935360966986218</v>
      </c>
      <c r="T196" s="111">
        <f t="shared" si="169"/>
        <v>6.9067535480007214E-2</v>
      </c>
      <c r="U196" s="111">
        <f t="shared" si="170"/>
        <v>0.12233411382838955</v>
      </c>
      <c r="V196" s="111">
        <f t="shared" si="171"/>
        <v>-0.22353489079192812</v>
      </c>
      <c r="W196" s="111">
        <f t="shared" si="172"/>
        <v>0.53183443974228006</v>
      </c>
      <c r="X196" s="111">
        <f t="shared" si="173"/>
        <v>0.36786371001543161</v>
      </c>
      <c r="Y196" s="111">
        <f t="shared" si="174"/>
        <v>0.35805142564591041</v>
      </c>
      <c r="Z196" s="111">
        <f t="shared" si="175"/>
        <v>0.35426418641563284</v>
      </c>
      <c r="AA196" s="111">
        <f t="shared" si="176"/>
        <v>0.35179921907982004</v>
      </c>
      <c r="AB196" s="111">
        <f t="shared" si="177"/>
        <v>0.3086482689317458</v>
      </c>
      <c r="AC196" s="111">
        <f t="shared" si="178"/>
        <v>0.29226784436786812</v>
      </c>
      <c r="AD196" s="111">
        <f t="shared" si="179"/>
        <v>0.36456604862982678</v>
      </c>
    </row>
    <row r="197" spans="1:30" x14ac:dyDescent="0.15">
      <c r="A197" t="s">
        <v>342</v>
      </c>
      <c r="B197" s="19">
        <v>0</v>
      </c>
      <c r="C197" s="19">
        <v>0</v>
      </c>
      <c r="D197" s="19">
        <v>0</v>
      </c>
      <c r="E197" s="19">
        <v>0</v>
      </c>
      <c r="F197" s="19">
        <v>0</v>
      </c>
      <c r="G197" s="19">
        <v>0</v>
      </c>
      <c r="H197" s="19">
        <v>0</v>
      </c>
      <c r="I197" s="19">
        <v>0</v>
      </c>
      <c r="J197" s="19">
        <v>0</v>
      </c>
      <c r="K197" s="19">
        <v>0</v>
      </c>
      <c r="L197" s="19">
        <v>0</v>
      </c>
      <c r="M197" s="19">
        <v>0</v>
      </c>
      <c r="N197" s="19">
        <v>0</v>
      </c>
      <c r="O197" s="19">
        <v>0</v>
      </c>
      <c r="Q197" s="111" t="str">
        <f t="shared" si="166"/>
        <v>n.a.</v>
      </c>
      <c r="R197" s="111" t="str">
        <f t="shared" si="167"/>
        <v>n.a.</v>
      </c>
      <c r="S197" s="111" t="str">
        <f t="shared" si="168"/>
        <v>n.a.</v>
      </c>
      <c r="T197" s="111" t="str">
        <f t="shared" si="169"/>
        <v>n.a.</v>
      </c>
      <c r="U197" s="111" t="str">
        <f t="shared" si="170"/>
        <v>n.a.</v>
      </c>
      <c r="V197" s="111" t="str">
        <f t="shared" si="171"/>
        <v>n.a.</v>
      </c>
      <c r="W197" s="111" t="str">
        <f t="shared" si="172"/>
        <v>n.a.</v>
      </c>
      <c r="X197" s="111" t="str">
        <f t="shared" si="173"/>
        <v>n.a.</v>
      </c>
      <c r="Y197" s="111" t="str">
        <f t="shared" si="174"/>
        <v>n.a.</v>
      </c>
      <c r="Z197" s="111" t="str">
        <f t="shared" si="175"/>
        <v>n.a.</v>
      </c>
      <c r="AA197" s="111" t="str">
        <f t="shared" si="176"/>
        <v>n.a.</v>
      </c>
      <c r="AB197" s="111" t="str">
        <f t="shared" si="177"/>
        <v>n.a.</v>
      </c>
      <c r="AC197" s="111" t="str">
        <f t="shared" si="178"/>
        <v>n.a.</v>
      </c>
      <c r="AD197" s="111" t="str">
        <f t="shared" si="179"/>
        <v>n.a.</v>
      </c>
    </row>
    <row r="198" spans="1:30" x14ac:dyDescent="0.15">
      <c r="A198" t="s">
        <v>343</v>
      </c>
      <c r="B198" s="19">
        <v>6.148292713813909E-2</v>
      </c>
      <c r="C198" s="19">
        <v>5.9878826698459064E-2</v>
      </c>
      <c r="D198" s="19">
        <v>0.18559018752584028</v>
      </c>
      <c r="E198" s="19">
        <v>1.3444286742268043</v>
      </c>
      <c r="F198" s="19">
        <v>2.143793835258724</v>
      </c>
      <c r="G198" s="19">
        <v>12.278603028719607</v>
      </c>
      <c r="H198" s="19">
        <v>15.439597474443401</v>
      </c>
      <c r="I198" s="19">
        <v>21.422788723576957</v>
      </c>
      <c r="J198" s="19">
        <v>29.570075810066029</v>
      </c>
      <c r="K198" s="19">
        <v>40.625572205932571</v>
      </c>
      <c r="L198" s="19">
        <v>55.589317331302219</v>
      </c>
      <c r="M198" s="19">
        <v>75.060399247577678</v>
      </c>
      <c r="N198" s="19">
        <v>99.754512583884775</v>
      </c>
      <c r="O198" s="19">
        <v>128.42069223017543</v>
      </c>
      <c r="Q198" s="111">
        <f t="shared" si="166"/>
        <v>-2.6090176807554322E-2</v>
      </c>
      <c r="R198" s="111">
        <f t="shared" si="167"/>
        <v>2.0994292600361906</v>
      </c>
      <c r="S198" s="111">
        <f t="shared" si="168"/>
        <v>6.2440719638780227</v>
      </c>
      <c r="T198" s="111">
        <f t="shared" si="169"/>
        <v>0.5945761023667866</v>
      </c>
      <c r="U198" s="111">
        <f t="shared" si="170"/>
        <v>4.7275111192013304</v>
      </c>
      <c r="V198" s="111">
        <f t="shared" si="171"/>
        <v>0.25743925740821161</v>
      </c>
      <c r="W198" s="111">
        <f t="shared" si="172"/>
        <v>0.38752248943259771</v>
      </c>
      <c r="X198" s="111">
        <f t="shared" si="173"/>
        <v>0.38030936082203604</v>
      </c>
      <c r="Y198" s="111">
        <f t="shared" si="174"/>
        <v>0.37387446913826006</v>
      </c>
      <c r="Z198" s="111">
        <f t="shared" si="175"/>
        <v>0.36833315354963747</v>
      </c>
      <c r="AA198" s="111">
        <f t="shared" si="176"/>
        <v>0.35026661328167341</v>
      </c>
      <c r="AB198" s="111">
        <f t="shared" si="177"/>
        <v>0.32898990125081196</v>
      </c>
      <c r="AC198" s="111">
        <f t="shared" si="178"/>
        <v>0.28736724689206339</v>
      </c>
      <c r="AD198" s="111">
        <f t="shared" si="179"/>
        <v>0.35340704640879794</v>
      </c>
    </row>
    <row r="199" spans="1:30" x14ac:dyDescent="0.15">
      <c r="A199" t="s">
        <v>344</v>
      </c>
      <c r="B199" s="19">
        <v>2789.5192322889839</v>
      </c>
      <c r="C199" s="19">
        <v>4107.2911948731771</v>
      </c>
      <c r="D199" s="19">
        <v>5500.7561632738361</v>
      </c>
      <c r="E199" s="19">
        <v>7949.9468127527107</v>
      </c>
      <c r="F199" s="19">
        <v>10589.462647761231</v>
      </c>
      <c r="G199" s="19">
        <v>13990.80947727449</v>
      </c>
      <c r="H199" s="19">
        <v>16996.769376382523</v>
      </c>
      <c r="I199" s="19">
        <v>21920.560133874704</v>
      </c>
      <c r="J199" s="19">
        <v>27876.507586572829</v>
      </c>
      <c r="K199" s="19">
        <v>35060.049707593418</v>
      </c>
      <c r="L199" s="19">
        <v>43702.74340669543</v>
      </c>
      <c r="M199" s="19">
        <v>54216.011659935612</v>
      </c>
      <c r="N199" s="19">
        <v>66894.543279752033</v>
      </c>
      <c r="O199" s="19">
        <v>82105.27992495161</v>
      </c>
      <c r="Q199" s="111">
        <f t="shared" si="166"/>
        <v>0.47240110314739603</v>
      </c>
      <c r="R199" s="111">
        <f t="shared" si="167"/>
        <v>0.33926617380818214</v>
      </c>
      <c r="S199" s="111">
        <f t="shared" si="168"/>
        <v>0.44524617648589082</v>
      </c>
      <c r="T199" s="111">
        <f t="shared" si="169"/>
        <v>0.33201679170663212</v>
      </c>
      <c r="U199" s="111">
        <f t="shared" si="170"/>
        <v>0.32120107909652562</v>
      </c>
      <c r="V199" s="111">
        <f t="shared" si="171"/>
        <v>0.21485246468338115</v>
      </c>
      <c r="W199" s="111">
        <f t="shared" si="172"/>
        <v>0.28968980212992257</v>
      </c>
      <c r="X199" s="111">
        <f t="shared" si="173"/>
        <v>0.27170598818294645</v>
      </c>
      <c r="Y199" s="111">
        <f t="shared" si="174"/>
        <v>0.2576916099949571</v>
      </c>
      <c r="Z199" s="111">
        <f t="shared" si="175"/>
        <v>0.24651116502068593</v>
      </c>
      <c r="AA199" s="111">
        <f t="shared" si="176"/>
        <v>0.2405631187819095</v>
      </c>
      <c r="AB199" s="111">
        <f t="shared" si="177"/>
        <v>0.23385216344096316</v>
      </c>
      <c r="AC199" s="111">
        <f t="shared" si="178"/>
        <v>0.22738381786371553</v>
      </c>
      <c r="AD199" s="111">
        <f t="shared" si="179"/>
        <v>0.2523189656658591</v>
      </c>
    </row>
    <row r="200" spans="1:30" x14ac:dyDescent="0.15">
      <c r="A200" t="s">
        <v>345</v>
      </c>
      <c r="B200" s="19">
        <v>986.93728509034736</v>
      </c>
      <c r="C200" s="19">
        <v>1382.2344118756766</v>
      </c>
      <c r="D200" s="19">
        <v>1888.1784682601365</v>
      </c>
      <c r="E200" s="19">
        <v>2350.2275603122503</v>
      </c>
      <c r="F200" s="19">
        <v>3038.726932083327</v>
      </c>
      <c r="G200" s="19">
        <v>3889.4164730288112</v>
      </c>
      <c r="H200" s="19">
        <v>4716.6249000361477</v>
      </c>
      <c r="I200" s="19">
        <v>6075.8415998757046</v>
      </c>
      <c r="J200" s="19">
        <v>7805.1567449021868</v>
      </c>
      <c r="K200" s="19">
        <v>9877.5993286005305</v>
      </c>
      <c r="L200" s="19">
        <v>12426.573445998119</v>
      </c>
      <c r="M200" s="19">
        <v>15592.469258049619</v>
      </c>
      <c r="N200" s="19">
        <v>19483.796341757221</v>
      </c>
      <c r="O200" s="19">
        <v>24295.676344627118</v>
      </c>
      <c r="Q200" s="111">
        <f t="shared" si="166"/>
        <v>0.40052912455236966</v>
      </c>
      <c r="R200" s="111">
        <f t="shared" si="167"/>
        <v>0.36603346873552334</v>
      </c>
      <c r="S200" s="111">
        <f t="shared" si="168"/>
        <v>0.24470626046163391</v>
      </c>
      <c r="T200" s="111">
        <f t="shared" si="169"/>
        <v>0.29295008849253867</v>
      </c>
      <c r="U200" s="111">
        <f t="shared" si="170"/>
        <v>0.2799493208697954</v>
      </c>
      <c r="V200" s="111">
        <f t="shared" si="171"/>
        <v>0.21268188499319107</v>
      </c>
      <c r="W200" s="111">
        <f t="shared" si="172"/>
        <v>0.28817570373873491</v>
      </c>
      <c r="X200" s="111">
        <f t="shared" si="173"/>
        <v>0.2846214991947551</v>
      </c>
      <c r="Y200" s="111">
        <f t="shared" si="174"/>
        <v>0.2655222247845217</v>
      </c>
      <c r="Z200" s="111">
        <f t="shared" si="175"/>
        <v>0.25805603493320994</v>
      </c>
      <c r="AA200" s="111">
        <f t="shared" si="176"/>
        <v>0.25476820507354359</v>
      </c>
      <c r="AB200" s="111">
        <f t="shared" si="177"/>
        <v>0.2495645185703157</v>
      </c>
      <c r="AC200" s="111">
        <f t="shared" si="178"/>
        <v>0.24696829706422196</v>
      </c>
      <c r="AD200" s="111">
        <f t="shared" si="179"/>
        <v>0.26386202495231359</v>
      </c>
    </row>
    <row r="201" spans="1:30" x14ac:dyDescent="0.15">
      <c r="A201" t="s">
        <v>346</v>
      </c>
      <c r="B201" s="19">
        <v>0</v>
      </c>
      <c r="C201" s="19">
        <v>0</v>
      </c>
      <c r="D201" s="19">
        <v>1.481560837087602E-2</v>
      </c>
      <c r="E201" s="19">
        <v>0</v>
      </c>
      <c r="F201" s="19">
        <v>0</v>
      </c>
      <c r="G201" s="19">
        <v>0</v>
      </c>
      <c r="H201" s="19">
        <v>0</v>
      </c>
      <c r="I201" s="19">
        <v>0</v>
      </c>
      <c r="J201" s="19">
        <v>0</v>
      </c>
      <c r="K201" s="19">
        <v>0</v>
      </c>
      <c r="L201" s="19">
        <v>0</v>
      </c>
      <c r="M201" s="19">
        <v>0</v>
      </c>
      <c r="N201" s="19">
        <v>0</v>
      </c>
      <c r="O201" s="19">
        <v>0</v>
      </c>
      <c r="Q201" s="111" t="str">
        <f t="shared" si="166"/>
        <v>n.a.</v>
      </c>
      <c r="R201" s="111" t="str">
        <f t="shared" si="167"/>
        <v>n.a.</v>
      </c>
      <c r="S201" s="111">
        <f t="shared" si="168"/>
        <v>-1</v>
      </c>
      <c r="T201" s="111" t="str">
        <f t="shared" si="169"/>
        <v>n.a.</v>
      </c>
      <c r="U201" s="111" t="str">
        <f t="shared" si="170"/>
        <v>n.a.</v>
      </c>
      <c r="V201" s="111" t="str">
        <f t="shared" si="171"/>
        <v>n.a.</v>
      </c>
      <c r="W201" s="111" t="str">
        <f t="shared" si="172"/>
        <v>n.a.</v>
      </c>
      <c r="X201" s="111" t="str">
        <f t="shared" si="173"/>
        <v>n.a.</v>
      </c>
      <c r="Y201" s="111" t="str">
        <f t="shared" si="174"/>
        <v>n.a.</v>
      </c>
      <c r="Z201" s="111" t="str">
        <f t="shared" si="175"/>
        <v>n.a.</v>
      </c>
      <c r="AA201" s="111" t="str">
        <f t="shared" si="176"/>
        <v>n.a.</v>
      </c>
      <c r="AB201" s="111" t="str">
        <f t="shared" si="177"/>
        <v>n.a.</v>
      </c>
      <c r="AC201" s="111" t="str">
        <f t="shared" si="178"/>
        <v>n.a.</v>
      </c>
      <c r="AD201" s="111" t="str">
        <f t="shared" si="179"/>
        <v>n.a.</v>
      </c>
    </row>
    <row r="202" spans="1:30" x14ac:dyDescent="0.15">
      <c r="A202" t="s">
        <v>347</v>
      </c>
      <c r="B202" s="19">
        <v>97.631970461534593</v>
      </c>
      <c r="C202" s="19">
        <v>175.30592156110049</v>
      </c>
      <c r="D202" s="19">
        <v>227.89635477032166</v>
      </c>
      <c r="E202" s="19">
        <v>296.97885870055831</v>
      </c>
      <c r="F202" s="19">
        <v>371.07043326704667</v>
      </c>
      <c r="G202" s="19">
        <v>488.28874305456696</v>
      </c>
      <c r="H202" s="19">
        <v>673.08087246453715</v>
      </c>
      <c r="I202" s="19">
        <v>895.69786466449796</v>
      </c>
      <c r="J202" s="19">
        <v>1153.5890460209305</v>
      </c>
      <c r="K202" s="19">
        <v>1478.0439274973528</v>
      </c>
      <c r="L202" s="19">
        <v>1890.9842292762646</v>
      </c>
      <c r="M202" s="19">
        <v>2413.0743803451464</v>
      </c>
      <c r="N202" s="19">
        <v>3069.6154167423965</v>
      </c>
      <c r="O202" s="19">
        <v>3874.9229522409246</v>
      </c>
      <c r="Q202" s="111">
        <f t="shared" si="166"/>
        <v>0.79557905809314966</v>
      </c>
      <c r="R202" s="111">
        <f t="shared" si="167"/>
        <v>0.29999233762843258</v>
      </c>
      <c r="S202" s="111">
        <f t="shared" si="168"/>
        <v>0.30313123700402889</v>
      </c>
      <c r="T202" s="111">
        <f t="shared" si="169"/>
        <v>0.24948434003241404</v>
      </c>
      <c r="U202" s="111">
        <f t="shared" si="170"/>
        <v>0.31589234624673623</v>
      </c>
      <c r="V202" s="111">
        <f t="shared" si="171"/>
        <v>0.37844847344621124</v>
      </c>
      <c r="W202" s="111">
        <f t="shared" si="172"/>
        <v>0.33074330486443881</v>
      </c>
      <c r="X202" s="111">
        <f t="shared" si="173"/>
        <v>0.28792206784263241</v>
      </c>
      <c r="Y202" s="111">
        <f t="shared" si="174"/>
        <v>0.28125690218328891</v>
      </c>
      <c r="Z202" s="111">
        <f t="shared" si="175"/>
        <v>0.27938296967811294</v>
      </c>
      <c r="AA202" s="111">
        <f t="shared" si="176"/>
        <v>0.27609439729103458</v>
      </c>
      <c r="AB202" s="111">
        <f t="shared" si="177"/>
        <v>0.27207658485162134</v>
      </c>
      <c r="AC202" s="111">
        <f t="shared" si="178"/>
        <v>0.26234802285204628</v>
      </c>
      <c r="AD202" s="111">
        <f t="shared" si="179"/>
        <v>0.28410164764388512</v>
      </c>
    </row>
    <row r="203" spans="1:30" x14ac:dyDescent="0.15">
      <c r="A203" t="s">
        <v>348</v>
      </c>
      <c r="B203" s="19">
        <v>60.29953710325654</v>
      </c>
      <c r="C203" s="19">
        <v>83.924369165550004</v>
      </c>
      <c r="D203" s="19">
        <v>135.1100516017016</v>
      </c>
      <c r="E203" s="19">
        <v>177.72952643398969</v>
      </c>
      <c r="F203" s="19">
        <v>215.02364408159934</v>
      </c>
      <c r="G203" s="19">
        <v>300.58180136908504</v>
      </c>
      <c r="H203" s="19">
        <v>354.64127877193511</v>
      </c>
      <c r="I203" s="19">
        <v>455.35179091792241</v>
      </c>
      <c r="J203" s="19">
        <v>578.04658144910559</v>
      </c>
      <c r="K203" s="19">
        <v>729.20957525502604</v>
      </c>
      <c r="L203" s="19">
        <v>917.55468400959057</v>
      </c>
      <c r="M203" s="19">
        <v>1151.9104329627464</v>
      </c>
      <c r="N203" s="19">
        <v>1443.4909541430138</v>
      </c>
      <c r="O203" s="19">
        <v>1814.8212438974467</v>
      </c>
      <c r="Q203" s="111">
        <f t="shared" si="166"/>
        <v>0.39179126734983805</v>
      </c>
      <c r="R203" s="111">
        <f t="shared" si="167"/>
        <v>0.60990249846480515</v>
      </c>
      <c r="S203" s="111">
        <f t="shared" si="168"/>
        <v>0.31544266564214185</v>
      </c>
      <c r="T203" s="111">
        <f t="shared" si="169"/>
        <v>0.20983636425465302</v>
      </c>
      <c r="U203" s="111">
        <f t="shared" si="170"/>
        <v>0.39790115944187621</v>
      </c>
      <c r="V203" s="111">
        <f t="shared" si="171"/>
        <v>0.1798494691182928</v>
      </c>
      <c r="W203" s="111">
        <f t="shared" si="172"/>
        <v>0.28397853880611801</v>
      </c>
      <c r="X203" s="111">
        <f t="shared" si="173"/>
        <v>0.26945055005460383</v>
      </c>
      <c r="Y203" s="111">
        <f t="shared" si="174"/>
        <v>0.261506595933791</v>
      </c>
      <c r="Z203" s="111">
        <f t="shared" si="175"/>
        <v>0.25828666428124558</v>
      </c>
      <c r="AA203" s="111">
        <f t="shared" si="176"/>
        <v>0.25541338629437615</v>
      </c>
      <c r="AB203" s="111">
        <f t="shared" si="177"/>
        <v>0.25312777177502777</v>
      </c>
      <c r="AC203" s="111">
        <f t="shared" si="178"/>
        <v>0.2572446253914269</v>
      </c>
      <c r="AD203" s="111">
        <f t="shared" si="179"/>
        <v>0.26267645251311666</v>
      </c>
    </row>
    <row r="204" spans="1:30" x14ac:dyDescent="0.15">
      <c r="A204" t="s">
        <v>349</v>
      </c>
      <c r="B204" s="19">
        <v>2243.2769330580286</v>
      </c>
      <c r="C204" s="19">
        <v>2674.8361579097223</v>
      </c>
      <c r="D204" s="19">
        <v>3178.5085737577856</v>
      </c>
      <c r="E204" s="19">
        <v>3907.9378370773425</v>
      </c>
      <c r="F204" s="19">
        <v>4661.2388520540362</v>
      </c>
      <c r="G204" s="19">
        <v>5522.9366519132946</v>
      </c>
      <c r="H204" s="19">
        <v>6447.0371612533272</v>
      </c>
      <c r="I204" s="19">
        <v>7763.7338323987551</v>
      </c>
      <c r="J204" s="19">
        <v>9411.6997050435348</v>
      </c>
      <c r="K204" s="19">
        <v>11380.776080343625</v>
      </c>
      <c r="L204" s="19">
        <v>13753.699878693355</v>
      </c>
      <c r="M204" s="19">
        <v>16479.535652160524</v>
      </c>
      <c r="N204" s="19">
        <v>19612.943700084819</v>
      </c>
      <c r="O204" s="19">
        <v>23311.194954933202</v>
      </c>
      <c r="Q204" s="111">
        <f t="shared" si="166"/>
        <v>0.19237893391227145</v>
      </c>
      <c r="R204" s="111">
        <f t="shared" si="167"/>
        <v>0.18830028686379929</v>
      </c>
      <c r="S204" s="111">
        <f t="shared" si="168"/>
        <v>0.22948790176053868</v>
      </c>
      <c r="T204" s="111">
        <f t="shared" si="169"/>
        <v>0.19276177011558371</v>
      </c>
      <c r="U204" s="111">
        <f t="shared" si="170"/>
        <v>0.18486454507250571</v>
      </c>
      <c r="V204" s="111">
        <f t="shared" si="171"/>
        <v>0.16732049769571389</v>
      </c>
      <c r="W204" s="111">
        <f t="shared" si="172"/>
        <v>0.20423283412398652</v>
      </c>
      <c r="X204" s="111">
        <f t="shared" si="173"/>
        <v>0.21226460208716458</v>
      </c>
      <c r="Y204" s="111">
        <f t="shared" si="174"/>
        <v>0.2092158097909671</v>
      </c>
      <c r="Z204" s="111">
        <f t="shared" si="175"/>
        <v>0.20850281049357777</v>
      </c>
      <c r="AA204" s="111">
        <f t="shared" si="176"/>
        <v>0.19818927252367335</v>
      </c>
      <c r="AB204" s="111">
        <f t="shared" si="177"/>
        <v>0.19013934094153284</v>
      </c>
      <c r="AC204" s="111">
        <f t="shared" si="178"/>
        <v>0.18856176366999877</v>
      </c>
      <c r="AD204" s="111">
        <f t="shared" si="179"/>
        <v>0.20155451699300375</v>
      </c>
    </row>
    <row r="205" spans="1:30" x14ac:dyDescent="0.15">
      <c r="A205" t="s">
        <v>350</v>
      </c>
      <c r="B205" s="19">
        <v>15355.793892557291</v>
      </c>
      <c r="C205" s="19">
        <v>18603.066479947782</v>
      </c>
      <c r="D205" s="19">
        <v>21805.909767616839</v>
      </c>
      <c r="E205" s="19">
        <v>28037.381508493658</v>
      </c>
      <c r="F205" s="19">
        <v>34334.276718658628</v>
      </c>
      <c r="G205" s="19">
        <v>41077.98447224743</v>
      </c>
      <c r="H205" s="19">
        <v>46647.532777724635</v>
      </c>
      <c r="I205" s="19">
        <v>56525.187772518635</v>
      </c>
      <c r="J205" s="19">
        <v>68577.974255446985</v>
      </c>
      <c r="K205" s="19">
        <v>83111.523084307468</v>
      </c>
      <c r="L205" s="19">
        <v>99664.544060718894</v>
      </c>
      <c r="M205" s="19">
        <v>118999.13548358729</v>
      </c>
      <c r="N205" s="19">
        <v>141696.13328587549</v>
      </c>
      <c r="O205" s="19">
        <v>167966.57253040303</v>
      </c>
      <c r="Q205" s="111">
        <f t="shared" si="166"/>
        <v>0.2114688833486098</v>
      </c>
      <c r="R205" s="111">
        <f t="shared" si="167"/>
        <v>0.17216749137145726</v>
      </c>
      <c r="S205" s="111">
        <f t="shared" si="168"/>
        <v>0.2857698581386845</v>
      </c>
      <c r="T205" s="111">
        <f t="shared" si="169"/>
        <v>0.22458927586577171</v>
      </c>
      <c r="U205" s="111">
        <f t="shared" si="170"/>
        <v>0.19641327553942611</v>
      </c>
      <c r="V205" s="111">
        <f t="shared" si="171"/>
        <v>0.13558475122458913</v>
      </c>
      <c r="W205" s="111">
        <f t="shared" si="172"/>
        <v>0.21175085597476295</v>
      </c>
      <c r="X205" s="111">
        <f t="shared" si="173"/>
        <v>0.21322859698288643</v>
      </c>
      <c r="Y205" s="111">
        <f t="shared" si="174"/>
        <v>0.21192735694881093</v>
      </c>
      <c r="Z205" s="111">
        <f t="shared" si="175"/>
        <v>0.19916637744227361</v>
      </c>
      <c r="AA205" s="111">
        <f t="shared" si="176"/>
        <v>0.19399668763937883</v>
      </c>
      <c r="AB205" s="111">
        <f t="shared" si="177"/>
        <v>0.19073245961033591</v>
      </c>
      <c r="AC205" s="111">
        <f t="shared" si="178"/>
        <v>0.1853998315643961</v>
      </c>
      <c r="AD205" s="111">
        <f t="shared" si="179"/>
        <v>0.20083927353613484</v>
      </c>
    </row>
    <row r="206" spans="1:30" x14ac:dyDescent="0.15">
      <c r="A206" t="s">
        <v>351</v>
      </c>
      <c r="B206" s="19">
        <v>24.042480000000001</v>
      </c>
      <c r="C206" s="19">
        <v>12.209191274279027</v>
      </c>
      <c r="D206" s="19">
        <v>12.619704673767888</v>
      </c>
      <c r="E206" s="19">
        <v>12.958290418564662</v>
      </c>
      <c r="F206" s="19">
        <v>10.957480270530519</v>
      </c>
      <c r="G206" s="19">
        <v>17.991292826807388</v>
      </c>
      <c r="H206" s="19">
        <v>15.929813275233743</v>
      </c>
      <c r="I206" s="19">
        <v>21.385934964836114</v>
      </c>
      <c r="J206" s="19">
        <v>27.023902826750657</v>
      </c>
      <c r="K206" s="19">
        <v>34.360710253749552</v>
      </c>
      <c r="L206" s="19">
        <v>43.499440707217744</v>
      </c>
      <c r="M206" s="19">
        <v>54.848010157344326</v>
      </c>
      <c r="N206" s="19">
        <v>68.928102295723164</v>
      </c>
      <c r="O206" s="19">
        <v>86.194582739132329</v>
      </c>
      <c r="Q206" s="111">
        <f t="shared" si="166"/>
        <v>-0.49218253382017885</v>
      </c>
      <c r="R206" s="111">
        <f t="shared" si="167"/>
        <v>3.3623308069035351E-2</v>
      </c>
      <c r="S206" s="111">
        <f t="shared" si="168"/>
        <v>2.6829926178904895E-2</v>
      </c>
      <c r="T206" s="111">
        <f t="shared" si="169"/>
        <v>-0.15440386682240792</v>
      </c>
      <c r="U206" s="111">
        <f t="shared" si="170"/>
        <v>0.64191879726161893</v>
      </c>
      <c r="V206" s="111">
        <f t="shared" si="171"/>
        <v>-0.11458206874950083</v>
      </c>
      <c r="W206" s="111">
        <f t="shared" si="172"/>
        <v>0.34251008441417596</v>
      </c>
      <c r="X206" s="111">
        <f t="shared" si="173"/>
        <v>0.26362971135864699</v>
      </c>
      <c r="Y206" s="111">
        <f t="shared" si="174"/>
        <v>0.27149325817351122</v>
      </c>
      <c r="Z206" s="111">
        <f t="shared" si="175"/>
        <v>0.26596453874148152</v>
      </c>
      <c r="AA206" s="111">
        <f t="shared" si="176"/>
        <v>0.26089000836839604</v>
      </c>
      <c r="AB206" s="111">
        <f t="shared" si="177"/>
        <v>0.25671108392057995</v>
      </c>
      <c r="AC206" s="111">
        <f t="shared" si="178"/>
        <v>0.25049986679352565</v>
      </c>
      <c r="AD206" s="111">
        <f t="shared" si="179"/>
        <v>0.27277827928559217</v>
      </c>
    </row>
    <row r="207" spans="1:30" x14ac:dyDescent="0.15">
      <c r="A207" t="s">
        <v>352</v>
      </c>
      <c r="B207" s="19">
        <v>1651.4236409999987</v>
      </c>
      <c r="C207" s="19">
        <v>2051.4329733005443</v>
      </c>
      <c r="D207" s="19">
        <v>2512.3234580231933</v>
      </c>
      <c r="E207" s="19">
        <v>3419.0183225602427</v>
      </c>
      <c r="F207" s="19">
        <v>4374.8215561861616</v>
      </c>
      <c r="G207" s="19">
        <v>5629.7390016309209</v>
      </c>
      <c r="H207" s="19">
        <v>6718.6231467283324</v>
      </c>
      <c r="I207" s="19">
        <v>8420.2707459923786</v>
      </c>
      <c r="J207" s="19">
        <v>10465.860705903</v>
      </c>
      <c r="K207" s="19">
        <v>12814.902290728625</v>
      </c>
      <c r="L207" s="19">
        <v>15641.016257204317</v>
      </c>
      <c r="M207" s="19">
        <v>19028.992970094914</v>
      </c>
      <c r="N207" s="19">
        <v>23019.230284567871</v>
      </c>
      <c r="O207" s="19">
        <v>27728.547292029158</v>
      </c>
      <c r="Q207" s="111">
        <f t="shared" si="166"/>
        <v>0.24222090708252475</v>
      </c>
      <c r="R207" s="111">
        <f t="shared" si="167"/>
        <v>0.2246675815009076</v>
      </c>
      <c r="S207" s="111">
        <f t="shared" si="168"/>
        <v>0.36089893665622053</v>
      </c>
      <c r="T207" s="111">
        <f t="shared" si="169"/>
        <v>0.27955487319827821</v>
      </c>
      <c r="U207" s="111">
        <f t="shared" si="170"/>
        <v>0.28684997303953086</v>
      </c>
      <c r="V207" s="111">
        <f t="shared" si="171"/>
        <v>0.19341645230479854</v>
      </c>
      <c r="W207" s="111">
        <f t="shared" si="172"/>
        <v>0.25327326181297605</v>
      </c>
      <c r="X207" s="111">
        <f t="shared" si="173"/>
        <v>0.24293636411682118</v>
      </c>
      <c r="Y207" s="111">
        <f t="shared" si="174"/>
        <v>0.22444800774968354</v>
      </c>
      <c r="Z207" s="111">
        <f t="shared" si="175"/>
        <v>0.22053339950319706</v>
      </c>
      <c r="AA207" s="111">
        <f t="shared" si="176"/>
        <v>0.21660847717168519</v>
      </c>
      <c r="AB207" s="111">
        <f t="shared" si="177"/>
        <v>0.20969251083038554</v>
      </c>
      <c r="AC207" s="111">
        <f t="shared" si="178"/>
        <v>0.20458186260982059</v>
      </c>
      <c r="AD207" s="111">
        <f t="shared" si="179"/>
        <v>0.22447394363941653</v>
      </c>
    </row>
    <row r="208" spans="1:30" x14ac:dyDescent="0.15">
      <c r="A208" t="s">
        <v>353</v>
      </c>
      <c r="B208" s="19">
        <v>0</v>
      </c>
      <c r="C208" s="19">
        <v>1.0148953677704926</v>
      </c>
      <c r="D208" s="19">
        <v>0.97979073554098506</v>
      </c>
      <c r="E208" s="19">
        <v>1.9392060117719325</v>
      </c>
      <c r="F208" s="19">
        <v>1.8987353776506151</v>
      </c>
      <c r="G208" s="19">
        <v>2.7259534586071799</v>
      </c>
      <c r="H208" s="19">
        <v>2.6403005428564215</v>
      </c>
      <c r="I208" s="19">
        <v>3.2267461858693314</v>
      </c>
      <c r="J208" s="19">
        <v>3.9843973027895307</v>
      </c>
      <c r="K208" s="19">
        <v>5.0764394080228996</v>
      </c>
      <c r="L208" s="19">
        <v>6.4489884206769785</v>
      </c>
      <c r="M208" s="19">
        <v>8.1704240569976712</v>
      </c>
      <c r="N208" s="19">
        <v>10.324588301771831</v>
      </c>
      <c r="O208" s="19">
        <v>12.979425069445572</v>
      </c>
      <c r="Q208" s="111" t="str">
        <f t="shared" si="166"/>
        <v>n.a.</v>
      </c>
      <c r="R208" s="111">
        <f t="shared" si="167"/>
        <v>-3.4589410242974017E-2</v>
      </c>
      <c r="S208" s="111">
        <f t="shared" si="168"/>
        <v>0.97920427437111113</v>
      </c>
      <c r="T208" s="111">
        <f t="shared" si="169"/>
        <v>-2.0869692995814204E-2</v>
      </c>
      <c r="U208" s="111">
        <f t="shared" si="170"/>
        <v>0.43566791386176007</v>
      </c>
      <c r="V208" s="111">
        <f t="shared" si="171"/>
        <v>-3.1421268576801942E-2</v>
      </c>
      <c r="W208" s="111">
        <f t="shared" si="172"/>
        <v>0.22211321533057782</v>
      </c>
      <c r="X208" s="111">
        <f t="shared" si="173"/>
        <v>0.23480344386494645</v>
      </c>
      <c r="Y208" s="111">
        <f t="shared" si="174"/>
        <v>0.27407962164536537</v>
      </c>
      <c r="Z208" s="111">
        <f t="shared" si="175"/>
        <v>0.27037632134146561</v>
      </c>
      <c r="AA208" s="111">
        <f t="shared" si="176"/>
        <v>0.26693110981582224</v>
      </c>
      <c r="AB208" s="111">
        <f t="shared" si="177"/>
        <v>0.26365390948456291</v>
      </c>
      <c r="AC208" s="111">
        <f t="shared" si="178"/>
        <v>0.25713730078884955</v>
      </c>
      <c r="AD208" s="111">
        <f t="shared" si="179"/>
        <v>0.25545253703272408</v>
      </c>
    </row>
    <row r="209" spans="1:30" x14ac:dyDescent="0.15">
      <c r="A209" t="s">
        <v>354</v>
      </c>
      <c r="B209" s="19">
        <v>3412.6476861111114</v>
      </c>
      <c r="C209" s="19">
        <v>3827.0100401887926</v>
      </c>
      <c r="D209" s="19">
        <v>4409.5296868790529</v>
      </c>
      <c r="E209" s="19">
        <v>5251.5107036758227</v>
      </c>
      <c r="F209" s="19">
        <v>6233.9179525746495</v>
      </c>
      <c r="G209" s="19">
        <v>7542.5390371849207</v>
      </c>
      <c r="H209" s="19">
        <v>9072.5586487833771</v>
      </c>
      <c r="I209" s="19">
        <v>11040.999828109656</v>
      </c>
      <c r="J209" s="19">
        <v>13290.783664780574</v>
      </c>
      <c r="K209" s="19">
        <v>15984.111273885625</v>
      </c>
      <c r="L209" s="19">
        <v>19210.190165355569</v>
      </c>
      <c r="M209" s="19">
        <v>23074.517295006262</v>
      </c>
      <c r="N209" s="19">
        <v>27694.157345271284</v>
      </c>
      <c r="O209" s="19">
        <v>33149.680266524549</v>
      </c>
      <c r="Q209" s="111">
        <f t="shared" si="166"/>
        <v>0.12141961086814335</v>
      </c>
      <c r="R209" s="111">
        <f t="shared" si="167"/>
        <v>0.15221273019224268</v>
      </c>
      <c r="S209" s="111">
        <f t="shared" si="168"/>
        <v>0.19094576442067268</v>
      </c>
      <c r="T209" s="111">
        <f t="shared" si="169"/>
        <v>0.1870713599062428</v>
      </c>
      <c r="U209" s="111">
        <f t="shared" si="170"/>
        <v>0.20991952325420038</v>
      </c>
      <c r="V209" s="111">
        <f t="shared" si="171"/>
        <v>0.20285206401391065</v>
      </c>
      <c r="W209" s="111">
        <f t="shared" si="172"/>
        <v>0.21696648713207778</v>
      </c>
      <c r="X209" s="111">
        <f t="shared" si="173"/>
        <v>0.20376631389334121</v>
      </c>
      <c r="Y209" s="111">
        <f t="shared" si="174"/>
        <v>0.20264626052428603</v>
      </c>
      <c r="Z209" s="111">
        <f t="shared" si="175"/>
        <v>0.20183035742128608</v>
      </c>
      <c r="AA209" s="111">
        <f t="shared" si="176"/>
        <v>0.20116027464526498</v>
      </c>
      <c r="AB209" s="111">
        <f t="shared" si="177"/>
        <v>0.20020527368799157</v>
      </c>
      <c r="AC209" s="111">
        <f t="shared" si="178"/>
        <v>0.19699183669817577</v>
      </c>
      <c r="AD209" s="111">
        <f t="shared" si="179"/>
        <v>0.20335230510826396</v>
      </c>
    </row>
    <row r="210" spans="1:30" x14ac:dyDescent="0.15">
      <c r="A210" t="s">
        <v>355</v>
      </c>
      <c r="B210" s="19">
        <v>660.0323099999996</v>
      </c>
      <c r="C210" s="19">
        <v>666.23119005067304</v>
      </c>
      <c r="D210" s="19">
        <v>926.76028310581057</v>
      </c>
      <c r="E210" s="19">
        <v>1317.0741575647914</v>
      </c>
      <c r="F210" s="19">
        <v>1738.3781022330634</v>
      </c>
      <c r="G210" s="19">
        <v>2414.5243613192829</v>
      </c>
      <c r="H210" s="19">
        <v>3690.3800968547239</v>
      </c>
      <c r="I210" s="19">
        <v>4695.915273785411</v>
      </c>
      <c r="J210" s="19">
        <v>5953.9628207824826</v>
      </c>
      <c r="K210" s="19">
        <v>7524.454586335085</v>
      </c>
      <c r="L210" s="19">
        <v>9472.9811713502404</v>
      </c>
      <c r="M210" s="19">
        <v>11943.355354627667</v>
      </c>
      <c r="N210" s="19">
        <v>15109.453840261578</v>
      </c>
      <c r="O210" s="19">
        <v>18878.195574174599</v>
      </c>
      <c r="Q210" s="111">
        <f t="shared" si="166"/>
        <v>9.3917827305658452E-3</v>
      </c>
      <c r="R210" s="111">
        <f t="shared" si="167"/>
        <v>0.39104907867691074</v>
      </c>
      <c r="S210" s="111">
        <f t="shared" si="168"/>
        <v>0.42115947518913877</v>
      </c>
      <c r="T210" s="111">
        <f t="shared" si="169"/>
        <v>0.31987868127884544</v>
      </c>
      <c r="U210" s="111">
        <f t="shared" si="170"/>
        <v>0.38895235634737024</v>
      </c>
      <c r="V210" s="111">
        <f t="shared" si="171"/>
        <v>0.52840872346316714</v>
      </c>
      <c r="W210" s="111">
        <f t="shared" si="172"/>
        <v>0.27247469109962275</v>
      </c>
      <c r="X210" s="111">
        <f t="shared" si="173"/>
        <v>0.26790252243689872</v>
      </c>
      <c r="Y210" s="111">
        <f t="shared" si="174"/>
        <v>0.2637725180397088</v>
      </c>
      <c r="Z210" s="111">
        <f t="shared" si="175"/>
        <v>0.25895917938740842</v>
      </c>
      <c r="AA210" s="111">
        <f t="shared" si="176"/>
        <v>0.26078107182865962</v>
      </c>
      <c r="AB210" s="111">
        <f t="shared" si="177"/>
        <v>0.26509288149139332</v>
      </c>
      <c r="AC210" s="111">
        <f t="shared" si="178"/>
        <v>0.24942938201185005</v>
      </c>
      <c r="AD210" s="111">
        <f t="shared" si="179"/>
        <v>0.26261199729359608</v>
      </c>
    </row>
    <row r="211" spans="1:30" x14ac:dyDescent="0.15">
      <c r="A211" t="s">
        <v>356</v>
      </c>
      <c r="B211" s="19">
        <v>0</v>
      </c>
      <c r="C211" s="19">
        <v>0</v>
      </c>
      <c r="D211" s="19">
        <v>0</v>
      </c>
      <c r="E211" s="19">
        <v>0</v>
      </c>
      <c r="F211" s="19">
        <v>0</v>
      </c>
      <c r="G211" s="19">
        <v>0</v>
      </c>
      <c r="H211" s="19">
        <v>0</v>
      </c>
      <c r="I211" s="19">
        <v>0</v>
      </c>
      <c r="J211" s="19">
        <v>0</v>
      </c>
      <c r="K211" s="19">
        <v>0</v>
      </c>
      <c r="L211" s="19">
        <v>0</v>
      </c>
      <c r="M211" s="19">
        <v>0</v>
      </c>
      <c r="N211" s="19">
        <v>0</v>
      </c>
      <c r="O211" s="19">
        <v>0</v>
      </c>
      <c r="Q211" s="111" t="str">
        <f t="shared" si="166"/>
        <v>n.a.</v>
      </c>
      <c r="R211" s="111" t="str">
        <f t="shared" si="167"/>
        <v>n.a.</v>
      </c>
      <c r="S211" s="111" t="str">
        <f t="shared" si="168"/>
        <v>n.a.</v>
      </c>
      <c r="T211" s="111" t="str">
        <f t="shared" si="169"/>
        <v>n.a.</v>
      </c>
      <c r="U211" s="111" t="str">
        <f t="shared" si="170"/>
        <v>n.a.</v>
      </c>
      <c r="V211" s="111" t="str">
        <f t="shared" si="171"/>
        <v>n.a.</v>
      </c>
      <c r="W211" s="111" t="str">
        <f t="shared" si="172"/>
        <v>n.a.</v>
      </c>
      <c r="X211" s="111" t="str">
        <f t="shared" si="173"/>
        <v>n.a.</v>
      </c>
      <c r="Y211" s="111" t="str">
        <f t="shared" si="174"/>
        <v>n.a.</v>
      </c>
      <c r="Z211" s="111" t="str">
        <f t="shared" si="175"/>
        <v>n.a.</v>
      </c>
      <c r="AA211" s="111" t="str">
        <f t="shared" si="176"/>
        <v>n.a.</v>
      </c>
      <c r="AB211" s="111" t="str">
        <f t="shared" si="177"/>
        <v>n.a.</v>
      </c>
      <c r="AC211" s="111" t="str">
        <f t="shared" si="178"/>
        <v>n.a.</v>
      </c>
      <c r="AD211" s="111" t="str">
        <f t="shared" si="179"/>
        <v>n.a.</v>
      </c>
    </row>
    <row r="212" spans="1:30" x14ac:dyDescent="0.15">
      <c r="A212" t="s">
        <v>357</v>
      </c>
      <c r="B212" s="19">
        <v>0</v>
      </c>
      <c r="C212" s="19">
        <v>0</v>
      </c>
      <c r="D212" s="19">
        <v>0</v>
      </c>
      <c r="E212" s="19">
        <v>0</v>
      </c>
      <c r="F212" s="19">
        <v>0</v>
      </c>
      <c r="G212" s="19">
        <v>0</v>
      </c>
      <c r="H212" s="19">
        <v>0</v>
      </c>
      <c r="I212" s="19">
        <v>0</v>
      </c>
      <c r="J212" s="19">
        <v>0</v>
      </c>
      <c r="K212" s="19">
        <v>0</v>
      </c>
      <c r="L212" s="19">
        <v>0</v>
      </c>
      <c r="M212" s="19">
        <v>0</v>
      </c>
      <c r="N212" s="19">
        <v>0</v>
      </c>
      <c r="O212" s="19">
        <v>0</v>
      </c>
      <c r="Q212" s="111" t="str">
        <f t="shared" si="166"/>
        <v>n.a.</v>
      </c>
      <c r="R212" s="111" t="str">
        <f t="shared" si="167"/>
        <v>n.a.</v>
      </c>
      <c r="S212" s="111" t="str">
        <f t="shared" si="168"/>
        <v>n.a.</v>
      </c>
      <c r="T212" s="111" t="str">
        <f t="shared" si="169"/>
        <v>n.a.</v>
      </c>
      <c r="U212" s="111" t="str">
        <f t="shared" si="170"/>
        <v>n.a.</v>
      </c>
      <c r="V212" s="111" t="str">
        <f t="shared" si="171"/>
        <v>n.a.</v>
      </c>
      <c r="W212" s="111" t="str">
        <f t="shared" si="172"/>
        <v>n.a.</v>
      </c>
      <c r="X212" s="111" t="str">
        <f t="shared" si="173"/>
        <v>n.a.</v>
      </c>
      <c r="Y212" s="111" t="str">
        <f t="shared" si="174"/>
        <v>n.a.</v>
      </c>
      <c r="Z212" s="111" t="str">
        <f t="shared" si="175"/>
        <v>n.a.</v>
      </c>
      <c r="AA212" s="111" t="str">
        <f t="shared" si="176"/>
        <v>n.a.</v>
      </c>
      <c r="AB212" s="111" t="str">
        <f t="shared" si="177"/>
        <v>n.a.</v>
      </c>
      <c r="AC212" s="111" t="str">
        <f t="shared" si="178"/>
        <v>n.a.</v>
      </c>
      <c r="AD212" s="111" t="str">
        <f t="shared" si="179"/>
        <v>n.a.</v>
      </c>
    </row>
    <row r="213" spans="1:30" x14ac:dyDescent="0.15">
      <c r="A213" t="s">
        <v>358</v>
      </c>
      <c r="B213" s="19">
        <v>3098.2237650000011</v>
      </c>
      <c r="C213" s="19">
        <v>3528.9954312818136</v>
      </c>
      <c r="D213" s="19">
        <v>4344.9130055778814</v>
      </c>
      <c r="E213" s="19">
        <v>5485.3433005541956</v>
      </c>
      <c r="F213" s="19">
        <v>6746.1426326315977</v>
      </c>
      <c r="G213" s="19">
        <v>8199.5705045587438</v>
      </c>
      <c r="H213" s="19">
        <v>10101.862740747623</v>
      </c>
      <c r="I213" s="19">
        <v>12725.10885572125</v>
      </c>
      <c r="J213" s="19">
        <v>16171.603911648464</v>
      </c>
      <c r="K213" s="19">
        <v>20162.566892377708</v>
      </c>
      <c r="L213" s="19">
        <v>25040.490387377897</v>
      </c>
      <c r="M213" s="19">
        <v>30987.770334466859</v>
      </c>
      <c r="N213" s="19">
        <v>38281.17512427811</v>
      </c>
      <c r="O213" s="19">
        <v>47169.259149708829</v>
      </c>
      <c r="Q213" s="111">
        <f t="shared" si="166"/>
        <v>0.1390382680386586</v>
      </c>
      <c r="R213" s="111">
        <f t="shared" si="167"/>
        <v>0.23120391912769001</v>
      </c>
      <c r="S213" s="111">
        <f t="shared" si="168"/>
        <v>0.26247482826750757</v>
      </c>
      <c r="T213" s="111">
        <f t="shared" si="169"/>
        <v>0.22984875567405627</v>
      </c>
      <c r="U213" s="111">
        <f t="shared" si="170"/>
        <v>0.21544576672553672</v>
      </c>
      <c r="V213" s="111">
        <f t="shared" si="171"/>
        <v>0.23199900959827779</v>
      </c>
      <c r="W213" s="111">
        <f t="shared" si="172"/>
        <v>0.25967944549397859</v>
      </c>
      <c r="X213" s="111">
        <f t="shared" si="173"/>
        <v>0.27084208826847567</v>
      </c>
      <c r="Y213" s="111">
        <f t="shared" si="174"/>
        <v>0.24678832121621141</v>
      </c>
      <c r="Z213" s="111">
        <f t="shared" si="175"/>
        <v>0.24192968688149752</v>
      </c>
      <c r="AA213" s="111">
        <f t="shared" si="176"/>
        <v>0.23750652862959876</v>
      </c>
      <c r="AB213" s="111">
        <f t="shared" si="177"/>
        <v>0.23536397459674574</v>
      </c>
      <c r="AC213" s="111">
        <f t="shared" si="178"/>
        <v>0.23217897560814049</v>
      </c>
      <c r="AD213" s="111">
        <f t="shared" si="179"/>
        <v>0.24625876980895978</v>
      </c>
    </row>
    <row r="214" spans="1:30" x14ac:dyDescent="0.15">
      <c r="A214" t="s">
        <v>359</v>
      </c>
      <c r="B214" s="19">
        <v>156.39943199999999</v>
      </c>
      <c r="C214" s="19">
        <v>228.93461662668176</v>
      </c>
      <c r="D214" s="19">
        <v>316.86216833433633</v>
      </c>
      <c r="E214" s="19">
        <v>378.51104219824055</v>
      </c>
      <c r="F214" s="19">
        <v>442.59075496988953</v>
      </c>
      <c r="G214" s="19">
        <v>552.55712661774555</v>
      </c>
      <c r="H214" s="19">
        <v>649.42988397539864</v>
      </c>
      <c r="I214" s="19">
        <v>850.85531124643592</v>
      </c>
      <c r="J214" s="19">
        <v>1111.2180707227003</v>
      </c>
      <c r="K214" s="19">
        <v>1446.6975932090847</v>
      </c>
      <c r="L214" s="19">
        <v>1876.8079869005437</v>
      </c>
      <c r="M214" s="19">
        <v>2429.4961343242908</v>
      </c>
      <c r="N214" s="19">
        <v>3130.5635639849293</v>
      </c>
      <c r="O214" s="19">
        <v>3926.3102483267089</v>
      </c>
      <c r="Q214" s="111">
        <f t="shared" si="166"/>
        <v>0.46378163717807985</v>
      </c>
      <c r="R214" s="111">
        <f t="shared" si="167"/>
        <v>0.3840727671649411</v>
      </c>
      <c r="S214" s="111">
        <f t="shared" si="168"/>
        <v>0.19456053775045667</v>
      </c>
      <c r="T214" s="111">
        <f t="shared" si="169"/>
        <v>0.16929417012380843</v>
      </c>
      <c r="U214" s="111">
        <f t="shared" si="170"/>
        <v>0.24846061607260017</v>
      </c>
      <c r="V214" s="111">
        <f t="shared" si="171"/>
        <v>0.17531718023549958</v>
      </c>
      <c r="W214" s="111">
        <f t="shared" si="172"/>
        <v>0.31015731219210041</v>
      </c>
      <c r="X214" s="111">
        <f t="shared" si="173"/>
        <v>0.30600121552376924</v>
      </c>
      <c r="Y214" s="111">
        <f t="shared" si="174"/>
        <v>0.30190250800025176</v>
      </c>
      <c r="Z214" s="111">
        <f t="shared" si="175"/>
        <v>0.29730497632015962</v>
      </c>
      <c r="AA214" s="111">
        <f t="shared" si="176"/>
        <v>0.29448305382400064</v>
      </c>
      <c r="AB214" s="111">
        <f t="shared" si="177"/>
        <v>0.28856494964361179</v>
      </c>
      <c r="AC214" s="111">
        <f t="shared" si="178"/>
        <v>0.25418640065204889</v>
      </c>
      <c r="AD214" s="111">
        <f t="shared" si="179"/>
        <v>0.29311172386448181</v>
      </c>
    </row>
    <row r="215" spans="1:30" x14ac:dyDescent="0.15">
      <c r="A215" t="s">
        <v>360</v>
      </c>
      <c r="B215" s="19">
        <v>0</v>
      </c>
      <c r="C215" s="19">
        <v>0</v>
      </c>
      <c r="D215" s="19">
        <v>0</v>
      </c>
      <c r="E215" s="19">
        <v>0</v>
      </c>
      <c r="F215" s="19">
        <v>0</v>
      </c>
      <c r="G215" s="19">
        <v>0</v>
      </c>
      <c r="H215" s="19">
        <v>0</v>
      </c>
      <c r="I215" s="19">
        <v>0</v>
      </c>
      <c r="J215" s="19">
        <v>0</v>
      </c>
      <c r="K215" s="19">
        <v>0</v>
      </c>
      <c r="L215" s="19">
        <v>0</v>
      </c>
      <c r="M215" s="19">
        <v>0</v>
      </c>
      <c r="N215" s="19">
        <v>0</v>
      </c>
      <c r="O215" s="19">
        <v>0</v>
      </c>
      <c r="Q215" s="111" t="str">
        <f t="shared" si="166"/>
        <v>n.a.</v>
      </c>
      <c r="R215" s="111" t="str">
        <f t="shared" si="167"/>
        <v>n.a.</v>
      </c>
      <c r="S215" s="111" t="str">
        <f t="shared" si="168"/>
        <v>n.a.</v>
      </c>
      <c r="T215" s="111" t="str">
        <f t="shared" si="169"/>
        <v>n.a.</v>
      </c>
      <c r="U215" s="111" t="str">
        <f t="shared" si="170"/>
        <v>n.a.</v>
      </c>
      <c r="V215" s="111" t="str">
        <f t="shared" si="171"/>
        <v>n.a.</v>
      </c>
      <c r="W215" s="111" t="str">
        <f t="shared" si="172"/>
        <v>n.a.</v>
      </c>
      <c r="X215" s="111" t="str">
        <f t="shared" si="173"/>
        <v>n.a.</v>
      </c>
      <c r="Y215" s="111" t="str">
        <f t="shared" si="174"/>
        <v>n.a.</v>
      </c>
      <c r="Z215" s="111" t="str">
        <f t="shared" si="175"/>
        <v>n.a.</v>
      </c>
      <c r="AA215" s="111" t="str">
        <f t="shared" si="176"/>
        <v>n.a.</v>
      </c>
      <c r="AB215" s="111" t="str">
        <f t="shared" si="177"/>
        <v>n.a.</v>
      </c>
      <c r="AC215" s="111" t="str">
        <f t="shared" si="178"/>
        <v>n.a.</v>
      </c>
      <c r="AD215" s="111" t="str">
        <f t="shared" si="179"/>
        <v>n.a.</v>
      </c>
    </row>
    <row r="216" spans="1:30" x14ac:dyDescent="0.15">
      <c r="A216" t="s">
        <v>361</v>
      </c>
      <c r="B216" s="19">
        <v>166.47763888888892</v>
      </c>
      <c r="C216" s="19">
        <v>188.48691707373229</v>
      </c>
      <c r="D216" s="19">
        <v>216.16654713642626</v>
      </c>
      <c r="E216" s="19">
        <v>263.40421048690268</v>
      </c>
      <c r="F216" s="19">
        <v>313.25411586037762</v>
      </c>
      <c r="G216" s="19">
        <v>378.31144150328612</v>
      </c>
      <c r="H216" s="19">
        <v>454.32450814284618</v>
      </c>
      <c r="I216" s="19">
        <v>550.32684016195458</v>
      </c>
      <c r="J216" s="19">
        <v>666.97481787791673</v>
      </c>
      <c r="K216" s="19">
        <v>808.80337500608107</v>
      </c>
      <c r="L216" s="19">
        <v>981.38452631930727</v>
      </c>
      <c r="M216" s="19">
        <v>1191.5385068942162</v>
      </c>
      <c r="N216" s="19">
        <v>1447.4886708760102</v>
      </c>
      <c r="O216" s="19">
        <v>1752.2644960127434</v>
      </c>
      <c r="Q216" s="111">
        <f t="shared" si="166"/>
        <v>0.13220561230768579</v>
      </c>
      <c r="R216" s="111">
        <f t="shared" si="167"/>
        <v>0.14685173110378935</v>
      </c>
      <c r="S216" s="111">
        <f t="shared" si="168"/>
        <v>0.21852439230878762</v>
      </c>
      <c r="T216" s="111">
        <f t="shared" si="169"/>
        <v>0.18925250010744854</v>
      </c>
      <c r="U216" s="111">
        <f t="shared" si="170"/>
        <v>0.20768226927912292</v>
      </c>
      <c r="V216" s="111">
        <f t="shared" si="171"/>
        <v>0.2009272210681996</v>
      </c>
      <c r="W216" s="111">
        <f t="shared" si="172"/>
        <v>0.21130784339929098</v>
      </c>
      <c r="X216" s="111">
        <f t="shared" si="173"/>
        <v>0.21196127319836711</v>
      </c>
      <c r="Y216" s="111">
        <f t="shared" si="174"/>
        <v>0.21264454568077062</v>
      </c>
      <c r="Z216" s="111">
        <f t="shared" si="175"/>
        <v>0.21337837680502836</v>
      </c>
      <c r="AA216" s="111">
        <f t="shared" si="176"/>
        <v>0.21414030376359561</v>
      </c>
      <c r="AB216" s="111">
        <f t="shared" si="177"/>
        <v>0.21480645610768923</v>
      </c>
      <c r="AC216" s="111">
        <f t="shared" si="178"/>
        <v>0.21055489501847702</v>
      </c>
      <c r="AD216" s="111">
        <f t="shared" si="179"/>
        <v>0.21268398536718935</v>
      </c>
    </row>
    <row r="217" spans="1:30" x14ac:dyDescent="0.15">
      <c r="A217" t="s">
        <v>362</v>
      </c>
      <c r="B217" s="19">
        <v>59.012729999999991</v>
      </c>
      <c r="C217" s="19">
        <v>75.635889199390178</v>
      </c>
      <c r="D217" s="19">
        <v>119.68947263036277</v>
      </c>
      <c r="E217" s="19">
        <v>186.65612529683821</v>
      </c>
      <c r="F217" s="19">
        <v>253.25613068391243</v>
      </c>
      <c r="G217" s="19">
        <v>305.24409043445621</v>
      </c>
      <c r="H217" s="19">
        <v>374.13058692275496</v>
      </c>
      <c r="I217" s="19">
        <v>504.09922017735317</v>
      </c>
      <c r="J217" s="19">
        <v>644.44063841331433</v>
      </c>
      <c r="K217" s="19">
        <v>820.29248543742119</v>
      </c>
      <c r="L217" s="19">
        <v>1041.0787775078099</v>
      </c>
      <c r="M217" s="19">
        <v>1317.8027686781925</v>
      </c>
      <c r="N217" s="19">
        <v>1663.7801832391663</v>
      </c>
      <c r="O217" s="19">
        <v>2090.1662558655757</v>
      </c>
      <c r="Q217" s="111">
        <f t="shared" si="166"/>
        <v>0.28168768330816407</v>
      </c>
      <c r="R217" s="111">
        <f t="shared" si="167"/>
        <v>0.5824428574487861</v>
      </c>
      <c r="S217" s="111">
        <f t="shared" si="168"/>
        <v>0.55950328123918358</v>
      </c>
      <c r="T217" s="111">
        <f t="shared" si="169"/>
        <v>0.35680589255327466</v>
      </c>
      <c r="U217" s="111">
        <f t="shared" si="170"/>
        <v>0.2052781885680377</v>
      </c>
      <c r="V217" s="111">
        <f t="shared" si="171"/>
        <v>0.22567675721502778</v>
      </c>
      <c r="W217" s="111">
        <f t="shared" si="172"/>
        <v>0.3473884194382435</v>
      </c>
      <c r="X217" s="111">
        <f t="shared" si="173"/>
        <v>0.27840038750027407</v>
      </c>
      <c r="Y217" s="111">
        <f t="shared" si="174"/>
        <v>0.27287516730334382</v>
      </c>
      <c r="Z217" s="111">
        <f t="shared" si="175"/>
        <v>0.26915557071409046</v>
      </c>
      <c r="AA217" s="111">
        <f t="shared" si="176"/>
        <v>0.26580504487164669</v>
      </c>
      <c r="AB217" s="111">
        <f t="shared" si="177"/>
        <v>0.26254111979746608</v>
      </c>
      <c r="AC217" s="111">
        <f t="shared" si="178"/>
        <v>0.25627548453924409</v>
      </c>
      <c r="AD217" s="111">
        <f t="shared" si="179"/>
        <v>0.27860618939542015</v>
      </c>
    </row>
    <row r="218" spans="1:30" x14ac:dyDescent="0.15">
      <c r="A218" t="s">
        <v>363</v>
      </c>
      <c r="B218" s="19">
        <v>186.73189500000001</v>
      </c>
      <c r="C218" s="19">
        <v>231.37097444655163</v>
      </c>
      <c r="D218" s="19">
        <v>291.20536813346013</v>
      </c>
      <c r="E218" s="19">
        <v>340.9003804183983</v>
      </c>
      <c r="F218" s="19">
        <v>402.18816348494187</v>
      </c>
      <c r="G218" s="19">
        <v>510.65331572645948</v>
      </c>
      <c r="H218" s="19">
        <v>612.74571293067504</v>
      </c>
      <c r="I218" s="19">
        <v>720.31670370811889</v>
      </c>
      <c r="J218" s="19">
        <v>859.85603831355377</v>
      </c>
      <c r="K218" s="19">
        <v>1042.3232668922201</v>
      </c>
      <c r="L218" s="19">
        <v>1260.3993903923608</v>
      </c>
      <c r="M218" s="19">
        <v>1520.6335421349195</v>
      </c>
      <c r="N218" s="19">
        <v>1830.6287878507069</v>
      </c>
      <c r="O218" s="19">
        <v>2194.3094142004115</v>
      </c>
      <c r="Q218" s="111">
        <f t="shared" si="166"/>
        <v>0.23905439103775827</v>
      </c>
      <c r="R218" s="111">
        <f t="shared" si="167"/>
        <v>0.2586080377196609</v>
      </c>
      <c r="S218" s="111">
        <f t="shared" si="168"/>
        <v>0.1706528028774621</v>
      </c>
      <c r="T218" s="111">
        <f t="shared" si="169"/>
        <v>0.17978209056652572</v>
      </c>
      <c r="U218" s="111">
        <f t="shared" si="170"/>
        <v>0.26968757932026666</v>
      </c>
      <c r="V218" s="111">
        <f t="shared" si="171"/>
        <v>0.19992506473590232</v>
      </c>
      <c r="W218" s="111">
        <f t="shared" si="172"/>
        <v>0.17555568077816042</v>
      </c>
      <c r="X218" s="111">
        <f t="shared" si="173"/>
        <v>0.19371942075909132</v>
      </c>
      <c r="Y218" s="111">
        <f t="shared" si="174"/>
        <v>0.21220671885556741</v>
      </c>
      <c r="Z218" s="111">
        <f t="shared" si="175"/>
        <v>0.2092211988612267</v>
      </c>
      <c r="AA218" s="111">
        <f t="shared" si="176"/>
        <v>0.20646959505553886</v>
      </c>
      <c r="AB218" s="111">
        <f t="shared" si="177"/>
        <v>0.2038592712354379</v>
      </c>
      <c r="AC218" s="111">
        <f t="shared" si="178"/>
        <v>0.19866432166004144</v>
      </c>
      <c r="AD218" s="111">
        <f t="shared" si="179"/>
        <v>0.19990087292248915</v>
      </c>
    </row>
    <row r="219" spans="1:30" x14ac:dyDescent="0.15">
      <c r="A219" t="s">
        <v>364</v>
      </c>
      <c r="B219" s="19">
        <v>649.83754499999998</v>
      </c>
      <c r="C219" s="19">
        <v>761.44087905847573</v>
      </c>
      <c r="D219" s="19">
        <v>914.26762201797601</v>
      </c>
      <c r="E219" s="19">
        <v>1092.4950761666612</v>
      </c>
      <c r="F219" s="19">
        <v>1337.5889232330239</v>
      </c>
      <c r="G219" s="19">
        <v>1725.1014732564963</v>
      </c>
      <c r="H219" s="19">
        <v>2017.2776247604013</v>
      </c>
      <c r="I219" s="19">
        <v>2581.1756145289742</v>
      </c>
      <c r="J219" s="19">
        <v>3294.1613480925371</v>
      </c>
      <c r="K219" s="19">
        <v>4011.0658740413605</v>
      </c>
      <c r="L219" s="19">
        <v>4840.2531313550007</v>
      </c>
      <c r="M219" s="19">
        <v>5828.694492251765</v>
      </c>
      <c r="N219" s="19">
        <v>7004.73464584872</v>
      </c>
      <c r="O219" s="19">
        <v>8381.945882570335</v>
      </c>
      <c r="Q219" s="111">
        <f t="shared" si="166"/>
        <v>0.1717403602133758</v>
      </c>
      <c r="R219" s="111">
        <f t="shared" si="167"/>
        <v>0.20070730001844805</v>
      </c>
      <c r="S219" s="111">
        <f t="shared" si="168"/>
        <v>0.19494013553197997</v>
      </c>
      <c r="T219" s="111">
        <f t="shared" si="169"/>
        <v>0.22434320521273765</v>
      </c>
      <c r="U219" s="111">
        <f t="shared" si="170"/>
        <v>0.28970974810918282</v>
      </c>
      <c r="V219" s="111">
        <f t="shared" si="171"/>
        <v>0.16936751607565448</v>
      </c>
      <c r="W219" s="111">
        <f t="shared" si="172"/>
        <v>0.27953415179308738</v>
      </c>
      <c r="X219" s="111">
        <f t="shared" si="173"/>
        <v>0.2762251934933424</v>
      </c>
      <c r="Y219" s="111">
        <f t="shared" si="174"/>
        <v>0.21762884394352522</v>
      </c>
      <c r="Z219" s="111">
        <f t="shared" si="175"/>
        <v>0.20672491635700574</v>
      </c>
      <c r="AA219" s="111">
        <f t="shared" si="176"/>
        <v>0.20421274137372558</v>
      </c>
      <c r="AB219" s="111">
        <f t="shared" si="177"/>
        <v>0.20176733489125143</v>
      </c>
      <c r="AC219" s="111">
        <f t="shared" si="178"/>
        <v>0.1966114787143014</v>
      </c>
      <c r="AD219" s="111">
        <f t="shared" si="179"/>
        <v>0.2256556016813791</v>
      </c>
    </row>
    <row r="220" spans="1:30" x14ac:dyDescent="0.15">
      <c r="E220" s="52"/>
      <c r="F220" s="52"/>
      <c r="G220" s="52"/>
      <c r="H220" s="52"/>
      <c r="I220" s="52"/>
      <c r="J220" s="52"/>
      <c r="K220" s="52"/>
      <c r="L220" s="52"/>
      <c r="M220" s="52"/>
      <c r="N220" s="52"/>
      <c r="O220" s="52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</row>
    <row r="221" spans="1:30" x14ac:dyDescent="0.15">
      <c r="E221" s="52"/>
      <c r="F221" s="52"/>
      <c r="G221" s="52"/>
      <c r="H221" s="52"/>
      <c r="I221" s="52"/>
      <c r="J221" s="52"/>
      <c r="K221" s="52"/>
      <c r="L221" s="52"/>
      <c r="M221" s="52"/>
      <c r="N221" s="52"/>
      <c r="O221" s="52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</row>
    <row r="222" spans="1:30" x14ac:dyDescent="0.15">
      <c r="E222" s="52"/>
      <c r="F222" s="52"/>
      <c r="G222" s="52"/>
      <c r="H222" s="52"/>
      <c r="I222" s="52"/>
      <c r="J222" s="52"/>
      <c r="K222" s="52"/>
      <c r="L222" s="52"/>
      <c r="M222" s="52"/>
      <c r="N222" s="52"/>
      <c r="O222" s="52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</row>
    <row r="223" spans="1:30" x14ac:dyDescent="0.15">
      <c r="E223" s="52"/>
      <c r="F223" s="52"/>
      <c r="G223" s="52"/>
      <c r="H223" s="52"/>
      <c r="I223" s="52"/>
      <c r="J223" s="52"/>
      <c r="K223" s="52"/>
      <c r="L223" s="52"/>
      <c r="M223" s="52"/>
      <c r="N223" s="52"/>
      <c r="O223" s="52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</row>
    <row r="224" spans="1:30" x14ac:dyDescent="0.15">
      <c r="E224" s="52"/>
      <c r="F224" s="52"/>
      <c r="G224" s="52"/>
      <c r="H224" s="52"/>
      <c r="I224" s="52"/>
      <c r="J224" s="52"/>
      <c r="K224" s="52"/>
      <c r="L224" s="52"/>
      <c r="M224" s="52"/>
      <c r="N224" s="52"/>
      <c r="O224" s="52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</row>
    <row r="225" spans="1:30" x14ac:dyDescent="0.15">
      <c r="E225" s="52"/>
      <c r="F225" s="52"/>
      <c r="G225" s="52"/>
      <c r="H225" s="52"/>
      <c r="I225" s="52"/>
      <c r="J225" s="52"/>
      <c r="K225" s="52"/>
      <c r="L225" s="52"/>
      <c r="M225" s="52"/>
      <c r="N225" s="52"/>
      <c r="O225" s="52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</row>
    <row r="226" spans="1:30" x14ac:dyDescent="0.15">
      <c r="E226" s="52"/>
      <c r="F226" s="52"/>
      <c r="G226" s="52"/>
      <c r="H226" s="52"/>
      <c r="I226" s="52"/>
      <c r="J226" s="52"/>
      <c r="K226" s="52"/>
      <c r="L226" s="52"/>
      <c r="M226" s="52"/>
      <c r="N226" s="52"/>
      <c r="O226" s="52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</row>
    <row r="227" spans="1:30" s="20" customFormat="1" x14ac:dyDescent="0.15">
      <c r="A227"/>
      <c r="B227"/>
      <c r="C227"/>
      <c r="D227"/>
      <c r="E227" s="71"/>
      <c r="F227" s="71"/>
      <c r="G227" s="71"/>
      <c r="H227" s="71"/>
      <c r="I227" s="71"/>
      <c r="J227" s="71"/>
      <c r="K227" s="71"/>
      <c r="L227" s="71"/>
      <c r="M227" s="71"/>
      <c r="N227" s="71"/>
      <c r="O227" s="71"/>
      <c r="T227" s="23"/>
      <c r="U227" s="23"/>
      <c r="V227" s="23"/>
      <c r="W227" s="23"/>
      <c r="X227" s="23"/>
      <c r="Y227" s="23"/>
      <c r="Z227" s="23"/>
      <c r="AA227" s="23"/>
      <c r="AB227" s="23"/>
      <c r="AC227" s="23"/>
      <c r="AD227" s="23"/>
    </row>
  </sheetData>
  <mergeCells count="1">
    <mergeCell ref="Q3:AD3"/>
  </mergeCells>
  <phoneticPr fontId="7"/>
  <hyperlinks>
    <hyperlink ref="A2" location="'Home'!a1" display="  [HOME]" xr:uid="{00000000-0004-0000-0200-000000000000}"/>
  </hyperlinks>
  <pageMargins left="0.75" right="0.75" top="1" bottom="1" header="0.5" footer="0.5"/>
  <pageSetup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tabColor theme="4"/>
    <pageSetUpPr fitToPage="1"/>
  </sheetPr>
  <dimension ref="A1:CL180"/>
  <sheetViews>
    <sheetView showGridLines="0" workbookViewId="0">
      <pane xSplit="1" ySplit="5" topLeftCell="B6" activePane="bottomRight" state="frozen"/>
      <selection pane="topRight"/>
      <selection pane="bottomLeft"/>
      <selection pane="bottomRight"/>
    </sheetView>
  </sheetViews>
  <sheetFormatPr baseColWidth="10" defaultRowHeight="13" x14ac:dyDescent="0.15"/>
  <cols>
    <col min="1" max="1" width="24.83203125" customWidth="1"/>
    <col min="2" max="8" width="7.83203125" customWidth="1"/>
    <col min="9" max="15" width="9.6640625" bestFit="1" customWidth="1"/>
    <col min="16" max="16" width="3.6640625" customWidth="1"/>
    <col min="17" max="17" width="8" customWidth="1"/>
    <col min="18" max="20" width="7.6640625" bestFit="1" customWidth="1"/>
    <col min="21" max="28" width="8.6640625" bestFit="1" customWidth="1"/>
    <col min="29" max="30" width="8.6640625" customWidth="1"/>
    <col min="31" max="31" width="2.6640625" customWidth="1"/>
    <col min="32" max="32" width="10.1640625" customWidth="1"/>
    <col min="33" max="33" width="7.6640625" bestFit="1" customWidth="1"/>
    <col min="34" max="37" width="8.6640625" bestFit="1" customWidth="1"/>
    <col min="38" max="38" width="8.6640625" customWidth="1"/>
    <col min="39" max="39" width="8.6640625" bestFit="1" customWidth="1"/>
    <col min="40" max="45" width="10.1640625" bestFit="1" customWidth="1"/>
    <col min="46" max="46" width="2.6640625" customWidth="1"/>
    <col min="47" max="50" width="6.6640625" customWidth="1"/>
    <col min="51" max="51" width="7" customWidth="1"/>
    <col min="52" max="59" width="6.1640625" bestFit="1" customWidth="1"/>
    <col min="60" max="60" width="6.1640625" customWidth="1"/>
    <col min="61" max="61" width="3.1640625" customWidth="1"/>
    <col min="62" max="65" width="6.83203125" customWidth="1"/>
    <col min="66" max="66" width="8.6640625" customWidth="1"/>
    <col min="67" max="67" width="7" customWidth="1"/>
    <col min="68" max="75" width="7.1640625" bestFit="1" customWidth="1"/>
    <col min="76" max="76" width="3" customWidth="1"/>
    <col min="77" max="81" width="5.6640625" customWidth="1"/>
    <col min="82" max="82" width="7" customWidth="1"/>
    <col min="83" max="90" width="7.1640625" bestFit="1" customWidth="1"/>
  </cols>
  <sheetData>
    <row r="1" spans="1:90" ht="18" x14ac:dyDescent="0.2">
      <c r="A1" s="3" t="s">
        <v>299</v>
      </c>
      <c r="B1" s="3"/>
      <c r="C1" s="3"/>
      <c r="D1" s="3"/>
      <c r="E1" s="3"/>
      <c r="F1" s="3"/>
      <c r="G1" s="3"/>
      <c r="H1" s="3"/>
      <c r="J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J1" s="3"/>
      <c r="AK1" s="3"/>
      <c r="AL1" s="3"/>
      <c r="AM1" s="3"/>
      <c r="AN1" s="3"/>
      <c r="AO1" s="3"/>
      <c r="AP1" s="3"/>
      <c r="AQ1" s="3"/>
      <c r="AR1" s="3"/>
      <c r="AS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</row>
    <row r="2" spans="1:90" ht="17" customHeight="1" x14ac:dyDescent="0.15">
      <c r="A2" s="53" t="s">
        <v>256</v>
      </c>
      <c r="B2" s="53"/>
      <c r="C2" s="53"/>
      <c r="D2" s="53"/>
      <c r="E2" s="53"/>
      <c r="F2" s="19"/>
      <c r="G2" s="19"/>
      <c r="H2" s="19"/>
      <c r="I2" s="19"/>
      <c r="J2" s="19"/>
      <c r="K2" s="19"/>
      <c r="L2" s="19"/>
      <c r="M2" s="19"/>
      <c r="N2" s="19"/>
      <c r="O2" s="19"/>
      <c r="AY2" s="24"/>
      <c r="AZ2" s="24"/>
      <c r="BA2" s="24"/>
      <c r="BB2" s="24"/>
      <c r="BC2" s="24"/>
      <c r="BD2" s="24"/>
      <c r="BE2" s="24"/>
      <c r="BF2" s="24"/>
      <c r="BG2" s="24"/>
      <c r="BH2" s="24"/>
    </row>
    <row r="3" spans="1:90" s="76" customFormat="1" ht="18" x14ac:dyDescent="0.2">
      <c r="C3" s="2" t="s">
        <v>240</v>
      </c>
      <c r="F3" s="2"/>
      <c r="G3" s="3"/>
      <c r="I3" s="2"/>
      <c r="L3" s="2"/>
      <c r="N3" s="2"/>
      <c r="O3" s="2"/>
      <c r="Q3" s="2" t="s">
        <v>396</v>
      </c>
      <c r="AF3" s="2" t="s">
        <v>409</v>
      </c>
      <c r="AU3" s="2" t="s">
        <v>287</v>
      </c>
      <c r="BJ3" s="2" t="s">
        <v>400</v>
      </c>
      <c r="BY3" s="2" t="s">
        <v>410</v>
      </c>
    </row>
    <row r="4" spans="1:90" ht="12" customHeight="1" x14ac:dyDescent="0.15">
      <c r="A4" s="77"/>
      <c r="B4" s="190" t="s">
        <v>77</v>
      </c>
      <c r="C4" s="190"/>
      <c r="D4" s="190"/>
      <c r="E4" s="190"/>
      <c r="F4" s="190"/>
      <c r="G4" s="190"/>
      <c r="H4" s="190"/>
      <c r="I4" s="189" t="s">
        <v>14</v>
      </c>
      <c r="J4" s="189"/>
      <c r="K4" s="189"/>
      <c r="L4" s="189"/>
      <c r="M4" s="189"/>
      <c r="N4" s="189"/>
      <c r="O4" s="189"/>
      <c r="P4" s="49"/>
      <c r="Q4" s="190" t="s">
        <v>77</v>
      </c>
      <c r="R4" s="190"/>
      <c r="S4" s="190"/>
      <c r="T4" s="190"/>
      <c r="U4" s="190"/>
      <c r="V4" s="190"/>
      <c r="W4" s="190"/>
      <c r="X4" s="189" t="s">
        <v>14</v>
      </c>
      <c r="Y4" s="189"/>
      <c r="Z4" s="189"/>
      <c r="AA4" s="189"/>
      <c r="AB4" s="189"/>
      <c r="AC4" s="189"/>
      <c r="AD4" s="189"/>
      <c r="AE4" s="49"/>
      <c r="AF4" s="190" t="s">
        <v>77</v>
      </c>
      <c r="AG4" s="190"/>
      <c r="AH4" s="190"/>
      <c r="AI4" s="190"/>
      <c r="AJ4" s="190"/>
      <c r="AK4" s="190"/>
      <c r="AL4" s="190"/>
      <c r="AM4" s="189" t="s">
        <v>14</v>
      </c>
      <c r="AN4" s="189"/>
      <c r="AO4" s="189"/>
      <c r="AP4" s="189"/>
      <c r="AQ4" s="189"/>
      <c r="AR4" s="189"/>
      <c r="AS4" s="189"/>
      <c r="AT4" s="50"/>
      <c r="AU4" s="78"/>
      <c r="AV4" s="78"/>
      <c r="AW4" s="78"/>
      <c r="AX4" s="78"/>
      <c r="AY4" s="78"/>
      <c r="AZ4" s="78"/>
      <c r="BA4" s="78"/>
      <c r="BB4" s="78"/>
      <c r="BC4" s="78"/>
      <c r="BD4" s="78"/>
      <c r="BE4" s="78"/>
      <c r="BF4" s="78"/>
      <c r="BG4" s="78"/>
      <c r="BH4" s="78"/>
      <c r="BI4" s="50"/>
      <c r="BJ4" s="78"/>
      <c r="BK4" s="78"/>
      <c r="BL4" s="78"/>
      <c r="BM4" s="78"/>
      <c r="BN4" s="78"/>
      <c r="BO4" s="78"/>
      <c r="BP4" s="78"/>
      <c r="BQ4" s="78"/>
      <c r="BR4" s="78"/>
      <c r="BS4" s="78"/>
      <c r="BT4" s="78"/>
      <c r="BU4" s="78"/>
      <c r="BV4" s="78"/>
      <c r="BW4" s="78"/>
      <c r="BX4" s="50"/>
      <c r="BY4" s="78"/>
      <c r="BZ4" s="78"/>
      <c r="CA4" s="78"/>
      <c r="CB4" s="78"/>
      <c r="CC4" s="78"/>
      <c r="CD4" s="78"/>
      <c r="CE4" s="78"/>
      <c r="CF4" s="78"/>
      <c r="CG4" s="78"/>
      <c r="CH4" s="78"/>
      <c r="CI4" s="78"/>
      <c r="CJ4" s="78"/>
      <c r="CK4" s="78"/>
      <c r="CL4" s="78"/>
    </row>
    <row r="5" spans="1:90" s="50" customFormat="1" ht="42" x14ac:dyDescent="0.15">
      <c r="A5" s="51" t="s">
        <v>118</v>
      </c>
      <c r="B5" s="51">
        <v>2017</v>
      </c>
      <c r="C5" s="51">
        <v>2018</v>
      </c>
      <c r="D5" s="51">
        <v>2019</v>
      </c>
      <c r="E5" s="51">
        <v>2020</v>
      </c>
      <c r="F5" s="51">
        <v>2021</v>
      </c>
      <c r="G5" s="51">
        <v>2022</v>
      </c>
      <c r="H5" s="51">
        <v>2023</v>
      </c>
      <c r="I5" s="163">
        <v>2024</v>
      </c>
      <c r="J5" s="163">
        <v>2025</v>
      </c>
      <c r="K5" s="163">
        <v>2026</v>
      </c>
      <c r="L5" s="163">
        <v>2027</v>
      </c>
      <c r="M5" s="163">
        <v>2028</v>
      </c>
      <c r="N5" s="163">
        <v>2029</v>
      </c>
      <c r="O5" s="163">
        <v>2030</v>
      </c>
      <c r="P5" s="49"/>
      <c r="Q5" s="51">
        <v>2017</v>
      </c>
      <c r="R5" s="51">
        <v>2018</v>
      </c>
      <c r="S5" s="51">
        <v>2019</v>
      </c>
      <c r="T5" s="51">
        <v>2020</v>
      </c>
      <c r="U5" s="51">
        <v>2021</v>
      </c>
      <c r="V5" s="51">
        <v>2022</v>
      </c>
      <c r="W5" s="51">
        <v>2023</v>
      </c>
      <c r="X5" s="163">
        <v>2024</v>
      </c>
      <c r="Y5" s="163">
        <v>2025</v>
      </c>
      <c r="Z5" s="163">
        <v>2026</v>
      </c>
      <c r="AA5" s="163">
        <v>2027</v>
      </c>
      <c r="AB5" s="163">
        <v>2028</v>
      </c>
      <c r="AC5" s="163">
        <v>2029</v>
      </c>
      <c r="AD5" s="163">
        <v>2030</v>
      </c>
      <c r="AE5" s="49"/>
      <c r="AF5" s="51">
        <v>2017</v>
      </c>
      <c r="AG5" s="51">
        <v>2018</v>
      </c>
      <c r="AH5" s="51">
        <v>2019</v>
      </c>
      <c r="AI5" s="51">
        <v>2020</v>
      </c>
      <c r="AJ5" s="51">
        <v>2021</v>
      </c>
      <c r="AK5" s="51">
        <v>2022</v>
      </c>
      <c r="AL5" s="51">
        <v>2023</v>
      </c>
      <c r="AM5" s="163">
        <v>2024</v>
      </c>
      <c r="AN5" s="163">
        <v>2025</v>
      </c>
      <c r="AO5" s="163">
        <v>2026</v>
      </c>
      <c r="AP5" s="163">
        <v>2027</v>
      </c>
      <c r="AQ5" s="163">
        <v>2028</v>
      </c>
      <c r="AR5" s="163">
        <v>2029</v>
      </c>
      <c r="AS5" s="163">
        <v>2030</v>
      </c>
      <c r="AU5" s="94">
        <v>2018</v>
      </c>
      <c r="AV5" s="94">
        <v>2019</v>
      </c>
      <c r="AW5" s="94">
        <v>2020</v>
      </c>
      <c r="AX5" s="94">
        <v>2021</v>
      </c>
      <c r="AY5" s="94">
        <v>2022</v>
      </c>
      <c r="AZ5" s="94">
        <v>2023</v>
      </c>
      <c r="BA5" s="94">
        <v>2024</v>
      </c>
      <c r="BB5" s="94">
        <v>2025</v>
      </c>
      <c r="BC5" s="94">
        <v>2026</v>
      </c>
      <c r="BD5" s="94">
        <v>2027</v>
      </c>
      <c r="BE5" s="94">
        <v>2028</v>
      </c>
      <c r="BF5" s="94">
        <v>2029</v>
      </c>
      <c r="BG5" s="94">
        <v>2030</v>
      </c>
      <c r="BH5" s="94" t="s">
        <v>524</v>
      </c>
      <c r="BJ5" s="94">
        <v>2017</v>
      </c>
      <c r="BK5" s="94">
        <v>2018</v>
      </c>
      <c r="BL5" s="94">
        <v>2019</v>
      </c>
      <c r="BM5" s="94">
        <v>2020</v>
      </c>
      <c r="BN5" s="94">
        <v>2021</v>
      </c>
      <c r="BO5" s="94">
        <v>2022</v>
      </c>
      <c r="BP5" s="94">
        <v>2023</v>
      </c>
      <c r="BQ5" s="94">
        <v>2024</v>
      </c>
      <c r="BR5" s="94">
        <v>2025</v>
      </c>
      <c r="BS5" s="94">
        <v>2026</v>
      </c>
      <c r="BT5" s="94">
        <v>2027</v>
      </c>
      <c r="BU5" s="94">
        <v>2028</v>
      </c>
      <c r="BV5" s="94">
        <v>2029</v>
      </c>
      <c r="BW5" s="94" t="s">
        <v>498</v>
      </c>
      <c r="BY5" s="94">
        <v>2017</v>
      </c>
      <c r="BZ5" s="94">
        <v>2018</v>
      </c>
      <c r="CA5" s="94">
        <v>2019</v>
      </c>
      <c r="CB5" s="94">
        <v>2020</v>
      </c>
      <c r="CC5" s="94">
        <v>2021</v>
      </c>
      <c r="CD5" s="94">
        <v>2022</v>
      </c>
      <c r="CE5" s="94">
        <v>2023</v>
      </c>
      <c r="CF5" s="94">
        <v>2024</v>
      </c>
      <c r="CG5" s="94">
        <v>2025</v>
      </c>
      <c r="CH5" s="94">
        <v>2026</v>
      </c>
      <c r="CI5" s="94">
        <v>2027</v>
      </c>
      <c r="CJ5" s="94">
        <v>2028</v>
      </c>
      <c r="CK5" s="94">
        <v>2029</v>
      </c>
      <c r="CL5" s="94" t="s">
        <v>498</v>
      </c>
    </row>
    <row r="6" spans="1:90" x14ac:dyDescent="0.15">
      <c r="A6" t="s">
        <v>428</v>
      </c>
      <c r="B6" s="8">
        <f>Q6+AF6</f>
        <v>68.043237082071883</v>
      </c>
      <c r="C6" s="8">
        <f t="shared" ref="C6:O6" si="0">R6+AG6</f>
        <v>91.733631552495083</v>
      </c>
      <c r="D6" s="8">
        <f t="shared" si="0"/>
        <v>116.07261855393037</v>
      </c>
      <c r="E6" s="8">
        <f t="shared" si="0"/>
        <v>148.09642394600755</v>
      </c>
      <c r="F6" s="8">
        <f t="shared" si="0"/>
        <v>129.19198396860949</v>
      </c>
      <c r="G6" s="8">
        <f t="shared" si="0"/>
        <v>122.22280640060478</v>
      </c>
      <c r="H6" s="8">
        <f t="shared" si="0"/>
        <v>138.22347129628267</v>
      </c>
      <c r="I6" s="8">
        <f t="shared" si="0"/>
        <v>188.1353123092554</v>
      </c>
      <c r="J6" s="8">
        <f t="shared" si="0"/>
        <v>249.5517748698482</v>
      </c>
      <c r="K6" s="8">
        <f t="shared" si="0"/>
        <v>326.50173407415252</v>
      </c>
      <c r="L6" s="8">
        <f t="shared" si="0"/>
        <v>423.34794548717218</v>
      </c>
      <c r="M6" s="8">
        <f t="shared" si="0"/>
        <v>547.83553969066531</v>
      </c>
      <c r="N6" s="8">
        <f t="shared" si="0"/>
        <v>707.89874128322492</v>
      </c>
      <c r="O6" s="8">
        <f t="shared" si="0"/>
        <v>908.50236754138859</v>
      </c>
      <c r="P6" s="24"/>
      <c r="Q6" s="72">
        <v>61.04</v>
      </c>
      <c r="R6" s="72">
        <v>83</v>
      </c>
      <c r="S6" s="72">
        <v>105.4</v>
      </c>
      <c r="T6" s="72">
        <v>135</v>
      </c>
      <c r="U6" s="72">
        <v>118</v>
      </c>
      <c r="V6" s="72">
        <v>111.9</v>
      </c>
      <c r="W6" s="72">
        <v>126.9</v>
      </c>
      <c r="X6" s="72">
        <v>173.16324309177782</v>
      </c>
      <c r="Y6" s="72">
        <v>230.25748327608889</v>
      </c>
      <c r="Z6" s="72">
        <v>301.97767485358685</v>
      </c>
      <c r="AA6" s="72">
        <v>392.4592340830884</v>
      </c>
      <c r="AB6" s="72">
        <v>509.01512082460374</v>
      </c>
      <c r="AC6" s="72">
        <v>659.19121786016876</v>
      </c>
      <c r="AD6" s="72">
        <v>847.81340103324533</v>
      </c>
      <c r="AF6" s="72">
        <v>7.0032370820718812</v>
      </c>
      <c r="AG6" s="72">
        <v>8.7336315524950887</v>
      </c>
      <c r="AH6" s="72">
        <v>10.672618553930358</v>
      </c>
      <c r="AI6" s="72">
        <v>13.096423946007539</v>
      </c>
      <c r="AJ6" s="72">
        <v>11.191983968609485</v>
      </c>
      <c r="AK6" s="72">
        <v>10.322806400604778</v>
      </c>
      <c r="AL6" s="72">
        <v>11.323471296282664</v>
      </c>
      <c r="AM6" s="72">
        <v>14.972069217477589</v>
      </c>
      <c r="AN6" s="72">
        <v>19.294291593759308</v>
      </c>
      <c r="AO6" s="72">
        <v>24.524059220565679</v>
      </c>
      <c r="AP6" s="72">
        <v>30.888711404083757</v>
      </c>
      <c r="AQ6" s="72">
        <v>38.820418866061587</v>
      </c>
      <c r="AR6" s="72">
        <v>48.707523423056202</v>
      </c>
      <c r="AS6" s="72">
        <v>60.688966508143281</v>
      </c>
      <c r="AU6" s="24">
        <f t="shared" ref="AU6:AU37" si="1">C6/B6-1</f>
        <v>0.3481667758082776</v>
      </c>
      <c r="AV6" s="24">
        <f t="shared" ref="AV6:AV37" si="2">D6/C6-1</f>
        <v>0.26532239691728732</v>
      </c>
      <c r="AW6" s="24">
        <f t="shared" ref="AW6:AW37" si="3">E6/D6-1</f>
        <v>0.27589457178652421</v>
      </c>
      <c r="AX6" s="24">
        <f t="shared" ref="AX6:AX37" si="4">F6/E6-1</f>
        <v>-0.12764953719807692</v>
      </c>
      <c r="AY6" s="24">
        <f t="shared" ref="AY6:AY37" si="5">G6/F6-1</f>
        <v>-5.3944349749269649E-2</v>
      </c>
      <c r="AZ6" s="24">
        <f t="shared" ref="AZ6:AZ37" si="6">H6/G6-1</f>
        <v>0.1309139052431274</v>
      </c>
      <c r="BA6" s="24">
        <f t="shared" ref="BA6:BA37" si="7">I6/H6-1</f>
        <v>0.36109526511591117</v>
      </c>
      <c r="BB6" s="24">
        <f t="shared" ref="BB6:BB37" si="8">J6/I6-1</f>
        <v>0.32644835149095708</v>
      </c>
      <c r="BC6" s="24">
        <f t="shared" ref="BC6:BC37" si="9">K6/J6-1</f>
        <v>0.30835268250220604</v>
      </c>
      <c r="BD6" s="24">
        <f t="shared" ref="BD6:BD37" si="10">L6/K6-1</f>
        <v>0.29661775514804689</v>
      </c>
      <c r="BE6" s="24">
        <f t="shared" ref="BE6:BE37" si="11">M6/L6-1</f>
        <v>0.29405503329002269</v>
      </c>
      <c r="BF6" s="24">
        <f t="shared" ref="BF6:BF37" si="12">N6/M6-1</f>
        <v>0.29217381859333025</v>
      </c>
      <c r="BG6" s="24">
        <f t="shared" ref="BG6:BG37" si="13">O6/N6-1</f>
        <v>0.28337898425207642</v>
      </c>
      <c r="BH6" s="24">
        <f t="shared" ref="BH6:BH37" si="14">(O6/H6)^(1/($O$5-$H$5))-1</f>
        <v>0.30864126212014797</v>
      </c>
      <c r="BJ6" s="24">
        <f t="shared" ref="BJ6:BJ37" si="15">R6/Q6-1</f>
        <v>0.3597640891218874</v>
      </c>
      <c r="BK6" s="24">
        <f t="shared" ref="BK6:BK37" si="16">S6/R6-1</f>
        <v>0.26987951807228927</v>
      </c>
      <c r="BL6" s="24">
        <f t="shared" ref="BL6:BL37" si="17">T6/S6-1</f>
        <v>0.28083491461100563</v>
      </c>
      <c r="BM6" s="24">
        <f t="shared" ref="BM6:BM37" si="18">U6/T6-1</f>
        <v>-0.12592592592592589</v>
      </c>
      <c r="BN6" s="24">
        <f t="shared" ref="BN6:BN37" si="19">V6/U6-1</f>
        <v>-5.1694915254237195E-2</v>
      </c>
      <c r="BO6" s="24">
        <f t="shared" ref="BO6:BO37" si="20">W6/V6-1</f>
        <v>0.13404825737265424</v>
      </c>
      <c r="BP6" s="24">
        <f t="shared" ref="BP6:BP37" si="21">X6/W6-1</f>
        <v>0.36456456337098353</v>
      </c>
      <c r="BQ6" s="24">
        <f t="shared" ref="BQ6:BQ37" si="22">Y6/X6-1</f>
        <v>0.32971339162347935</v>
      </c>
      <c r="BR6" s="24">
        <f t="shared" ref="BR6:BR37" si="23">Z6/Y6-1</f>
        <v>0.31147822236683731</v>
      </c>
      <c r="BS6" s="24">
        <f t="shared" ref="BS6:BS37" si="24">AA6/Z6-1</f>
        <v>0.29962996196116598</v>
      </c>
      <c r="BT6" s="24">
        <f t="shared" ref="BT6:BT37" si="25">AB6/AA6-1</f>
        <v>0.29698851911034163</v>
      </c>
      <c r="BU6" s="24">
        <f t="shared" ref="BU6:BU37" si="26">AC6/AB6-1</f>
        <v>0.29503268349333123</v>
      </c>
      <c r="BV6" s="24">
        <f t="shared" ref="BV6:BV37" si="27">AD6/AC6-1</f>
        <v>0.28614183269214633</v>
      </c>
      <c r="BW6" s="24">
        <f t="shared" ref="BW6:BW37" si="28">(AD6/W6)^(1/($O$5-$H$5))-1</f>
        <v>0.31169871641481817</v>
      </c>
      <c r="BY6" s="112">
        <f t="shared" ref="BY6:BY37" si="29">IFERROR(AG6/AF6-1,"n.a.")</f>
        <v>0.24708494802396097</v>
      </c>
      <c r="BZ6" s="112">
        <f t="shared" ref="BZ6:BZ37" si="30">IFERROR(AH6/AG6-1,"n.a.")</f>
        <v>0.22201383122022422</v>
      </c>
      <c r="CA6" s="112">
        <f t="shared" ref="CA6:CA37" si="31">IFERROR(AI6/AH6-1,"n.a.")</f>
        <v>0.22710503329893461</v>
      </c>
      <c r="CB6" s="112">
        <f t="shared" ref="CB6:CB37" si="32">IFERROR(AJ6/AI6-1,"n.a.")</f>
        <v>-0.14541679356513382</v>
      </c>
      <c r="CC6" s="112">
        <f t="shared" ref="CC6:CC37" si="33">IFERROR(AK6/AJ6-1,"n.a.")</f>
        <v>-7.7660723107048524E-2</v>
      </c>
      <c r="CD6" s="112">
        <f t="shared" ref="CD6:CD37" si="34">IFERROR(AL6/AK6-1,"n.a.")</f>
        <v>9.6937291744545462E-2</v>
      </c>
      <c r="CE6" s="112">
        <f t="shared" ref="CE6:CE37" si="35">IFERROR(AM6/AL6-1,"n.a.")</f>
        <v>0.32221549609020594</v>
      </c>
      <c r="CF6" s="112">
        <f t="shared" ref="CF6:CF37" si="36">IFERROR(AN6/AM6-1,"n.a.")</f>
        <v>0.28868570626404733</v>
      </c>
      <c r="CG6" s="112">
        <f t="shared" ref="CG6:CG37" si="37">IFERROR(AO6/AN6-1,"n.a.")</f>
        <v>0.27105258575536029</v>
      </c>
      <c r="CH6" s="112">
        <f t="shared" ref="CH6:CH37" si="38">IFERROR(AP6/AO6-1,"n.a.")</f>
        <v>0.25952686405930425</v>
      </c>
      <c r="CI6" s="112">
        <f t="shared" ref="CI6:CI37" si="39">IFERROR(AQ6/AP6-1,"n.a.")</f>
        <v>0.25678337170546994</v>
      </c>
      <c r="CJ6" s="112">
        <f t="shared" ref="CJ6:CJ37" si="40">IFERROR(AR6/AQ6-1,"n.a.")</f>
        <v>0.25468825030217102</v>
      </c>
      <c r="CK6" s="112">
        <f t="shared" ref="CK6:CK37" si="41">IFERROR(AS6/AR6-1,"n.a.")</f>
        <v>0.24598752396052936</v>
      </c>
      <c r="CL6" s="112">
        <f t="shared" ref="CL6:CL37" si="42">IFERROR((AS6/AL6)^(1/($O$5-$H$5))-1,"n.a.")</f>
        <v>0.27104653540093793</v>
      </c>
    </row>
    <row r="7" spans="1:90" x14ac:dyDescent="0.15">
      <c r="A7" t="s">
        <v>160</v>
      </c>
      <c r="B7" s="8">
        <f t="shared" ref="B7:B71" si="43">Q7+AF7</f>
        <v>302.34467149419294</v>
      </c>
      <c r="C7" s="8">
        <f t="shared" ref="C7:C71" si="44">R7+AG7</f>
        <v>370.44825005192297</v>
      </c>
      <c r="D7" s="8">
        <f t="shared" ref="D7:D71" si="45">S7+AH7</f>
        <v>563.47183918345092</v>
      </c>
      <c r="E7" s="8">
        <f t="shared" ref="E7:E71" si="46">T7+AI7</f>
        <v>680.87587467812546</v>
      </c>
      <c r="F7" s="8">
        <f t="shared" ref="F7:F71" si="47">U7+AJ7</f>
        <v>918.72655659249563</v>
      </c>
      <c r="G7" s="8">
        <f t="shared" ref="G7:G71" si="48">V7+AK7</f>
        <v>1243.7684453894906</v>
      </c>
      <c r="H7" s="8">
        <f t="shared" ref="H7:H71" si="49">W7+AL7</f>
        <v>1400.0125226190175</v>
      </c>
      <c r="I7" s="8">
        <f t="shared" ref="I7:I71" si="50">X7+AM7</f>
        <v>1728.4531866812292</v>
      </c>
      <c r="J7" s="8">
        <f t="shared" ref="J7:J71" si="51">Y7+AN7</f>
        <v>2138.7294097478411</v>
      </c>
      <c r="K7" s="8">
        <f t="shared" ref="K7:K71" si="52">Z7+AO7</f>
        <v>2650.0374031466049</v>
      </c>
      <c r="L7" s="8">
        <f t="shared" ref="L7:L71" si="53">AA7+AP7</f>
        <v>3257.3797915595619</v>
      </c>
      <c r="M7" s="8">
        <f t="shared" ref="M7:M71" si="54">AB7+AQ7</f>
        <v>3998.1669797784848</v>
      </c>
      <c r="N7" s="8">
        <f t="shared" ref="N7:N71" si="55">AC7+AR7</f>
        <v>4888.2240653304252</v>
      </c>
      <c r="O7" s="8">
        <f t="shared" ref="O7:O71" si="56">AD7+AS7</f>
        <v>6032.273429901149</v>
      </c>
      <c r="P7" s="24"/>
      <c r="Q7" s="72">
        <v>272</v>
      </c>
      <c r="R7" s="72">
        <v>334.5</v>
      </c>
      <c r="S7" s="72">
        <v>511</v>
      </c>
      <c r="T7" s="72">
        <v>612</v>
      </c>
      <c r="U7" s="72">
        <v>831</v>
      </c>
      <c r="V7" s="72">
        <v>1131</v>
      </c>
      <c r="W7" s="72">
        <v>1250</v>
      </c>
      <c r="X7" s="72">
        <v>1542.6447443333825</v>
      </c>
      <c r="Y7" s="72">
        <v>1908.2112962171218</v>
      </c>
      <c r="Z7" s="72">
        <v>2363.9292561875068</v>
      </c>
      <c r="AA7" s="72">
        <v>2904.4982716422383</v>
      </c>
      <c r="AB7" s="72">
        <v>3564.1779616919466</v>
      </c>
      <c r="AC7" s="72">
        <v>4357.0519357249468</v>
      </c>
      <c r="AD7" s="72">
        <v>5380.2010549492852</v>
      </c>
      <c r="AF7" s="72">
        <v>30.344671494192941</v>
      </c>
      <c r="AG7" s="72">
        <v>35.948250051922976</v>
      </c>
      <c r="AH7" s="72">
        <v>52.471839183450975</v>
      </c>
      <c r="AI7" s="72">
        <v>68.875874678125513</v>
      </c>
      <c r="AJ7" s="72">
        <v>87.726556592495612</v>
      </c>
      <c r="AK7" s="72">
        <v>112.76844538949068</v>
      </c>
      <c r="AL7" s="72">
        <v>150.01252261901757</v>
      </c>
      <c r="AM7" s="72">
        <v>185.80844234784672</v>
      </c>
      <c r="AN7" s="72">
        <v>230.51811353071915</v>
      </c>
      <c r="AO7" s="72">
        <v>286.10814695909818</v>
      </c>
      <c r="AP7" s="72">
        <v>352.88151991732377</v>
      </c>
      <c r="AQ7" s="72">
        <v>433.98901808653818</v>
      </c>
      <c r="AR7" s="72">
        <v>531.17212960547795</v>
      </c>
      <c r="AS7" s="72">
        <v>652.07237495186405</v>
      </c>
      <c r="AU7" s="24">
        <f t="shared" si="1"/>
        <v>0.22525145960456627</v>
      </c>
      <c r="AV7" s="24">
        <f t="shared" si="2"/>
        <v>0.52105412592574885</v>
      </c>
      <c r="AW7" s="24">
        <f t="shared" si="3"/>
        <v>0.20835830174726966</v>
      </c>
      <c r="AX7" s="24">
        <f t="shared" si="4"/>
        <v>0.34933045913370142</v>
      </c>
      <c r="AY7" s="24">
        <f t="shared" si="5"/>
        <v>0.35379611753311746</v>
      </c>
      <c r="AZ7" s="24">
        <f t="shared" si="6"/>
        <v>0.12562151565165225</v>
      </c>
      <c r="BA7" s="24">
        <f t="shared" si="7"/>
        <v>0.23459837591152</v>
      </c>
      <c r="BB7" s="24">
        <f t="shared" si="8"/>
        <v>0.23736611799962937</v>
      </c>
      <c r="BC7" s="24">
        <f t="shared" si="9"/>
        <v>0.23907091335086084</v>
      </c>
      <c r="BD7" s="24">
        <f t="shared" si="10"/>
        <v>0.22918257217494742</v>
      </c>
      <c r="BE7" s="24">
        <f t="shared" si="11"/>
        <v>0.22741811996821237</v>
      </c>
      <c r="BF7" s="24">
        <f t="shared" si="12"/>
        <v>0.22261628642664988</v>
      </c>
      <c r="BG7" s="24">
        <f t="shared" si="13"/>
        <v>0.23404192387269185</v>
      </c>
      <c r="BH7" s="24">
        <f t="shared" si="14"/>
        <v>0.23203004752301259</v>
      </c>
      <c r="BJ7" s="24">
        <f t="shared" si="15"/>
        <v>0.22977941176470584</v>
      </c>
      <c r="BK7" s="24">
        <f t="shared" si="16"/>
        <v>0.52765321375186836</v>
      </c>
      <c r="BL7" s="24">
        <f t="shared" si="17"/>
        <v>0.197651663405088</v>
      </c>
      <c r="BM7" s="24">
        <f t="shared" si="18"/>
        <v>0.35784313725490202</v>
      </c>
      <c r="BN7" s="24">
        <f t="shared" si="19"/>
        <v>0.36101083032490977</v>
      </c>
      <c r="BO7" s="24">
        <f t="shared" si="20"/>
        <v>0.10521662245800179</v>
      </c>
      <c r="BP7" s="24">
        <f t="shared" si="21"/>
        <v>0.23411579546670591</v>
      </c>
      <c r="BQ7" s="24">
        <f t="shared" si="22"/>
        <v>0.23697390680944519</v>
      </c>
      <c r="BR7" s="24">
        <f t="shared" si="23"/>
        <v>0.23881944356676321</v>
      </c>
      <c r="BS7" s="24">
        <f t="shared" si="24"/>
        <v>0.2286739393912951</v>
      </c>
      <c r="BT7" s="24">
        <f t="shared" si="25"/>
        <v>0.22712345760037844</v>
      </c>
      <c r="BU7" s="24">
        <f t="shared" si="26"/>
        <v>0.2224563370726349</v>
      </c>
      <c r="BV7" s="24">
        <f t="shared" si="27"/>
        <v>0.23482600949398647</v>
      </c>
      <c r="BW7" s="24">
        <f t="shared" si="28"/>
        <v>0.23184339409983568</v>
      </c>
      <c r="BY7" s="112">
        <f t="shared" si="29"/>
        <v>0.18466433419133876</v>
      </c>
      <c r="BZ7" s="112">
        <f t="shared" si="30"/>
        <v>0.45964933223902804</v>
      </c>
      <c r="CA7" s="112">
        <f t="shared" si="31"/>
        <v>0.31262551017743223</v>
      </c>
      <c r="CB7" s="112">
        <f t="shared" si="32"/>
        <v>0.27369063554494422</v>
      </c>
      <c r="CC7" s="112">
        <f t="shared" si="33"/>
        <v>0.28545391235767736</v>
      </c>
      <c r="CD7" s="112">
        <f t="shared" si="34"/>
        <v>0.33027037927932468</v>
      </c>
      <c r="CE7" s="112">
        <f t="shared" si="35"/>
        <v>0.23861954391460372</v>
      </c>
      <c r="CF7" s="112">
        <f t="shared" si="36"/>
        <v>0.24062238840134453</v>
      </c>
      <c r="CG7" s="112">
        <f t="shared" si="37"/>
        <v>0.24115256097205151</v>
      </c>
      <c r="CH7" s="112">
        <f t="shared" si="38"/>
        <v>0.23338508066941377</v>
      </c>
      <c r="CI7" s="112">
        <f t="shared" si="39"/>
        <v>0.22984342786841605</v>
      </c>
      <c r="CJ7" s="112">
        <f t="shared" si="40"/>
        <v>0.22392988639993949</v>
      </c>
      <c r="CK7" s="112">
        <f t="shared" si="41"/>
        <v>0.22761029543508493</v>
      </c>
      <c r="CL7" s="112">
        <f t="shared" si="42"/>
        <v>0.23357880319217705</v>
      </c>
    </row>
    <row r="8" spans="1:90" x14ac:dyDescent="0.15">
      <c r="A8" t="s">
        <v>123</v>
      </c>
      <c r="B8" s="8">
        <f t="shared" si="43"/>
        <v>874.82459735445741</v>
      </c>
      <c r="C8" s="8">
        <f t="shared" si="44"/>
        <v>1101.1961593117826</v>
      </c>
      <c r="D8" s="8">
        <f t="shared" si="45"/>
        <v>1529.7913042367845</v>
      </c>
      <c r="E8" s="8">
        <f t="shared" si="46"/>
        <v>2512.9585179949468</v>
      </c>
      <c r="F8" s="8">
        <f t="shared" si="47"/>
        <v>3426.4826764554891</v>
      </c>
      <c r="G8" s="8">
        <f t="shared" si="48"/>
        <v>4051.1095777144214</v>
      </c>
      <c r="H8" s="8">
        <f t="shared" si="49"/>
        <v>8583.5189425902863</v>
      </c>
      <c r="I8" s="8">
        <f t="shared" si="50"/>
        <v>12204.868997301819</v>
      </c>
      <c r="J8" s="8">
        <f t="shared" si="51"/>
        <v>17218.576815536242</v>
      </c>
      <c r="K8" s="8">
        <f t="shared" si="52"/>
        <v>24121.822399498174</v>
      </c>
      <c r="L8" s="8">
        <f t="shared" si="53"/>
        <v>33584.307460248063</v>
      </c>
      <c r="M8" s="8">
        <f t="shared" si="54"/>
        <v>46503.985700855766</v>
      </c>
      <c r="N8" s="8">
        <f t="shared" si="55"/>
        <v>62659.134718365887</v>
      </c>
      <c r="O8" s="8">
        <f t="shared" si="56"/>
        <v>81613.700101041948</v>
      </c>
      <c r="P8" s="24"/>
      <c r="Q8" s="72">
        <v>790</v>
      </c>
      <c r="R8" s="72">
        <v>997.46399999999994</v>
      </c>
      <c r="S8" s="72">
        <v>1390</v>
      </c>
      <c r="T8" s="72">
        <v>2290</v>
      </c>
      <c r="U8" s="72">
        <v>3130</v>
      </c>
      <c r="V8" s="72">
        <v>3710</v>
      </c>
      <c r="W8" s="72">
        <v>7880</v>
      </c>
      <c r="X8" s="72">
        <v>11233.657882281541</v>
      </c>
      <c r="Y8" s="72">
        <v>15888.47991053941</v>
      </c>
      <c r="Z8" s="72">
        <v>22313.240090319556</v>
      </c>
      <c r="AA8" s="72">
        <v>31140.6239000727</v>
      </c>
      <c r="AB8" s="72">
        <v>43220.612162699676</v>
      </c>
      <c r="AC8" s="72">
        <v>58365.847067824987</v>
      </c>
      <c r="AD8" s="72">
        <v>76185.847543564945</v>
      </c>
      <c r="AF8" s="72">
        <v>84.824597354457438</v>
      </c>
      <c r="AG8" s="72">
        <v>103.73215931178265</v>
      </c>
      <c r="AH8" s="72">
        <v>139.79130423678447</v>
      </c>
      <c r="AI8" s="72">
        <v>222.95851799494682</v>
      </c>
      <c r="AJ8" s="72">
        <v>296.4826764554889</v>
      </c>
      <c r="AK8" s="72">
        <v>341.10957771442128</v>
      </c>
      <c r="AL8" s="72">
        <v>703.51894259028666</v>
      </c>
      <c r="AM8" s="72">
        <v>971.21111502027748</v>
      </c>
      <c r="AN8" s="72">
        <v>1330.096904996833</v>
      </c>
      <c r="AO8" s="72">
        <v>1808.5823091786201</v>
      </c>
      <c r="AP8" s="72">
        <v>2443.683560175366</v>
      </c>
      <c r="AQ8" s="72">
        <v>3283.3735381560941</v>
      </c>
      <c r="AR8" s="72">
        <v>4293.2876505409004</v>
      </c>
      <c r="AS8" s="72">
        <v>5427.8525574769992</v>
      </c>
      <c r="AU8" s="24">
        <f t="shared" si="1"/>
        <v>0.25876222804193172</v>
      </c>
      <c r="AV8" s="24">
        <f t="shared" si="2"/>
        <v>0.38920871753935482</v>
      </c>
      <c r="AW8" s="24">
        <f t="shared" si="3"/>
        <v>0.64268061338514793</v>
      </c>
      <c r="AX8" s="24">
        <f t="shared" si="4"/>
        <v>0.36352536339892705</v>
      </c>
      <c r="AY8" s="24">
        <f t="shared" si="5"/>
        <v>0.18229390317685046</v>
      </c>
      <c r="AZ8" s="24">
        <f t="shared" si="6"/>
        <v>1.1188069041156341</v>
      </c>
      <c r="BA8" s="24">
        <f t="shared" si="7"/>
        <v>0.42189573750957465</v>
      </c>
      <c r="BB8" s="24">
        <f t="shared" si="8"/>
        <v>0.41079570942898469</v>
      </c>
      <c r="BC8" s="24">
        <f t="shared" si="9"/>
        <v>0.40091847647554513</v>
      </c>
      <c r="BD8" s="24">
        <f t="shared" si="10"/>
        <v>0.39227902867516118</v>
      </c>
      <c r="BE8" s="24">
        <f t="shared" si="11"/>
        <v>0.38469390074218546</v>
      </c>
      <c r="BF8" s="24">
        <f t="shared" si="12"/>
        <v>0.34739278309241417</v>
      </c>
      <c r="BG8" s="24">
        <f t="shared" si="13"/>
        <v>0.30250282688822905</v>
      </c>
      <c r="BH8" s="24">
        <f t="shared" si="14"/>
        <v>0.37952076674707635</v>
      </c>
      <c r="BJ8" s="24">
        <f t="shared" si="15"/>
        <v>0.26261265822784807</v>
      </c>
      <c r="BK8" s="24">
        <f t="shared" si="16"/>
        <v>0.39353400222965451</v>
      </c>
      <c r="BL8" s="24">
        <f t="shared" si="17"/>
        <v>0.64748201438848918</v>
      </c>
      <c r="BM8" s="24">
        <f t="shared" si="18"/>
        <v>0.36681222707423577</v>
      </c>
      <c r="BN8" s="24">
        <f t="shared" si="19"/>
        <v>0.18530351437699677</v>
      </c>
      <c r="BO8" s="24">
        <f t="shared" si="20"/>
        <v>1.1239892183288411</v>
      </c>
      <c r="BP8" s="24">
        <f t="shared" si="21"/>
        <v>0.42559110181237836</v>
      </c>
      <c r="BQ8" s="24">
        <f t="shared" si="22"/>
        <v>0.414363876578417</v>
      </c>
      <c r="BR8" s="24">
        <f t="shared" si="23"/>
        <v>0.40436594412775562</v>
      </c>
      <c r="BS8" s="24">
        <f t="shared" si="24"/>
        <v>0.39561192251872201</v>
      </c>
      <c r="BT8" s="24">
        <f t="shared" si="25"/>
        <v>0.38791734877857653</v>
      </c>
      <c r="BU8" s="24">
        <f t="shared" si="26"/>
        <v>0.35041694569509074</v>
      </c>
      <c r="BV8" s="24">
        <f t="shared" si="27"/>
        <v>0.30531554617946233</v>
      </c>
      <c r="BW8" s="24">
        <f t="shared" si="28"/>
        <v>0.38281477832751554</v>
      </c>
      <c r="BY8" s="112">
        <f t="shared" si="29"/>
        <v>0.2229018768968154</v>
      </c>
      <c r="BZ8" s="112">
        <f t="shared" si="30"/>
        <v>0.34761779918820168</v>
      </c>
      <c r="CA8" s="112">
        <f t="shared" si="31"/>
        <v>0.59493839199962095</v>
      </c>
      <c r="CB8" s="112">
        <f t="shared" si="32"/>
        <v>0.32976608887492009</v>
      </c>
      <c r="CC8" s="112">
        <f t="shared" si="33"/>
        <v>0.15052110899852944</v>
      </c>
      <c r="CD8" s="112">
        <f t="shared" si="34"/>
        <v>1.0624426534844367</v>
      </c>
      <c r="CE8" s="112">
        <f t="shared" si="35"/>
        <v>0.38050456956336509</v>
      </c>
      <c r="CF8" s="112">
        <f t="shared" si="36"/>
        <v>0.36952397313643037</v>
      </c>
      <c r="CG8" s="112">
        <f t="shared" si="37"/>
        <v>0.35973725101099041</v>
      </c>
      <c r="CH8" s="112">
        <f t="shared" si="38"/>
        <v>0.35115971652137934</v>
      </c>
      <c r="CI8" s="112">
        <f t="shared" si="39"/>
        <v>0.34361649424055107</v>
      </c>
      <c r="CJ8" s="112">
        <f t="shared" si="40"/>
        <v>0.30758428812579242</v>
      </c>
      <c r="CK8" s="112">
        <f t="shared" si="41"/>
        <v>0.26426482436907239</v>
      </c>
      <c r="CL8" s="112">
        <f t="shared" si="42"/>
        <v>0.33895076164684035</v>
      </c>
    </row>
    <row r="9" spans="1:90" x14ac:dyDescent="0.15">
      <c r="A9" t="s">
        <v>158</v>
      </c>
      <c r="B9" s="8">
        <f t="shared" si="43"/>
        <v>63.83759740108006</v>
      </c>
      <c r="C9" s="8">
        <f t="shared" si="44"/>
        <v>82.014157184577144</v>
      </c>
      <c r="D9" s="8">
        <f t="shared" si="45"/>
        <v>118.1925690749226</v>
      </c>
      <c r="E9" s="8">
        <f t="shared" si="46"/>
        <v>260.2801077317398</v>
      </c>
      <c r="F9" s="8">
        <f t="shared" si="47"/>
        <v>644.39684301895181</v>
      </c>
      <c r="G9" s="8">
        <f t="shared" si="48"/>
        <v>780.31802914867887</v>
      </c>
      <c r="H9" s="8">
        <f t="shared" si="49"/>
        <v>842.02283234093602</v>
      </c>
      <c r="I9" s="8">
        <f t="shared" si="50"/>
        <v>1240.6660544457197</v>
      </c>
      <c r="J9" s="8">
        <f t="shared" si="51"/>
        <v>1804.0769687435004</v>
      </c>
      <c r="K9" s="8">
        <f t="shared" si="52"/>
        <v>2591.4739086518393</v>
      </c>
      <c r="L9" s="8">
        <f t="shared" si="53"/>
        <v>3713.2058211761605</v>
      </c>
      <c r="M9" s="8">
        <f t="shared" si="54"/>
        <v>5254.3012457961004</v>
      </c>
      <c r="N9" s="8">
        <f t="shared" si="55"/>
        <v>7335.4925830842985</v>
      </c>
      <c r="O9" s="8">
        <f t="shared" si="56"/>
        <v>10193.057836890648</v>
      </c>
      <c r="P9" s="24"/>
      <c r="Q9" s="72">
        <v>57.813000000000002</v>
      </c>
      <c r="R9" s="72">
        <v>74.457499999999996</v>
      </c>
      <c r="S9" s="72">
        <v>107.568</v>
      </c>
      <c r="T9" s="72">
        <v>237.43800000000002</v>
      </c>
      <c r="U9" s="72">
        <v>570.9899999999999</v>
      </c>
      <c r="V9" s="72">
        <v>623.65</v>
      </c>
      <c r="W9" s="72">
        <v>682</v>
      </c>
      <c r="X9" s="72">
        <v>1023.4246012598929</v>
      </c>
      <c r="Y9" s="72">
        <v>1510.3714337063066</v>
      </c>
      <c r="Z9" s="72">
        <v>2196.9924525236756</v>
      </c>
      <c r="AA9" s="72">
        <v>3184.4709467320845</v>
      </c>
      <c r="AB9" s="72">
        <v>4550.6989513604003</v>
      </c>
      <c r="AC9" s="72">
        <v>6406.7307921886486</v>
      </c>
      <c r="AD9" s="72">
        <v>8971.5490391227395</v>
      </c>
      <c r="AF9" s="72">
        <v>6.0245974010800598</v>
      </c>
      <c r="AG9" s="72">
        <v>7.5566571845771451</v>
      </c>
      <c r="AH9" s="72">
        <v>10.624569074922611</v>
      </c>
      <c r="AI9" s="72">
        <v>22.842107731739816</v>
      </c>
      <c r="AJ9" s="72">
        <v>73.406843018951946</v>
      </c>
      <c r="AK9" s="72">
        <v>156.66802914867893</v>
      </c>
      <c r="AL9" s="72">
        <v>160.02283234093599</v>
      </c>
      <c r="AM9" s="72">
        <v>217.24145318582674</v>
      </c>
      <c r="AN9" s="72">
        <v>293.70553503719384</v>
      </c>
      <c r="AO9" s="72">
        <v>394.48145612816393</v>
      </c>
      <c r="AP9" s="72">
        <v>528.73487444407601</v>
      </c>
      <c r="AQ9" s="72">
        <v>703.60229443570006</v>
      </c>
      <c r="AR9" s="72">
        <v>928.76179089564971</v>
      </c>
      <c r="AS9" s="72">
        <v>1221.5087977679086</v>
      </c>
      <c r="AU9" s="24">
        <f t="shared" si="1"/>
        <v>0.28473126376133884</v>
      </c>
      <c r="AV9" s="24">
        <f t="shared" si="2"/>
        <v>0.44112398556902876</v>
      </c>
      <c r="AW9" s="24">
        <f t="shared" si="3"/>
        <v>1.2021698129494718</v>
      </c>
      <c r="AX9" s="24">
        <f t="shared" si="4"/>
        <v>1.4757821434556404</v>
      </c>
      <c r="AY9" s="24">
        <f t="shared" si="5"/>
        <v>0.21092776540143543</v>
      </c>
      <c r="AZ9" s="24">
        <f t="shared" si="6"/>
        <v>7.9076480213556843E-2</v>
      </c>
      <c r="BA9" s="24">
        <f t="shared" si="7"/>
        <v>0.47343516920616313</v>
      </c>
      <c r="BB9" s="24">
        <f t="shared" si="8"/>
        <v>0.45411971438961496</v>
      </c>
      <c r="BC9" s="24">
        <f t="shared" si="9"/>
        <v>0.43645418324737184</v>
      </c>
      <c r="BD9" s="24">
        <f t="shared" si="10"/>
        <v>0.43285479694753293</v>
      </c>
      <c r="BE9" s="24">
        <f t="shared" si="11"/>
        <v>0.41503097292134394</v>
      </c>
      <c r="BF9" s="24">
        <f t="shared" si="12"/>
        <v>0.39609288465394576</v>
      </c>
      <c r="BG9" s="24">
        <f t="shared" si="13"/>
        <v>0.38955328785907528</v>
      </c>
      <c r="BH9" s="24">
        <f t="shared" si="14"/>
        <v>0.42794512204323532</v>
      </c>
      <c r="BJ9" s="24">
        <f t="shared" si="15"/>
        <v>0.28790237489837911</v>
      </c>
      <c r="BK9" s="24">
        <f t="shared" si="16"/>
        <v>0.44468992378202343</v>
      </c>
      <c r="BL9" s="24">
        <f t="shared" si="17"/>
        <v>1.2073293172690764</v>
      </c>
      <c r="BM9" s="24">
        <f t="shared" si="18"/>
        <v>1.4047961994289029</v>
      </c>
      <c r="BN9" s="24">
        <f t="shared" si="19"/>
        <v>9.2225783288674146E-2</v>
      </c>
      <c r="BO9" s="24">
        <f t="shared" si="20"/>
        <v>9.3562094123306405E-2</v>
      </c>
      <c r="BP9" s="24">
        <f t="shared" si="21"/>
        <v>0.50062258249251168</v>
      </c>
      <c r="BQ9" s="24">
        <f t="shared" si="22"/>
        <v>0.47580137495908814</v>
      </c>
      <c r="BR9" s="24">
        <f t="shared" si="23"/>
        <v>0.45460408181348289</v>
      </c>
      <c r="BS9" s="24">
        <f t="shared" si="24"/>
        <v>0.44946831431946732</v>
      </c>
      <c r="BT9" s="24">
        <f t="shared" si="25"/>
        <v>0.42902825225343766</v>
      </c>
      <c r="BU9" s="24">
        <f t="shared" si="26"/>
        <v>0.40785643275158878</v>
      </c>
      <c r="BV9" s="24">
        <f t="shared" si="27"/>
        <v>0.40033182759313424</v>
      </c>
      <c r="BW9" s="24">
        <f t="shared" si="28"/>
        <v>0.44500386485259602</v>
      </c>
      <c r="BY9" s="112">
        <f t="shared" si="29"/>
        <v>0.2543007742264114</v>
      </c>
      <c r="BZ9" s="112">
        <f t="shared" si="30"/>
        <v>0.40598796735241072</v>
      </c>
      <c r="CA9" s="112">
        <f t="shared" si="31"/>
        <v>1.149932629799971</v>
      </c>
      <c r="CB9" s="112">
        <f t="shared" si="32"/>
        <v>2.2136632871646458</v>
      </c>
      <c r="CC9" s="112">
        <f t="shared" si="33"/>
        <v>1.1342428403879303</v>
      </c>
      <c r="CD9" s="112">
        <f t="shared" si="34"/>
        <v>2.141345117115967E-2</v>
      </c>
      <c r="CE9" s="112">
        <f t="shared" si="35"/>
        <v>0.35756535494249886</v>
      </c>
      <c r="CF9" s="112">
        <f t="shared" si="36"/>
        <v>0.35197739993922927</v>
      </c>
      <c r="CG9" s="112">
        <f t="shared" si="37"/>
        <v>0.34311890335402828</v>
      </c>
      <c r="CH9" s="112">
        <f t="shared" si="38"/>
        <v>0.34032884494396676</v>
      </c>
      <c r="CI9" s="112">
        <f t="shared" si="39"/>
        <v>0.33072798569506823</v>
      </c>
      <c r="CJ9" s="112">
        <f t="shared" si="40"/>
        <v>0.32000961088469881</v>
      </c>
      <c r="CK9" s="112">
        <f t="shared" si="41"/>
        <v>0.31520138935727404</v>
      </c>
      <c r="CL9" s="112">
        <f t="shared" si="42"/>
        <v>0.33690975536993184</v>
      </c>
    </row>
    <row r="10" spans="1:90" x14ac:dyDescent="0.15">
      <c r="A10" t="s">
        <v>119</v>
      </c>
      <c r="B10" s="8">
        <f t="shared" si="43"/>
        <v>6624.7606849999993</v>
      </c>
      <c r="C10" s="8">
        <f t="shared" si="44"/>
        <v>6746.1683791382284</v>
      </c>
      <c r="D10" s="8">
        <f t="shared" si="45"/>
        <v>9572.6614856484339</v>
      </c>
      <c r="E10" s="8">
        <f t="shared" si="46"/>
        <v>14529.718691858201</v>
      </c>
      <c r="F10" s="8">
        <f t="shared" si="47"/>
        <v>19577.832378837073</v>
      </c>
      <c r="G10" s="8">
        <f t="shared" si="48"/>
        <v>25945.625285667153</v>
      </c>
      <c r="H10" s="8">
        <f t="shared" si="49"/>
        <v>36286.920222007582</v>
      </c>
      <c r="I10" s="8">
        <f t="shared" si="50"/>
        <v>47091.597087362912</v>
      </c>
      <c r="J10" s="8">
        <f t="shared" si="51"/>
        <v>60973.618200856465</v>
      </c>
      <c r="K10" s="8">
        <f t="shared" si="52"/>
        <v>78615.511686394253</v>
      </c>
      <c r="L10" s="8">
        <f t="shared" si="53"/>
        <v>100842.59797804979</v>
      </c>
      <c r="M10" s="8">
        <f t="shared" si="54"/>
        <v>129253.784212267</v>
      </c>
      <c r="N10" s="8">
        <f t="shared" si="55"/>
        <v>166289.30685935472</v>
      </c>
      <c r="O10" s="8">
        <f t="shared" si="56"/>
        <v>212546.51286563059</v>
      </c>
      <c r="P10" s="24"/>
      <c r="Q10" s="72">
        <v>5396.7969999999996</v>
      </c>
      <c r="R10" s="72">
        <v>5161.2549999999992</v>
      </c>
      <c r="S10" s="72">
        <v>7351.2889999999998</v>
      </c>
      <c r="T10" s="72">
        <v>10843.378999999999</v>
      </c>
      <c r="U10" s="72">
        <v>14025.933999999999</v>
      </c>
      <c r="V10" s="72">
        <v>16790</v>
      </c>
      <c r="W10" s="72">
        <v>23765.332848015001</v>
      </c>
      <c r="X10" s="72">
        <v>30044.184164931696</v>
      </c>
      <c r="Y10" s="72">
        <v>37832.136655215843</v>
      </c>
      <c r="Z10" s="72">
        <v>47417.396394907395</v>
      </c>
      <c r="AA10" s="72">
        <v>59095.179817920201</v>
      </c>
      <c r="AB10" s="72">
        <v>73866.673260897485</v>
      </c>
      <c r="AC10" s="72">
        <v>93400.654595257991</v>
      </c>
      <c r="AD10" s="72">
        <v>117566.34569002791</v>
      </c>
      <c r="AF10" s="72">
        <v>1227.9636849999999</v>
      </c>
      <c r="AG10" s="72">
        <v>1584.9133791382292</v>
      </c>
      <c r="AH10" s="72">
        <v>2221.372485648435</v>
      </c>
      <c r="AI10" s="72">
        <v>3686.339691858203</v>
      </c>
      <c r="AJ10" s="72">
        <v>5551.8983788370733</v>
      </c>
      <c r="AK10" s="72">
        <v>9155.6252856671526</v>
      </c>
      <c r="AL10" s="72">
        <v>12521.587373992585</v>
      </c>
      <c r="AM10" s="72">
        <v>17047.412922431216</v>
      </c>
      <c r="AN10" s="72">
        <v>23141.481545640618</v>
      </c>
      <c r="AO10" s="72">
        <v>31198.115291486851</v>
      </c>
      <c r="AP10" s="72">
        <v>41747.418160129586</v>
      </c>
      <c r="AQ10" s="72">
        <v>55387.110951369519</v>
      </c>
      <c r="AR10" s="72">
        <v>72888.652264096716</v>
      </c>
      <c r="AS10" s="72">
        <v>94980.167175602677</v>
      </c>
      <c r="AU10" s="24">
        <f t="shared" si="1"/>
        <v>1.8326351684389897E-2</v>
      </c>
      <c r="AV10" s="24">
        <f t="shared" si="2"/>
        <v>0.41897755105710366</v>
      </c>
      <c r="AW10" s="24">
        <f t="shared" si="3"/>
        <v>0.51783479585499892</v>
      </c>
      <c r="AX10" s="24">
        <f t="shared" si="4"/>
        <v>0.34743368361340732</v>
      </c>
      <c r="AY10" s="24">
        <f t="shared" si="5"/>
        <v>0.32525525725276072</v>
      </c>
      <c r="AZ10" s="24">
        <f t="shared" si="6"/>
        <v>0.39857566824774704</v>
      </c>
      <c r="BA10" s="24">
        <f t="shared" si="7"/>
        <v>0.29775678947816631</v>
      </c>
      <c r="BB10" s="24">
        <f t="shared" si="8"/>
        <v>0.2947876473108364</v>
      </c>
      <c r="BC10" s="24">
        <f t="shared" si="9"/>
        <v>0.28933650332874583</v>
      </c>
      <c r="BD10" s="24">
        <f t="shared" si="10"/>
        <v>0.28273156041166247</v>
      </c>
      <c r="BE10" s="24">
        <f t="shared" si="11"/>
        <v>0.28173794412160436</v>
      </c>
      <c r="BF10" s="24">
        <f t="shared" si="12"/>
        <v>0.28653337210047281</v>
      </c>
      <c r="BG10" s="24">
        <f t="shared" si="13"/>
        <v>0.27817306404072983</v>
      </c>
      <c r="BH10" s="24">
        <f t="shared" si="14"/>
        <v>0.28727691796653199</v>
      </c>
      <c r="BJ10" s="24">
        <f t="shared" si="15"/>
        <v>-4.3644776707369326E-2</v>
      </c>
      <c r="BK10" s="24">
        <f t="shared" si="16"/>
        <v>0.42432199145362914</v>
      </c>
      <c r="BL10" s="24">
        <f t="shared" si="17"/>
        <v>0.47503097756053392</v>
      </c>
      <c r="BM10" s="24">
        <f t="shared" si="18"/>
        <v>0.29350214541057729</v>
      </c>
      <c r="BN10" s="24">
        <f t="shared" si="19"/>
        <v>0.19706823089285885</v>
      </c>
      <c r="BO10" s="24">
        <f t="shared" si="20"/>
        <v>0.41544567290142953</v>
      </c>
      <c r="BP10" s="24">
        <f t="shared" si="21"/>
        <v>0.26420211983023556</v>
      </c>
      <c r="BQ10" s="24">
        <f t="shared" si="22"/>
        <v>0.25921664064935523</v>
      </c>
      <c r="BR10" s="24">
        <f t="shared" si="23"/>
        <v>0.25336289692139413</v>
      </c>
      <c r="BS10" s="24">
        <f t="shared" si="24"/>
        <v>0.24627635236984458</v>
      </c>
      <c r="BT10" s="24">
        <f t="shared" si="25"/>
        <v>0.24996105415856484</v>
      </c>
      <c r="BU10" s="24">
        <f t="shared" si="26"/>
        <v>0.26444918218215108</v>
      </c>
      <c r="BV10" s="24">
        <f t="shared" si="27"/>
        <v>0.25873149604239321</v>
      </c>
      <c r="BW10" s="24">
        <f t="shared" si="28"/>
        <v>0.25658335477749117</v>
      </c>
      <c r="BY10" s="112">
        <f t="shared" si="29"/>
        <v>0.29068424294504225</v>
      </c>
      <c r="BZ10" s="112">
        <f t="shared" si="30"/>
        <v>0.40157343290033309</v>
      </c>
      <c r="CA10" s="112">
        <f t="shared" si="31"/>
        <v>0.65948741855517001</v>
      </c>
      <c r="CB10" s="112">
        <f t="shared" si="32"/>
        <v>0.50607346118948771</v>
      </c>
      <c r="CC10" s="112">
        <f t="shared" si="33"/>
        <v>0.64909813921791071</v>
      </c>
      <c r="CD10" s="112">
        <f t="shared" si="34"/>
        <v>0.36763869023721862</v>
      </c>
      <c r="CE10" s="112">
        <f t="shared" si="35"/>
        <v>0.36144183746533609</v>
      </c>
      <c r="CF10" s="112">
        <f t="shared" si="36"/>
        <v>0.35747762143959938</v>
      </c>
      <c r="CG10" s="112">
        <f t="shared" si="37"/>
        <v>0.34814684314643363</v>
      </c>
      <c r="CH10" s="112">
        <f t="shared" si="38"/>
        <v>0.33813910776595413</v>
      </c>
      <c r="CI10" s="112">
        <f t="shared" si="39"/>
        <v>0.32671943301792905</v>
      </c>
      <c r="CJ10" s="112">
        <f t="shared" si="40"/>
        <v>0.31598581352426458</v>
      </c>
      <c r="CK10" s="112">
        <f t="shared" si="41"/>
        <v>0.30308579216778497</v>
      </c>
      <c r="CL10" s="112">
        <f t="shared" si="42"/>
        <v>0.33570485919603099</v>
      </c>
    </row>
    <row r="11" spans="1:90" x14ac:dyDescent="0.15">
      <c r="A11" t="s">
        <v>161</v>
      </c>
      <c r="B11" s="8">
        <f t="shared" si="43"/>
        <v>388.57713122963867</v>
      </c>
      <c r="C11" s="8">
        <f t="shared" si="44"/>
        <v>576.97753819761965</v>
      </c>
      <c r="D11" s="8">
        <f t="shared" si="45"/>
        <v>713.45404280094817</v>
      </c>
      <c r="E11" s="8">
        <f t="shared" si="46"/>
        <v>1295.5188433336407</v>
      </c>
      <c r="F11" s="8">
        <f t="shared" si="47"/>
        <v>1347.0465278083871</v>
      </c>
      <c r="G11" s="8">
        <f t="shared" si="48"/>
        <v>1784.4735983788044</v>
      </c>
      <c r="H11" s="8">
        <f t="shared" si="49"/>
        <v>2199.7802365523326</v>
      </c>
      <c r="I11" s="8">
        <f t="shared" si="50"/>
        <v>2947.8565896192322</v>
      </c>
      <c r="J11" s="8">
        <f t="shared" si="51"/>
        <v>3866.280485937903</v>
      </c>
      <c r="K11" s="8">
        <f t="shared" si="52"/>
        <v>5084.1983840296907</v>
      </c>
      <c r="L11" s="8">
        <f t="shared" si="53"/>
        <v>6629.430105001331</v>
      </c>
      <c r="M11" s="8">
        <f t="shared" si="54"/>
        <v>8612.3342088249137</v>
      </c>
      <c r="N11" s="8">
        <f t="shared" si="55"/>
        <v>11159.838485025826</v>
      </c>
      <c r="O11" s="8">
        <f t="shared" si="56"/>
        <v>14401.372809268707</v>
      </c>
      <c r="P11" s="24"/>
      <c r="Q11" s="72">
        <v>351</v>
      </c>
      <c r="R11" s="72">
        <v>522</v>
      </c>
      <c r="S11" s="72">
        <v>647.5</v>
      </c>
      <c r="T11" s="72">
        <v>1180</v>
      </c>
      <c r="U11" s="72">
        <v>1230</v>
      </c>
      <c r="V11" s="72">
        <v>1634</v>
      </c>
      <c r="W11" s="72">
        <v>2020</v>
      </c>
      <c r="X11" s="72">
        <v>2713.7993465816212</v>
      </c>
      <c r="Y11" s="72">
        <v>3568.0325244264218</v>
      </c>
      <c r="Z11" s="72">
        <v>4703.2412474999728</v>
      </c>
      <c r="AA11" s="72">
        <v>6146.9788728853619</v>
      </c>
      <c r="AB11" s="72">
        <v>8003.7067690861313</v>
      </c>
      <c r="AC11" s="72">
        <v>10394.126144364323</v>
      </c>
      <c r="AD11" s="72">
        <v>13442.144138436752</v>
      </c>
      <c r="AF11" s="72">
        <v>37.577131229638688</v>
      </c>
      <c r="AG11" s="72">
        <v>54.977538197619708</v>
      </c>
      <c r="AH11" s="72">
        <v>65.954042800948145</v>
      </c>
      <c r="AI11" s="72">
        <v>115.5188433336407</v>
      </c>
      <c r="AJ11" s="72">
        <v>117.04652780838701</v>
      </c>
      <c r="AK11" s="72">
        <v>150.47359837880441</v>
      </c>
      <c r="AL11" s="72">
        <v>179.78023655233238</v>
      </c>
      <c r="AM11" s="72">
        <v>234.05724303761082</v>
      </c>
      <c r="AN11" s="72">
        <v>298.24796151148132</v>
      </c>
      <c r="AO11" s="72">
        <v>380.95713652971756</v>
      </c>
      <c r="AP11" s="72">
        <v>482.45123211596916</v>
      </c>
      <c r="AQ11" s="72">
        <v>608.62743973878173</v>
      </c>
      <c r="AR11" s="72">
        <v>765.71234066150305</v>
      </c>
      <c r="AS11" s="72">
        <v>959.22867083195536</v>
      </c>
      <c r="AU11" s="24">
        <f t="shared" si="1"/>
        <v>0.48484687292789075</v>
      </c>
      <c r="AV11" s="24">
        <f t="shared" si="2"/>
        <v>0.23653694566630445</v>
      </c>
      <c r="AW11" s="24">
        <f t="shared" si="3"/>
        <v>0.81584063669688534</v>
      </c>
      <c r="AX11" s="24">
        <f t="shared" si="4"/>
        <v>3.9773782326588902E-2</v>
      </c>
      <c r="AY11" s="24">
        <f t="shared" si="5"/>
        <v>0.32473048372137581</v>
      </c>
      <c r="AZ11" s="24">
        <f t="shared" si="6"/>
        <v>0.23273341704289408</v>
      </c>
      <c r="BA11" s="24">
        <f t="shared" si="7"/>
        <v>0.34006867624165182</v>
      </c>
      <c r="BB11" s="24">
        <f t="shared" si="8"/>
        <v>0.31155650500532039</v>
      </c>
      <c r="BC11" s="24">
        <f t="shared" si="9"/>
        <v>0.31501022818222624</v>
      </c>
      <c r="BD11" s="24">
        <f t="shared" si="10"/>
        <v>0.3039282900182394</v>
      </c>
      <c r="BE11" s="24">
        <f t="shared" si="11"/>
        <v>0.29910626892764935</v>
      </c>
      <c r="BF11" s="24">
        <f t="shared" si="12"/>
        <v>0.29579719207721045</v>
      </c>
      <c r="BG11" s="24">
        <f t="shared" si="13"/>
        <v>0.29046426868922359</v>
      </c>
      <c r="BH11" s="24">
        <f t="shared" si="14"/>
        <v>0.30790121270892734</v>
      </c>
      <c r="BJ11" s="24">
        <f t="shared" si="15"/>
        <v>0.48717948717948723</v>
      </c>
      <c r="BK11" s="24">
        <f t="shared" si="16"/>
        <v>0.24042145593869724</v>
      </c>
      <c r="BL11" s="24">
        <f t="shared" si="17"/>
        <v>0.8223938223938223</v>
      </c>
      <c r="BM11" s="24">
        <f t="shared" si="18"/>
        <v>4.2372881355932313E-2</v>
      </c>
      <c r="BN11" s="24">
        <f t="shared" si="19"/>
        <v>0.32845528455284545</v>
      </c>
      <c r="BO11" s="24">
        <f t="shared" si="20"/>
        <v>0.23623011015911866</v>
      </c>
      <c r="BP11" s="24">
        <f t="shared" si="21"/>
        <v>0.34346502306020854</v>
      </c>
      <c r="BQ11" s="24">
        <f t="shared" si="22"/>
        <v>0.31477389031020908</v>
      </c>
      <c r="BR11" s="24">
        <f t="shared" si="23"/>
        <v>0.31816097956002842</v>
      </c>
      <c r="BS11" s="24">
        <f t="shared" si="24"/>
        <v>0.30696652572368333</v>
      </c>
      <c r="BT11" s="24">
        <f t="shared" si="25"/>
        <v>0.30205535672017536</v>
      </c>
      <c r="BU11" s="24">
        <f t="shared" si="26"/>
        <v>0.29866403708229949</v>
      </c>
      <c r="BV11" s="24">
        <f t="shared" si="27"/>
        <v>0.29324427582833001</v>
      </c>
      <c r="BW11" s="24">
        <f t="shared" si="28"/>
        <v>0.3109561593192125</v>
      </c>
      <c r="BY11" s="112">
        <f t="shared" si="29"/>
        <v>0.46305841873997489</v>
      </c>
      <c r="BZ11" s="112">
        <f t="shared" si="30"/>
        <v>0.19965434908840041</v>
      </c>
      <c r="CA11" s="112">
        <f t="shared" si="31"/>
        <v>0.7515051151948493</v>
      </c>
      <c r="CB11" s="112">
        <f t="shared" si="32"/>
        <v>1.3224547880332116E-2</v>
      </c>
      <c r="CC11" s="112">
        <f t="shared" si="33"/>
        <v>0.28558788711049798</v>
      </c>
      <c r="CD11" s="112">
        <f t="shared" si="34"/>
        <v>0.19476265929223691</v>
      </c>
      <c r="CE11" s="112">
        <f t="shared" si="35"/>
        <v>0.30190752624512696</v>
      </c>
      <c r="CF11" s="112">
        <f t="shared" si="36"/>
        <v>0.27425221984502168</v>
      </c>
      <c r="CG11" s="112">
        <f t="shared" si="37"/>
        <v>0.27731681584369272</v>
      </c>
      <c r="CH11" s="112">
        <f t="shared" si="38"/>
        <v>0.2664186751055504</v>
      </c>
      <c r="CI11" s="112">
        <f t="shared" si="39"/>
        <v>0.26153152738240482</v>
      </c>
      <c r="CJ11" s="112">
        <f t="shared" si="40"/>
        <v>0.25809697471106618</v>
      </c>
      <c r="CK11" s="112">
        <f t="shared" si="41"/>
        <v>0.25272719256852061</v>
      </c>
      <c r="CL11" s="112">
        <f t="shared" si="42"/>
        <v>0.27023152276051654</v>
      </c>
    </row>
    <row r="12" spans="1:90" ht="14" customHeight="1" x14ac:dyDescent="0.15">
      <c r="A12" t="s">
        <v>120</v>
      </c>
      <c r="B12" s="8">
        <f t="shared" si="43"/>
        <v>5176.8238935924401</v>
      </c>
      <c r="C12" s="8">
        <f t="shared" si="44"/>
        <v>6908.2868447480178</v>
      </c>
      <c r="D12" s="8">
        <f t="shared" si="45"/>
        <v>10218.328627716573</v>
      </c>
      <c r="E12" s="8">
        <f t="shared" si="46"/>
        <v>15205.011556568697</v>
      </c>
      <c r="F12" s="8">
        <f t="shared" si="47"/>
        <v>20633.728742913278</v>
      </c>
      <c r="G12" s="8">
        <f t="shared" si="48"/>
        <v>29389.196906290839</v>
      </c>
      <c r="H12" s="8">
        <f t="shared" si="49"/>
        <v>38107.662744429021</v>
      </c>
      <c r="I12" s="8">
        <f t="shared" si="50"/>
        <v>50683.753079725691</v>
      </c>
      <c r="J12" s="8">
        <f t="shared" si="51"/>
        <v>67131.07710451528</v>
      </c>
      <c r="K12" s="8">
        <f t="shared" si="52"/>
        <v>88801.544616725951</v>
      </c>
      <c r="L12" s="8">
        <f t="shared" si="53"/>
        <v>116977.41221647957</v>
      </c>
      <c r="M12" s="8">
        <f t="shared" si="54"/>
        <v>153148.97947003876</v>
      </c>
      <c r="N12" s="8">
        <f t="shared" si="55"/>
        <v>199256.48768793311</v>
      </c>
      <c r="O12" s="8">
        <f t="shared" si="56"/>
        <v>257611.97236208344</v>
      </c>
      <c r="P12" s="24"/>
      <c r="Q12" s="72">
        <v>2620.9720000000002</v>
      </c>
      <c r="R12" s="72">
        <v>3495.9813200000003</v>
      </c>
      <c r="S12" s="72">
        <v>5102.3290000000006</v>
      </c>
      <c r="T12" s="72">
        <v>6707.9979999999996</v>
      </c>
      <c r="U12" s="72">
        <v>8462.2250000000004</v>
      </c>
      <c r="V12" s="72">
        <v>11192.215</v>
      </c>
      <c r="W12" s="72">
        <v>13894.782670196</v>
      </c>
      <c r="X12" s="72">
        <v>17975.101666760995</v>
      </c>
      <c r="Y12" s="72">
        <v>23042.394056580273</v>
      </c>
      <c r="Z12" s="72">
        <v>29676.697134257</v>
      </c>
      <c r="AA12" s="72">
        <v>38136.514251969049</v>
      </c>
      <c r="AB12" s="72">
        <v>48910.413359690421</v>
      </c>
      <c r="AC12" s="72">
        <v>62616.003898405441</v>
      </c>
      <c r="AD12" s="72">
        <v>80024.621102444929</v>
      </c>
      <c r="AF12" s="72">
        <v>2555.8518935924403</v>
      </c>
      <c r="AG12" s="72">
        <v>3412.3055247480174</v>
      </c>
      <c r="AH12" s="72">
        <v>5115.9996277165728</v>
      </c>
      <c r="AI12" s="72">
        <v>8497.0135565686978</v>
      </c>
      <c r="AJ12" s="72">
        <v>12171.503742913275</v>
      </c>
      <c r="AK12" s="72">
        <v>18196.981906290839</v>
      </c>
      <c r="AL12" s="72">
        <v>24212.880074233017</v>
      </c>
      <c r="AM12" s="72">
        <v>32708.651412964693</v>
      </c>
      <c r="AN12" s="72">
        <v>44088.68304793501</v>
      </c>
      <c r="AO12" s="72">
        <v>59124.847482468955</v>
      </c>
      <c r="AP12" s="72">
        <v>78840.897964510528</v>
      </c>
      <c r="AQ12" s="72">
        <v>104238.56611034833</v>
      </c>
      <c r="AR12" s="72">
        <v>136640.48378952767</v>
      </c>
      <c r="AS12" s="72">
        <v>177587.35125963853</v>
      </c>
      <c r="AU12" s="24">
        <f t="shared" si="1"/>
        <v>0.33446433310174561</v>
      </c>
      <c r="AV12" s="24">
        <f t="shared" si="2"/>
        <v>0.47914075621874241</v>
      </c>
      <c r="AW12" s="24">
        <f t="shared" si="3"/>
        <v>0.48801355980331862</v>
      </c>
      <c r="AX12" s="24">
        <f t="shared" si="4"/>
        <v>0.35703472938166403</v>
      </c>
      <c r="AY12" s="24">
        <f t="shared" si="5"/>
        <v>0.4243279667221882</v>
      </c>
      <c r="AZ12" s="24">
        <f t="shared" si="6"/>
        <v>0.29665546377253915</v>
      </c>
      <c r="BA12" s="24">
        <f t="shared" si="7"/>
        <v>0.33001473797117553</v>
      </c>
      <c r="BB12" s="24">
        <f t="shared" si="8"/>
        <v>0.32450880263183945</v>
      </c>
      <c r="BC12" s="24">
        <f t="shared" si="9"/>
        <v>0.32280827966564973</v>
      </c>
      <c r="BD12" s="24">
        <f t="shared" si="10"/>
        <v>0.31729028725077657</v>
      </c>
      <c r="BE12" s="24">
        <f t="shared" si="11"/>
        <v>0.30921839155254793</v>
      </c>
      <c r="BF12" s="24">
        <f t="shared" si="12"/>
        <v>0.30106311107946082</v>
      </c>
      <c r="BG12" s="24">
        <f t="shared" si="13"/>
        <v>0.29286617139184035</v>
      </c>
      <c r="BH12" s="24">
        <f t="shared" si="14"/>
        <v>0.31390758126996188</v>
      </c>
      <c r="BJ12" s="24">
        <f t="shared" si="15"/>
        <v>0.33384916740812187</v>
      </c>
      <c r="BK12" s="24">
        <f t="shared" si="16"/>
        <v>0.45948405696858829</v>
      </c>
      <c r="BL12" s="24">
        <f t="shared" si="17"/>
        <v>0.31469334886088274</v>
      </c>
      <c r="BM12" s="24">
        <f t="shared" si="18"/>
        <v>0.26151274940749847</v>
      </c>
      <c r="BN12" s="24">
        <f t="shared" si="19"/>
        <v>0.32260900649651836</v>
      </c>
      <c r="BO12" s="24">
        <f t="shared" si="20"/>
        <v>0.24146852702490085</v>
      </c>
      <c r="BP12" s="24">
        <f t="shared" si="21"/>
        <v>0.29365835316857369</v>
      </c>
      <c r="BQ12" s="24">
        <f t="shared" si="22"/>
        <v>0.28190618800168243</v>
      </c>
      <c r="BR12" s="24">
        <f t="shared" si="23"/>
        <v>0.28791726508045512</v>
      </c>
      <c r="BS12" s="24">
        <f t="shared" si="24"/>
        <v>0.28506599233196139</v>
      </c>
      <c r="BT12" s="24">
        <f t="shared" si="25"/>
        <v>0.28250875359341743</v>
      </c>
      <c r="BU12" s="24">
        <f t="shared" si="26"/>
        <v>0.28021825205040085</v>
      </c>
      <c r="BV12" s="24">
        <f t="shared" si="27"/>
        <v>0.2780218493707296</v>
      </c>
      <c r="BW12" s="24">
        <f t="shared" si="28"/>
        <v>0.28417601031355688</v>
      </c>
      <c r="BY12" s="112">
        <f t="shared" si="29"/>
        <v>0.33509517249521359</v>
      </c>
      <c r="BZ12" s="112">
        <f t="shared" si="30"/>
        <v>0.49927947266514638</v>
      </c>
      <c r="CA12" s="112">
        <f t="shared" si="31"/>
        <v>0.66087063621644071</v>
      </c>
      <c r="CB12" s="112">
        <f t="shared" si="32"/>
        <v>0.4324449010092466</v>
      </c>
      <c r="CC12" s="112">
        <f t="shared" si="33"/>
        <v>0.49504796536630336</v>
      </c>
      <c r="CD12" s="112">
        <f t="shared" si="34"/>
        <v>0.33059867833700674</v>
      </c>
      <c r="CE12" s="112">
        <f t="shared" si="35"/>
        <v>0.35087818188852093</v>
      </c>
      <c r="CF12" s="112">
        <f t="shared" si="36"/>
        <v>0.34792115062437667</v>
      </c>
      <c r="CG12" s="112">
        <f t="shared" si="37"/>
        <v>0.3410436283203564</v>
      </c>
      <c r="CH12" s="112">
        <f t="shared" si="38"/>
        <v>0.33346471613119277</v>
      </c>
      <c r="CI12" s="112">
        <f t="shared" si="39"/>
        <v>0.32213824045066453</v>
      </c>
      <c r="CJ12" s="112">
        <f t="shared" si="40"/>
        <v>0.31084385451808916</v>
      </c>
      <c r="CK12" s="112">
        <f t="shared" si="41"/>
        <v>0.29966863651612075</v>
      </c>
      <c r="CL12" s="112">
        <f t="shared" si="42"/>
        <v>0.32930198756104612</v>
      </c>
    </row>
    <row r="13" spans="1:90" x14ac:dyDescent="0.15">
      <c r="A13" t="s">
        <v>134</v>
      </c>
      <c r="B13" s="8">
        <f t="shared" si="43"/>
        <v>16294.01942403069</v>
      </c>
      <c r="C13" s="8">
        <f t="shared" si="44"/>
        <v>21735.549231516634</v>
      </c>
      <c r="D13" s="8">
        <f t="shared" si="45"/>
        <v>27941.306347017133</v>
      </c>
      <c r="E13" s="8">
        <f t="shared" si="46"/>
        <v>40472.583410219318</v>
      </c>
      <c r="F13" s="8">
        <f t="shared" si="47"/>
        <v>54207.073863071826</v>
      </c>
      <c r="G13" s="8">
        <f t="shared" si="48"/>
        <v>66986.766740664083</v>
      </c>
      <c r="H13" s="8">
        <f t="shared" si="49"/>
        <v>83653.840175195452</v>
      </c>
      <c r="I13" s="8">
        <f t="shared" si="50"/>
        <v>109247.6709574447</v>
      </c>
      <c r="J13" s="8">
        <f t="shared" si="51"/>
        <v>141864.17192148027</v>
      </c>
      <c r="K13" s="8">
        <f t="shared" si="52"/>
        <v>183222.06453767477</v>
      </c>
      <c r="L13" s="8">
        <f t="shared" si="53"/>
        <v>235256.49788533436</v>
      </c>
      <c r="M13" s="8">
        <f t="shared" si="54"/>
        <v>301045.0047833033</v>
      </c>
      <c r="N13" s="8">
        <f t="shared" si="55"/>
        <v>379532.62531888136</v>
      </c>
      <c r="O13" s="8">
        <f t="shared" si="56"/>
        <v>474829.26324929262</v>
      </c>
      <c r="P13" s="24"/>
      <c r="Q13" s="72">
        <v>10209.16</v>
      </c>
      <c r="R13" s="72">
        <v>13757.184000000001</v>
      </c>
      <c r="S13" s="72">
        <v>16855.184000000005</v>
      </c>
      <c r="T13" s="72">
        <v>24825.123</v>
      </c>
      <c r="U13" s="72">
        <v>31372.67</v>
      </c>
      <c r="V13" s="72">
        <v>38727.763999999996</v>
      </c>
      <c r="W13" s="72">
        <v>47585.811999999998</v>
      </c>
      <c r="X13" s="72">
        <v>61413.396564897695</v>
      </c>
      <c r="Y13" s="72">
        <v>78688.254118291428</v>
      </c>
      <c r="Z13" s="72">
        <v>100115.64437010036</v>
      </c>
      <c r="AA13" s="72">
        <v>126355.20585363443</v>
      </c>
      <c r="AB13" s="72">
        <v>159288.39667382036</v>
      </c>
      <c r="AC13" s="72">
        <v>196530.09067970523</v>
      </c>
      <c r="AD13" s="72">
        <v>240239.66617022769</v>
      </c>
      <c r="AF13" s="72">
        <v>6084.8594240306902</v>
      </c>
      <c r="AG13" s="72">
        <v>7978.3652315166337</v>
      </c>
      <c r="AH13" s="72">
        <v>11086.122347017128</v>
      </c>
      <c r="AI13" s="72">
        <v>15647.460410219315</v>
      </c>
      <c r="AJ13" s="72">
        <v>22834.403863071828</v>
      </c>
      <c r="AK13" s="72">
        <v>28259.002740664087</v>
      </c>
      <c r="AL13" s="72">
        <v>36068.028175195454</v>
      </c>
      <c r="AM13" s="72">
        <v>47834.274392546999</v>
      </c>
      <c r="AN13" s="72">
        <v>63175.917803188859</v>
      </c>
      <c r="AO13" s="72">
        <v>83106.420167574397</v>
      </c>
      <c r="AP13" s="72">
        <v>108901.29203169992</v>
      </c>
      <c r="AQ13" s="72">
        <v>141756.60810948294</v>
      </c>
      <c r="AR13" s="72">
        <v>183002.53463917616</v>
      </c>
      <c r="AS13" s="72">
        <v>234589.5970790649</v>
      </c>
      <c r="AU13" s="24">
        <f t="shared" si="1"/>
        <v>0.33395871613241646</v>
      </c>
      <c r="AV13" s="24">
        <f t="shared" si="2"/>
        <v>0.28551186120947558</v>
      </c>
      <c r="AW13" s="24">
        <f t="shared" si="3"/>
        <v>0.44848572602762204</v>
      </c>
      <c r="AX13" s="24">
        <f t="shared" si="4"/>
        <v>0.33935294699731355</v>
      </c>
      <c r="AY13" s="24">
        <f t="shared" si="5"/>
        <v>0.23575692187100938</v>
      </c>
      <c r="AZ13" s="24">
        <f t="shared" si="6"/>
        <v>0.2488114331455511</v>
      </c>
      <c r="BA13" s="24">
        <f t="shared" si="7"/>
        <v>0.30594926340079942</v>
      </c>
      <c r="BB13" s="24">
        <f t="shared" si="8"/>
        <v>0.29855557265601296</v>
      </c>
      <c r="BC13" s="24">
        <f t="shared" si="9"/>
        <v>0.29153162532880739</v>
      </c>
      <c r="BD13" s="24">
        <f t="shared" si="10"/>
        <v>0.28399654527940377</v>
      </c>
      <c r="BE13" s="24">
        <f t="shared" si="11"/>
        <v>0.27964586521233814</v>
      </c>
      <c r="BF13" s="24">
        <f t="shared" si="12"/>
        <v>0.26071723260140001</v>
      </c>
      <c r="BG13" s="24">
        <f t="shared" si="13"/>
        <v>0.25108944942570743</v>
      </c>
      <c r="BH13" s="24">
        <f t="shared" si="14"/>
        <v>0.28150898734502561</v>
      </c>
      <c r="BJ13" s="24">
        <f t="shared" si="15"/>
        <v>0.34753339158167784</v>
      </c>
      <c r="BK13" s="24">
        <f t="shared" si="16"/>
        <v>0.22519143452613588</v>
      </c>
      <c r="BL13" s="24">
        <f t="shared" si="17"/>
        <v>0.47284793805870007</v>
      </c>
      <c r="BM13" s="24">
        <f t="shared" si="18"/>
        <v>0.26374681003594613</v>
      </c>
      <c r="BN13" s="24">
        <f t="shared" si="19"/>
        <v>0.23444271718027188</v>
      </c>
      <c r="BO13" s="24">
        <f t="shared" si="20"/>
        <v>0.22872603747533682</v>
      </c>
      <c r="BP13" s="24">
        <f t="shared" si="21"/>
        <v>0.29058208704934363</v>
      </c>
      <c r="BQ13" s="24">
        <f t="shared" si="22"/>
        <v>0.2812880986828139</v>
      </c>
      <c r="BR13" s="24">
        <f t="shared" si="23"/>
        <v>0.27230735377096194</v>
      </c>
      <c r="BS13" s="24">
        <f t="shared" si="24"/>
        <v>0.26209251959197832</v>
      </c>
      <c r="BT13" s="24">
        <f t="shared" si="25"/>
        <v>0.26063976230892005</v>
      </c>
      <c r="BU13" s="24">
        <f t="shared" si="26"/>
        <v>0.23380041976406996</v>
      </c>
      <c r="BV13" s="24">
        <f t="shared" si="27"/>
        <v>0.22240652990771825</v>
      </c>
      <c r="BW13" s="24">
        <f t="shared" si="28"/>
        <v>0.26023768321609597</v>
      </c>
      <c r="BY13" s="112">
        <f t="shared" si="29"/>
        <v>0.31118316390482215</v>
      </c>
      <c r="BZ13" s="112">
        <f t="shared" si="30"/>
        <v>0.38952304454852982</v>
      </c>
      <c r="CA13" s="112">
        <f t="shared" si="31"/>
        <v>0.4114457625870851</v>
      </c>
      <c r="CB13" s="112">
        <f t="shared" si="32"/>
        <v>0.45930414677123821</v>
      </c>
      <c r="CC13" s="112">
        <f t="shared" si="33"/>
        <v>0.23756253546715134</v>
      </c>
      <c r="CD13" s="112">
        <f t="shared" si="34"/>
        <v>0.27633761552718727</v>
      </c>
      <c r="CE13" s="112">
        <f t="shared" si="35"/>
        <v>0.32622371703267605</v>
      </c>
      <c r="CF13" s="112">
        <f t="shared" si="36"/>
        <v>0.32072491127893477</v>
      </c>
      <c r="CG13" s="112">
        <f t="shared" si="37"/>
        <v>0.31547626148423813</v>
      </c>
      <c r="CH13" s="112">
        <f t="shared" si="38"/>
        <v>0.31038362393799623</v>
      </c>
      <c r="CI13" s="112">
        <f t="shared" si="39"/>
        <v>0.30169812924000206</v>
      </c>
      <c r="CJ13" s="112">
        <f t="shared" si="40"/>
        <v>0.29096298987231495</v>
      </c>
      <c r="CK13" s="112">
        <f t="shared" si="41"/>
        <v>0.28189261171492697</v>
      </c>
      <c r="CL13" s="112">
        <f t="shared" si="42"/>
        <v>0.30668070580464901</v>
      </c>
    </row>
    <row r="14" spans="1:90" x14ac:dyDescent="0.15">
      <c r="A14" t="s">
        <v>162</v>
      </c>
      <c r="B14" s="8">
        <f t="shared" si="43"/>
        <v>735.29855346925842</v>
      </c>
      <c r="C14" s="8">
        <f t="shared" si="44"/>
        <v>1046.4150599381967</v>
      </c>
      <c r="D14" s="8">
        <f t="shared" si="45"/>
        <v>1347.9941350288209</v>
      </c>
      <c r="E14" s="8">
        <f t="shared" si="46"/>
        <v>1537.6833734466923</v>
      </c>
      <c r="F14" s="8">
        <f t="shared" si="47"/>
        <v>1479.2705793018881</v>
      </c>
      <c r="G14" s="8">
        <f t="shared" si="48"/>
        <v>2028.100463280776</v>
      </c>
      <c r="H14" s="8">
        <f t="shared" si="49"/>
        <v>2523.3031417999446</v>
      </c>
      <c r="I14" s="8">
        <f t="shared" si="50"/>
        <v>3539.4155317148256</v>
      </c>
      <c r="J14" s="8">
        <f t="shared" si="51"/>
        <v>4777.5329079650155</v>
      </c>
      <c r="K14" s="8">
        <f t="shared" si="52"/>
        <v>6410.922903013723</v>
      </c>
      <c r="L14" s="8">
        <f t="shared" si="53"/>
        <v>8558.7878470977739</v>
      </c>
      <c r="M14" s="8">
        <f t="shared" si="54"/>
        <v>11372.174326889151</v>
      </c>
      <c r="N14" s="8">
        <f t="shared" si="55"/>
        <v>14969.530073559532</v>
      </c>
      <c r="O14" s="8">
        <f t="shared" si="56"/>
        <v>19601.597961209056</v>
      </c>
      <c r="P14" s="24"/>
      <c r="Q14" s="72">
        <v>665</v>
      </c>
      <c r="R14" s="72">
        <v>950</v>
      </c>
      <c r="S14" s="72">
        <v>1225</v>
      </c>
      <c r="T14" s="72">
        <v>1400</v>
      </c>
      <c r="U14" s="72">
        <v>1350</v>
      </c>
      <c r="V14" s="72">
        <v>1850</v>
      </c>
      <c r="W14" s="72">
        <v>2310</v>
      </c>
      <c r="X14" s="72">
        <v>3248.8651335913514</v>
      </c>
      <c r="Y14" s="72">
        <v>4396.3008372072327</v>
      </c>
      <c r="Z14" s="72">
        <v>5913.8309356778873</v>
      </c>
      <c r="AA14" s="72">
        <v>7914.1996267543127</v>
      </c>
      <c r="AB14" s="72">
        <v>10540.621323690249</v>
      </c>
      <c r="AC14" s="72">
        <v>13906.96882629953</v>
      </c>
      <c r="AD14" s="72">
        <v>18251.426693985948</v>
      </c>
      <c r="AF14" s="72">
        <v>70.298553469258479</v>
      </c>
      <c r="AG14" s="72">
        <v>96.415059938196791</v>
      </c>
      <c r="AH14" s="72">
        <v>122.99413502882084</v>
      </c>
      <c r="AI14" s="72">
        <v>137.68337344669237</v>
      </c>
      <c r="AJ14" s="72">
        <v>129.2705793018882</v>
      </c>
      <c r="AK14" s="72">
        <v>178.1004632807761</v>
      </c>
      <c r="AL14" s="72">
        <v>213.30314179994446</v>
      </c>
      <c r="AM14" s="72">
        <v>290.55039812347434</v>
      </c>
      <c r="AN14" s="72">
        <v>381.23207075778248</v>
      </c>
      <c r="AO14" s="72">
        <v>497.0919673358361</v>
      </c>
      <c r="AP14" s="72">
        <v>644.58822034346031</v>
      </c>
      <c r="AQ14" s="72">
        <v>831.55300319890114</v>
      </c>
      <c r="AR14" s="72">
        <v>1062.5612472600028</v>
      </c>
      <c r="AS14" s="72">
        <v>1350.1712672231083</v>
      </c>
      <c r="AU14" s="24">
        <f t="shared" si="1"/>
        <v>0.42311589625879154</v>
      </c>
      <c r="AV14" s="24">
        <f t="shared" si="2"/>
        <v>0.28820215480120859</v>
      </c>
      <c r="AW14" s="24">
        <f t="shared" si="3"/>
        <v>0.14071963185048708</v>
      </c>
      <c r="AX14" s="24">
        <f t="shared" si="4"/>
        <v>-3.798753056285753E-2</v>
      </c>
      <c r="AY14" s="24">
        <f t="shared" si="5"/>
        <v>0.37101385754450478</v>
      </c>
      <c r="AZ14" s="24">
        <f t="shared" si="6"/>
        <v>0.2441706845814231</v>
      </c>
      <c r="BA14" s="24">
        <f t="shared" si="7"/>
        <v>0.4026913663611813</v>
      </c>
      <c r="BB14" s="24">
        <f t="shared" si="8"/>
        <v>0.34980842603985796</v>
      </c>
      <c r="BC14" s="24">
        <f t="shared" si="9"/>
        <v>0.34188984702241387</v>
      </c>
      <c r="BD14" s="24">
        <f t="shared" si="10"/>
        <v>0.33503209702839465</v>
      </c>
      <c r="BE14" s="24">
        <f t="shared" si="11"/>
        <v>0.32871319280864952</v>
      </c>
      <c r="BF14" s="24">
        <f t="shared" si="12"/>
        <v>0.31632963435712957</v>
      </c>
      <c r="BG14" s="24">
        <f t="shared" si="13"/>
        <v>0.30943308606801767</v>
      </c>
      <c r="BH14" s="24">
        <f t="shared" si="14"/>
        <v>0.34025940699860047</v>
      </c>
      <c r="BJ14" s="24">
        <f t="shared" si="15"/>
        <v>0.4285714285714286</v>
      </c>
      <c r="BK14" s="24">
        <f t="shared" si="16"/>
        <v>0.28947368421052633</v>
      </c>
      <c r="BL14" s="24">
        <f t="shared" si="17"/>
        <v>0.14285714285714279</v>
      </c>
      <c r="BM14" s="24">
        <f t="shared" si="18"/>
        <v>-3.5714285714285698E-2</v>
      </c>
      <c r="BN14" s="24">
        <f t="shared" si="19"/>
        <v>0.37037037037037046</v>
      </c>
      <c r="BO14" s="24">
        <f t="shared" si="20"/>
        <v>0.24864864864864855</v>
      </c>
      <c r="BP14" s="24">
        <f t="shared" si="21"/>
        <v>0.40643512276681881</v>
      </c>
      <c r="BQ14" s="24">
        <f t="shared" si="22"/>
        <v>0.35318046654263124</v>
      </c>
      <c r="BR14" s="24">
        <f t="shared" si="23"/>
        <v>0.34518340638277878</v>
      </c>
      <c r="BS14" s="24">
        <f t="shared" si="24"/>
        <v>0.3382526001898849</v>
      </c>
      <c r="BT14" s="24">
        <f t="shared" si="25"/>
        <v>0.33186194698162508</v>
      </c>
      <c r="BU14" s="24">
        <f t="shared" si="26"/>
        <v>0.31936898207730402</v>
      </c>
      <c r="BV14" s="24">
        <f t="shared" si="27"/>
        <v>0.31239430547011771</v>
      </c>
      <c r="BW14" s="24">
        <f t="shared" si="28"/>
        <v>0.34350934387123311</v>
      </c>
      <c r="BY14" s="112">
        <f t="shared" si="29"/>
        <v>0.37150844761491486</v>
      </c>
      <c r="BZ14" s="112">
        <f t="shared" si="30"/>
        <v>0.27567347992794433</v>
      </c>
      <c r="CA14" s="112">
        <f t="shared" si="31"/>
        <v>0.11943039734723482</v>
      </c>
      <c r="CB14" s="112">
        <f t="shared" si="32"/>
        <v>-6.1102469631610146E-2</v>
      </c>
      <c r="CC14" s="112">
        <f t="shared" si="33"/>
        <v>0.37773393019965096</v>
      </c>
      <c r="CD14" s="112">
        <f t="shared" si="34"/>
        <v>0.19765629954410158</v>
      </c>
      <c r="CE14" s="112">
        <f t="shared" si="35"/>
        <v>0.36214776618705202</v>
      </c>
      <c r="CF14" s="112">
        <f t="shared" si="36"/>
        <v>0.31210307478488275</v>
      </c>
      <c r="CG14" s="112">
        <f t="shared" si="37"/>
        <v>0.30390910278811711</v>
      </c>
      <c r="CH14" s="112">
        <f t="shared" si="38"/>
        <v>0.29671823867549141</v>
      </c>
      <c r="CI14" s="112">
        <f t="shared" si="39"/>
        <v>0.29005305550855254</v>
      </c>
      <c r="CJ14" s="112">
        <f t="shared" si="40"/>
        <v>0.27780339097139461</v>
      </c>
      <c r="CK14" s="112">
        <f t="shared" si="41"/>
        <v>0.27067618050701303</v>
      </c>
      <c r="CL14" s="112">
        <f t="shared" si="42"/>
        <v>0.30162090659338725</v>
      </c>
    </row>
    <row r="15" spans="1:90" x14ac:dyDescent="0.15">
      <c r="A15" t="s">
        <v>163</v>
      </c>
      <c r="B15" s="8">
        <f t="shared" si="43"/>
        <v>187.85</v>
      </c>
      <c r="C15" s="8">
        <f t="shared" si="44"/>
        <v>231.31280272318034</v>
      </c>
      <c r="D15" s="8">
        <f t="shared" si="45"/>
        <v>266.53442010525742</v>
      </c>
      <c r="E15" s="8">
        <f t="shared" si="46"/>
        <v>324.27610736376806</v>
      </c>
      <c r="F15" s="8">
        <f t="shared" si="47"/>
        <v>386.0174181433826</v>
      </c>
      <c r="G15" s="8">
        <f t="shared" si="48"/>
        <v>475.61719026509104</v>
      </c>
      <c r="H15" s="8">
        <f t="shared" si="49"/>
        <v>577.73331960855865</v>
      </c>
      <c r="I15" s="8">
        <f t="shared" si="50"/>
        <v>791.36372432120868</v>
      </c>
      <c r="J15" s="8">
        <f t="shared" si="51"/>
        <v>1039.2301439174826</v>
      </c>
      <c r="K15" s="8">
        <f t="shared" si="52"/>
        <v>1357.7497936377247</v>
      </c>
      <c r="L15" s="8">
        <f t="shared" si="53"/>
        <v>1776.9709581767138</v>
      </c>
      <c r="M15" s="8">
        <f t="shared" si="54"/>
        <v>2321.6204935884448</v>
      </c>
      <c r="N15" s="8">
        <f t="shared" si="55"/>
        <v>3028.0159826697968</v>
      </c>
      <c r="O15" s="8">
        <f t="shared" si="56"/>
        <v>3929.1200024797026</v>
      </c>
      <c r="P15" s="24"/>
      <c r="Q15" s="72">
        <v>170</v>
      </c>
      <c r="R15" s="72">
        <v>210</v>
      </c>
      <c r="S15" s="72">
        <v>242.75</v>
      </c>
      <c r="T15" s="72">
        <v>296</v>
      </c>
      <c r="U15" s="72">
        <v>353</v>
      </c>
      <c r="V15" s="72">
        <v>436</v>
      </c>
      <c r="W15" s="72">
        <v>531</v>
      </c>
      <c r="X15" s="72">
        <v>729.20307663419112</v>
      </c>
      <c r="Y15" s="72">
        <v>959.96919559429693</v>
      </c>
      <c r="Z15" s="72">
        <v>1257.2085567938045</v>
      </c>
      <c r="AA15" s="72">
        <v>1649.2237537513379</v>
      </c>
      <c r="AB15" s="72">
        <v>2159.5964880520937</v>
      </c>
      <c r="AC15" s="72">
        <v>2822.8834122148801</v>
      </c>
      <c r="AD15" s="72">
        <v>3670.7559321060517</v>
      </c>
      <c r="AF15" s="72">
        <v>17.849999999999998</v>
      </c>
      <c r="AG15" s="72">
        <v>21.312802723180344</v>
      </c>
      <c r="AH15" s="72">
        <v>23.784420105257411</v>
      </c>
      <c r="AI15" s="72">
        <v>28.276107363768084</v>
      </c>
      <c r="AJ15" s="72">
        <v>33.017418143382613</v>
      </c>
      <c r="AK15" s="72">
        <v>39.617190265091011</v>
      </c>
      <c r="AL15" s="72">
        <v>46.733319608558659</v>
      </c>
      <c r="AM15" s="72">
        <v>62.160647687017523</v>
      </c>
      <c r="AN15" s="72">
        <v>79.260948323185644</v>
      </c>
      <c r="AO15" s="72">
        <v>100.5412368439201</v>
      </c>
      <c r="AP15" s="72">
        <v>127.74720442537583</v>
      </c>
      <c r="AQ15" s="72">
        <v>162.02400553635087</v>
      </c>
      <c r="AR15" s="72">
        <v>205.13257045491676</v>
      </c>
      <c r="AS15" s="72">
        <v>258.36407037365092</v>
      </c>
      <c r="AU15" s="24">
        <f t="shared" si="1"/>
        <v>0.23136972437146852</v>
      </c>
      <c r="AV15" s="24">
        <f t="shared" si="2"/>
        <v>0.15226834385050436</v>
      </c>
      <c r="AW15" s="24">
        <f t="shared" si="3"/>
        <v>0.21663876371279844</v>
      </c>
      <c r="AX15" s="24">
        <f t="shared" si="4"/>
        <v>0.19039734774648087</v>
      </c>
      <c r="AY15" s="24">
        <f t="shared" si="5"/>
        <v>0.23211328792533248</v>
      </c>
      <c r="AZ15" s="24">
        <f t="shared" si="6"/>
        <v>0.21470235187788722</v>
      </c>
      <c r="BA15" s="24">
        <f t="shared" si="7"/>
        <v>0.36977338412365524</v>
      </c>
      <c r="BB15" s="24">
        <f t="shared" si="8"/>
        <v>0.31321428058745182</v>
      </c>
      <c r="BC15" s="24">
        <f t="shared" si="9"/>
        <v>0.30649577630567015</v>
      </c>
      <c r="BD15" s="24">
        <f t="shared" si="10"/>
        <v>0.30876172215485953</v>
      </c>
      <c r="BE15" s="24">
        <f t="shared" si="11"/>
        <v>0.30650446643797502</v>
      </c>
      <c r="BF15" s="24">
        <f t="shared" si="12"/>
        <v>0.30426828632508407</v>
      </c>
      <c r="BG15" s="24">
        <f t="shared" si="13"/>
        <v>0.29758892455230823</v>
      </c>
      <c r="BH15" s="24">
        <f t="shared" si="14"/>
        <v>0.31503789602749577</v>
      </c>
      <c r="BJ15" s="24">
        <f t="shared" si="15"/>
        <v>0.23529411764705888</v>
      </c>
      <c r="BK15" s="24">
        <f t="shared" si="16"/>
        <v>0.15595238095238084</v>
      </c>
      <c r="BL15" s="24">
        <f t="shared" si="17"/>
        <v>0.21936148300720903</v>
      </c>
      <c r="BM15" s="24">
        <f t="shared" si="18"/>
        <v>0.19256756756756754</v>
      </c>
      <c r="BN15" s="24">
        <f t="shared" si="19"/>
        <v>0.23512747875354112</v>
      </c>
      <c r="BO15" s="24">
        <f t="shared" si="20"/>
        <v>0.21788990825688082</v>
      </c>
      <c r="BP15" s="24">
        <f t="shared" si="21"/>
        <v>0.37326379780450303</v>
      </c>
      <c r="BQ15" s="24">
        <f t="shared" si="22"/>
        <v>0.31646344667834003</v>
      </c>
      <c r="BR15" s="24">
        <f t="shared" si="23"/>
        <v>0.30963427010331612</v>
      </c>
      <c r="BS15" s="24">
        <f t="shared" si="24"/>
        <v>0.31181397457019377</v>
      </c>
      <c r="BT15" s="24">
        <f t="shared" si="25"/>
        <v>0.30946239595437408</v>
      </c>
      <c r="BU15" s="24">
        <f t="shared" si="26"/>
        <v>0.30713465586390898</v>
      </c>
      <c r="BV15" s="24">
        <f t="shared" si="27"/>
        <v>0.30035690323672171</v>
      </c>
      <c r="BW15" s="24">
        <f t="shared" si="28"/>
        <v>0.31810974164107497</v>
      </c>
      <c r="BY15" s="112">
        <f t="shared" si="29"/>
        <v>0.19399455031822677</v>
      </c>
      <c r="BZ15" s="112">
        <f t="shared" si="30"/>
        <v>0.11596866982627652</v>
      </c>
      <c r="CA15" s="112">
        <f t="shared" si="31"/>
        <v>0.18884997988737218</v>
      </c>
      <c r="CB15" s="112">
        <f t="shared" si="32"/>
        <v>0.16767904855566718</v>
      </c>
      <c r="CC15" s="112">
        <f t="shared" si="33"/>
        <v>0.19988758942470897</v>
      </c>
      <c r="CD15" s="112">
        <f t="shared" si="34"/>
        <v>0.17962226235256473</v>
      </c>
      <c r="CE15" s="112">
        <f t="shared" si="35"/>
        <v>0.33011410718688872</v>
      </c>
      <c r="CF15" s="112">
        <f t="shared" si="36"/>
        <v>0.27509849514871743</v>
      </c>
      <c r="CG15" s="112">
        <f t="shared" si="37"/>
        <v>0.26848389996501587</v>
      </c>
      <c r="CH15" s="112">
        <f t="shared" si="38"/>
        <v>0.27059511535242176</v>
      </c>
      <c r="CI15" s="112">
        <f t="shared" si="39"/>
        <v>0.2683174263198691</v>
      </c>
      <c r="CJ15" s="112">
        <f t="shared" si="40"/>
        <v>0.26606282677596371</v>
      </c>
      <c r="CK15" s="112">
        <f t="shared" si="41"/>
        <v>0.2594980397344222</v>
      </c>
      <c r="CL15" s="112">
        <f t="shared" si="42"/>
        <v>0.27669306143527184</v>
      </c>
    </row>
    <row r="16" spans="1:90" x14ac:dyDescent="0.15">
      <c r="A16" t="s">
        <v>129</v>
      </c>
      <c r="B16" s="8">
        <f t="shared" si="43"/>
        <v>426.15577272587615</v>
      </c>
      <c r="C16" s="8">
        <f t="shared" si="44"/>
        <v>569.33816434674054</v>
      </c>
      <c r="D16" s="8">
        <f t="shared" si="45"/>
        <v>906.76236296158368</v>
      </c>
      <c r="E16" s="8">
        <f t="shared" si="46"/>
        <v>1341.8280969515888</v>
      </c>
      <c r="F16" s="8">
        <f t="shared" si="47"/>
        <v>1414.7805515363762</v>
      </c>
      <c r="G16" s="8">
        <f t="shared" si="48"/>
        <v>2406.843669185022</v>
      </c>
      <c r="H16" s="8">
        <f t="shared" si="49"/>
        <v>3281.0651505666692</v>
      </c>
      <c r="I16" s="8">
        <f t="shared" si="50"/>
        <v>4410.1315353797809</v>
      </c>
      <c r="J16" s="8">
        <f t="shared" si="51"/>
        <v>5888.3120655772354</v>
      </c>
      <c r="K16" s="8">
        <f t="shared" si="52"/>
        <v>7804.009242363416</v>
      </c>
      <c r="L16" s="8">
        <f t="shared" si="53"/>
        <v>10284.450220466391</v>
      </c>
      <c r="M16" s="8">
        <f t="shared" si="54"/>
        <v>13507.500695322413</v>
      </c>
      <c r="N16" s="8">
        <f t="shared" si="55"/>
        <v>17683.187282299608</v>
      </c>
      <c r="O16" s="8">
        <f t="shared" si="56"/>
        <v>22722.098432805142</v>
      </c>
      <c r="P16" s="24"/>
      <c r="Q16" s="72">
        <v>313.77709999999996</v>
      </c>
      <c r="R16" s="72">
        <v>441.2251</v>
      </c>
      <c r="S16" s="72">
        <v>552.60299999999995</v>
      </c>
      <c r="T16" s="72">
        <v>750.15</v>
      </c>
      <c r="U16" s="72">
        <v>887.74629999999991</v>
      </c>
      <c r="V16" s="72">
        <v>1562.1030000000001</v>
      </c>
      <c r="W16" s="72">
        <v>1961.1079999999999</v>
      </c>
      <c r="X16" s="72">
        <v>2638.3987028648626</v>
      </c>
      <c r="Y16" s="72">
        <v>3524.7080613499629</v>
      </c>
      <c r="Z16" s="72">
        <v>4671.7856916542078</v>
      </c>
      <c r="AA16" s="72">
        <v>6161.1833721808534</v>
      </c>
      <c r="AB16" s="72">
        <v>8114.6547886889239</v>
      </c>
      <c r="AC16" s="72">
        <v>10676.413714707098</v>
      </c>
      <c r="AD16" s="72">
        <v>13702.608151697616</v>
      </c>
      <c r="AF16" s="72">
        <v>112.37867272587619</v>
      </c>
      <c r="AG16" s="72">
        <v>128.11306434674057</v>
      </c>
      <c r="AH16" s="72">
        <v>354.15936296158367</v>
      </c>
      <c r="AI16" s="72">
        <v>591.67809695158883</v>
      </c>
      <c r="AJ16" s="72">
        <v>527.03425153637613</v>
      </c>
      <c r="AK16" s="72">
        <v>844.74066918502172</v>
      </c>
      <c r="AL16" s="72">
        <v>1319.957150566669</v>
      </c>
      <c r="AM16" s="72">
        <v>1771.7328325149183</v>
      </c>
      <c r="AN16" s="72">
        <v>2363.6040042272725</v>
      </c>
      <c r="AO16" s="72">
        <v>3132.2235507092087</v>
      </c>
      <c r="AP16" s="72">
        <v>4123.2668482855388</v>
      </c>
      <c r="AQ16" s="72">
        <v>5392.845906633489</v>
      </c>
      <c r="AR16" s="72">
        <v>7006.7735675925105</v>
      </c>
      <c r="AS16" s="72">
        <v>9019.4902811075262</v>
      </c>
      <c r="AU16" s="24">
        <f t="shared" si="1"/>
        <v>0.33598604262710796</v>
      </c>
      <c r="AV16" s="24">
        <f t="shared" si="2"/>
        <v>0.5926604252887282</v>
      </c>
      <c r="AW16" s="24">
        <f t="shared" si="3"/>
        <v>0.47980127071996415</v>
      </c>
      <c r="AX16" s="24">
        <f t="shared" si="4"/>
        <v>5.4367958720288545E-2</v>
      </c>
      <c r="AY16" s="24">
        <f t="shared" si="5"/>
        <v>0.70121342604781933</v>
      </c>
      <c r="AZ16" s="24">
        <f t="shared" si="6"/>
        <v>0.36322320912419959</v>
      </c>
      <c r="BA16" s="24">
        <f t="shared" si="7"/>
        <v>0.34411580782481921</v>
      </c>
      <c r="BB16" s="24">
        <f t="shared" si="8"/>
        <v>0.33517833160732713</v>
      </c>
      <c r="BC16" s="24">
        <f t="shared" si="9"/>
        <v>0.32533893507194467</v>
      </c>
      <c r="BD16" s="24">
        <f t="shared" si="10"/>
        <v>0.31784188114976941</v>
      </c>
      <c r="BE16" s="24">
        <f t="shared" si="11"/>
        <v>0.31339064371589309</v>
      </c>
      <c r="BF16" s="24">
        <f t="shared" si="12"/>
        <v>0.30913835809930523</v>
      </c>
      <c r="BG16" s="24">
        <f t="shared" si="13"/>
        <v>0.28495491621860203</v>
      </c>
      <c r="BH16" s="24">
        <f t="shared" si="14"/>
        <v>0.31844476576439562</v>
      </c>
      <c r="BJ16" s="24">
        <f t="shared" si="15"/>
        <v>0.40617368189074354</v>
      </c>
      <c r="BK16" s="24">
        <f t="shared" si="16"/>
        <v>0.25242874895376533</v>
      </c>
      <c r="BL16" s="24">
        <f t="shared" si="17"/>
        <v>0.3574844870549021</v>
      </c>
      <c r="BM16" s="24">
        <f t="shared" si="18"/>
        <v>0.18342504832366857</v>
      </c>
      <c r="BN16" s="24">
        <f t="shared" si="19"/>
        <v>0.75962772246980959</v>
      </c>
      <c r="BO16" s="24">
        <f t="shared" si="20"/>
        <v>0.25542809917143749</v>
      </c>
      <c r="BP16" s="24">
        <f t="shared" si="21"/>
        <v>0.34536124622655295</v>
      </c>
      <c r="BQ16" s="24">
        <f t="shared" si="22"/>
        <v>0.33592699902509637</v>
      </c>
      <c r="BR16" s="24">
        <f t="shared" si="23"/>
        <v>0.32543904639435994</v>
      </c>
      <c r="BS16" s="24">
        <f t="shared" si="24"/>
        <v>0.31880693568357432</v>
      </c>
      <c r="BT16" s="24">
        <f t="shared" si="25"/>
        <v>0.31706107390480187</v>
      </c>
      <c r="BU16" s="24">
        <f t="shared" si="26"/>
        <v>0.31569536754527472</v>
      </c>
      <c r="BV16" s="24">
        <f t="shared" si="27"/>
        <v>0.28344671889417694</v>
      </c>
      <c r="BW16" s="24">
        <f t="shared" si="28"/>
        <v>0.32012340972559894</v>
      </c>
      <c r="BY16" s="112">
        <f t="shared" si="29"/>
        <v>0.14001225712324517</v>
      </c>
      <c r="BZ16" s="112">
        <f t="shared" si="30"/>
        <v>1.7644281616982034</v>
      </c>
      <c r="CA16" s="112">
        <f t="shared" si="31"/>
        <v>0.67065496166416261</v>
      </c>
      <c r="CB16" s="112">
        <f t="shared" si="32"/>
        <v>-0.10925509284231938</v>
      </c>
      <c r="CC16" s="112">
        <f t="shared" si="33"/>
        <v>0.60281929821921132</v>
      </c>
      <c r="CD16" s="112">
        <f t="shared" si="34"/>
        <v>0.56255901807133379</v>
      </c>
      <c r="CE16" s="112">
        <f t="shared" si="35"/>
        <v>0.34226541502070584</v>
      </c>
      <c r="CF16" s="112">
        <f t="shared" si="36"/>
        <v>0.33406344390661435</v>
      </c>
      <c r="CG16" s="112">
        <f t="shared" si="37"/>
        <v>0.32518964475744272</v>
      </c>
      <c r="CH16" s="112">
        <f t="shared" si="38"/>
        <v>0.31640247943092525</v>
      </c>
      <c r="CI16" s="112">
        <f t="shared" si="39"/>
        <v>0.30790611063066242</v>
      </c>
      <c r="CJ16" s="112">
        <f t="shared" si="40"/>
        <v>0.2992719778946038</v>
      </c>
      <c r="CK16" s="112">
        <f t="shared" si="41"/>
        <v>0.28725299798814175</v>
      </c>
      <c r="CL16" s="112">
        <f t="shared" si="42"/>
        <v>0.31592681700415848</v>
      </c>
    </row>
    <row r="17" spans="1:90" x14ac:dyDescent="0.15">
      <c r="A17" t="s">
        <v>164</v>
      </c>
      <c r="B17" s="8">
        <f t="shared" si="43"/>
        <v>488.60750597780566</v>
      </c>
      <c r="C17" s="8">
        <f t="shared" si="44"/>
        <v>762.81328634366537</v>
      </c>
      <c r="D17" s="8">
        <f t="shared" si="45"/>
        <v>1304.7232769649597</v>
      </c>
      <c r="E17" s="8">
        <f t="shared" si="46"/>
        <v>2020.2498384920052</v>
      </c>
      <c r="F17" s="8">
        <f t="shared" si="47"/>
        <v>3047.5850621741188</v>
      </c>
      <c r="G17" s="8">
        <f t="shared" si="48"/>
        <v>4141.9239776290951</v>
      </c>
      <c r="H17" s="8">
        <f t="shared" si="49"/>
        <v>5832.7336969903472</v>
      </c>
      <c r="I17" s="8">
        <f t="shared" si="50"/>
        <v>7881.0239896753828</v>
      </c>
      <c r="J17" s="8">
        <f t="shared" si="51"/>
        <v>10182.846399514401</v>
      </c>
      <c r="K17" s="8">
        <f t="shared" si="52"/>
        <v>13040.220823178894</v>
      </c>
      <c r="L17" s="8">
        <f t="shared" si="53"/>
        <v>16655.413532066737</v>
      </c>
      <c r="M17" s="8">
        <f t="shared" si="54"/>
        <v>21222.479316556939</v>
      </c>
      <c r="N17" s="8">
        <f t="shared" si="55"/>
        <v>26984.485282630161</v>
      </c>
      <c r="O17" s="8">
        <f t="shared" si="56"/>
        <v>34167.233443123863</v>
      </c>
      <c r="P17" s="24"/>
      <c r="Q17" s="72">
        <v>442.45499999999998</v>
      </c>
      <c r="R17" s="72">
        <v>692.48800000000006</v>
      </c>
      <c r="S17" s="72">
        <v>1186.4880000000001</v>
      </c>
      <c r="T17" s="72">
        <v>1842</v>
      </c>
      <c r="U17" s="72">
        <v>2786</v>
      </c>
      <c r="V17" s="72">
        <v>3796</v>
      </c>
      <c r="W17" s="72">
        <v>5360</v>
      </c>
      <c r="X17" s="72">
        <v>7260.725877850874</v>
      </c>
      <c r="Y17" s="72">
        <v>9404.5263381960322</v>
      </c>
      <c r="Z17" s="72">
        <v>12072.3573948455</v>
      </c>
      <c r="AA17" s="72">
        <v>15455.119379742362</v>
      </c>
      <c r="AB17" s="72">
        <v>19737.58992935326</v>
      </c>
      <c r="AC17" s="72">
        <v>25151.579417578203</v>
      </c>
      <c r="AD17" s="72">
        <v>31914.400969196049</v>
      </c>
      <c r="AF17" s="72">
        <v>46.152505977805646</v>
      </c>
      <c r="AG17" s="72">
        <v>70.325286343665297</v>
      </c>
      <c r="AH17" s="72">
        <v>118.23527696495967</v>
      </c>
      <c r="AI17" s="72">
        <v>178.24983849200521</v>
      </c>
      <c r="AJ17" s="72">
        <v>261.58506217411883</v>
      </c>
      <c r="AK17" s="72">
        <v>345.92397762909513</v>
      </c>
      <c r="AL17" s="72">
        <v>472.73369699034731</v>
      </c>
      <c r="AM17" s="72">
        <v>620.29811182450874</v>
      </c>
      <c r="AN17" s="72">
        <v>778.32006131836818</v>
      </c>
      <c r="AO17" s="72">
        <v>967.86342833339427</v>
      </c>
      <c r="AP17" s="72">
        <v>1200.2941523243758</v>
      </c>
      <c r="AQ17" s="72">
        <v>1484.8893872036788</v>
      </c>
      <c r="AR17" s="72">
        <v>1832.9058650519569</v>
      </c>
      <c r="AS17" s="72">
        <v>2252.8324739278114</v>
      </c>
      <c r="AU17" s="24">
        <f t="shared" si="1"/>
        <v>0.56119846095511106</v>
      </c>
      <c r="AV17" s="24">
        <f t="shared" si="2"/>
        <v>0.7104097428858247</v>
      </c>
      <c r="AW17" s="24">
        <f t="shared" si="3"/>
        <v>0.54841250567055067</v>
      </c>
      <c r="AX17" s="24">
        <f t="shared" si="4"/>
        <v>0.50851889905307823</v>
      </c>
      <c r="AY17" s="24">
        <f t="shared" si="5"/>
        <v>0.35908396094916051</v>
      </c>
      <c r="AZ17" s="24">
        <f t="shared" si="6"/>
        <v>0.40821843387118339</v>
      </c>
      <c r="BA17" s="24">
        <f t="shared" si="7"/>
        <v>0.35117157735864746</v>
      </c>
      <c r="BB17" s="24">
        <f t="shared" si="8"/>
        <v>0.29207148878807421</v>
      </c>
      <c r="BC17" s="24">
        <f t="shared" si="9"/>
        <v>0.28060665078879654</v>
      </c>
      <c r="BD17" s="24">
        <f t="shared" si="10"/>
        <v>0.27723400990739866</v>
      </c>
      <c r="BE17" s="24">
        <f t="shared" si="11"/>
        <v>0.27420908977715919</v>
      </c>
      <c r="BF17" s="24">
        <f t="shared" si="12"/>
        <v>0.27150484541068365</v>
      </c>
      <c r="BG17" s="24">
        <f t="shared" si="13"/>
        <v>0.26618066215690317</v>
      </c>
      <c r="BH17" s="24">
        <f t="shared" si="14"/>
        <v>0.28729122696856146</v>
      </c>
      <c r="BJ17" s="24">
        <f t="shared" si="15"/>
        <v>0.56510379586624637</v>
      </c>
      <c r="BK17" s="24">
        <f t="shared" si="16"/>
        <v>0.71336976236411309</v>
      </c>
      <c r="BL17" s="24">
        <f t="shared" si="17"/>
        <v>0.55248093533183651</v>
      </c>
      <c r="BM17" s="24">
        <f t="shared" si="18"/>
        <v>0.51248642779587406</v>
      </c>
      <c r="BN17" s="24">
        <f t="shared" si="19"/>
        <v>0.36252692031586498</v>
      </c>
      <c r="BO17" s="24">
        <f t="shared" si="20"/>
        <v>0.41201264488935729</v>
      </c>
      <c r="BP17" s="24">
        <f t="shared" si="21"/>
        <v>0.35461303691247648</v>
      </c>
      <c r="BQ17" s="24">
        <f t="shared" si="22"/>
        <v>0.29525979859464258</v>
      </c>
      <c r="BR17" s="24">
        <f t="shared" si="23"/>
        <v>0.28367521773150872</v>
      </c>
      <c r="BS17" s="24">
        <f t="shared" si="24"/>
        <v>0.2802072432299918</v>
      </c>
      <c r="BT17" s="24">
        <f t="shared" si="25"/>
        <v>0.27709074542795853</v>
      </c>
      <c r="BU17" s="24">
        <f t="shared" si="26"/>
        <v>0.2742984076375703</v>
      </c>
      <c r="BV17" s="24">
        <f t="shared" si="27"/>
        <v>0.26888257947297634</v>
      </c>
      <c r="BW17" s="24">
        <f t="shared" si="28"/>
        <v>0.29029449366575699</v>
      </c>
      <c r="BY17" s="112">
        <f t="shared" si="29"/>
        <v>0.52375878305468704</v>
      </c>
      <c r="BZ17" s="112">
        <f t="shared" si="30"/>
        <v>0.68126264551797266</v>
      </c>
      <c r="CA17" s="112">
        <f t="shared" si="31"/>
        <v>0.50758591739782988</v>
      </c>
      <c r="CB17" s="112">
        <f t="shared" si="32"/>
        <v>0.46751921004321884</v>
      </c>
      <c r="CC17" s="112">
        <f t="shared" si="33"/>
        <v>0.32241487627010512</v>
      </c>
      <c r="CD17" s="112">
        <f t="shared" si="34"/>
        <v>0.36658262381921225</v>
      </c>
      <c r="CE17" s="112">
        <f t="shared" si="35"/>
        <v>0.31215125084932227</v>
      </c>
      <c r="CF17" s="112">
        <f t="shared" si="36"/>
        <v>0.25475162100536286</v>
      </c>
      <c r="CG17" s="112">
        <f t="shared" si="37"/>
        <v>0.24352882115612617</v>
      </c>
      <c r="CH17" s="112">
        <f t="shared" si="38"/>
        <v>0.24014826595030447</v>
      </c>
      <c r="CI17" s="112">
        <f t="shared" si="39"/>
        <v>0.2371045750145353</v>
      </c>
      <c r="CJ17" s="112">
        <f t="shared" si="40"/>
        <v>0.23437198814091964</v>
      </c>
      <c r="CK17" s="112">
        <f t="shared" si="41"/>
        <v>0.22910429656132458</v>
      </c>
      <c r="CL17" s="112">
        <f t="shared" si="42"/>
        <v>0.24989402236999281</v>
      </c>
    </row>
    <row r="18" spans="1:90" x14ac:dyDescent="0.15">
      <c r="A18" t="s">
        <v>165</v>
      </c>
      <c r="B18" s="8">
        <f t="shared" si="43"/>
        <v>41.99</v>
      </c>
      <c r="C18" s="8">
        <f t="shared" si="44"/>
        <v>71.596819890508201</v>
      </c>
      <c r="D18" s="8">
        <f t="shared" si="45"/>
        <v>96.073168935983617</v>
      </c>
      <c r="E18" s="8">
        <f t="shared" si="46"/>
        <v>115.03037592295827</v>
      </c>
      <c r="F18" s="8">
        <f t="shared" si="47"/>
        <v>142.15938911795959</v>
      </c>
      <c r="G18" s="8">
        <f t="shared" si="48"/>
        <v>185.44706959877402</v>
      </c>
      <c r="H18" s="8">
        <f t="shared" si="49"/>
        <v>217.60200361904282</v>
      </c>
      <c r="I18" s="8">
        <f t="shared" si="50"/>
        <v>295.84537640893342</v>
      </c>
      <c r="J18" s="8">
        <f t="shared" si="51"/>
        <v>385.66465566052636</v>
      </c>
      <c r="K18" s="8">
        <f t="shared" si="52"/>
        <v>501.5650313966072</v>
      </c>
      <c r="L18" s="8">
        <f t="shared" si="53"/>
        <v>650.94614442386717</v>
      </c>
      <c r="M18" s="8">
        <f t="shared" si="54"/>
        <v>843.1333253921556</v>
      </c>
      <c r="N18" s="8">
        <f t="shared" si="55"/>
        <v>1089.9856925690408</v>
      </c>
      <c r="O18" s="8">
        <f t="shared" si="56"/>
        <v>1402.0806829047399</v>
      </c>
      <c r="P18" s="24"/>
      <c r="Q18" s="72">
        <v>38</v>
      </c>
      <c r="R18" s="72">
        <v>65</v>
      </c>
      <c r="S18" s="72">
        <v>87.5</v>
      </c>
      <c r="T18" s="72">
        <v>105</v>
      </c>
      <c r="U18" s="72">
        <v>130</v>
      </c>
      <c r="V18" s="72">
        <v>170</v>
      </c>
      <c r="W18" s="72">
        <v>200</v>
      </c>
      <c r="X18" s="72">
        <v>272.60708578781259</v>
      </c>
      <c r="Y18" s="72">
        <v>356.25043348721789</v>
      </c>
      <c r="Z18" s="72">
        <v>464.42419083041835</v>
      </c>
      <c r="AA18" s="72">
        <v>604.14934687409186</v>
      </c>
      <c r="AB18" s="72">
        <v>784.2917365284776</v>
      </c>
      <c r="AC18" s="72">
        <v>1016.1447458384263</v>
      </c>
      <c r="AD18" s="72">
        <v>1309.885160243452</v>
      </c>
      <c r="AF18" s="72">
        <v>3.9899999999999998</v>
      </c>
      <c r="AG18" s="72">
        <v>6.5968198905082023</v>
      </c>
      <c r="AH18" s="72">
        <v>8.5731689359836185</v>
      </c>
      <c r="AI18" s="72">
        <v>10.030375922958273</v>
      </c>
      <c r="AJ18" s="72">
        <v>12.159389117959604</v>
      </c>
      <c r="AK18" s="72">
        <v>15.44706959877402</v>
      </c>
      <c r="AL18" s="72">
        <v>17.602003619042812</v>
      </c>
      <c r="AM18" s="72">
        <v>23.238290621120836</v>
      </c>
      <c r="AN18" s="72">
        <v>29.414222173308467</v>
      </c>
      <c r="AO18" s="72">
        <v>37.140840566188821</v>
      </c>
      <c r="AP18" s="72">
        <v>46.796797549775341</v>
      </c>
      <c r="AQ18" s="72">
        <v>58.841588863678041</v>
      </c>
      <c r="AR18" s="72">
        <v>73.840946730614576</v>
      </c>
      <c r="AS18" s="72">
        <v>92.195522661287839</v>
      </c>
      <c r="AU18" s="24">
        <f t="shared" si="1"/>
        <v>0.70509216219357462</v>
      </c>
      <c r="AV18" s="24">
        <f t="shared" si="2"/>
        <v>0.34186363420759025</v>
      </c>
      <c r="AW18" s="24">
        <f t="shared" si="3"/>
        <v>0.19732051307276444</v>
      </c>
      <c r="AX18" s="24">
        <f t="shared" si="4"/>
        <v>0.23584216757816212</v>
      </c>
      <c r="AY18" s="24">
        <f t="shared" si="5"/>
        <v>0.30450103049398747</v>
      </c>
      <c r="AZ18" s="24">
        <f t="shared" si="6"/>
        <v>0.17339143772850085</v>
      </c>
      <c r="BA18" s="24">
        <f t="shared" si="7"/>
        <v>0.35957101262207014</v>
      </c>
      <c r="BB18" s="24">
        <f t="shared" si="8"/>
        <v>0.30360210574134472</v>
      </c>
      <c r="BC18" s="24">
        <f t="shared" si="9"/>
        <v>0.3005211238182528</v>
      </c>
      <c r="BD18" s="24">
        <f t="shared" si="10"/>
        <v>0.29782999945452437</v>
      </c>
      <c r="BE18" s="24">
        <f t="shared" si="11"/>
        <v>0.29524282863429119</v>
      </c>
      <c r="BF18" s="24">
        <f t="shared" si="12"/>
        <v>0.29277975350110852</v>
      </c>
      <c r="BG18" s="24">
        <f t="shared" si="13"/>
        <v>0.28632943759115514</v>
      </c>
      <c r="BH18" s="24">
        <f t="shared" si="14"/>
        <v>0.30492983132861173</v>
      </c>
      <c r="BJ18" s="24">
        <f t="shared" si="15"/>
        <v>0.71052631578947367</v>
      </c>
      <c r="BK18" s="24">
        <f t="shared" si="16"/>
        <v>0.34615384615384626</v>
      </c>
      <c r="BL18" s="24">
        <f t="shared" si="17"/>
        <v>0.19999999999999996</v>
      </c>
      <c r="BM18" s="24">
        <f t="shared" si="18"/>
        <v>0.23809523809523814</v>
      </c>
      <c r="BN18" s="24">
        <f t="shared" si="19"/>
        <v>0.30769230769230771</v>
      </c>
      <c r="BO18" s="24">
        <f t="shared" si="20"/>
        <v>0.17647058823529416</v>
      </c>
      <c r="BP18" s="24">
        <f t="shared" si="21"/>
        <v>0.36303542893906293</v>
      </c>
      <c r="BQ18" s="24">
        <f t="shared" si="22"/>
        <v>0.3068274893063867</v>
      </c>
      <c r="BR18" s="24">
        <f t="shared" si="23"/>
        <v>0.30364526517013113</v>
      </c>
      <c r="BS18" s="24">
        <f t="shared" si="24"/>
        <v>0.30085675725426042</v>
      </c>
      <c r="BT18" s="24">
        <f t="shared" si="25"/>
        <v>0.29817526177335818</v>
      </c>
      <c r="BU18" s="24">
        <f t="shared" si="26"/>
        <v>0.29562087487521316</v>
      </c>
      <c r="BV18" s="24">
        <f t="shared" si="27"/>
        <v>0.28907339786779973</v>
      </c>
      <c r="BW18" s="24">
        <f t="shared" si="28"/>
        <v>0.30797806514035564</v>
      </c>
      <c r="BY18" s="112">
        <f t="shared" si="29"/>
        <v>0.65333831842310852</v>
      </c>
      <c r="BZ18" s="112">
        <f t="shared" si="30"/>
        <v>0.29959117851907324</v>
      </c>
      <c r="CA18" s="112">
        <f t="shared" si="31"/>
        <v>0.16997297007159307</v>
      </c>
      <c r="CB18" s="112">
        <f t="shared" si="32"/>
        <v>0.21225657057661085</v>
      </c>
      <c r="CC18" s="112">
        <f t="shared" si="33"/>
        <v>0.27038204377870123</v>
      </c>
      <c r="CD18" s="112">
        <f t="shared" si="34"/>
        <v>0.13950438990964487</v>
      </c>
      <c r="CE18" s="112">
        <f t="shared" si="35"/>
        <v>0.32020712664667217</v>
      </c>
      <c r="CF18" s="112">
        <f t="shared" si="36"/>
        <v>0.26576531178134277</v>
      </c>
      <c r="CG18" s="112">
        <f t="shared" si="37"/>
        <v>0.26268307716434425</v>
      </c>
      <c r="CH18" s="112">
        <f t="shared" si="38"/>
        <v>0.25998218770462689</v>
      </c>
      <c r="CI18" s="112">
        <f t="shared" si="39"/>
        <v>0.2573849482134174</v>
      </c>
      <c r="CJ18" s="112">
        <f t="shared" si="40"/>
        <v>0.25491082339204807</v>
      </c>
      <c r="CK18" s="112">
        <f t="shared" si="41"/>
        <v>0.24856907641818493</v>
      </c>
      <c r="CL18" s="112">
        <f t="shared" si="42"/>
        <v>0.26687973506301477</v>
      </c>
    </row>
    <row r="19" spans="1:90" x14ac:dyDescent="0.15">
      <c r="A19" t="s">
        <v>166</v>
      </c>
      <c r="B19" s="8">
        <f t="shared" si="43"/>
        <v>1229.6291861897507</v>
      </c>
      <c r="C19" s="8">
        <f t="shared" si="44"/>
        <v>1456.4289501262788</v>
      </c>
      <c r="D19" s="8">
        <f t="shared" si="45"/>
        <v>1728.6995369424956</v>
      </c>
      <c r="E19" s="8">
        <f t="shared" si="46"/>
        <v>2234.3288674016562</v>
      </c>
      <c r="F19" s="8">
        <f t="shared" si="47"/>
        <v>3213.1185863418618</v>
      </c>
      <c r="G19" s="8">
        <f t="shared" si="48"/>
        <v>3555.3116246824447</v>
      </c>
      <c r="H19" s="8">
        <f t="shared" si="49"/>
        <v>4612.2823765427556</v>
      </c>
      <c r="I19" s="8">
        <f t="shared" si="50"/>
        <v>5734.9614364113395</v>
      </c>
      <c r="J19" s="8">
        <f t="shared" si="51"/>
        <v>7133.9323324298421</v>
      </c>
      <c r="K19" s="8">
        <f t="shared" si="52"/>
        <v>8833.1689649958025</v>
      </c>
      <c r="L19" s="8">
        <f t="shared" si="53"/>
        <v>10856.954971525747</v>
      </c>
      <c r="M19" s="8">
        <f t="shared" si="54"/>
        <v>13321.113014307746</v>
      </c>
      <c r="N19" s="8">
        <f t="shared" si="55"/>
        <v>16327.260739276875</v>
      </c>
      <c r="O19" s="8">
        <f t="shared" si="56"/>
        <v>19930.063692650761</v>
      </c>
      <c r="P19" s="24"/>
      <c r="Q19" s="72">
        <v>1100</v>
      </c>
      <c r="R19" s="72">
        <v>1295</v>
      </c>
      <c r="S19" s="72">
        <v>1546</v>
      </c>
      <c r="T19" s="72">
        <v>2020</v>
      </c>
      <c r="U19" s="72">
        <v>2920</v>
      </c>
      <c r="V19" s="72">
        <v>3250</v>
      </c>
      <c r="W19" s="72">
        <v>4230</v>
      </c>
      <c r="X19" s="72">
        <v>5271.9536065556022</v>
      </c>
      <c r="Y19" s="72">
        <v>6572.980250561488</v>
      </c>
      <c r="Z19" s="72">
        <v>8156.709918281148</v>
      </c>
      <c r="AA19" s="72">
        <v>10047.150530794974</v>
      </c>
      <c r="AB19" s="72">
        <v>12353.545165636733</v>
      </c>
      <c r="AC19" s="72">
        <v>15172.72019499926</v>
      </c>
      <c r="AD19" s="72">
        <v>18558.293761273853</v>
      </c>
      <c r="AF19" s="72">
        <v>129.62918618975084</v>
      </c>
      <c r="AG19" s="72">
        <v>161.42895012627881</v>
      </c>
      <c r="AH19" s="72">
        <v>182.69953694249551</v>
      </c>
      <c r="AI19" s="72">
        <v>214.32886740165611</v>
      </c>
      <c r="AJ19" s="72">
        <v>293.11858634186189</v>
      </c>
      <c r="AK19" s="72">
        <v>305.31162468244452</v>
      </c>
      <c r="AL19" s="72">
        <v>382.28237654275546</v>
      </c>
      <c r="AM19" s="72">
        <v>463.00782985573721</v>
      </c>
      <c r="AN19" s="72">
        <v>560.9520818683543</v>
      </c>
      <c r="AO19" s="72">
        <v>676.45904671465519</v>
      </c>
      <c r="AP19" s="72">
        <v>809.80444073077331</v>
      </c>
      <c r="AQ19" s="72">
        <v>967.56784867101237</v>
      </c>
      <c r="AR19" s="72">
        <v>1154.5405442776157</v>
      </c>
      <c r="AS19" s="72">
        <v>1371.7699313769085</v>
      </c>
      <c r="AU19" s="24">
        <f t="shared" si="1"/>
        <v>0.18444565766961984</v>
      </c>
      <c r="AV19" s="24">
        <f t="shared" si="2"/>
        <v>0.18694395410954279</v>
      </c>
      <c r="AW19" s="24">
        <f t="shared" si="3"/>
        <v>0.29249115861594643</v>
      </c>
      <c r="AX19" s="24">
        <f t="shared" si="4"/>
        <v>0.43806877905062325</v>
      </c>
      <c r="AY19" s="24">
        <f t="shared" si="5"/>
        <v>0.10649872674950656</v>
      </c>
      <c r="AZ19" s="24">
        <f t="shared" si="6"/>
        <v>0.29729341994169589</v>
      </c>
      <c r="BA19" s="24">
        <f t="shared" si="7"/>
        <v>0.24341073859188</v>
      </c>
      <c r="BB19" s="24">
        <f t="shared" si="8"/>
        <v>0.24393728040373897</v>
      </c>
      <c r="BC19" s="24">
        <f t="shared" si="9"/>
        <v>0.23819074156920061</v>
      </c>
      <c r="BD19" s="24">
        <f t="shared" si="10"/>
        <v>0.22911211305363111</v>
      </c>
      <c r="BE19" s="24">
        <f t="shared" si="11"/>
        <v>0.22696585269485614</v>
      </c>
      <c r="BF19" s="24">
        <f t="shared" si="12"/>
        <v>0.22566790941119774</v>
      </c>
      <c r="BG19" s="24">
        <f t="shared" si="13"/>
        <v>0.22066181283593878</v>
      </c>
      <c r="BH19" s="24">
        <f t="shared" si="14"/>
        <v>0.23253417848739555</v>
      </c>
      <c r="BJ19" s="24">
        <f t="shared" si="15"/>
        <v>0.17727272727272725</v>
      </c>
      <c r="BK19" s="24">
        <f t="shared" si="16"/>
        <v>0.19382239382239375</v>
      </c>
      <c r="BL19" s="24">
        <f t="shared" si="17"/>
        <v>0.30659767141009064</v>
      </c>
      <c r="BM19" s="24">
        <f t="shared" si="18"/>
        <v>0.4455445544554455</v>
      </c>
      <c r="BN19" s="24">
        <f t="shared" si="19"/>
        <v>0.11301369863013688</v>
      </c>
      <c r="BO19" s="24">
        <f t="shared" si="20"/>
        <v>0.30153846153846153</v>
      </c>
      <c r="BP19" s="24">
        <f t="shared" si="21"/>
        <v>0.24632472968217556</v>
      </c>
      <c r="BQ19" s="24">
        <f t="shared" si="22"/>
        <v>0.24678264284952678</v>
      </c>
      <c r="BR19" s="24">
        <f t="shared" si="23"/>
        <v>0.24094544747557589</v>
      </c>
      <c r="BS19" s="24">
        <f t="shared" si="24"/>
        <v>0.2317650905148525</v>
      </c>
      <c r="BT19" s="24">
        <f t="shared" si="25"/>
        <v>0.22955708962183397</v>
      </c>
      <c r="BU19" s="24">
        <f t="shared" si="26"/>
        <v>0.22820777287514926</v>
      </c>
      <c r="BV19" s="24">
        <f t="shared" si="27"/>
        <v>0.22313556980971927</v>
      </c>
      <c r="BW19" s="24">
        <f t="shared" si="28"/>
        <v>0.23521491020498098</v>
      </c>
      <c r="BY19" s="112">
        <f t="shared" si="29"/>
        <v>0.24531330382634331</v>
      </c>
      <c r="BZ19" s="112">
        <f t="shared" si="30"/>
        <v>0.1317643879835535</v>
      </c>
      <c r="CA19" s="112">
        <f t="shared" si="31"/>
        <v>0.17312211617217121</v>
      </c>
      <c r="CB19" s="112">
        <f t="shared" si="32"/>
        <v>0.36761132504168192</v>
      </c>
      <c r="CC19" s="112">
        <f t="shared" si="33"/>
        <v>4.1597629453500318E-2</v>
      </c>
      <c r="CD19" s="112">
        <f t="shared" si="34"/>
        <v>0.25210553951350012</v>
      </c>
      <c r="CE19" s="112">
        <f t="shared" si="35"/>
        <v>0.21116708032171916</v>
      </c>
      <c r="CF19" s="112">
        <f t="shared" si="36"/>
        <v>0.211539083568272</v>
      </c>
      <c r="CG19" s="112">
        <f t="shared" si="37"/>
        <v>0.20591235611709235</v>
      </c>
      <c r="CH19" s="112">
        <f t="shared" si="38"/>
        <v>0.19712264129474488</v>
      </c>
      <c r="CI19" s="112">
        <f t="shared" si="39"/>
        <v>0.19481667425517224</v>
      </c>
      <c r="CJ19" s="112">
        <f t="shared" si="40"/>
        <v>0.19323988065892928</v>
      </c>
      <c r="CK19" s="112">
        <f t="shared" si="41"/>
        <v>0.18815223785424617</v>
      </c>
      <c r="CL19" s="112">
        <f t="shared" si="42"/>
        <v>0.20024802569040201</v>
      </c>
    </row>
    <row r="20" spans="1:90" x14ac:dyDescent="0.15">
      <c r="A20" t="s">
        <v>135</v>
      </c>
      <c r="B20" s="8">
        <f t="shared" si="43"/>
        <v>35466.455702196057</v>
      </c>
      <c r="C20" s="8">
        <f t="shared" si="44"/>
        <v>55442.938690902163</v>
      </c>
      <c r="D20" s="8">
        <f t="shared" si="45"/>
        <v>77805.151812903205</v>
      </c>
      <c r="E20" s="8">
        <f t="shared" si="46"/>
        <v>102082.58525531029</v>
      </c>
      <c r="F20" s="8">
        <f t="shared" si="47"/>
        <v>141508.43643289167</v>
      </c>
      <c r="G20" s="8">
        <f t="shared" si="48"/>
        <v>190456.87572803575</v>
      </c>
      <c r="H20" s="8">
        <f t="shared" si="49"/>
        <v>243819.03219553089</v>
      </c>
      <c r="I20" s="8">
        <f t="shared" si="50"/>
        <v>323833.76382467995</v>
      </c>
      <c r="J20" s="8">
        <f t="shared" si="51"/>
        <v>430294.99333510466</v>
      </c>
      <c r="K20" s="8">
        <f t="shared" si="52"/>
        <v>571726.88260559493</v>
      </c>
      <c r="L20" s="8">
        <f t="shared" si="53"/>
        <v>759751.90046262299</v>
      </c>
      <c r="M20" s="8">
        <f t="shared" si="54"/>
        <v>1001398.0387116348</v>
      </c>
      <c r="N20" s="8">
        <f t="shared" si="55"/>
        <v>1309170.475901759</v>
      </c>
      <c r="O20" s="8">
        <f t="shared" si="56"/>
        <v>1697537.7429951124</v>
      </c>
      <c r="P20" s="24"/>
      <c r="Q20" s="72">
        <v>4081.1642999999999</v>
      </c>
      <c r="R20" s="72">
        <v>5195.6360000000004</v>
      </c>
      <c r="S20" s="72">
        <v>6502.8596655950541</v>
      </c>
      <c r="T20" s="72">
        <v>9006.1700000000019</v>
      </c>
      <c r="U20" s="72">
        <v>12426.170000000002</v>
      </c>
      <c r="V20" s="72">
        <v>15452.759</v>
      </c>
      <c r="W20" s="72">
        <v>17664.388999999999</v>
      </c>
      <c r="X20" s="72">
        <v>21384.723364236339</v>
      </c>
      <c r="Y20" s="72">
        <v>26034.340343798565</v>
      </c>
      <c r="Z20" s="72">
        <v>31663.800915721185</v>
      </c>
      <c r="AA20" s="72">
        <v>38576.148358652958</v>
      </c>
      <c r="AB20" s="72">
        <v>46923.145988866469</v>
      </c>
      <c r="AC20" s="72">
        <v>56994.183319398842</v>
      </c>
      <c r="AD20" s="72">
        <v>68969.886647338979</v>
      </c>
      <c r="AF20" s="72">
        <v>31385.291402196057</v>
      </c>
      <c r="AG20" s="72">
        <v>50247.302690902165</v>
      </c>
      <c r="AH20" s="72">
        <v>71302.292147308151</v>
      </c>
      <c r="AI20" s="72">
        <v>93076.41525531029</v>
      </c>
      <c r="AJ20" s="72">
        <v>129082.26643289166</v>
      </c>
      <c r="AK20" s="72">
        <v>175004.11672803576</v>
      </c>
      <c r="AL20" s="72">
        <v>226154.64319553089</v>
      </c>
      <c r="AM20" s="72">
        <v>302449.04046044359</v>
      </c>
      <c r="AN20" s="72">
        <v>404260.65299130609</v>
      </c>
      <c r="AO20" s="72">
        <v>540063.08168987371</v>
      </c>
      <c r="AP20" s="72">
        <v>721175.75210397004</v>
      </c>
      <c r="AQ20" s="72">
        <v>954474.89272276836</v>
      </c>
      <c r="AR20" s="72">
        <v>1252176.2925823601</v>
      </c>
      <c r="AS20" s="72">
        <v>1628567.8563477735</v>
      </c>
      <c r="AU20" s="24">
        <f t="shared" si="1"/>
        <v>0.56325005115944471</v>
      </c>
      <c r="AV20" s="24">
        <f t="shared" si="2"/>
        <v>0.4033374429640495</v>
      </c>
      <c r="AW20" s="24">
        <f t="shared" si="3"/>
        <v>0.31202861091752165</v>
      </c>
      <c r="AX20" s="24">
        <f t="shared" si="4"/>
        <v>0.38621524992707279</v>
      </c>
      <c r="AY20" s="24">
        <f t="shared" si="5"/>
        <v>0.34590474270668081</v>
      </c>
      <c r="AZ20" s="24">
        <f t="shared" si="6"/>
        <v>0.28017973235943461</v>
      </c>
      <c r="BA20" s="24">
        <f t="shared" si="7"/>
        <v>0.32817262421491833</v>
      </c>
      <c r="BB20" s="24">
        <f t="shared" si="8"/>
        <v>0.32875271637228565</v>
      </c>
      <c r="BC20" s="24">
        <f t="shared" si="9"/>
        <v>0.32868588168848634</v>
      </c>
      <c r="BD20" s="24">
        <f t="shared" si="10"/>
        <v>0.32887209536154849</v>
      </c>
      <c r="BE20" s="24">
        <f t="shared" si="11"/>
        <v>0.31805927448403915</v>
      </c>
      <c r="BF20" s="24">
        <f t="shared" si="12"/>
        <v>0.3073427601137444</v>
      </c>
      <c r="BG20" s="24">
        <f t="shared" si="13"/>
        <v>0.29665140960793912</v>
      </c>
      <c r="BH20" s="24">
        <f t="shared" si="14"/>
        <v>0.31945055287652857</v>
      </c>
      <c r="BJ20" s="24">
        <f t="shared" si="15"/>
        <v>0.27307690111863425</v>
      </c>
      <c r="BK20" s="24">
        <f t="shared" si="16"/>
        <v>0.25160031718831988</v>
      </c>
      <c r="BL20" s="24">
        <f t="shared" si="17"/>
        <v>0.38495530630152053</v>
      </c>
      <c r="BM20" s="24">
        <f t="shared" si="18"/>
        <v>0.37973966736137554</v>
      </c>
      <c r="BN20" s="24">
        <f t="shared" si="19"/>
        <v>0.24356571654822012</v>
      </c>
      <c r="BO20" s="24">
        <f t="shared" si="20"/>
        <v>0.14312201465123464</v>
      </c>
      <c r="BP20" s="24">
        <f t="shared" si="21"/>
        <v>0.21061211708122718</v>
      </c>
      <c r="BQ20" s="24">
        <f t="shared" si="22"/>
        <v>0.21742703426027066</v>
      </c>
      <c r="BR20" s="24">
        <f t="shared" si="23"/>
        <v>0.2162321187163696</v>
      </c>
      <c r="BS20" s="24">
        <f t="shared" si="24"/>
        <v>0.21830441207390772</v>
      </c>
      <c r="BT20" s="24">
        <f t="shared" si="25"/>
        <v>0.21637716530456075</v>
      </c>
      <c r="BU20" s="24">
        <f t="shared" si="26"/>
        <v>0.21462834851103008</v>
      </c>
      <c r="BV20" s="24">
        <f t="shared" si="27"/>
        <v>0.2101215006595949</v>
      </c>
      <c r="BW20" s="24">
        <f t="shared" si="28"/>
        <v>0.21481095278416951</v>
      </c>
      <c r="BY20" s="112">
        <f t="shared" si="29"/>
        <v>0.60098251269976477</v>
      </c>
      <c r="BZ20" s="112">
        <f t="shared" si="30"/>
        <v>0.4190272577600116</v>
      </c>
      <c r="CA20" s="112">
        <f t="shared" si="31"/>
        <v>0.30537760361220267</v>
      </c>
      <c r="CB20" s="112">
        <f t="shared" si="32"/>
        <v>0.38684183397928118</v>
      </c>
      <c r="CC20" s="112">
        <f t="shared" si="33"/>
        <v>0.35575646108614256</v>
      </c>
      <c r="CD20" s="112">
        <f t="shared" si="34"/>
        <v>0.29228184698640747</v>
      </c>
      <c r="CE20" s="112">
        <f t="shared" si="35"/>
        <v>0.33735498943061448</v>
      </c>
      <c r="CF20" s="112">
        <f t="shared" si="36"/>
        <v>0.33662402226790378</v>
      </c>
      <c r="CG20" s="112">
        <f t="shared" si="37"/>
        <v>0.33592789130899692</v>
      </c>
      <c r="CH20" s="112">
        <f t="shared" si="38"/>
        <v>0.33535465865837244</v>
      </c>
      <c r="CI20" s="112">
        <f t="shared" si="39"/>
        <v>0.32349831499210491</v>
      </c>
      <c r="CJ20" s="112">
        <f t="shared" si="40"/>
        <v>0.31190071329205771</v>
      </c>
      <c r="CK20" s="112">
        <f t="shared" si="41"/>
        <v>0.30058991373265975</v>
      </c>
      <c r="CL20" s="112">
        <f t="shared" si="42"/>
        <v>0.32582365795279067</v>
      </c>
    </row>
    <row r="21" spans="1:90" x14ac:dyDescent="0.15">
      <c r="A21" t="s">
        <v>167</v>
      </c>
      <c r="B21" s="8">
        <f t="shared" si="43"/>
        <v>24.279060000000001</v>
      </c>
      <c r="C21" s="8">
        <f t="shared" si="44"/>
        <v>30.290962261368854</v>
      </c>
      <c r="D21" s="8">
        <f t="shared" si="45"/>
        <v>37.733148841760148</v>
      </c>
      <c r="E21" s="8">
        <f t="shared" si="46"/>
        <v>52.037551012766841</v>
      </c>
      <c r="F21" s="8">
        <f t="shared" si="47"/>
        <v>78.187664014877782</v>
      </c>
      <c r="G21" s="8">
        <f t="shared" si="48"/>
        <v>112.35910687455132</v>
      </c>
      <c r="H21" s="8">
        <f t="shared" si="49"/>
        <v>158.84946264190125</v>
      </c>
      <c r="I21" s="8">
        <f t="shared" si="50"/>
        <v>221.72433952306838</v>
      </c>
      <c r="J21" s="8">
        <f t="shared" si="51"/>
        <v>304.64508205183108</v>
      </c>
      <c r="K21" s="8">
        <f t="shared" si="52"/>
        <v>415.35165438290448</v>
      </c>
      <c r="L21" s="8">
        <f t="shared" si="53"/>
        <v>565.55611832286581</v>
      </c>
      <c r="M21" s="8">
        <f t="shared" si="54"/>
        <v>768.98151518249392</v>
      </c>
      <c r="N21" s="8">
        <f t="shared" si="55"/>
        <v>1010.1151708656823</v>
      </c>
      <c r="O21" s="8">
        <f t="shared" si="56"/>
        <v>1314.3669224603641</v>
      </c>
      <c r="P21" s="24"/>
      <c r="Q21" s="72">
        <v>21.972000000000001</v>
      </c>
      <c r="R21" s="72">
        <v>27.5</v>
      </c>
      <c r="S21" s="72">
        <v>34.366</v>
      </c>
      <c r="T21" s="72">
        <v>47.5</v>
      </c>
      <c r="U21" s="72">
        <v>71.5</v>
      </c>
      <c r="V21" s="72">
        <v>103</v>
      </c>
      <c r="W21" s="72">
        <v>146</v>
      </c>
      <c r="X21" s="72">
        <v>204.30816522906463</v>
      </c>
      <c r="Y21" s="72">
        <v>281.41013429098155</v>
      </c>
      <c r="Z21" s="72">
        <v>384.59490578864319</v>
      </c>
      <c r="AA21" s="72">
        <v>524.89804637804093</v>
      </c>
      <c r="AB21" s="72">
        <v>715.31492082852174</v>
      </c>
      <c r="AC21" s="72">
        <v>941.68504280787386</v>
      </c>
      <c r="AD21" s="72">
        <v>1227.9391249288474</v>
      </c>
      <c r="AF21" s="72">
        <v>2.3070599999999999</v>
      </c>
      <c r="AG21" s="72">
        <v>2.7909622613688549</v>
      </c>
      <c r="AH21" s="72">
        <v>3.3671488417601489</v>
      </c>
      <c r="AI21" s="72">
        <v>4.537551012766837</v>
      </c>
      <c r="AJ21" s="72">
        <v>6.6876640148777824</v>
      </c>
      <c r="AK21" s="72">
        <v>9.3591068745513173</v>
      </c>
      <c r="AL21" s="72">
        <v>12.849462641901251</v>
      </c>
      <c r="AM21" s="72">
        <v>17.416174294003756</v>
      </c>
      <c r="AN21" s="72">
        <v>23.234947760849519</v>
      </c>
      <c r="AO21" s="72">
        <v>30.756748594261293</v>
      </c>
      <c r="AP21" s="72">
        <v>40.658071944824854</v>
      </c>
      <c r="AQ21" s="72">
        <v>53.666594353972243</v>
      </c>
      <c r="AR21" s="72">
        <v>68.430128057808446</v>
      </c>
      <c r="AS21" s="72">
        <v>86.427797531516802</v>
      </c>
      <c r="AU21" s="24">
        <f t="shared" si="1"/>
        <v>0.24761676363783658</v>
      </c>
      <c r="AV21" s="24">
        <f t="shared" si="2"/>
        <v>0.24569000205987446</v>
      </c>
      <c r="AW21" s="24">
        <f t="shared" si="3"/>
        <v>0.37909378385022774</v>
      </c>
      <c r="AX21" s="24">
        <f t="shared" si="4"/>
        <v>0.50252389847660783</v>
      </c>
      <c r="AY21" s="24">
        <f t="shared" si="5"/>
        <v>0.43704391594524794</v>
      </c>
      <c r="AZ21" s="24">
        <f t="shared" si="6"/>
        <v>0.41376580021463072</v>
      </c>
      <c r="BA21" s="24">
        <f t="shared" si="7"/>
        <v>0.39581422458386095</v>
      </c>
      <c r="BB21" s="24">
        <f t="shared" si="8"/>
        <v>0.3739812359217134</v>
      </c>
      <c r="BC21" s="24">
        <f t="shared" si="9"/>
        <v>0.36339523876587054</v>
      </c>
      <c r="BD21" s="24">
        <f t="shared" si="10"/>
        <v>0.36163203481908091</v>
      </c>
      <c r="BE21" s="24">
        <f t="shared" si="11"/>
        <v>0.35969091354343052</v>
      </c>
      <c r="BF21" s="24">
        <f t="shared" si="12"/>
        <v>0.31357536029453548</v>
      </c>
      <c r="BG21" s="24">
        <f t="shared" si="13"/>
        <v>0.30120501143838263</v>
      </c>
      <c r="BH21" s="24">
        <f t="shared" si="14"/>
        <v>0.35239765842431603</v>
      </c>
      <c r="BJ21" s="24">
        <f t="shared" si="15"/>
        <v>0.25159293646459124</v>
      </c>
      <c r="BK21" s="24">
        <f t="shared" si="16"/>
        <v>0.24967272727272727</v>
      </c>
      <c r="BL21" s="24">
        <f t="shared" si="17"/>
        <v>0.38218006168887864</v>
      </c>
      <c r="BM21" s="24">
        <f t="shared" si="18"/>
        <v>0.50526315789473686</v>
      </c>
      <c r="BN21" s="24">
        <f t="shared" si="19"/>
        <v>0.44055944055944063</v>
      </c>
      <c r="BO21" s="24">
        <f t="shared" si="20"/>
        <v>0.41747572815533984</v>
      </c>
      <c r="BP21" s="24">
        <f t="shared" si="21"/>
        <v>0.39937099471962068</v>
      </c>
      <c r="BQ21" s="24">
        <f t="shared" si="22"/>
        <v>0.37738075213720568</v>
      </c>
      <c r="BR21" s="24">
        <f t="shared" si="23"/>
        <v>0.36667041774326203</v>
      </c>
      <c r="BS21" s="24">
        <f t="shared" si="24"/>
        <v>0.36480758969413474</v>
      </c>
      <c r="BT21" s="24">
        <f t="shared" si="25"/>
        <v>0.36276925731466569</v>
      </c>
      <c r="BU21" s="24">
        <f t="shared" si="26"/>
        <v>0.31646218384086877</v>
      </c>
      <c r="BV21" s="24">
        <f t="shared" si="27"/>
        <v>0.30398070385341791</v>
      </c>
      <c r="BW21" s="24">
        <f t="shared" si="28"/>
        <v>0.35555677408736641</v>
      </c>
      <c r="BY21" s="112">
        <f t="shared" si="29"/>
        <v>0.2097484510020784</v>
      </c>
      <c r="BZ21" s="112">
        <f t="shared" si="30"/>
        <v>0.20644728463963458</v>
      </c>
      <c r="CA21" s="112">
        <f t="shared" si="31"/>
        <v>0.34759442662322892</v>
      </c>
      <c r="CB21" s="112">
        <f t="shared" si="32"/>
        <v>0.4738487779115641</v>
      </c>
      <c r="CC21" s="112">
        <f t="shared" si="33"/>
        <v>0.39945829421610912</v>
      </c>
      <c r="CD21" s="112">
        <f t="shared" si="34"/>
        <v>0.37293684259987292</v>
      </c>
      <c r="CE21" s="112">
        <f t="shared" si="35"/>
        <v>0.35540098285594901</v>
      </c>
      <c r="CF21" s="112">
        <f t="shared" si="36"/>
        <v>0.33410170159178509</v>
      </c>
      <c r="CG21" s="112">
        <f t="shared" si="37"/>
        <v>0.32372789949138081</v>
      </c>
      <c r="CH21" s="112">
        <f t="shared" si="38"/>
        <v>0.3219236038626978</v>
      </c>
      <c r="CI21" s="112">
        <f t="shared" si="39"/>
        <v>0.31994931847237229</v>
      </c>
      <c r="CJ21" s="112">
        <f t="shared" si="40"/>
        <v>0.27509727199120193</v>
      </c>
      <c r="CK21" s="112">
        <f t="shared" si="41"/>
        <v>0.26300797593867231</v>
      </c>
      <c r="CL21" s="112">
        <f t="shared" si="42"/>
        <v>0.31296346061766411</v>
      </c>
    </row>
    <row r="22" spans="1:90" x14ac:dyDescent="0.15">
      <c r="A22" t="s">
        <v>168</v>
      </c>
      <c r="B22" s="8">
        <f t="shared" si="43"/>
        <v>31.526252631730522</v>
      </c>
      <c r="C22" s="8">
        <f t="shared" si="44"/>
        <v>57.986815174090978</v>
      </c>
      <c r="D22" s="8">
        <f t="shared" si="45"/>
        <v>96.472069433086091</v>
      </c>
      <c r="E22" s="8">
        <f t="shared" si="46"/>
        <v>112.76524567363414</v>
      </c>
      <c r="F22" s="8">
        <f t="shared" si="47"/>
        <v>144.38195079709047</v>
      </c>
      <c r="G22" s="8">
        <f t="shared" si="48"/>
        <v>180.22638394800126</v>
      </c>
      <c r="H22" s="8">
        <f t="shared" si="49"/>
        <v>235.23203509710052</v>
      </c>
      <c r="I22" s="8">
        <f t="shared" si="50"/>
        <v>350.12520984015418</v>
      </c>
      <c r="J22" s="8">
        <f t="shared" si="51"/>
        <v>501.64790166132718</v>
      </c>
      <c r="K22" s="8">
        <f t="shared" si="52"/>
        <v>715.77380909073941</v>
      </c>
      <c r="L22" s="8">
        <f t="shared" si="53"/>
        <v>1018.9839180404404</v>
      </c>
      <c r="M22" s="8">
        <f t="shared" si="54"/>
        <v>1444.9715967553727</v>
      </c>
      <c r="N22" s="8">
        <f t="shared" si="55"/>
        <v>2018.4487128990811</v>
      </c>
      <c r="O22" s="8">
        <f t="shared" si="56"/>
        <v>2719.3664466985583</v>
      </c>
      <c r="P22" s="24"/>
      <c r="Q22" s="72">
        <v>28.550999999999998</v>
      </c>
      <c r="R22" s="72">
        <v>52.643999999999998</v>
      </c>
      <c r="S22" s="72">
        <v>87.8</v>
      </c>
      <c r="T22" s="72">
        <v>102.869</v>
      </c>
      <c r="U22" s="72">
        <v>131.738</v>
      </c>
      <c r="V22" s="72">
        <v>164.91900000000001</v>
      </c>
      <c r="W22" s="72">
        <v>215.91900000000001</v>
      </c>
      <c r="X22" s="72">
        <v>322.2347615943246</v>
      </c>
      <c r="Y22" s="72">
        <v>462.86526353096775</v>
      </c>
      <c r="Z22" s="72">
        <v>662.07755316136127</v>
      </c>
      <c r="AA22" s="72">
        <v>944.82063506253758</v>
      </c>
      <c r="AB22" s="72">
        <v>1342.9533600826564</v>
      </c>
      <c r="AC22" s="72">
        <v>1880.2071325493534</v>
      </c>
      <c r="AD22" s="72">
        <v>2538.6526205012915</v>
      </c>
      <c r="AF22" s="72">
        <v>2.9752526317305241</v>
      </c>
      <c r="AG22" s="72">
        <v>5.3428151740909815</v>
      </c>
      <c r="AH22" s="72">
        <v>8.6720694330860972</v>
      </c>
      <c r="AI22" s="72">
        <v>9.8962456736341391</v>
      </c>
      <c r="AJ22" s="72">
        <v>12.643950797090476</v>
      </c>
      <c r="AK22" s="72">
        <v>15.307383948001249</v>
      </c>
      <c r="AL22" s="72">
        <v>19.313035097100521</v>
      </c>
      <c r="AM22" s="72">
        <v>27.890448245829567</v>
      </c>
      <c r="AN22" s="72">
        <v>38.782638130359452</v>
      </c>
      <c r="AO22" s="72">
        <v>53.696255929378196</v>
      </c>
      <c r="AP22" s="72">
        <v>74.163282977902782</v>
      </c>
      <c r="AQ22" s="72">
        <v>102.01823667271621</v>
      </c>
      <c r="AR22" s="72">
        <v>138.24158034972763</v>
      </c>
      <c r="AS22" s="72">
        <v>180.71382619726663</v>
      </c>
      <c r="AU22" s="24">
        <f t="shared" si="1"/>
        <v>0.83931835640143437</v>
      </c>
      <c r="AV22" s="24">
        <f t="shared" si="2"/>
        <v>0.66368973952876553</v>
      </c>
      <c r="AW22" s="24">
        <f t="shared" si="3"/>
        <v>0.16889008742420675</v>
      </c>
      <c r="AX22" s="24">
        <f t="shared" si="4"/>
        <v>0.28037632458995021</v>
      </c>
      <c r="AY22" s="24">
        <f t="shared" si="5"/>
        <v>0.24826117775126444</v>
      </c>
      <c r="AZ22" s="24">
        <f t="shared" si="6"/>
        <v>0.30520310036830933</v>
      </c>
      <c r="BA22" s="24">
        <f t="shared" si="7"/>
        <v>0.488424863967305</v>
      </c>
      <c r="BB22" s="24">
        <f t="shared" si="8"/>
        <v>0.43276715747017769</v>
      </c>
      <c r="BC22" s="24">
        <f t="shared" si="9"/>
        <v>0.42684501763145621</v>
      </c>
      <c r="BD22" s="24">
        <f t="shared" si="10"/>
        <v>0.42361162856024914</v>
      </c>
      <c r="BE22" s="24">
        <f t="shared" si="11"/>
        <v>0.41805142473114687</v>
      </c>
      <c r="BF22" s="24">
        <f t="shared" si="12"/>
        <v>0.3968777776887995</v>
      </c>
      <c r="BG22" s="24">
        <f t="shared" si="13"/>
        <v>0.34725565694099547</v>
      </c>
      <c r="BH22" s="24">
        <f t="shared" si="14"/>
        <v>0.41857740578439406</v>
      </c>
      <c r="BJ22" s="24">
        <f t="shared" si="15"/>
        <v>0.8438583587264894</v>
      </c>
      <c r="BK22" s="24">
        <f t="shared" si="16"/>
        <v>0.66780639769014516</v>
      </c>
      <c r="BL22" s="24">
        <f t="shared" si="17"/>
        <v>0.17162870159453303</v>
      </c>
      <c r="BM22" s="24">
        <f t="shared" si="18"/>
        <v>0.28063848195277497</v>
      </c>
      <c r="BN22" s="24">
        <f t="shared" si="19"/>
        <v>0.25187113816818241</v>
      </c>
      <c r="BO22" s="24">
        <f t="shared" si="20"/>
        <v>0.30924271915303869</v>
      </c>
      <c r="BP22" s="24">
        <f t="shared" si="21"/>
        <v>0.49238724519067145</v>
      </c>
      <c r="BQ22" s="24">
        <f t="shared" si="22"/>
        <v>0.43642250525934578</v>
      </c>
      <c r="BR22" s="24">
        <f t="shared" si="23"/>
        <v>0.43038937100335106</v>
      </c>
      <c r="BS22" s="24">
        <f t="shared" si="24"/>
        <v>0.42705432400041854</v>
      </c>
      <c r="BT22" s="24">
        <f t="shared" si="25"/>
        <v>0.42138445144539682</v>
      </c>
      <c r="BU22" s="24">
        <f t="shared" si="26"/>
        <v>0.40005393220329699</v>
      </c>
      <c r="BV22" s="24">
        <f t="shared" si="27"/>
        <v>0.35019837790911823</v>
      </c>
      <c r="BW22" s="24">
        <f t="shared" si="28"/>
        <v>0.42200712990060074</v>
      </c>
      <c r="BY22" s="112">
        <f t="shared" si="29"/>
        <v>0.79575176813922854</v>
      </c>
      <c r="BZ22" s="112">
        <f t="shared" si="30"/>
        <v>0.62312734963016014</v>
      </c>
      <c r="CA22" s="112">
        <f t="shared" si="31"/>
        <v>0.14116310414645739</v>
      </c>
      <c r="CB22" s="112">
        <f t="shared" si="32"/>
        <v>0.27765126433520648</v>
      </c>
      <c r="CC22" s="112">
        <f t="shared" si="33"/>
        <v>0.21064880697919675</v>
      </c>
      <c r="CD22" s="112">
        <f t="shared" si="34"/>
        <v>0.26168097453531947</v>
      </c>
      <c r="CE22" s="112">
        <f t="shared" si="35"/>
        <v>0.44412559215080494</v>
      </c>
      <c r="CF22" s="112">
        <f t="shared" si="36"/>
        <v>0.39053477335770626</v>
      </c>
      <c r="CG22" s="112">
        <f t="shared" si="37"/>
        <v>0.3845436648453322</v>
      </c>
      <c r="CH22" s="112">
        <f t="shared" si="38"/>
        <v>0.38116301954912846</v>
      </c>
      <c r="CI22" s="112">
        <f t="shared" si="39"/>
        <v>0.37558954480363171</v>
      </c>
      <c r="CJ22" s="112">
        <f t="shared" si="40"/>
        <v>0.3550673375508262</v>
      </c>
      <c r="CK22" s="112">
        <f t="shared" si="41"/>
        <v>0.30723206245249401</v>
      </c>
      <c r="CL22" s="112">
        <f t="shared" si="42"/>
        <v>0.37636749437083394</v>
      </c>
    </row>
    <row r="23" spans="1:90" x14ac:dyDescent="0.15">
      <c r="A23" t="s">
        <v>169</v>
      </c>
      <c r="B23" s="8">
        <f t="shared" si="43"/>
        <v>13.285834880213711</v>
      </c>
      <c r="C23" s="8">
        <f t="shared" si="44"/>
        <v>26.838894053109584</v>
      </c>
      <c r="D23" s="8">
        <f t="shared" si="45"/>
        <v>42.190716844049334</v>
      </c>
      <c r="E23" s="8">
        <f t="shared" si="46"/>
        <v>56.248601444080926</v>
      </c>
      <c r="F23" s="8">
        <f t="shared" si="47"/>
        <v>58.410522528406766</v>
      </c>
      <c r="G23" s="8">
        <f t="shared" si="48"/>
        <v>83.905748761804858</v>
      </c>
      <c r="H23" s="8">
        <f t="shared" si="49"/>
        <v>105.44896173714055</v>
      </c>
      <c r="I23" s="8">
        <f t="shared" si="50"/>
        <v>138.45192078816879</v>
      </c>
      <c r="J23" s="8">
        <f t="shared" si="51"/>
        <v>174.3635471219732</v>
      </c>
      <c r="K23" s="8">
        <f t="shared" si="52"/>
        <v>218.39121116026163</v>
      </c>
      <c r="L23" s="8">
        <f t="shared" si="53"/>
        <v>273.14634634445912</v>
      </c>
      <c r="M23" s="8">
        <f t="shared" si="54"/>
        <v>341.68708858043675</v>
      </c>
      <c r="N23" s="8">
        <f t="shared" si="55"/>
        <v>427.72915719760925</v>
      </c>
      <c r="O23" s="8">
        <f t="shared" si="56"/>
        <v>533.21047736074331</v>
      </c>
      <c r="P23" s="24"/>
      <c r="Q23" s="72">
        <v>12.032</v>
      </c>
      <c r="R23" s="72">
        <v>24.366</v>
      </c>
      <c r="S23" s="72">
        <v>37.488</v>
      </c>
      <c r="T23" s="72">
        <v>50.4</v>
      </c>
      <c r="U23" s="72">
        <v>52.5</v>
      </c>
      <c r="V23" s="72">
        <v>76</v>
      </c>
      <c r="W23" s="72">
        <v>96</v>
      </c>
      <c r="X23" s="72">
        <v>126.32332668859853</v>
      </c>
      <c r="Y23" s="72">
        <v>159.37954451973332</v>
      </c>
      <c r="Z23" s="72">
        <v>199.98298719150733</v>
      </c>
      <c r="AA23" s="72">
        <v>250.58040927067245</v>
      </c>
      <c r="AB23" s="72">
        <v>314.05120378695716</v>
      </c>
      <c r="AC23" s="72">
        <v>393.90747074075529</v>
      </c>
      <c r="AD23" s="72">
        <v>492.02414073369846</v>
      </c>
      <c r="AF23" s="72">
        <v>1.2538348802137111</v>
      </c>
      <c r="AG23" s="72">
        <v>2.4728940531095827</v>
      </c>
      <c r="AH23" s="72">
        <v>4.7027168440493359</v>
      </c>
      <c r="AI23" s="72">
        <v>5.8486014440809244</v>
      </c>
      <c r="AJ23" s="72">
        <v>5.9105225284067631</v>
      </c>
      <c r="AK23" s="72">
        <v>7.9057487618048556</v>
      </c>
      <c r="AL23" s="72">
        <v>9.4489617371405501</v>
      </c>
      <c r="AM23" s="72">
        <v>12.128594099570268</v>
      </c>
      <c r="AN23" s="72">
        <v>14.984002602239887</v>
      </c>
      <c r="AO23" s="72">
        <v>18.408223968754299</v>
      </c>
      <c r="AP23" s="72">
        <v>22.565937073786657</v>
      </c>
      <c r="AQ23" s="72">
        <v>27.63588479347958</v>
      </c>
      <c r="AR23" s="72">
        <v>33.821686456853953</v>
      </c>
      <c r="AS23" s="72">
        <v>41.186336627044895</v>
      </c>
      <c r="AU23" s="24">
        <f t="shared" si="1"/>
        <v>1.0201134738683328</v>
      </c>
      <c r="AV23" s="24">
        <f t="shared" si="2"/>
        <v>0.57199908314258829</v>
      </c>
      <c r="AW23" s="24">
        <f t="shared" si="3"/>
        <v>0.33319852449993026</v>
      </c>
      <c r="AX23" s="24">
        <f t="shared" si="4"/>
        <v>3.8435108230648218E-2</v>
      </c>
      <c r="AY23" s="24">
        <f t="shared" si="5"/>
        <v>0.43648344732747435</v>
      </c>
      <c r="AZ23" s="24">
        <f t="shared" si="6"/>
        <v>0.25675491004190265</v>
      </c>
      <c r="BA23" s="24">
        <f t="shared" si="7"/>
        <v>0.31297566621183859</v>
      </c>
      <c r="BB23" s="24">
        <f t="shared" si="8"/>
        <v>0.25937976251517036</v>
      </c>
      <c r="BC23" s="24">
        <f t="shared" si="9"/>
        <v>0.25250498034138746</v>
      </c>
      <c r="BD23" s="24">
        <f t="shared" si="10"/>
        <v>0.2507204154109326</v>
      </c>
      <c r="BE23" s="24">
        <f t="shared" si="11"/>
        <v>0.25093047427968274</v>
      </c>
      <c r="BF23" s="24">
        <f t="shared" si="12"/>
        <v>0.25181539336075121</v>
      </c>
      <c r="BG23" s="24">
        <f t="shared" si="13"/>
        <v>0.2466077385376888</v>
      </c>
      <c r="BH23" s="24">
        <f t="shared" si="14"/>
        <v>0.26052339216165032</v>
      </c>
      <c r="BJ23" s="24">
        <f t="shared" si="15"/>
        <v>1.0250997340425529</v>
      </c>
      <c r="BK23" s="24">
        <f t="shared" si="16"/>
        <v>0.53853730608224581</v>
      </c>
      <c r="BL23" s="24">
        <f t="shared" si="17"/>
        <v>0.34443021766965431</v>
      </c>
      <c r="BM23" s="24">
        <f t="shared" si="18"/>
        <v>4.1666666666666741E-2</v>
      </c>
      <c r="BN23" s="24">
        <f t="shared" si="19"/>
        <v>0.44761904761904758</v>
      </c>
      <c r="BO23" s="24">
        <f t="shared" si="20"/>
        <v>0.26315789473684204</v>
      </c>
      <c r="BP23" s="24">
        <f t="shared" si="21"/>
        <v>0.31586798633956792</v>
      </c>
      <c r="BQ23" s="24">
        <f t="shared" si="22"/>
        <v>0.26167944351736527</v>
      </c>
      <c r="BR23" s="24">
        <f t="shared" si="23"/>
        <v>0.25475943474507035</v>
      </c>
      <c r="BS23" s="24">
        <f t="shared" si="24"/>
        <v>0.25300863233286996</v>
      </c>
      <c r="BT23" s="24">
        <f t="shared" si="25"/>
        <v>0.2532951187246435</v>
      </c>
      <c r="BU23" s="24">
        <f t="shared" si="26"/>
        <v>0.25427785657516599</v>
      </c>
      <c r="BV23" s="24">
        <f t="shared" si="27"/>
        <v>0.24908557791105546</v>
      </c>
      <c r="BW23" s="24">
        <f t="shared" si="28"/>
        <v>0.26295501757188244</v>
      </c>
      <c r="BY23" s="112">
        <f t="shared" si="29"/>
        <v>0.97226452392845197</v>
      </c>
      <c r="BZ23" s="112">
        <f t="shared" si="30"/>
        <v>0.90170575166203526</v>
      </c>
      <c r="CA23" s="112">
        <f t="shared" si="31"/>
        <v>0.24366438338331031</v>
      </c>
      <c r="CB23" s="112">
        <f t="shared" si="32"/>
        <v>1.0587331846403369E-2</v>
      </c>
      <c r="CC23" s="112">
        <f t="shared" si="33"/>
        <v>0.33757188536356431</v>
      </c>
      <c r="CD23" s="112">
        <f t="shared" si="34"/>
        <v>0.19520136824881651</v>
      </c>
      <c r="CE23" s="112">
        <f t="shared" si="35"/>
        <v>0.28359013794044952</v>
      </c>
      <c r="CF23" s="112">
        <f t="shared" si="36"/>
        <v>0.23542782281507701</v>
      </c>
      <c r="CG23" s="112">
        <f t="shared" si="37"/>
        <v>0.22852514494375109</v>
      </c>
      <c r="CH23" s="112">
        <f t="shared" si="38"/>
        <v>0.22586171876708838</v>
      </c>
      <c r="CI23" s="112">
        <f t="shared" si="39"/>
        <v>0.22467259848838017</v>
      </c>
      <c r="CJ23" s="112">
        <f t="shared" si="40"/>
        <v>0.22383222790224733</v>
      </c>
      <c r="CK23" s="112">
        <f t="shared" si="41"/>
        <v>0.217749347880271</v>
      </c>
      <c r="CL23" s="112">
        <f t="shared" si="42"/>
        <v>0.23406614793128311</v>
      </c>
    </row>
    <row r="24" spans="1:90" x14ac:dyDescent="0.15">
      <c r="A24" t="s">
        <v>136</v>
      </c>
      <c r="B24" s="8">
        <f t="shared" si="43"/>
        <v>211.0992</v>
      </c>
      <c r="C24" s="8">
        <f t="shared" si="44"/>
        <v>274.60134151851838</v>
      </c>
      <c r="D24" s="8">
        <f t="shared" si="45"/>
        <v>408.44821536212464</v>
      </c>
      <c r="E24" s="8">
        <f t="shared" si="46"/>
        <v>631.57154018652807</v>
      </c>
      <c r="F24" s="8">
        <f t="shared" si="47"/>
        <v>764.92686683086731</v>
      </c>
      <c r="G24" s="8">
        <f t="shared" si="48"/>
        <v>958.87043633719031</v>
      </c>
      <c r="H24" s="8">
        <f t="shared" si="49"/>
        <v>1300.1719716237808</v>
      </c>
      <c r="I24" s="8">
        <f t="shared" si="50"/>
        <v>1850.4825715359384</v>
      </c>
      <c r="J24" s="8">
        <f t="shared" si="51"/>
        <v>2598.2867983423207</v>
      </c>
      <c r="K24" s="8">
        <f t="shared" si="52"/>
        <v>3638.2833255023988</v>
      </c>
      <c r="L24" s="8">
        <f t="shared" si="53"/>
        <v>5056.7508656677446</v>
      </c>
      <c r="M24" s="8">
        <f t="shared" si="54"/>
        <v>7014.4036364951789</v>
      </c>
      <c r="N24" s="8">
        <f t="shared" si="55"/>
        <v>9445.9659435153571</v>
      </c>
      <c r="O24" s="8">
        <f t="shared" si="56"/>
        <v>12488.835047771925</v>
      </c>
      <c r="P24" s="24"/>
      <c r="Q24" s="72">
        <v>191.04</v>
      </c>
      <c r="R24" s="72">
        <v>249.3</v>
      </c>
      <c r="S24" s="72">
        <v>372</v>
      </c>
      <c r="T24" s="72">
        <v>576.5</v>
      </c>
      <c r="U24" s="72">
        <v>699.5</v>
      </c>
      <c r="V24" s="72">
        <v>879</v>
      </c>
      <c r="W24" s="72">
        <v>1195</v>
      </c>
      <c r="X24" s="72">
        <v>1705.1294404218277</v>
      </c>
      <c r="Y24" s="72">
        <v>2400.1183013471273</v>
      </c>
      <c r="Z24" s="72">
        <v>3368.8688080053525</v>
      </c>
      <c r="AA24" s="72">
        <v>4693.2188768121268</v>
      </c>
      <c r="AB24" s="72">
        <v>6524.8741131418401</v>
      </c>
      <c r="AC24" s="72">
        <v>8806.0501420424516</v>
      </c>
      <c r="AD24" s="72">
        <v>11667.616491166098</v>
      </c>
      <c r="AF24" s="72">
        <v>20.059199999999997</v>
      </c>
      <c r="AG24" s="72">
        <v>25.301341518518377</v>
      </c>
      <c r="AH24" s="72">
        <v>36.448215362124643</v>
      </c>
      <c r="AI24" s="72">
        <v>55.07154018652804</v>
      </c>
      <c r="AJ24" s="72">
        <v>65.426866830867255</v>
      </c>
      <c r="AK24" s="72">
        <v>79.87043633719037</v>
      </c>
      <c r="AL24" s="72">
        <v>105.17197162378079</v>
      </c>
      <c r="AM24" s="72">
        <v>145.35313111411079</v>
      </c>
      <c r="AN24" s="72">
        <v>198.16849699519352</v>
      </c>
      <c r="AO24" s="72">
        <v>269.41451749704652</v>
      </c>
      <c r="AP24" s="72">
        <v>363.53198885561778</v>
      </c>
      <c r="AQ24" s="72">
        <v>489.52952335333885</v>
      </c>
      <c r="AR24" s="72">
        <v>639.91580147290472</v>
      </c>
      <c r="AS24" s="72">
        <v>821.21855660582662</v>
      </c>
      <c r="AU24" s="24">
        <f t="shared" si="1"/>
        <v>0.30081659010796047</v>
      </c>
      <c r="AV24" s="24">
        <f t="shared" si="2"/>
        <v>0.4874225053069523</v>
      </c>
      <c r="AW24" s="24">
        <f t="shared" si="3"/>
        <v>0.5462707790915069</v>
      </c>
      <c r="AX24" s="24">
        <f t="shared" si="4"/>
        <v>0.2111484102101151</v>
      </c>
      <c r="AY24" s="24">
        <f t="shared" si="5"/>
        <v>0.25354524454062055</v>
      </c>
      <c r="AZ24" s="24">
        <f t="shared" si="6"/>
        <v>0.35594124331368016</v>
      </c>
      <c r="BA24" s="24">
        <f t="shared" si="7"/>
        <v>0.42325985479049844</v>
      </c>
      <c r="BB24" s="24">
        <f t="shared" si="8"/>
        <v>0.40411308828793202</v>
      </c>
      <c r="BC24" s="24">
        <f t="shared" si="9"/>
        <v>0.40026240668412161</v>
      </c>
      <c r="BD24" s="24">
        <f t="shared" si="10"/>
        <v>0.38987275406031618</v>
      </c>
      <c r="BE24" s="24">
        <f t="shared" si="11"/>
        <v>0.38713648800036871</v>
      </c>
      <c r="BF24" s="24">
        <f t="shared" si="12"/>
        <v>0.34665274954652237</v>
      </c>
      <c r="BG24" s="24">
        <f t="shared" si="13"/>
        <v>0.32213424465557106</v>
      </c>
      <c r="BH24" s="24">
        <f t="shared" si="14"/>
        <v>0.3815294952886148</v>
      </c>
      <c r="BJ24" s="24">
        <f t="shared" si="15"/>
        <v>0.30496231155778908</v>
      </c>
      <c r="BK24" s="24">
        <f t="shared" si="16"/>
        <v>0.49217809867629359</v>
      </c>
      <c r="BL24" s="24">
        <f t="shared" si="17"/>
        <v>0.54973118279569899</v>
      </c>
      <c r="BM24" s="24">
        <f t="shared" si="18"/>
        <v>0.21335646140503028</v>
      </c>
      <c r="BN24" s="24">
        <f t="shared" si="19"/>
        <v>0.25661186561829874</v>
      </c>
      <c r="BO24" s="24">
        <f t="shared" si="20"/>
        <v>0.35949943117178607</v>
      </c>
      <c r="BP24" s="24">
        <f t="shared" si="21"/>
        <v>0.42688656102244993</v>
      </c>
      <c r="BQ24" s="24">
        <f t="shared" si="22"/>
        <v>0.40758715699223869</v>
      </c>
      <c r="BR24" s="24">
        <f t="shared" si="23"/>
        <v>0.40362614880878556</v>
      </c>
      <c r="BS24" s="24">
        <f t="shared" si="24"/>
        <v>0.39311417104155466</v>
      </c>
      <c r="BT24" s="24">
        <f t="shared" si="25"/>
        <v>0.39027696862368932</v>
      </c>
      <c r="BU24" s="24">
        <f t="shared" si="26"/>
        <v>0.34961226674183088</v>
      </c>
      <c r="BV24" s="24">
        <f t="shared" si="27"/>
        <v>0.32495458269783861</v>
      </c>
      <c r="BW24" s="24">
        <f t="shared" si="28"/>
        <v>0.38475666108585349</v>
      </c>
      <c r="BY24" s="112">
        <f t="shared" si="29"/>
        <v>0.26133352868102322</v>
      </c>
      <c r="BZ24" s="112">
        <f t="shared" si="30"/>
        <v>0.44056453826559849</v>
      </c>
      <c r="CA24" s="112">
        <f t="shared" si="31"/>
        <v>0.51095299562337204</v>
      </c>
      <c r="CB24" s="112">
        <f t="shared" si="32"/>
        <v>0.18803408456101978</v>
      </c>
      <c r="CC24" s="112">
        <f t="shared" si="33"/>
        <v>0.22075899712056657</v>
      </c>
      <c r="CD24" s="112">
        <f t="shared" si="34"/>
        <v>0.31678223441492803</v>
      </c>
      <c r="CE24" s="112">
        <f t="shared" si="35"/>
        <v>0.38205197515993428</v>
      </c>
      <c r="CF24" s="112">
        <f t="shared" si="36"/>
        <v>0.36335898288712842</v>
      </c>
      <c r="CG24" s="112">
        <f t="shared" si="37"/>
        <v>0.35952243460564293</v>
      </c>
      <c r="CH24" s="112">
        <f t="shared" si="38"/>
        <v>0.34934075651510876</v>
      </c>
      <c r="CI24" s="112">
        <f t="shared" si="39"/>
        <v>0.34659270259642239</v>
      </c>
      <c r="CJ24" s="112">
        <f t="shared" si="40"/>
        <v>0.30720573723398936</v>
      </c>
      <c r="CK24" s="112">
        <f t="shared" si="41"/>
        <v>0.2833228289028249</v>
      </c>
      <c r="CL24" s="112">
        <f t="shared" si="42"/>
        <v>0.34124585012435915</v>
      </c>
    </row>
    <row r="25" spans="1:90" x14ac:dyDescent="0.15">
      <c r="A25" t="s">
        <v>170</v>
      </c>
      <c r="B25" s="8">
        <f t="shared" si="43"/>
        <v>371.01400596341477</v>
      </c>
      <c r="C25" s="8">
        <f t="shared" si="44"/>
        <v>396.53623323973773</v>
      </c>
      <c r="D25" s="8">
        <f t="shared" si="45"/>
        <v>434.01443537664017</v>
      </c>
      <c r="E25" s="8">
        <f t="shared" si="46"/>
        <v>632.50879034195816</v>
      </c>
      <c r="F25" s="8">
        <f t="shared" si="47"/>
        <v>858.42400351998685</v>
      </c>
      <c r="G25" s="8">
        <f t="shared" si="48"/>
        <v>889.05506895882843</v>
      </c>
      <c r="H25" s="8">
        <f t="shared" si="49"/>
        <v>1109.7702184571183</v>
      </c>
      <c r="I25" s="8">
        <f t="shared" si="50"/>
        <v>1455.0103295581252</v>
      </c>
      <c r="J25" s="8">
        <f t="shared" si="51"/>
        <v>1900.9851438584615</v>
      </c>
      <c r="K25" s="8">
        <f t="shared" si="52"/>
        <v>2429.0590921462217</v>
      </c>
      <c r="L25" s="8">
        <f t="shared" si="53"/>
        <v>3042.4808005489372</v>
      </c>
      <c r="M25" s="8">
        <f t="shared" si="54"/>
        <v>3789.9938596291954</v>
      </c>
      <c r="N25" s="8">
        <f t="shared" si="55"/>
        <v>4686.8654275310992</v>
      </c>
      <c r="O25" s="8">
        <f t="shared" si="56"/>
        <v>5772.8775834324115</v>
      </c>
      <c r="P25" s="24"/>
      <c r="Q25" s="72">
        <v>336</v>
      </c>
      <c r="R25" s="72">
        <v>360</v>
      </c>
      <c r="S25" s="72">
        <v>395</v>
      </c>
      <c r="T25" s="72">
        <v>577</v>
      </c>
      <c r="U25" s="72">
        <v>785</v>
      </c>
      <c r="V25" s="72">
        <v>815</v>
      </c>
      <c r="W25" s="72">
        <v>1020</v>
      </c>
      <c r="X25" s="72">
        <v>1340.7210568798603</v>
      </c>
      <c r="Y25" s="72">
        <v>1755.9990826549933</v>
      </c>
      <c r="Z25" s="72">
        <v>2249.1875085630436</v>
      </c>
      <c r="AA25" s="72">
        <v>2823.7555507075976</v>
      </c>
      <c r="AB25" s="72">
        <v>3525.4932714447109</v>
      </c>
      <c r="AC25" s="72">
        <v>4369.3543053876665</v>
      </c>
      <c r="AD25" s="72">
        <v>5393.2749881227492</v>
      </c>
      <c r="AF25" s="72">
        <v>35.014005963414803</v>
      </c>
      <c r="AG25" s="72">
        <v>36.536233239737733</v>
      </c>
      <c r="AH25" s="72">
        <v>39.014435376640186</v>
      </c>
      <c r="AI25" s="72">
        <v>55.50879034195821</v>
      </c>
      <c r="AJ25" s="72">
        <v>73.42400351998684</v>
      </c>
      <c r="AK25" s="72">
        <v>74.055068958828386</v>
      </c>
      <c r="AL25" s="72">
        <v>89.770218457118347</v>
      </c>
      <c r="AM25" s="72">
        <v>114.28927267826489</v>
      </c>
      <c r="AN25" s="72">
        <v>144.98606120346815</v>
      </c>
      <c r="AO25" s="72">
        <v>179.87158358317811</v>
      </c>
      <c r="AP25" s="72">
        <v>218.72524984133952</v>
      </c>
      <c r="AQ25" s="72">
        <v>264.50058818448434</v>
      </c>
      <c r="AR25" s="72">
        <v>317.51112214343289</v>
      </c>
      <c r="AS25" s="72">
        <v>379.60259530966272</v>
      </c>
      <c r="AU25" s="24">
        <f t="shared" si="1"/>
        <v>6.8790468462367693E-2</v>
      </c>
      <c r="AV25" s="24">
        <f t="shared" si="2"/>
        <v>9.4513940959952247E-2</v>
      </c>
      <c r="AW25" s="24">
        <f t="shared" si="3"/>
        <v>0.45734505303507578</v>
      </c>
      <c r="AX25" s="24">
        <f t="shared" si="4"/>
        <v>0.35717323874011364</v>
      </c>
      <c r="AY25" s="24">
        <f t="shared" si="5"/>
        <v>3.5682908811075054E-2</v>
      </c>
      <c r="AZ25" s="24">
        <f t="shared" si="6"/>
        <v>0.24825813068786529</v>
      </c>
      <c r="BA25" s="24">
        <f t="shared" si="7"/>
        <v>0.3110915262990066</v>
      </c>
      <c r="BB25" s="24">
        <f t="shared" si="8"/>
        <v>0.3065097238421497</v>
      </c>
      <c r="BC25" s="24">
        <f t="shared" si="9"/>
        <v>0.27778962397145279</v>
      </c>
      <c r="BD25" s="24">
        <f t="shared" si="10"/>
        <v>0.25253469970576958</v>
      </c>
      <c r="BE25" s="24">
        <f t="shared" si="11"/>
        <v>0.24569195603317828</v>
      </c>
      <c r="BF25" s="24">
        <f t="shared" si="12"/>
        <v>0.23664195803991395</v>
      </c>
      <c r="BG25" s="24">
        <f t="shared" si="13"/>
        <v>0.23171396164309987</v>
      </c>
      <c r="BH25" s="24">
        <f t="shared" si="14"/>
        <v>0.2656349782541696</v>
      </c>
      <c r="BJ25" s="24">
        <f t="shared" si="15"/>
        <v>7.1428571428571397E-2</v>
      </c>
      <c r="BK25" s="24">
        <f t="shared" si="16"/>
        <v>9.7222222222222321E-2</v>
      </c>
      <c r="BL25" s="24">
        <f t="shared" si="17"/>
        <v>0.46075949367088609</v>
      </c>
      <c r="BM25" s="24">
        <f t="shared" si="18"/>
        <v>0.36048526863084929</v>
      </c>
      <c r="BN25" s="24">
        <f t="shared" si="19"/>
        <v>3.8216560509554132E-2</v>
      </c>
      <c r="BO25" s="24">
        <f t="shared" si="20"/>
        <v>0.25153374233128845</v>
      </c>
      <c r="BP25" s="24">
        <f t="shared" si="21"/>
        <v>0.31443240870574529</v>
      </c>
      <c r="BQ25" s="24">
        <f t="shared" si="22"/>
        <v>0.30974230146095594</v>
      </c>
      <c r="BR25" s="24">
        <f t="shared" si="23"/>
        <v>0.2808591591986318</v>
      </c>
      <c r="BS25" s="24">
        <f t="shared" si="24"/>
        <v>0.25545582124970667</v>
      </c>
      <c r="BT25" s="24">
        <f t="shared" si="25"/>
        <v>0.24851220586756062</v>
      </c>
      <c r="BU25" s="24">
        <f t="shared" si="26"/>
        <v>0.23935970627938552</v>
      </c>
      <c r="BV25" s="24">
        <f t="shared" si="27"/>
        <v>0.2343414177862686</v>
      </c>
      <c r="BW25" s="24">
        <f t="shared" si="28"/>
        <v>0.26859142176662432</v>
      </c>
      <c r="BY25" s="112">
        <f t="shared" si="29"/>
        <v>4.3474810563334687E-2</v>
      </c>
      <c r="BZ25" s="112">
        <f t="shared" si="30"/>
        <v>6.7828616065629177E-2</v>
      </c>
      <c r="CA25" s="112">
        <f t="shared" si="31"/>
        <v>0.4227756933064315</v>
      </c>
      <c r="CB25" s="112">
        <f t="shared" si="32"/>
        <v>0.32274551593834322</v>
      </c>
      <c r="CC25" s="112">
        <f t="shared" si="33"/>
        <v>8.5948110779572318E-3</v>
      </c>
      <c r="CD25" s="112">
        <f t="shared" si="34"/>
        <v>0.21220896448056714</v>
      </c>
      <c r="CE25" s="112">
        <f t="shared" si="35"/>
        <v>0.27313127496574907</v>
      </c>
      <c r="CF25" s="112">
        <f t="shared" si="36"/>
        <v>0.26858853684035267</v>
      </c>
      <c r="CG25" s="112">
        <f t="shared" si="37"/>
        <v>0.24061293954839491</v>
      </c>
      <c r="CH25" s="112">
        <f t="shared" si="38"/>
        <v>0.2160078067039104</v>
      </c>
      <c r="CI25" s="112">
        <f t="shared" si="39"/>
        <v>0.20928236852558024</v>
      </c>
      <c r="CJ25" s="112">
        <f t="shared" si="40"/>
        <v>0.20041745208511474</v>
      </c>
      <c r="CK25" s="112">
        <f t="shared" si="41"/>
        <v>0.19555684458253575</v>
      </c>
      <c r="CL25" s="112">
        <f t="shared" si="42"/>
        <v>0.2287306699890681</v>
      </c>
    </row>
    <row r="26" spans="1:90" x14ac:dyDescent="0.15">
      <c r="A26" t="s">
        <v>159</v>
      </c>
      <c r="B26" s="8">
        <f t="shared" si="43"/>
        <v>59.894469379367699</v>
      </c>
      <c r="C26" s="8">
        <f t="shared" si="44"/>
        <v>50.910846389835221</v>
      </c>
      <c r="D26" s="8">
        <f t="shared" si="45"/>
        <v>63.459503076399635</v>
      </c>
      <c r="E26" s="8">
        <f t="shared" si="46"/>
        <v>91.627174609225165</v>
      </c>
      <c r="F26" s="8">
        <f t="shared" si="47"/>
        <v>154.10624547268046</v>
      </c>
      <c r="G26" s="8">
        <f t="shared" si="48"/>
        <v>227.85008749509134</v>
      </c>
      <c r="H26" s="8">
        <f t="shared" si="49"/>
        <v>304.62804809988859</v>
      </c>
      <c r="I26" s="8">
        <f t="shared" si="50"/>
        <v>445.82478101705237</v>
      </c>
      <c r="J26" s="8">
        <f t="shared" si="51"/>
        <v>647.322179196354</v>
      </c>
      <c r="K26" s="8">
        <f t="shared" si="52"/>
        <v>923.06904147371677</v>
      </c>
      <c r="L26" s="8">
        <f t="shared" si="53"/>
        <v>1270.3721825207831</v>
      </c>
      <c r="M26" s="8">
        <f t="shared" si="54"/>
        <v>1739.0967348319359</v>
      </c>
      <c r="N26" s="8">
        <f t="shared" si="55"/>
        <v>2357.1840234455067</v>
      </c>
      <c r="O26" s="8">
        <f t="shared" si="56"/>
        <v>3149.3295754808082</v>
      </c>
      <c r="P26" s="24"/>
      <c r="Q26" s="72">
        <v>54.242000000000004</v>
      </c>
      <c r="R26" s="72">
        <v>46.220000000000006</v>
      </c>
      <c r="S26" s="72">
        <v>57.755000000000003</v>
      </c>
      <c r="T26" s="72">
        <v>83.585999999999999</v>
      </c>
      <c r="U26" s="72">
        <v>140.92500000000001</v>
      </c>
      <c r="V26" s="72">
        <v>208.87100000000001</v>
      </c>
      <c r="W26" s="72">
        <v>276.31</v>
      </c>
      <c r="X26" s="72">
        <v>405.7923288333688</v>
      </c>
      <c r="Y26" s="72">
        <v>591.20968239605054</v>
      </c>
      <c r="Z26" s="72">
        <v>845.77036475907494</v>
      </c>
      <c r="AA26" s="72">
        <v>1167.327265116347</v>
      </c>
      <c r="AB26" s="72">
        <v>1602.5673050993134</v>
      </c>
      <c r="AC26" s="72">
        <v>2178.1159724250087</v>
      </c>
      <c r="AD26" s="72">
        <v>2917.7438446839324</v>
      </c>
      <c r="AF26" s="72">
        <v>5.6524693793676963</v>
      </c>
      <c r="AG26" s="72">
        <v>4.6908463898352171</v>
      </c>
      <c r="AH26" s="72">
        <v>5.7045030763996305</v>
      </c>
      <c r="AI26" s="72">
        <v>8.0411746092251626</v>
      </c>
      <c r="AJ26" s="72">
        <v>13.181245472680438</v>
      </c>
      <c r="AK26" s="72">
        <v>18.979087495091346</v>
      </c>
      <c r="AL26" s="72">
        <v>28.3180480998886</v>
      </c>
      <c r="AM26" s="72">
        <v>40.032452183683546</v>
      </c>
      <c r="AN26" s="72">
        <v>56.112496800303447</v>
      </c>
      <c r="AO26" s="72">
        <v>77.298676714641871</v>
      </c>
      <c r="AP26" s="72">
        <v>103.04491740443615</v>
      </c>
      <c r="AQ26" s="72">
        <v>136.52942973262253</v>
      </c>
      <c r="AR26" s="72">
        <v>179.06805102049785</v>
      </c>
      <c r="AS26" s="72">
        <v>231.58573079687596</v>
      </c>
      <c r="AU26" s="24">
        <f t="shared" si="1"/>
        <v>-0.14999086030182174</v>
      </c>
      <c r="AV26" s="24">
        <f t="shared" si="2"/>
        <v>0.24648297124107255</v>
      </c>
      <c r="AW26" s="24">
        <f t="shared" si="3"/>
        <v>0.44386845416854492</v>
      </c>
      <c r="AX26" s="24">
        <f t="shared" si="4"/>
        <v>0.68188363473956559</v>
      </c>
      <c r="AY26" s="24">
        <f t="shared" si="5"/>
        <v>0.47852597924387164</v>
      </c>
      <c r="AZ26" s="24">
        <f t="shared" si="6"/>
        <v>0.33696700075417474</v>
      </c>
      <c r="BA26" s="24">
        <f t="shared" si="7"/>
        <v>0.46350535939771675</v>
      </c>
      <c r="BB26" s="24">
        <f t="shared" si="8"/>
        <v>0.45196545091017404</v>
      </c>
      <c r="BC26" s="24">
        <f t="shared" si="9"/>
        <v>0.42598086569457672</v>
      </c>
      <c r="BD26" s="24">
        <f t="shared" si="10"/>
        <v>0.37624828202729343</v>
      </c>
      <c r="BE26" s="24">
        <f t="shared" si="11"/>
        <v>0.36896632243715288</v>
      </c>
      <c r="BF26" s="24">
        <f t="shared" si="12"/>
        <v>0.35540707784337355</v>
      </c>
      <c r="BG26" s="24">
        <f t="shared" si="13"/>
        <v>0.33605588030306555</v>
      </c>
      <c r="BH26" s="24">
        <f t="shared" si="14"/>
        <v>0.39611494092905208</v>
      </c>
      <c r="BJ26" s="24">
        <f t="shared" si="15"/>
        <v>-0.14789277681501412</v>
      </c>
      <c r="BK26" s="24">
        <f t="shared" si="16"/>
        <v>0.24956728688879259</v>
      </c>
      <c r="BL26" s="24">
        <f t="shared" si="17"/>
        <v>0.44725132023201453</v>
      </c>
      <c r="BM26" s="24">
        <f t="shared" si="18"/>
        <v>0.68598808412892121</v>
      </c>
      <c r="BN26" s="24">
        <f t="shared" si="19"/>
        <v>0.48214298385666132</v>
      </c>
      <c r="BO26" s="24">
        <f t="shared" si="20"/>
        <v>0.32287392696927775</v>
      </c>
      <c r="BP26" s="24">
        <f t="shared" si="21"/>
        <v>0.46861253242144252</v>
      </c>
      <c r="BQ26" s="24">
        <f t="shared" si="22"/>
        <v>0.4569267095209677</v>
      </c>
      <c r="BR26" s="24">
        <f t="shared" si="23"/>
        <v>0.43057596981724422</v>
      </c>
      <c r="BS26" s="24">
        <f t="shared" si="24"/>
        <v>0.3801940973054434</v>
      </c>
      <c r="BT26" s="24">
        <f t="shared" si="25"/>
        <v>0.37285177258288948</v>
      </c>
      <c r="BU26" s="24">
        <f t="shared" si="26"/>
        <v>0.35914165070903392</v>
      </c>
      <c r="BV26" s="24">
        <f t="shared" si="27"/>
        <v>0.33957231002509825</v>
      </c>
      <c r="BW26" s="24">
        <f t="shared" si="28"/>
        <v>0.40034741520154937</v>
      </c>
      <c r="BY26" s="112">
        <f t="shared" si="29"/>
        <v>-0.17012440492690462</v>
      </c>
      <c r="BZ26" s="112">
        <f t="shared" si="30"/>
        <v>0.21609249212699577</v>
      </c>
      <c r="CA26" s="112">
        <f t="shared" si="31"/>
        <v>0.40961876986142509</v>
      </c>
      <c r="CB26" s="112">
        <f t="shared" si="32"/>
        <v>0.6392189093317755</v>
      </c>
      <c r="CC26" s="112">
        <f t="shared" si="33"/>
        <v>0.43985540170900883</v>
      </c>
      <c r="CD26" s="112">
        <f t="shared" si="34"/>
        <v>0.49206583863489928</v>
      </c>
      <c r="CE26" s="112">
        <f t="shared" si="35"/>
        <v>0.4136727235745119</v>
      </c>
      <c r="CF26" s="112">
        <f t="shared" si="36"/>
        <v>0.40167523445325726</v>
      </c>
      <c r="CG26" s="112">
        <f t="shared" si="37"/>
        <v>0.37756615945530081</v>
      </c>
      <c r="CH26" s="112">
        <f t="shared" si="38"/>
        <v>0.33307479227412751</v>
      </c>
      <c r="CI26" s="112">
        <f t="shared" si="39"/>
        <v>0.32495064455012956</v>
      </c>
      <c r="CJ26" s="112">
        <f t="shared" si="40"/>
        <v>0.31157107571006781</v>
      </c>
      <c r="CK26" s="112">
        <f t="shared" si="41"/>
        <v>0.29328336058321458</v>
      </c>
      <c r="CL26" s="112">
        <f t="shared" si="42"/>
        <v>0.35013860232120431</v>
      </c>
    </row>
    <row r="27" spans="1:90" x14ac:dyDescent="0.15">
      <c r="A27" t="s">
        <v>137</v>
      </c>
      <c r="B27" s="8">
        <f t="shared" si="43"/>
        <v>19444.744640000001</v>
      </c>
      <c r="C27" s="8">
        <f t="shared" si="44"/>
        <v>23081.041278979821</v>
      </c>
      <c r="D27" s="8">
        <f t="shared" si="45"/>
        <v>30552.40377508337</v>
      </c>
      <c r="E27" s="8">
        <f t="shared" si="46"/>
        <v>40463.298720655221</v>
      </c>
      <c r="F27" s="8">
        <f t="shared" si="47"/>
        <v>53871.266025506106</v>
      </c>
      <c r="G27" s="8">
        <f t="shared" si="48"/>
        <v>73022.882672230247</v>
      </c>
      <c r="H27" s="8">
        <f t="shared" si="49"/>
        <v>89809.581787163537</v>
      </c>
      <c r="I27" s="8">
        <f t="shared" si="50"/>
        <v>121814.58254469393</v>
      </c>
      <c r="J27" s="8">
        <f t="shared" si="51"/>
        <v>164079.48784721494</v>
      </c>
      <c r="K27" s="8">
        <f t="shared" si="52"/>
        <v>215713.54516678723</v>
      </c>
      <c r="L27" s="8">
        <f t="shared" si="53"/>
        <v>282346.80787219648</v>
      </c>
      <c r="M27" s="8">
        <f t="shared" si="54"/>
        <v>367420.25917511119</v>
      </c>
      <c r="N27" s="8">
        <f t="shared" si="55"/>
        <v>475225.36283282336</v>
      </c>
      <c r="O27" s="8">
        <f t="shared" si="56"/>
        <v>610190.57192413381</v>
      </c>
      <c r="P27" s="24"/>
      <c r="Q27" s="72">
        <v>13415.968000000001</v>
      </c>
      <c r="R27" s="72">
        <v>15007.806</v>
      </c>
      <c r="S27" s="72">
        <v>19902.287999999997</v>
      </c>
      <c r="T27" s="72">
        <v>25607.056</v>
      </c>
      <c r="U27" s="72">
        <v>31522.361000000001</v>
      </c>
      <c r="V27" s="72">
        <v>38696.243999999999</v>
      </c>
      <c r="W27" s="72">
        <v>45485.869582161002</v>
      </c>
      <c r="X27" s="72">
        <v>60565.243726681641</v>
      </c>
      <c r="Y27" s="72">
        <v>79978.499899695162</v>
      </c>
      <c r="Z27" s="72">
        <v>101360.43826887597</v>
      </c>
      <c r="AA27" s="72">
        <v>127969.67277969944</v>
      </c>
      <c r="AB27" s="72">
        <v>161112.29453553271</v>
      </c>
      <c r="AC27" s="72">
        <v>202336.08962365234</v>
      </c>
      <c r="AD27" s="72">
        <v>252971.34296615617</v>
      </c>
      <c r="AF27" s="72">
        <v>6028.77664</v>
      </c>
      <c r="AG27" s="72">
        <v>8073.2352789798206</v>
      </c>
      <c r="AH27" s="72">
        <v>10650.115775083374</v>
      </c>
      <c r="AI27" s="72">
        <v>14856.242720655224</v>
      </c>
      <c r="AJ27" s="72">
        <v>22348.905025506108</v>
      </c>
      <c r="AK27" s="72">
        <v>34326.638672230241</v>
      </c>
      <c r="AL27" s="72">
        <v>44323.712205002535</v>
      </c>
      <c r="AM27" s="72">
        <v>61249.338818012293</v>
      </c>
      <c r="AN27" s="72">
        <v>84100.987947519781</v>
      </c>
      <c r="AO27" s="72">
        <v>114353.10689791125</v>
      </c>
      <c r="AP27" s="72">
        <v>154377.13509249705</v>
      </c>
      <c r="AQ27" s="72">
        <v>206307.96463957851</v>
      </c>
      <c r="AR27" s="72">
        <v>272889.27320917102</v>
      </c>
      <c r="AS27" s="72">
        <v>357219.22895797767</v>
      </c>
      <c r="AU27" s="24">
        <f t="shared" si="1"/>
        <v>0.18700665430697172</v>
      </c>
      <c r="AV27" s="24">
        <f t="shared" si="2"/>
        <v>0.32370127524999526</v>
      </c>
      <c r="AW27" s="24">
        <f t="shared" si="3"/>
        <v>0.32439002241959614</v>
      </c>
      <c r="AX27" s="24">
        <f t="shared" si="4"/>
        <v>0.3313612020961243</v>
      </c>
      <c r="AY27" s="24">
        <f t="shared" si="5"/>
        <v>0.35550708308315127</v>
      </c>
      <c r="AZ27" s="24">
        <f t="shared" si="6"/>
        <v>0.22988272306753332</v>
      </c>
      <c r="BA27" s="24">
        <f t="shared" si="7"/>
        <v>0.35636510181483616</v>
      </c>
      <c r="BB27" s="24">
        <f t="shared" si="8"/>
        <v>0.34696096657404674</v>
      </c>
      <c r="BC27" s="24">
        <f t="shared" si="9"/>
        <v>0.31468928869190593</v>
      </c>
      <c r="BD27" s="24">
        <f t="shared" si="10"/>
        <v>0.30889698027024304</v>
      </c>
      <c r="BE27" s="24">
        <f t="shared" si="11"/>
        <v>0.30130835175378712</v>
      </c>
      <c r="BF27" s="24">
        <f t="shared" si="12"/>
        <v>0.29341088567011386</v>
      </c>
      <c r="BG27" s="24">
        <f t="shared" si="13"/>
        <v>0.28400253784179652</v>
      </c>
      <c r="BH27" s="24">
        <f t="shared" si="14"/>
        <v>0.31485404139648732</v>
      </c>
      <c r="BJ27" s="24">
        <f t="shared" si="15"/>
        <v>0.11865248933211525</v>
      </c>
      <c r="BK27" s="24">
        <f t="shared" si="16"/>
        <v>0.32612908242550542</v>
      </c>
      <c r="BL27" s="24">
        <f t="shared" si="17"/>
        <v>0.28663880253365859</v>
      </c>
      <c r="BM27" s="24">
        <f t="shared" si="18"/>
        <v>0.23100293137953853</v>
      </c>
      <c r="BN27" s="24">
        <f t="shared" si="19"/>
        <v>0.22758076401701</v>
      </c>
      <c r="BO27" s="24">
        <f t="shared" si="20"/>
        <v>0.17545955060033736</v>
      </c>
      <c r="BP27" s="24">
        <f t="shared" si="21"/>
        <v>0.3315177720694733</v>
      </c>
      <c r="BQ27" s="24">
        <f t="shared" si="22"/>
        <v>0.32053460001946843</v>
      </c>
      <c r="BR27" s="24">
        <f t="shared" si="23"/>
        <v>0.26734607920874875</v>
      </c>
      <c r="BS27" s="24">
        <f t="shared" si="24"/>
        <v>0.26252091018231294</v>
      </c>
      <c r="BT27" s="24">
        <f t="shared" si="25"/>
        <v>0.25898809488157792</v>
      </c>
      <c r="BU27" s="24">
        <f t="shared" si="26"/>
        <v>0.25586995211608676</v>
      </c>
      <c r="BV27" s="24">
        <f t="shared" si="27"/>
        <v>0.25025319722589301</v>
      </c>
      <c r="BW27" s="24">
        <f t="shared" si="28"/>
        <v>0.27778093354285405</v>
      </c>
      <c r="BY27" s="112">
        <f t="shared" si="29"/>
        <v>0.33911666679026609</v>
      </c>
      <c r="BZ27" s="112">
        <f t="shared" si="30"/>
        <v>0.31918808347044503</v>
      </c>
      <c r="CA27" s="112">
        <f t="shared" si="31"/>
        <v>0.39493720391400378</v>
      </c>
      <c r="CB27" s="112">
        <f t="shared" si="32"/>
        <v>0.50434436524340964</v>
      </c>
      <c r="CC27" s="112">
        <f t="shared" si="33"/>
        <v>0.53594275124684265</v>
      </c>
      <c r="CD27" s="112">
        <f t="shared" si="34"/>
        <v>0.29123368670698846</v>
      </c>
      <c r="CE27" s="112">
        <f t="shared" si="35"/>
        <v>0.38186392274019565</v>
      </c>
      <c r="CF27" s="112">
        <f t="shared" si="36"/>
        <v>0.37309217651158133</v>
      </c>
      <c r="CG27" s="112">
        <f t="shared" si="37"/>
        <v>0.35971181419734588</v>
      </c>
      <c r="CH27" s="112">
        <f t="shared" si="38"/>
        <v>0.3500038545547981</v>
      </c>
      <c r="CI27" s="112">
        <f t="shared" si="39"/>
        <v>0.33638938509881289</v>
      </c>
      <c r="CJ27" s="112">
        <f t="shared" si="40"/>
        <v>0.32272776616215726</v>
      </c>
      <c r="CK27" s="112">
        <f t="shared" si="41"/>
        <v>0.30902627559188556</v>
      </c>
      <c r="CL27" s="112">
        <f t="shared" si="42"/>
        <v>0.3473215095265938</v>
      </c>
    </row>
    <row r="28" spans="1:90" x14ac:dyDescent="0.15">
      <c r="A28" t="s">
        <v>171</v>
      </c>
      <c r="B28" s="8">
        <f t="shared" si="43"/>
        <v>49.637478006170795</v>
      </c>
      <c r="C28" s="8">
        <f t="shared" si="44"/>
        <v>82.611715258278693</v>
      </c>
      <c r="D28" s="8">
        <f t="shared" si="45"/>
        <v>85.141545742949603</v>
      </c>
      <c r="E28" s="8">
        <f t="shared" si="46"/>
        <v>133.73669397178318</v>
      </c>
      <c r="F28" s="8">
        <f t="shared" si="47"/>
        <v>164.03006436687647</v>
      </c>
      <c r="G28" s="8">
        <f t="shared" si="48"/>
        <v>217.26437190451213</v>
      </c>
      <c r="H28" s="8">
        <f t="shared" si="49"/>
        <v>261.12240434285138</v>
      </c>
      <c r="I28" s="8">
        <f t="shared" si="50"/>
        <v>351.64995675793989</v>
      </c>
      <c r="J28" s="8">
        <f t="shared" si="51"/>
        <v>451.3785317398125</v>
      </c>
      <c r="K28" s="8">
        <f t="shared" si="52"/>
        <v>574.57041409125679</v>
      </c>
      <c r="L28" s="8">
        <f t="shared" si="53"/>
        <v>730.07714534000399</v>
      </c>
      <c r="M28" s="8">
        <f t="shared" si="54"/>
        <v>925.63641667555339</v>
      </c>
      <c r="N28" s="8">
        <f t="shared" si="55"/>
        <v>1174.0136807593874</v>
      </c>
      <c r="O28" s="8">
        <f t="shared" si="56"/>
        <v>1482.1122335764223</v>
      </c>
      <c r="P28" s="24"/>
      <c r="Q28" s="72">
        <v>44.953000000000003</v>
      </c>
      <c r="R28" s="72">
        <v>75</v>
      </c>
      <c r="S28" s="72">
        <v>77.488</v>
      </c>
      <c r="T28" s="72">
        <v>122</v>
      </c>
      <c r="U28" s="72">
        <v>150</v>
      </c>
      <c r="V28" s="72">
        <v>190</v>
      </c>
      <c r="W28" s="72">
        <v>240</v>
      </c>
      <c r="X28" s="72">
        <v>324.02828495344238</v>
      </c>
      <c r="Y28" s="72">
        <v>416.95238399205681</v>
      </c>
      <c r="Z28" s="72">
        <v>532.02353221555825</v>
      </c>
      <c r="AA28" s="72">
        <v>677.59158619066341</v>
      </c>
      <c r="AB28" s="72">
        <v>861.03700419006293</v>
      </c>
      <c r="AC28" s="72">
        <v>1094.4802682999614</v>
      </c>
      <c r="AD28" s="72">
        <v>1384.6541388438307</v>
      </c>
      <c r="AF28" s="72">
        <v>4.6844780061707905</v>
      </c>
      <c r="AG28" s="72">
        <v>7.6117152582786947</v>
      </c>
      <c r="AH28" s="72">
        <v>7.653545742949607</v>
      </c>
      <c r="AI28" s="72">
        <v>11.736693971783192</v>
      </c>
      <c r="AJ28" s="72">
        <v>14.030064366876465</v>
      </c>
      <c r="AK28" s="72">
        <v>27.264371904512139</v>
      </c>
      <c r="AL28" s="72">
        <v>21.122404342851372</v>
      </c>
      <c r="AM28" s="72">
        <v>27.621671804497481</v>
      </c>
      <c r="AN28" s="72">
        <v>34.426147747755721</v>
      </c>
      <c r="AO28" s="72">
        <v>42.546881875698503</v>
      </c>
      <c r="AP28" s="72">
        <v>52.485559149340574</v>
      </c>
      <c r="AQ28" s="72">
        <v>64.599412485490433</v>
      </c>
      <c r="AR28" s="72">
        <v>79.533412459426046</v>
      </c>
      <c r="AS28" s="72">
        <v>97.458094732591675</v>
      </c>
      <c r="AU28" s="24">
        <f t="shared" si="1"/>
        <v>0.66430122110572642</v>
      </c>
      <c r="AV28" s="24">
        <f t="shared" si="2"/>
        <v>3.0623144390134138E-2</v>
      </c>
      <c r="AW28" s="24">
        <f t="shared" si="3"/>
        <v>0.57075717623857725</v>
      </c>
      <c r="AX28" s="24">
        <f t="shared" si="4"/>
        <v>0.22651502362907827</v>
      </c>
      <c r="AY28" s="24">
        <f t="shared" si="5"/>
        <v>0.3245399417668311</v>
      </c>
      <c r="AZ28" s="24">
        <f t="shared" si="6"/>
        <v>0.2018648159101526</v>
      </c>
      <c r="BA28" s="24">
        <f t="shared" si="7"/>
        <v>0.34668627015331333</v>
      </c>
      <c r="BB28" s="24">
        <f t="shared" si="8"/>
        <v>0.28360184059547966</v>
      </c>
      <c r="BC28" s="24">
        <f t="shared" si="9"/>
        <v>0.27292366315386851</v>
      </c>
      <c r="BD28" s="24">
        <f t="shared" si="10"/>
        <v>0.27064869237079914</v>
      </c>
      <c r="BE28" s="24">
        <f t="shared" si="11"/>
        <v>0.26786110561572984</v>
      </c>
      <c r="BF28" s="24">
        <f t="shared" si="12"/>
        <v>0.26833134436940931</v>
      </c>
      <c r="BG28" s="24">
        <f t="shared" si="13"/>
        <v>0.26243182500032503</v>
      </c>
      <c r="BH28" s="24">
        <f t="shared" si="14"/>
        <v>0.28150281689595924</v>
      </c>
      <c r="BJ28" s="24">
        <f t="shared" si="15"/>
        <v>0.6684092274153004</v>
      </c>
      <c r="BK28" s="24">
        <f t="shared" si="16"/>
        <v>3.3173333333333277E-2</v>
      </c>
      <c r="BL28" s="24">
        <f t="shared" si="17"/>
        <v>0.57443733223208748</v>
      </c>
      <c r="BM28" s="24">
        <f t="shared" si="18"/>
        <v>0.22950819672131151</v>
      </c>
      <c r="BN28" s="24">
        <f t="shared" si="19"/>
        <v>0.26666666666666661</v>
      </c>
      <c r="BO28" s="24">
        <f t="shared" si="20"/>
        <v>0.26315789473684204</v>
      </c>
      <c r="BP28" s="24">
        <f t="shared" si="21"/>
        <v>0.35011785397267658</v>
      </c>
      <c r="BQ28" s="24">
        <f t="shared" si="22"/>
        <v>0.28677773933212691</v>
      </c>
      <c r="BR28" s="24">
        <f t="shared" si="23"/>
        <v>0.27598150925956477</v>
      </c>
      <c r="BS28" s="24">
        <f t="shared" si="24"/>
        <v>0.27361205879165107</v>
      </c>
      <c r="BT28" s="24">
        <f t="shared" si="25"/>
        <v>0.27073154646253372</v>
      </c>
      <c r="BU28" s="24">
        <f t="shared" si="26"/>
        <v>0.2711187358660474</v>
      </c>
      <c r="BV28" s="24">
        <f t="shared" si="27"/>
        <v>0.2651248075898085</v>
      </c>
      <c r="BW28" s="24">
        <f t="shared" si="28"/>
        <v>0.28449632667903302</v>
      </c>
      <c r="BY28" s="112">
        <f t="shared" si="29"/>
        <v>0.62488013568468026</v>
      </c>
      <c r="BZ28" s="112">
        <f t="shared" si="30"/>
        <v>5.4955398686802326E-3</v>
      </c>
      <c r="CA28" s="112">
        <f t="shared" si="31"/>
        <v>0.53349759261515506</v>
      </c>
      <c r="CB28" s="112">
        <f t="shared" si="32"/>
        <v>0.19540173754269197</v>
      </c>
      <c r="CC28" s="112">
        <f t="shared" si="33"/>
        <v>0.94328202576750186</v>
      </c>
      <c r="CD28" s="112">
        <f t="shared" si="34"/>
        <v>-0.22527449314335013</v>
      </c>
      <c r="CE28" s="112">
        <f t="shared" si="35"/>
        <v>0.30769543827266577</v>
      </c>
      <c r="CF28" s="112">
        <f t="shared" si="36"/>
        <v>0.24634555038592221</v>
      </c>
      <c r="CG28" s="112">
        <f t="shared" si="37"/>
        <v>0.23588855155808663</v>
      </c>
      <c r="CH28" s="112">
        <f t="shared" si="38"/>
        <v>0.23359355222970501</v>
      </c>
      <c r="CI28" s="112">
        <f t="shared" si="39"/>
        <v>0.23080354925211943</v>
      </c>
      <c r="CJ28" s="112">
        <f t="shared" si="40"/>
        <v>0.2311785726733957</v>
      </c>
      <c r="CK28" s="112">
        <f t="shared" si="41"/>
        <v>0.22537298122735394</v>
      </c>
      <c r="CL28" s="112">
        <f t="shared" si="42"/>
        <v>0.24413582261253564</v>
      </c>
    </row>
    <row r="29" spans="1:90" x14ac:dyDescent="0.15">
      <c r="A29" t="s">
        <v>138</v>
      </c>
      <c r="B29" s="8">
        <f t="shared" si="43"/>
        <v>6054.6471214596668</v>
      </c>
      <c r="C29" s="8">
        <f t="shared" si="44"/>
        <v>10735.077021050412</v>
      </c>
      <c r="D29" s="8">
        <f t="shared" si="45"/>
        <v>15432.495616220203</v>
      </c>
      <c r="E29" s="8">
        <f t="shared" si="46"/>
        <v>23160.146281823916</v>
      </c>
      <c r="F29" s="8">
        <f t="shared" si="47"/>
        <v>30328.9556119261</v>
      </c>
      <c r="G29" s="8">
        <f t="shared" si="48"/>
        <v>40748.513797928848</v>
      </c>
      <c r="H29" s="8">
        <f t="shared" si="49"/>
        <v>53708.920070239372</v>
      </c>
      <c r="I29" s="8">
        <f t="shared" si="50"/>
        <v>70118.651648735613</v>
      </c>
      <c r="J29" s="8">
        <f t="shared" si="51"/>
        <v>91011.686782322911</v>
      </c>
      <c r="K29" s="8">
        <f t="shared" si="52"/>
        <v>117693.56906129498</v>
      </c>
      <c r="L29" s="8">
        <f t="shared" si="53"/>
        <v>151882.93290848713</v>
      </c>
      <c r="M29" s="8">
        <f t="shared" si="54"/>
        <v>195326.00403355336</v>
      </c>
      <c r="N29" s="8">
        <f t="shared" si="55"/>
        <v>249287.89513263165</v>
      </c>
      <c r="O29" s="8">
        <f t="shared" si="56"/>
        <v>316159.18894151918</v>
      </c>
      <c r="P29" s="24"/>
      <c r="Q29" s="72">
        <v>4719.8909999999996</v>
      </c>
      <c r="R29" s="72">
        <v>7311.0789999999997</v>
      </c>
      <c r="S29" s="72">
        <v>10278.045</v>
      </c>
      <c r="T29" s="72">
        <v>15373</v>
      </c>
      <c r="U29" s="72">
        <v>19137</v>
      </c>
      <c r="V29" s="72">
        <v>25527</v>
      </c>
      <c r="W29" s="72">
        <v>33278.112763729005</v>
      </c>
      <c r="X29" s="72">
        <v>42922.482370245874</v>
      </c>
      <c r="Y29" s="72">
        <v>54893.978418848528</v>
      </c>
      <c r="Z29" s="72">
        <v>69812.08883736009</v>
      </c>
      <c r="AA29" s="72">
        <v>88490.984233148425</v>
      </c>
      <c r="AB29" s="72">
        <v>112045.72260011008</v>
      </c>
      <c r="AC29" s="72">
        <v>140792.76404027393</v>
      </c>
      <c r="AD29" s="72">
        <v>175949.0853797296</v>
      </c>
      <c r="AF29" s="72">
        <v>1334.7561214596672</v>
      </c>
      <c r="AG29" s="72">
        <v>3423.9980210504127</v>
      </c>
      <c r="AH29" s="72">
        <v>5154.4506162202033</v>
      </c>
      <c r="AI29" s="72">
        <v>7787.1462818239152</v>
      </c>
      <c r="AJ29" s="72">
        <v>11191.9556119261</v>
      </c>
      <c r="AK29" s="72">
        <v>15221.513797928848</v>
      </c>
      <c r="AL29" s="72">
        <v>20430.807306510364</v>
      </c>
      <c r="AM29" s="72">
        <v>27196.169278489735</v>
      </c>
      <c r="AN29" s="72">
        <v>36117.708363474383</v>
      </c>
      <c r="AO29" s="72">
        <v>47881.480223934901</v>
      </c>
      <c r="AP29" s="72">
        <v>63391.94867533871</v>
      </c>
      <c r="AQ29" s="72">
        <v>83280.281433443291</v>
      </c>
      <c r="AR29" s="72">
        <v>108495.13109235773</v>
      </c>
      <c r="AS29" s="72">
        <v>140210.10356178958</v>
      </c>
      <c r="AU29" s="24">
        <f t="shared" si="1"/>
        <v>0.77303099680273002</v>
      </c>
      <c r="AV29" s="24">
        <f t="shared" si="2"/>
        <v>0.43757660852908864</v>
      </c>
      <c r="AW29" s="24">
        <f t="shared" si="3"/>
        <v>0.5007388861644404</v>
      </c>
      <c r="AX29" s="24">
        <f t="shared" si="4"/>
        <v>0.30953212656209628</v>
      </c>
      <c r="AY29" s="24">
        <f t="shared" si="5"/>
        <v>0.34355149973926302</v>
      </c>
      <c r="AZ29" s="24">
        <f t="shared" si="6"/>
        <v>0.31805837966461659</v>
      </c>
      <c r="BA29" s="24">
        <f t="shared" si="7"/>
        <v>0.30553084212149395</v>
      </c>
      <c r="BB29" s="24">
        <f t="shared" si="8"/>
        <v>0.29796686961769381</v>
      </c>
      <c r="BC29" s="24">
        <f t="shared" si="9"/>
        <v>0.29316984688777858</v>
      </c>
      <c r="BD29" s="24">
        <f t="shared" si="10"/>
        <v>0.29049474937229802</v>
      </c>
      <c r="BE29" s="24">
        <f t="shared" si="11"/>
        <v>0.2860299725133808</v>
      </c>
      <c r="BF29" s="24">
        <f t="shared" si="12"/>
        <v>0.27626578123109846</v>
      </c>
      <c r="BG29" s="24">
        <f t="shared" si="13"/>
        <v>0.26824926165512042</v>
      </c>
      <c r="BH29" s="24">
        <f t="shared" si="14"/>
        <v>0.28818996795413065</v>
      </c>
      <c r="BJ29" s="24">
        <f t="shared" si="15"/>
        <v>0.54899318649519668</v>
      </c>
      <c r="BK29" s="24">
        <f t="shared" si="16"/>
        <v>0.40581780062833417</v>
      </c>
      <c r="BL29" s="24">
        <f t="shared" si="17"/>
        <v>0.49571246282731773</v>
      </c>
      <c r="BM29" s="24">
        <f t="shared" si="18"/>
        <v>0.24484485786769006</v>
      </c>
      <c r="BN29" s="24">
        <f t="shared" si="19"/>
        <v>0.33390813607148462</v>
      </c>
      <c r="BO29" s="24">
        <f t="shared" si="20"/>
        <v>0.30364370132522445</v>
      </c>
      <c r="BP29" s="24">
        <f t="shared" si="21"/>
        <v>0.28981119437243485</v>
      </c>
      <c r="BQ29" s="24">
        <f t="shared" si="22"/>
        <v>0.27890968526324955</v>
      </c>
      <c r="BR29" s="24">
        <f t="shared" si="23"/>
        <v>0.27176223783024711</v>
      </c>
      <c r="BS29" s="24">
        <f t="shared" si="24"/>
        <v>0.26755961190767708</v>
      </c>
      <c r="BT29" s="24">
        <f t="shared" si="25"/>
        <v>0.26618235259878742</v>
      </c>
      <c r="BU29" s="24">
        <f t="shared" si="26"/>
        <v>0.25656527329259782</v>
      </c>
      <c r="BV29" s="24">
        <f t="shared" si="27"/>
        <v>0.24970261489716306</v>
      </c>
      <c r="BW29" s="24">
        <f t="shared" si="28"/>
        <v>0.2685813784520934</v>
      </c>
      <c r="BY29" s="112">
        <f t="shared" si="29"/>
        <v>1.5652611484605781</v>
      </c>
      <c r="BZ29" s="112">
        <f t="shared" si="30"/>
        <v>0.50538948461159539</v>
      </c>
      <c r="CA29" s="112">
        <f t="shared" si="31"/>
        <v>0.51076164301954008</v>
      </c>
      <c r="CB29" s="112">
        <f t="shared" si="32"/>
        <v>0.43723454098318371</v>
      </c>
      <c r="CC29" s="112">
        <f t="shared" si="33"/>
        <v>0.3600405796560584</v>
      </c>
      <c r="CD29" s="112">
        <f t="shared" si="34"/>
        <v>0.34223228896526248</v>
      </c>
      <c r="CE29" s="112">
        <f t="shared" si="35"/>
        <v>0.33113532277422841</v>
      </c>
      <c r="CF29" s="112">
        <f t="shared" si="36"/>
        <v>0.32804396066327479</v>
      </c>
      <c r="CG29" s="112">
        <f t="shared" si="37"/>
        <v>0.32570648564063243</v>
      </c>
      <c r="CH29" s="112">
        <f t="shared" si="38"/>
        <v>0.32393460642535588</v>
      </c>
      <c r="CI29" s="112">
        <f t="shared" si="39"/>
        <v>0.31373594239802438</v>
      </c>
      <c r="CJ29" s="112">
        <f t="shared" si="40"/>
        <v>0.30277094679448058</v>
      </c>
      <c r="CK29" s="112">
        <f t="shared" si="41"/>
        <v>0.29231701137292632</v>
      </c>
      <c r="CL29" s="112">
        <f t="shared" si="42"/>
        <v>0.3167372196670355</v>
      </c>
    </row>
    <row r="30" spans="1:90" x14ac:dyDescent="0.15">
      <c r="A30" t="s">
        <v>172</v>
      </c>
      <c r="B30" s="8">
        <f t="shared" si="43"/>
        <v>17.722544034859546</v>
      </c>
      <c r="C30" s="8">
        <f t="shared" si="44"/>
        <v>24.34291876277279</v>
      </c>
      <c r="D30" s="8">
        <f t="shared" si="45"/>
        <v>45.708862054856283</v>
      </c>
      <c r="E30" s="8">
        <f t="shared" si="46"/>
        <v>67.669670947312696</v>
      </c>
      <c r="F30" s="8">
        <f t="shared" si="47"/>
        <v>92.045735592086643</v>
      </c>
      <c r="G30" s="8">
        <f t="shared" si="48"/>
        <v>203.27194222435625</v>
      </c>
      <c r="H30" s="8">
        <f t="shared" si="49"/>
        <v>437.56875558483699</v>
      </c>
      <c r="I30" s="8">
        <f t="shared" si="50"/>
        <v>608.42693041114785</v>
      </c>
      <c r="J30" s="8">
        <f t="shared" si="51"/>
        <v>849.77054567308539</v>
      </c>
      <c r="K30" s="8">
        <f t="shared" si="52"/>
        <v>1183.9925680101371</v>
      </c>
      <c r="L30" s="8">
        <f t="shared" si="53"/>
        <v>1645.8985050213748</v>
      </c>
      <c r="M30" s="8">
        <f t="shared" si="54"/>
        <v>2282.9464112233923</v>
      </c>
      <c r="N30" s="8">
        <f t="shared" si="55"/>
        <v>3116.9270092660249</v>
      </c>
      <c r="O30" s="8">
        <f t="shared" si="56"/>
        <v>4155.4801111616353</v>
      </c>
      <c r="P30" s="24"/>
      <c r="Q30" s="72">
        <v>16.05</v>
      </c>
      <c r="R30" s="72">
        <v>22.1</v>
      </c>
      <c r="S30" s="72">
        <v>41.6</v>
      </c>
      <c r="T30" s="72">
        <v>61.731000000000002</v>
      </c>
      <c r="U30" s="72">
        <v>84.031000000000006</v>
      </c>
      <c r="V30" s="72">
        <v>177.03100000000001</v>
      </c>
      <c r="W30" s="72">
        <v>402.03100000000001</v>
      </c>
      <c r="X30" s="72">
        <v>560.44147127483438</v>
      </c>
      <c r="Y30" s="72">
        <v>784.69822381943891</v>
      </c>
      <c r="Z30" s="72">
        <v>1095.9713980330575</v>
      </c>
      <c r="AA30" s="72">
        <v>1527.1201094721876</v>
      </c>
      <c r="AB30" s="72">
        <v>2123.0340162002503</v>
      </c>
      <c r="AC30" s="72">
        <v>2905.0201620157018</v>
      </c>
      <c r="AD30" s="72">
        <v>3881.2821691768099</v>
      </c>
      <c r="AF30" s="72">
        <v>1.6725440348595464</v>
      </c>
      <c r="AG30" s="72">
        <v>2.2429187627727885</v>
      </c>
      <c r="AH30" s="72">
        <v>4.1088620548562833</v>
      </c>
      <c r="AI30" s="72">
        <v>5.9386709473126906</v>
      </c>
      <c r="AJ30" s="72">
        <v>8.014735592086641</v>
      </c>
      <c r="AK30" s="72">
        <v>26.240942224356253</v>
      </c>
      <c r="AL30" s="72">
        <v>35.537755584837001</v>
      </c>
      <c r="AM30" s="72">
        <v>47.985459136313523</v>
      </c>
      <c r="AN30" s="72">
        <v>65.072321853646457</v>
      </c>
      <c r="AO30" s="72">
        <v>88.021169977079509</v>
      </c>
      <c r="AP30" s="72">
        <v>118.77839554918734</v>
      </c>
      <c r="AQ30" s="72">
        <v>159.91239502314198</v>
      </c>
      <c r="AR30" s="72">
        <v>211.90684725032304</v>
      </c>
      <c r="AS30" s="72">
        <v>274.19794198482532</v>
      </c>
      <c r="AU30" s="24">
        <f t="shared" si="1"/>
        <v>0.37355668096472083</v>
      </c>
      <c r="AV30" s="24">
        <f t="shared" si="2"/>
        <v>0.87770671628572594</v>
      </c>
      <c r="AW30" s="24">
        <f t="shared" si="3"/>
        <v>0.48044969629960876</v>
      </c>
      <c r="AX30" s="24">
        <f t="shared" si="4"/>
        <v>0.36022141534799301</v>
      </c>
      <c r="AY30" s="24">
        <f t="shared" si="5"/>
        <v>1.208379789859944</v>
      </c>
      <c r="AZ30" s="24">
        <f t="shared" si="6"/>
        <v>1.1526274152577418</v>
      </c>
      <c r="BA30" s="24">
        <f t="shared" si="7"/>
        <v>0.39047160622322918</v>
      </c>
      <c r="BB30" s="24">
        <f t="shared" si="8"/>
        <v>0.39666819990832458</v>
      </c>
      <c r="BC30" s="24">
        <f t="shared" si="9"/>
        <v>0.39330855139527277</v>
      </c>
      <c r="BD30" s="24">
        <f t="shared" si="10"/>
        <v>0.39012570643710576</v>
      </c>
      <c r="BE30" s="24">
        <f t="shared" si="11"/>
        <v>0.38705175577867368</v>
      </c>
      <c r="BF30" s="24">
        <f t="shared" si="12"/>
        <v>0.36530888063890932</v>
      </c>
      <c r="BG30" s="24">
        <f t="shared" si="13"/>
        <v>0.33319776138747925</v>
      </c>
      <c r="BH30" s="24">
        <f t="shared" si="14"/>
        <v>0.37928355353483756</v>
      </c>
      <c r="BJ30" s="24">
        <f t="shared" si="15"/>
        <v>0.3769470404984423</v>
      </c>
      <c r="BK30" s="24">
        <f t="shared" si="16"/>
        <v>0.88235294117647056</v>
      </c>
      <c r="BL30" s="24">
        <f t="shared" si="17"/>
        <v>0.4839182692307693</v>
      </c>
      <c r="BM30" s="24">
        <f t="shared" si="18"/>
        <v>0.36124475547131918</v>
      </c>
      <c r="BN30" s="24">
        <f t="shared" si="19"/>
        <v>1.1067344194404445</v>
      </c>
      <c r="BO30" s="24">
        <f t="shared" si="20"/>
        <v>1.2709638424908634</v>
      </c>
      <c r="BP30" s="24">
        <f t="shared" si="21"/>
        <v>0.3940255136415709</v>
      </c>
      <c r="BQ30" s="24">
        <f t="shared" si="22"/>
        <v>0.40014303729966372</v>
      </c>
      <c r="BR30" s="24">
        <f t="shared" si="23"/>
        <v>0.39667883112889957</v>
      </c>
      <c r="BS30" s="24">
        <f t="shared" si="24"/>
        <v>0.3933941270848067</v>
      </c>
      <c r="BT30" s="24">
        <f t="shared" si="25"/>
        <v>0.39022071874492315</v>
      </c>
      <c r="BU30" s="24">
        <f t="shared" si="26"/>
        <v>0.36833425175873047</v>
      </c>
      <c r="BV30" s="24">
        <f t="shared" si="27"/>
        <v>0.33606032065667679</v>
      </c>
      <c r="BW30" s="24">
        <f t="shared" si="28"/>
        <v>0.38252714723956016</v>
      </c>
      <c r="BY30" s="112">
        <f t="shared" si="29"/>
        <v>0.34102224875719922</v>
      </c>
      <c r="BZ30" s="112">
        <f t="shared" si="30"/>
        <v>0.83192638228980664</v>
      </c>
      <c r="CA30" s="112">
        <f t="shared" si="31"/>
        <v>0.44533227643740125</v>
      </c>
      <c r="CB30" s="112">
        <f t="shared" si="32"/>
        <v>0.34958405057168407</v>
      </c>
      <c r="CC30" s="112">
        <f t="shared" si="33"/>
        <v>2.2740870765924304</v>
      </c>
      <c r="CD30" s="112">
        <f t="shared" si="34"/>
        <v>0.35428656795149882</v>
      </c>
      <c r="CE30" s="112">
        <f t="shared" si="35"/>
        <v>0.35026701452096254</v>
      </c>
      <c r="CF30" s="112">
        <f t="shared" si="36"/>
        <v>0.35608417685019633</v>
      </c>
      <c r="CG30" s="112">
        <f t="shared" si="37"/>
        <v>0.35266680932404859</v>
      </c>
      <c r="CH30" s="112">
        <f t="shared" si="38"/>
        <v>0.34942986533940568</v>
      </c>
      <c r="CI30" s="112">
        <f t="shared" si="39"/>
        <v>0.34630876502217633</v>
      </c>
      <c r="CJ30" s="112">
        <f t="shared" si="40"/>
        <v>0.32514335251908766</v>
      </c>
      <c r="CK30" s="112">
        <f t="shared" si="41"/>
        <v>0.29395508235238177</v>
      </c>
      <c r="CL30" s="112">
        <f t="shared" si="42"/>
        <v>0.33896042848344243</v>
      </c>
    </row>
    <row r="31" spans="1:90" x14ac:dyDescent="0.15">
      <c r="A31" t="s">
        <v>173</v>
      </c>
      <c r="B31" s="8">
        <f t="shared" si="43"/>
        <v>7.4997831205461702</v>
      </c>
      <c r="C31" s="8">
        <f t="shared" si="44"/>
        <v>11.509464169783389</v>
      </c>
      <c r="D31" s="8">
        <f t="shared" si="45"/>
        <v>16.591437909334854</v>
      </c>
      <c r="E31" s="8">
        <f t="shared" si="46"/>
        <v>16.897960144057688</v>
      </c>
      <c r="F31" s="8">
        <f t="shared" si="47"/>
        <v>13.370892383987574</v>
      </c>
      <c r="G31" s="8">
        <f t="shared" si="48"/>
        <v>16.44299365991813</v>
      </c>
      <c r="H31" s="8">
        <f t="shared" si="49"/>
        <v>19.812177821190048</v>
      </c>
      <c r="I31" s="8">
        <f t="shared" si="50"/>
        <v>29.96802269992564</v>
      </c>
      <c r="J31" s="8">
        <f t="shared" si="51"/>
        <v>44.726852392470015</v>
      </c>
      <c r="K31" s="8">
        <f t="shared" si="52"/>
        <v>66.654631786915502</v>
      </c>
      <c r="L31" s="8">
        <f t="shared" si="53"/>
        <v>99.211367382735816</v>
      </c>
      <c r="M31" s="8">
        <f t="shared" si="54"/>
        <v>145.98077206785993</v>
      </c>
      <c r="N31" s="8">
        <f t="shared" si="55"/>
        <v>209.25116783690362</v>
      </c>
      <c r="O31" s="8">
        <f t="shared" si="56"/>
        <v>292.57947119629932</v>
      </c>
      <c r="P31" s="24"/>
      <c r="Q31" s="72">
        <v>6.7919999999999998</v>
      </c>
      <c r="R31" s="72">
        <v>10.449000000000002</v>
      </c>
      <c r="S31" s="72">
        <v>15.1</v>
      </c>
      <c r="T31" s="72">
        <v>15.415000000000001</v>
      </c>
      <c r="U31" s="72">
        <v>11.77</v>
      </c>
      <c r="V31" s="72">
        <v>14.615</v>
      </c>
      <c r="W31" s="72">
        <v>17.75</v>
      </c>
      <c r="X31" s="72">
        <v>26.987388394498229</v>
      </c>
      <c r="Y31" s="72">
        <v>40.472841571608797</v>
      </c>
      <c r="Z31" s="72">
        <v>60.600674670362174</v>
      </c>
      <c r="AA31" s="72">
        <v>90.6143550906136</v>
      </c>
      <c r="AB31" s="72">
        <v>133.89798231787248</v>
      </c>
      <c r="AC31" s="72">
        <v>192.65285955332814</v>
      </c>
      <c r="AD31" s="72">
        <v>270.2783355940681</v>
      </c>
      <c r="AF31" s="72">
        <v>0.70778312054617076</v>
      </c>
      <c r="AG31" s="72">
        <v>1.0604641697833879</v>
      </c>
      <c r="AH31" s="72">
        <v>1.4914379093348527</v>
      </c>
      <c r="AI31" s="72">
        <v>1.4829601440576876</v>
      </c>
      <c r="AJ31" s="72">
        <v>1.6008923839875733</v>
      </c>
      <c r="AK31" s="72">
        <v>1.8279936599181312</v>
      </c>
      <c r="AL31" s="72">
        <v>2.0621778211900494</v>
      </c>
      <c r="AM31" s="72">
        <v>2.9806343054274098</v>
      </c>
      <c r="AN31" s="72">
        <v>4.2540108208612191</v>
      </c>
      <c r="AO31" s="72">
        <v>6.0539571165533337</v>
      </c>
      <c r="AP31" s="72">
        <v>8.5970122921222156</v>
      </c>
      <c r="AQ31" s="72">
        <v>12.082789749987464</v>
      </c>
      <c r="AR31" s="72">
        <v>16.598308283575488</v>
      </c>
      <c r="AS31" s="72">
        <v>22.301135602231234</v>
      </c>
      <c r="AU31" s="24">
        <f t="shared" si="1"/>
        <v>0.53463960021089441</v>
      </c>
      <c r="AV31" s="24">
        <f t="shared" si="2"/>
        <v>0.44154737914676612</v>
      </c>
      <c r="AW31" s="24">
        <f t="shared" si="3"/>
        <v>1.8474723914699176E-2</v>
      </c>
      <c r="AX31" s="24">
        <f t="shared" si="4"/>
        <v>-0.20872742804464706</v>
      </c>
      <c r="AY31" s="24">
        <f t="shared" si="5"/>
        <v>0.22976037707173358</v>
      </c>
      <c r="AZ31" s="24">
        <f t="shared" si="6"/>
        <v>0.20490089766833197</v>
      </c>
      <c r="BA31" s="24">
        <f t="shared" si="7"/>
        <v>0.51260618445860318</v>
      </c>
      <c r="BB31" s="24">
        <f t="shared" si="8"/>
        <v>0.49248593543614061</v>
      </c>
      <c r="BC31" s="24">
        <f t="shared" si="9"/>
        <v>0.49025983769287418</v>
      </c>
      <c r="BD31" s="24">
        <f t="shared" si="10"/>
        <v>0.48843920854441358</v>
      </c>
      <c r="BE31" s="24">
        <f t="shared" si="11"/>
        <v>0.47141175370255661</v>
      </c>
      <c r="BF31" s="24">
        <f t="shared" si="12"/>
        <v>0.43341595521656862</v>
      </c>
      <c r="BG31" s="24">
        <f t="shared" si="13"/>
        <v>0.39822144947044769</v>
      </c>
      <c r="BH31" s="24">
        <f t="shared" si="14"/>
        <v>0.46907686338773535</v>
      </c>
      <c r="BJ31" s="24">
        <f t="shared" si="15"/>
        <v>0.5384275618374561</v>
      </c>
      <c r="BK31" s="24">
        <f t="shared" si="16"/>
        <v>0.44511436501100565</v>
      </c>
      <c r="BL31" s="24">
        <f t="shared" si="17"/>
        <v>2.086092715231791E-2</v>
      </c>
      <c r="BM31" s="24">
        <f t="shared" si="18"/>
        <v>-0.23645799545896862</v>
      </c>
      <c r="BN31" s="24">
        <f t="shared" si="19"/>
        <v>0.2417162276975362</v>
      </c>
      <c r="BO31" s="24">
        <f t="shared" si="20"/>
        <v>0.2145056448853917</v>
      </c>
      <c r="BP31" s="24">
        <f t="shared" si="21"/>
        <v>0.52041624757736504</v>
      </c>
      <c r="BQ31" s="24">
        <f t="shared" si="22"/>
        <v>0.49969463439670103</v>
      </c>
      <c r="BR31" s="24">
        <f t="shared" si="23"/>
        <v>0.49731702339558015</v>
      </c>
      <c r="BS31" s="24">
        <f t="shared" si="24"/>
        <v>0.49526974053525086</v>
      </c>
      <c r="BT31" s="24">
        <f t="shared" si="25"/>
        <v>0.47766854582781737</v>
      </c>
      <c r="BU31" s="24">
        <f t="shared" si="26"/>
        <v>0.4388033054596161</v>
      </c>
      <c r="BV31" s="24">
        <f t="shared" si="27"/>
        <v>0.40292926988323519</v>
      </c>
      <c r="BW31" s="24">
        <f t="shared" si="28"/>
        <v>0.47551862869659467</v>
      </c>
      <c r="BY31" s="112">
        <f t="shared" si="29"/>
        <v>0.49828971474350192</v>
      </c>
      <c r="BZ31" s="112">
        <f t="shared" si="30"/>
        <v>0.4064010381788723</v>
      </c>
      <c r="CA31" s="112">
        <f t="shared" si="31"/>
        <v>-5.6842897877967813E-3</v>
      </c>
      <c r="CB31" s="112">
        <f t="shared" si="32"/>
        <v>7.952488838115257E-2</v>
      </c>
      <c r="CC31" s="112">
        <f t="shared" si="33"/>
        <v>0.14185917692036498</v>
      </c>
      <c r="CD31" s="112">
        <f t="shared" si="34"/>
        <v>0.12810994173929813</v>
      </c>
      <c r="CE31" s="112">
        <f t="shared" si="35"/>
        <v>0.44538180694200946</v>
      </c>
      <c r="CF31" s="112">
        <f t="shared" si="36"/>
        <v>0.42721662067538091</v>
      </c>
      <c r="CG31" s="112">
        <f t="shared" si="37"/>
        <v>0.42311746995690935</v>
      </c>
      <c r="CH31" s="112">
        <f t="shared" si="38"/>
        <v>0.42006494704354713</v>
      </c>
      <c r="CI31" s="112">
        <f t="shared" si="39"/>
        <v>0.40546382154872629</v>
      </c>
      <c r="CJ31" s="112">
        <f t="shared" si="40"/>
        <v>0.37371489755440868</v>
      </c>
      <c r="CK31" s="112">
        <f t="shared" si="41"/>
        <v>0.34357882871104772</v>
      </c>
      <c r="CL31" s="112">
        <f t="shared" si="42"/>
        <v>0.40512321635964166</v>
      </c>
    </row>
    <row r="32" spans="1:90" x14ac:dyDescent="0.15">
      <c r="A32" t="s">
        <v>141</v>
      </c>
      <c r="B32" s="8">
        <f t="shared" si="43"/>
        <v>300.47751729735427</v>
      </c>
      <c r="C32" s="8">
        <f t="shared" si="44"/>
        <v>469.22542575194166</v>
      </c>
      <c r="D32" s="8">
        <f t="shared" si="45"/>
        <v>779.24501112883229</v>
      </c>
      <c r="E32" s="8">
        <f t="shared" si="46"/>
        <v>987.8944571069128</v>
      </c>
      <c r="F32" s="8">
        <f t="shared" si="47"/>
        <v>1232.4225502764652</v>
      </c>
      <c r="G32" s="8">
        <f t="shared" si="48"/>
        <v>1613.3995055093339</v>
      </c>
      <c r="H32" s="8">
        <f t="shared" si="49"/>
        <v>1999.7724132590033</v>
      </c>
      <c r="I32" s="8">
        <f t="shared" si="50"/>
        <v>2721.2925464516529</v>
      </c>
      <c r="J32" s="8">
        <f t="shared" si="51"/>
        <v>3592.9747220019258</v>
      </c>
      <c r="K32" s="8">
        <f t="shared" si="52"/>
        <v>4702.135836107157</v>
      </c>
      <c r="L32" s="8">
        <f t="shared" si="53"/>
        <v>6033.7882560528897</v>
      </c>
      <c r="M32" s="8">
        <f t="shared" si="54"/>
        <v>7735.2077577851587</v>
      </c>
      <c r="N32" s="8">
        <f t="shared" si="55"/>
        <v>9907.4538507812777</v>
      </c>
      <c r="O32" s="8">
        <f t="shared" si="56"/>
        <v>12628.867558235364</v>
      </c>
      <c r="P32" s="24"/>
      <c r="Q32" s="72">
        <v>270.3</v>
      </c>
      <c r="R32" s="72">
        <v>424.17599999999999</v>
      </c>
      <c r="S32" s="72">
        <v>709.1880000000001</v>
      </c>
      <c r="T32" s="72">
        <v>901.1880000000001</v>
      </c>
      <c r="U32" s="72">
        <v>1127</v>
      </c>
      <c r="V32" s="72">
        <v>1479</v>
      </c>
      <c r="W32" s="72">
        <v>1838</v>
      </c>
      <c r="X32" s="72">
        <v>2507.5258286738472</v>
      </c>
      <c r="Y32" s="72">
        <v>3318.9256083336545</v>
      </c>
      <c r="Z32" s="72">
        <v>4353.9207825060712</v>
      </c>
      <c r="AA32" s="72">
        <v>5599.9873368059252</v>
      </c>
      <c r="AB32" s="72">
        <v>7195.3360029952373</v>
      </c>
      <c r="AC32" s="72">
        <v>9236.2261554971319</v>
      </c>
      <c r="AD32" s="72">
        <v>11798.379749058295</v>
      </c>
      <c r="AF32" s="72">
        <v>30.177517297354235</v>
      </c>
      <c r="AG32" s="72">
        <v>45.049425751941648</v>
      </c>
      <c r="AH32" s="72">
        <v>70.057011128832173</v>
      </c>
      <c r="AI32" s="72">
        <v>86.706457106912723</v>
      </c>
      <c r="AJ32" s="72">
        <v>105.42255027646519</v>
      </c>
      <c r="AK32" s="72">
        <v>134.39950550933395</v>
      </c>
      <c r="AL32" s="72">
        <v>161.7724132590034</v>
      </c>
      <c r="AM32" s="72">
        <v>213.76671777780581</v>
      </c>
      <c r="AN32" s="72">
        <v>274.04911366827116</v>
      </c>
      <c r="AO32" s="72">
        <v>348.21505360108551</v>
      </c>
      <c r="AP32" s="72">
        <v>433.80091924696421</v>
      </c>
      <c r="AQ32" s="72">
        <v>539.87175478992174</v>
      </c>
      <c r="AR32" s="72">
        <v>671.22769528414528</v>
      </c>
      <c r="AS32" s="72">
        <v>830.48780917706995</v>
      </c>
      <c r="AU32" s="24">
        <f t="shared" si="1"/>
        <v>0.56159911720647471</v>
      </c>
      <c r="AV32" s="24">
        <f t="shared" si="2"/>
        <v>0.66070500097065077</v>
      </c>
      <c r="AW32" s="24">
        <f t="shared" si="3"/>
        <v>0.26775846235553846</v>
      </c>
      <c r="AX32" s="24">
        <f t="shared" si="4"/>
        <v>0.24752451176379964</v>
      </c>
      <c r="AY32" s="24">
        <f t="shared" si="5"/>
        <v>0.3091285169582505</v>
      </c>
      <c r="AZ32" s="24">
        <f t="shared" si="6"/>
        <v>0.23947751714953913</v>
      </c>
      <c r="BA32" s="24">
        <f t="shared" si="7"/>
        <v>0.36080112337223302</v>
      </c>
      <c r="BB32" s="24">
        <f t="shared" si="8"/>
        <v>0.32031917211064886</v>
      </c>
      <c r="BC32" s="24">
        <f t="shared" si="9"/>
        <v>0.30870273239418489</v>
      </c>
      <c r="BD32" s="24">
        <f t="shared" si="10"/>
        <v>0.28320160590005239</v>
      </c>
      <c r="BE32" s="24">
        <f t="shared" si="11"/>
        <v>0.28198197045205609</v>
      </c>
      <c r="BF32" s="24">
        <f t="shared" si="12"/>
        <v>0.280825824078202</v>
      </c>
      <c r="BG32" s="24">
        <f t="shared" si="13"/>
        <v>0.27468346039678826</v>
      </c>
      <c r="BH32" s="24">
        <f t="shared" si="14"/>
        <v>0.30118949368164927</v>
      </c>
      <c r="BJ32" s="24">
        <f t="shared" si="15"/>
        <v>0.56927857935627069</v>
      </c>
      <c r="BK32" s="24">
        <f t="shared" si="16"/>
        <v>0.67191920334955335</v>
      </c>
      <c r="BL32" s="24">
        <f t="shared" si="17"/>
        <v>0.27073216128868505</v>
      </c>
      <c r="BM32" s="24">
        <f t="shared" si="18"/>
        <v>0.25057146788461448</v>
      </c>
      <c r="BN32" s="24">
        <f t="shared" si="19"/>
        <v>0.31233362910381546</v>
      </c>
      <c r="BO32" s="24">
        <f t="shared" si="20"/>
        <v>0.24273157538877621</v>
      </c>
      <c r="BP32" s="24">
        <f t="shared" si="21"/>
        <v>0.36426867718925315</v>
      </c>
      <c r="BQ32" s="24">
        <f t="shared" si="22"/>
        <v>0.32358581131303099</v>
      </c>
      <c r="BR32" s="24">
        <f t="shared" si="23"/>
        <v>0.31184645162687463</v>
      </c>
      <c r="BS32" s="24">
        <f t="shared" si="24"/>
        <v>0.28619412629336605</v>
      </c>
      <c r="BT32" s="24">
        <f t="shared" si="25"/>
        <v>0.2848843345955232</v>
      </c>
      <c r="BU32" s="24">
        <f t="shared" si="26"/>
        <v>0.28364070165066968</v>
      </c>
      <c r="BV32" s="24">
        <f t="shared" si="27"/>
        <v>0.27740264805406945</v>
      </c>
      <c r="BW32" s="24">
        <f t="shared" si="28"/>
        <v>0.30422895484134083</v>
      </c>
      <c r="BY32" s="112">
        <f t="shared" si="29"/>
        <v>0.49281418043926628</v>
      </c>
      <c r="BZ32" s="112">
        <f t="shared" si="30"/>
        <v>0.55511440955077407</v>
      </c>
      <c r="CA32" s="112">
        <f t="shared" si="31"/>
        <v>0.23765567085730877</v>
      </c>
      <c r="CB32" s="112">
        <f t="shared" si="32"/>
        <v>0.21585581736403703</v>
      </c>
      <c r="CC32" s="112">
        <f t="shared" si="33"/>
        <v>0.27486486673750732</v>
      </c>
      <c r="CD32" s="112">
        <f t="shared" si="34"/>
        <v>0.20366821772099764</v>
      </c>
      <c r="CE32" s="112">
        <f t="shared" si="35"/>
        <v>0.3214040235374227</v>
      </c>
      <c r="CF32" s="112">
        <f t="shared" si="36"/>
        <v>0.28200084894938748</v>
      </c>
      <c r="CG32" s="112">
        <f t="shared" si="37"/>
        <v>0.27063010326897152</v>
      </c>
      <c r="CH32" s="112">
        <f t="shared" si="38"/>
        <v>0.24578450805267504</v>
      </c>
      <c r="CI32" s="112">
        <f t="shared" si="39"/>
        <v>0.24451500869819753</v>
      </c>
      <c r="CJ32" s="112">
        <f t="shared" si="40"/>
        <v>0.2433095255100679</v>
      </c>
      <c r="CK32" s="112">
        <f t="shared" si="41"/>
        <v>0.2372668991637874</v>
      </c>
      <c r="CL32" s="112">
        <f t="shared" si="42"/>
        <v>0.26325151637917443</v>
      </c>
    </row>
    <row r="33" spans="1:90" x14ac:dyDescent="0.15">
      <c r="A33" t="s">
        <v>174</v>
      </c>
      <c r="B33" s="8">
        <f t="shared" si="43"/>
        <v>43.936450289536531</v>
      </c>
      <c r="C33" s="8">
        <f t="shared" si="44"/>
        <v>74.190827749618151</v>
      </c>
      <c r="D33" s="8">
        <f t="shared" si="45"/>
        <v>143.23025752790363</v>
      </c>
      <c r="E33" s="8">
        <f t="shared" si="46"/>
        <v>196.83958568068238</v>
      </c>
      <c r="F33" s="8">
        <f t="shared" si="47"/>
        <v>253.63422086168885</v>
      </c>
      <c r="G33" s="8">
        <f t="shared" si="48"/>
        <v>317.7580994319228</v>
      </c>
      <c r="H33" s="8">
        <f t="shared" si="49"/>
        <v>366.48529449519197</v>
      </c>
      <c r="I33" s="8">
        <f t="shared" si="50"/>
        <v>526.4553470728921</v>
      </c>
      <c r="J33" s="8">
        <f t="shared" si="51"/>
        <v>752.32996217928542</v>
      </c>
      <c r="K33" s="8">
        <f t="shared" si="52"/>
        <v>1070.1299843250811</v>
      </c>
      <c r="L33" s="8">
        <f t="shared" si="53"/>
        <v>1515.6737068878026</v>
      </c>
      <c r="M33" s="8">
        <f t="shared" si="54"/>
        <v>2138.3588025978447</v>
      </c>
      <c r="N33" s="8">
        <f t="shared" si="55"/>
        <v>3004.2038942656027</v>
      </c>
      <c r="O33" s="8">
        <f t="shared" si="56"/>
        <v>4194.3874680326253</v>
      </c>
      <c r="P33" s="24"/>
      <c r="Q33" s="72">
        <v>39.79</v>
      </c>
      <c r="R33" s="72">
        <v>67.355000000000004</v>
      </c>
      <c r="S33" s="72">
        <v>130.35500000000002</v>
      </c>
      <c r="T33" s="72">
        <v>179.565</v>
      </c>
      <c r="U33" s="72">
        <v>231.94</v>
      </c>
      <c r="V33" s="72">
        <v>291.28999999999996</v>
      </c>
      <c r="W33" s="72">
        <v>336.84000000000003</v>
      </c>
      <c r="X33" s="72">
        <v>485.10292675514978</v>
      </c>
      <c r="Y33" s="72">
        <v>694.95057744599251</v>
      </c>
      <c r="Z33" s="72">
        <v>990.88696568352111</v>
      </c>
      <c r="AA33" s="72">
        <v>1406.7112739425659</v>
      </c>
      <c r="AB33" s="72">
        <v>1989.1244813865867</v>
      </c>
      <c r="AC33" s="72">
        <v>2800.6844708119593</v>
      </c>
      <c r="AD33" s="72">
        <v>3918.5804124371689</v>
      </c>
      <c r="AF33" s="72">
        <v>4.1464502895365332</v>
      </c>
      <c r="AG33" s="72">
        <v>6.8358277496181534</v>
      </c>
      <c r="AH33" s="72">
        <v>12.875257527903624</v>
      </c>
      <c r="AI33" s="72">
        <v>17.274585680682364</v>
      </c>
      <c r="AJ33" s="72">
        <v>21.694220861688848</v>
      </c>
      <c r="AK33" s="72">
        <v>26.468099431922845</v>
      </c>
      <c r="AL33" s="72">
        <v>29.645294495191905</v>
      </c>
      <c r="AM33" s="72">
        <v>41.352420317742315</v>
      </c>
      <c r="AN33" s="72">
        <v>57.379384733292866</v>
      </c>
      <c r="AO33" s="72">
        <v>79.243018641560013</v>
      </c>
      <c r="AP33" s="72">
        <v>108.96243294523676</v>
      </c>
      <c r="AQ33" s="72">
        <v>149.23432121125822</v>
      </c>
      <c r="AR33" s="72">
        <v>203.51942345364321</v>
      </c>
      <c r="AS33" s="72">
        <v>275.8070555954568</v>
      </c>
      <c r="AU33" s="24">
        <f t="shared" si="1"/>
        <v>0.68859403207834258</v>
      </c>
      <c r="AV33" s="24">
        <f t="shared" si="2"/>
        <v>0.93056556817619307</v>
      </c>
      <c r="AW33" s="24">
        <f t="shared" si="3"/>
        <v>0.37428773136384796</v>
      </c>
      <c r="AX33" s="24">
        <f t="shared" si="4"/>
        <v>0.28853258852688302</v>
      </c>
      <c r="AY33" s="24">
        <f t="shared" si="5"/>
        <v>0.25282029511783355</v>
      </c>
      <c r="AZ33" s="24">
        <f t="shared" si="6"/>
        <v>0.15334682310342984</v>
      </c>
      <c r="BA33" s="24">
        <f t="shared" si="7"/>
        <v>0.43649787585078359</v>
      </c>
      <c r="BB33" s="24">
        <f t="shared" si="8"/>
        <v>0.42904800257469722</v>
      </c>
      <c r="BC33" s="24">
        <f t="shared" si="9"/>
        <v>0.42242106272787483</v>
      </c>
      <c r="BD33" s="24">
        <f t="shared" si="10"/>
        <v>0.41634542447076739</v>
      </c>
      <c r="BE33" s="24">
        <f t="shared" si="11"/>
        <v>0.41083057183107563</v>
      </c>
      <c r="BF33" s="24">
        <f t="shared" si="12"/>
        <v>0.40491104234512099</v>
      </c>
      <c r="BG33" s="24">
        <f t="shared" si="13"/>
        <v>0.39617270187247744</v>
      </c>
      <c r="BH33" s="24">
        <f t="shared" si="14"/>
        <v>0.41654470445145853</v>
      </c>
      <c r="BJ33" s="24">
        <f t="shared" si="15"/>
        <v>0.69276200050263892</v>
      </c>
      <c r="BK33" s="24">
        <f t="shared" si="16"/>
        <v>0.93534258778115964</v>
      </c>
      <c r="BL33" s="24">
        <f t="shared" si="17"/>
        <v>0.37750757546699387</v>
      </c>
      <c r="BM33" s="24">
        <f t="shared" si="18"/>
        <v>0.29167710856792795</v>
      </c>
      <c r="BN33" s="24">
        <f t="shared" si="19"/>
        <v>0.25588514270932117</v>
      </c>
      <c r="BO33" s="24">
        <f t="shared" si="20"/>
        <v>0.15637337361392456</v>
      </c>
      <c r="BP33" s="24">
        <f t="shared" si="21"/>
        <v>0.44015831479381817</v>
      </c>
      <c r="BQ33" s="24">
        <f t="shared" si="22"/>
        <v>0.43258376545883204</v>
      </c>
      <c r="BR33" s="24">
        <f t="shared" si="23"/>
        <v>0.4258380348788573</v>
      </c>
      <c r="BS33" s="24">
        <f t="shared" si="24"/>
        <v>0.41964858017100481</v>
      </c>
      <c r="BT33" s="24">
        <f t="shared" si="25"/>
        <v>0.41402469592192936</v>
      </c>
      <c r="BU33" s="24">
        <f t="shared" si="26"/>
        <v>0.40799859285812379</v>
      </c>
      <c r="BV33" s="24">
        <f t="shared" si="27"/>
        <v>0.39915097658291909</v>
      </c>
      <c r="BW33" s="24">
        <f t="shared" si="28"/>
        <v>0.41985366356963527</v>
      </c>
      <c r="BY33" s="112">
        <f t="shared" si="29"/>
        <v>0.64859754061641572</v>
      </c>
      <c r="BZ33" s="112">
        <f t="shared" si="30"/>
        <v>0.88349648345408216</v>
      </c>
      <c r="CA33" s="112">
        <f t="shared" si="31"/>
        <v>0.3416885559954348</v>
      </c>
      <c r="CB33" s="112">
        <f t="shared" si="32"/>
        <v>0.25584608873999359</v>
      </c>
      <c r="CC33" s="112">
        <f t="shared" si="33"/>
        <v>0.22005300861781496</v>
      </c>
      <c r="CD33" s="112">
        <f t="shared" si="34"/>
        <v>0.1200386552665389</v>
      </c>
      <c r="CE33" s="112">
        <f t="shared" si="35"/>
        <v>0.39490671359156715</v>
      </c>
      <c r="CF33" s="112">
        <f t="shared" si="36"/>
        <v>0.38757016620558393</v>
      </c>
      <c r="CG33" s="112">
        <f t="shared" si="37"/>
        <v>0.38103639503790898</v>
      </c>
      <c r="CH33" s="112">
        <f t="shared" si="38"/>
        <v>0.37504142084877645</v>
      </c>
      <c r="CI33" s="112">
        <f t="shared" si="39"/>
        <v>0.36959424617713554</v>
      </c>
      <c r="CJ33" s="112">
        <f t="shared" si="40"/>
        <v>0.3637574909161696</v>
      </c>
      <c r="CK33" s="112">
        <f t="shared" si="41"/>
        <v>0.3551878779682125</v>
      </c>
      <c r="CL33" s="112">
        <f t="shared" si="42"/>
        <v>0.37524006026685752</v>
      </c>
    </row>
    <row r="34" spans="1:90" x14ac:dyDescent="0.15">
      <c r="A34" t="s">
        <v>19</v>
      </c>
      <c r="B34" s="8">
        <f t="shared" si="43"/>
        <v>14205.46267062633</v>
      </c>
      <c r="C34" s="8">
        <f t="shared" si="44"/>
        <v>17806.259296545744</v>
      </c>
      <c r="D34" s="8">
        <f t="shared" si="45"/>
        <v>23251.861565715713</v>
      </c>
      <c r="E34" s="8">
        <f t="shared" si="46"/>
        <v>33084.784085889332</v>
      </c>
      <c r="F34" s="8">
        <f t="shared" si="47"/>
        <v>39116.400027732205</v>
      </c>
      <c r="G34" s="8">
        <f t="shared" si="48"/>
        <v>48068.218607750299</v>
      </c>
      <c r="H34" s="8">
        <f t="shared" si="49"/>
        <v>60678.25399903045</v>
      </c>
      <c r="I34" s="8">
        <f t="shared" si="50"/>
        <v>79944.254048924544</v>
      </c>
      <c r="J34" s="8">
        <f t="shared" si="51"/>
        <v>104917.82382064508</v>
      </c>
      <c r="K34" s="8">
        <f t="shared" si="52"/>
        <v>134670.83986732113</v>
      </c>
      <c r="L34" s="8">
        <f t="shared" si="53"/>
        <v>171806.96466910606</v>
      </c>
      <c r="M34" s="8">
        <f t="shared" si="54"/>
        <v>218447.33189941052</v>
      </c>
      <c r="N34" s="8">
        <f t="shared" si="55"/>
        <v>276797.70810111339</v>
      </c>
      <c r="O34" s="8">
        <f t="shared" si="56"/>
        <v>349213.86474611831</v>
      </c>
      <c r="P34" s="24"/>
      <c r="Q34" s="72">
        <v>6710.826</v>
      </c>
      <c r="R34" s="72">
        <v>8094.7289999999994</v>
      </c>
      <c r="S34" s="72">
        <v>9874.3790000000008</v>
      </c>
      <c r="T34" s="72">
        <v>11980.333999999999</v>
      </c>
      <c r="U34" s="72">
        <v>14957.380000000001</v>
      </c>
      <c r="V34" s="72">
        <v>19753.329999999998</v>
      </c>
      <c r="W34" s="72">
        <v>23693.03</v>
      </c>
      <c r="X34" s="72">
        <v>31279.177619704202</v>
      </c>
      <c r="Y34" s="72">
        <v>41188.470080786108</v>
      </c>
      <c r="Z34" s="72">
        <v>51799.598562556414</v>
      </c>
      <c r="AA34" s="72">
        <v>64578.260056690087</v>
      </c>
      <c r="AB34" s="72">
        <v>80346.637493241826</v>
      </c>
      <c r="AC34" s="72">
        <v>99766.706244792789</v>
      </c>
      <c r="AD34" s="72">
        <v>123356.46233653658</v>
      </c>
      <c r="AF34" s="72">
        <v>7494.6366706263307</v>
      </c>
      <c r="AG34" s="72">
        <v>9711.5302965457468</v>
      </c>
      <c r="AH34" s="72">
        <v>13377.482565715714</v>
      </c>
      <c r="AI34" s="72">
        <v>21104.45008588933</v>
      </c>
      <c r="AJ34" s="72">
        <v>24159.020027732204</v>
      </c>
      <c r="AK34" s="72">
        <v>28314.888607750298</v>
      </c>
      <c r="AL34" s="72">
        <v>36985.223999030452</v>
      </c>
      <c r="AM34" s="72">
        <v>48665.076429220338</v>
      </c>
      <c r="AN34" s="72">
        <v>63729.353739858976</v>
      </c>
      <c r="AO34" s="72">
        <v>82871.241304764728</v>
      </c>
      <c r="AP34" s="72">
        <v>107228.70461241598</v>
      </c>
      <c r="AQ34" s="72">
        <v>138100.69440616868</v>
      </c>
      <c r="AR34" s="72">
        <v>177031.0018563206</v>
      </c>
      <c r="AS34" s="72">
        <v>225857.40240958176</v>
      </c>
      <c r="AU34" s="24">
        <f t="shared" si="1"/>
        <v>0.25347971476951914</v>
      </c>
      <c r="AV34" s="24">
        <f t="shared" si="2"/>
        <v>0.30582516959226624</v>
      </c>
      <c r="AW34" s="24">
        <f t="shared" si="3"/>
        <v>0.42288753923565481</v>
      </c>
      <c r="AX34" s="24">
        <f t="shared" si="4"/>
        <v>0.18230785264260985</v>
      </c>
      <c r="AY34" s="24">
        <f t="shared" si="5"/>
        <v>0.22885077802843723</v>
      </c>
      <c r="AZ34" s="24">
        <f t="shared" si="6"/>
        <v>0.26233623288979069</v>
      </c>
      <c r="BA34" s="24">
        <f t="shared" si="7"/>
        <v>0.31751078483902884</v>
      </c>
      <c r="BB34" s="24">
        <f t="shared" si="8"/>
        <v>0.31238730123664826</v>
      </c>
      <c r="BC34" s="24">
        <f t="shared" si="9"/>
        <v>0.28358399901181941</v>
      </c>
      <c r="BD34" s="24">
        <f t="shared" si="10"/>
        <v>0.27575475758799572</v>
      </c>
      <c r="BE34" s="24">
        <f t="shared" si="11"/>
        <v>0.27146959566006013</v>
      </c>
      <c r="BF34" s="24">
        <f t="shared" si="12"/>
        <v>0.26711416291672418</v>
      </c>
      <c r="BG34" s="24">
        <f t="shared" si="13"/>
        <v>0.26162122924280684</v>
      </c>
      <c r="BH34" s="24">
        <f t="shared" si="14"/>
        <v>0.28404360363070214</v>
      </c>
      <c r="BJ34" s="24">
        <f t="shared" si="15"/>
        <v>0.20621947283389552</v>
      </c>
      <c r="BK34" s="24">
        <f t="shared" si="16"/>
        <v>0.21985294381071951</v>
      </c>
      <c r="BL34" s="24">
        <f t="shared" si="17"/>
        <v>0.21327467783037268</v>
      </c>
      <c r="BM34" s="24">
        <f t="shared" si="18"/>
        <v>0.24849440758496399</v>
      </c>
      <c r="BN34" s="24">
        <f t="shared" si="19"/>
        <v>0.32064104809799554</v>
      </c>
      <c r="BO34" s="24">
        <f t="shared" si="20"/>
        <v>0.19944485309565541</v>
      </c>
      <c r="BP34" s="24">
        <f t="shared" si="21"/>
        <v>0.32018478091253866</v>
      </c>
      <c r="BQ34" s="24">
        <f t="shared" si="22"/>
        <v>0.316801566254721</v>
      </c>
      <c r="BR34" s="24">
        <f t="shared" si="23"/>
        <v>0.25762375880817823</v>
      </c>
      <c r="BS34" s="24">
        <f t="shared" si="24"/>
        <v>0.24669421865695296</v>
      </c>
      <c r="BT34" s="24">
        <f t="shared" si="25"/>
        <v>0.24417470248825923</v>
      </c>
      <c r="BU34" s="24">
        <f t="shared" si="26"/>
        <v>0.24170356541908111</v>
      </c>
      <c r="BV34" s="24">
        <f t="shared" si="27"/>
        <v>0.23644918209350063</v>
      </c>
      <c r="BW34" s="24">
        <f t="shared" si="28"/>
        <v>0.26579403018894521</v>
      </c>
      <c r="BY34" s="112">
        <f t="shared" si="29"/>
        <v>0.29579734460084905</v>
      </c>
      <c r="BZ34" s="112">
        <f t="shared" si="30"/>
        <v>0.37748451142389938</v>
      </c>
      <c r="CA34" s="112">
        <f t="shared" si="31"/>
        <v>0.5776099861999866</v>
      </c>
      <c r="CB34" s="112">
        <f t="shared" si="32"/>
        <v>0.14473582251191619</v>
      </c>
      <c r="CC34" s="112">
        <f t="shared" si="33"/>
        <v>0.17202140547288591</v>
      </c>
      <c r="CD34" s="112">
        <f t="shared" si="34"/>
        <v>0.30621117785033158</v>
      </c>
      <c r="CE34" s="112">
        <f t="shared" si="35"/>
        <v>0.31579780158952309</v>
      </c>
      <c r="CF34" s="112">
        <f t="shared" si="36"/>
        <v>0.30955005963154059</v>
      </c>
      <c r="CG34" s="112">
        <f t="shared" si="37"/>
        <v>0.30036217914655583</v>
      </c>
      <c r="CH34" s="112">
        <f t="shared" si="38"/>
        <v>0.29391937328505802</v>
      </c>
      <c r="CI34" s="112">
        <f t="shared" si="39"/>
        <v>0.28790788721491323</v>
      </c>
      <c r="CJ34" s="112">
        <f t="shared" si="40"/>
        <v>0.28189798478242101</v>
      </c>
      <c r="CK34" s="112">
        <f t="shared" si="41"/>
        <v>0.2758070622731319</v>
      </c>
      <c r="CL34" s="112">
        <f t="shared" si="42"/>
        <v>0.29496494108329308</v>
      </c>
    </row>
    <row r="35" spans="1:90" x14ac:dyDescent="0.15">
      <c r="A35" t="s">
        <v>175</v>
      </c>
      <c r="B35" s="8">
        <f t="shared" si="43"/>
        <v>4.4168334043263666</v>
      </c>
      <c r="C35" s="8">
        <f t="shared" si="44"/>
        <v>5.5074476838852462</v>
      </c>
      <c r="D35" s="8">
        <f t="shared" si="45"/>
        <v>6.5926243348350404</v>
      </c>
      <c r="E35" s="8">
        <f t="shared" si="46"/>
        <v>8.7696192768382417</v>
      </c>
      <c r="F35" s="8">
        <f t="shared" si="47"/>
        <v>10.93533762445843</v>
      </c>
      <c r="G35" s="8">
        <f t="shared" si="48"/>
        <v>21.817302305738121</v>
      </c>
      <c r="H35" s="8">
        <f t="shared" si="49"/>
        <v>32.640300542856423</v>
      </c>
      <c r="I35" s="8">
        <f t="shared" si="50"/>
        <v>46.083532046679352</v>
      </c>
      <c r="J35" s="8">
        <f t="shared" si="51"/>
        <v>64.89133638121865</v>
      </c>
      <c r="K35" s="8">
        <f t="shared" si="52"/>
        <v>91.078797303318581</v>
      </c>
      <c r="L35" s="8">
        <f t="shared" si="53"/>
        <v>127.53322616526214</v>
      </c>
      <c r="M35" s="8">
        <f t="shared" si="54"/>
        <v>175.06240549619184</v>
      </c>
      <c r="N35" s="8">
        <f t="shared" si="55"/>
        <v>238.12292767899842</v>
      </c>
      <c r="O35" s="8">
        <f t="shared" si="56"/>
        <v>313.05790248148782</v>
      </c>
      <c r="P35" s="24"/>
      <c r="Q35" s="72">
        <v>4</v>
      </c>
      <c r="R35" s="72">
        <v>5</v>
      </c>
      <c r="S35" s="72">
        <v>6</v>
      </c>
      <c r="T35" s="72">
        <v>8</v>
      </c>
      <c r="U35" s="72">
        <v>10</v>
      </c>
      <c r="V35" s="72">
        <v>20</v>
      </c>
      <c r="W35" s="72">
        <v>30</v>
      </c>
      <c r="X35" s="72">
        <v>42.463727256936039</v>
      </c>
      <c r="Y35" s="72">
        <v>59.942145011397656</v>
      </c>
      <c r="Z35" s="72">
        <v>84.334421444053547</v>
      </c>
      <c r="AA35" s="72">
        <v>118.36480783012058</v>
      </c>
      <c r="AB35" s="72">
        <v>162.84494263537766</v>
      </c>
      <c r="AC35" s="72">
        <v>221.99131922032211</v>
      </c>
      <c r="AD35" s="72">
        <v>292.47239888355529</v>
      </c>
      <c r="AF35" s="72">
        <v>0.41683340432636673</v>
      </c>
      <c r="AG35" s="72">
        <v>0.5074476838852463</v>
      </c>
      <c r="AH35" s="72">
        <v>0.59262433483504084</v>
      </c>
      <c r="AI35" s="72">
        <v>0.76961927683824205</v>
      </c>
      <c r="AJ35" s="72">
        <v>0.93533762445843105</v>
      </c>
      <c r="AK35" s="72">
        <v>1.8173023057381199</v>
      </c>
      <c r="AL35" s="72">
        <v>2.6403005428564215</v>
      </c>
      <c r="AM35" s="72">
        <v>3.6198047897433119</v>
      </c>
      <c r="AN35" s="72">
        <v>4.949191369820988</v>
      </c>
      <c r="AO35" s="72">
        <v>6.7443758592650296</v>
      </c>
      <c r="AP35" s="72">
        <v>9.1684183351415509</v>
      </c>
      <c r="AQ35" s="72">
        <v>12.217462860814171</v>
      </c>
      <c r="AR35" s="72">
        <v>16.131608458676322</v>
      </c>
      <c r="AS35" s="72">
        <v>20.585503597932551</v>
      </c>
      <c r="AU35" s="24">
        <f t="shared" si="1"/>
        <v>0.24692221320609553</v>
      </c>
      <c r="AV35" s="24">
        <f t="shared" si="2"/>
        <v>0.19703803163215028</v>
      </c>
      <c r="AW35" s="24">
        <f t="shared" si="3"/>
        <v>0.33021674396038136</v>
      </c>
      <c r="AX35" s="24">
        <f t="shared" si="4"/>
        <v>0.24695694068956286</v>
      </c>
      <c r="AY35" s="24">
        <f t="shared" si="5"/>
        <v>0.99511922310845136</v>
      </c>
      <c r="AZ35" s="24">
        <f t="shared" si="6"/>
        <v>0.4960740831038386</v>
      </c>
      <c r="BA35" s="24">
        <f t="shared" si="7"/>
        <v>0.41185991796160359</v>
      </c>
      <c r="BB35" s="24">
        <f t="shared" si="8"/>
        <v>0.4081241931605486</v>
      </c>
      <c r="BC35" s="24">
        <f t="shared" si="9"/>
        <v>0.40355866256561335</v>
      </c>
      <c r="BD35" s="24">
        <f t="shared" si="10"/>
        <v>0.4002515397797779</v>
      </c>
      <c r="BE35" s="24">
        <f t="shared" si="11"/>
        <v>0.37268075747836638</v>
      </c>
      <c r="BF35" s="24">
        <f t="shared" si="12"/>
        <v>0.3602173865032281</v>
      </c>
      <c r="BG35" s="24">
        <f t="shared" si="13"/>
        <v>0.31469029686845396</v>
      </c>
      <c r="BH35" s="24">
        <f t="shared" si="14"/>
        <v>0.38123386384551283</v>
      </c>
      <c r="BJ35" s="24">
        <f t="shared" si="15"/>
        <v>0.25</v>
      </c>
      <c r="BK35" s="24">
        <f t="shared" si="16"/>
        <v>0.19999999999999996</v>
      </c>
      <c r="BL35" s="24">
        <f t="shared" si="17"/>
        <v>0.33333333333333326</v>
      </c>
      <c r="BM35" s="24">
        <f t="shared" si="18"/>
        <v>0.25</v>
      </c>
      <c r="BN35" s="24">
        <f t="shared" si="19"/>
        <v>1</v>
      </c>
      <c r="BO35" s="24">
        <f t="shared" si="20"/>
        <v>0.5</v>
      </c>
      <c r="BP35" s="24">
        <f t="shared" si="21"/>
        <v>0.4154575752312013</v>
      </c>
      <c r="BQ35" s="24">
        <f t="shared" si="22"/>
        <v>0.41160818617510042</v>
      </c>
      <c r="BR35" s="24">
        <f t="shared" si="23"/>
        <v>0.40693032303094667</v>
      </c>
      <c r="BS35" s="24">
        <f t="shared" si="24"/>
        <v>0.4035171618345943</v>
      </c>
      <c r="BT35" s="24">
        <f t="shared" si="25"/>
        <v>0.37578851029011773</v>
      </c>
      <c r="BU35" s="24">
        <f t="shared" si="26"/>
        <v>0.3632067144840827</v>
      </c>
      <c r="BV35" s="24">
        <f t="shared" si="27"/>
        <v>0.31749475569935259</v>
      </c>
      <c r="BW35" s="24">
        <f t="shared" si="28"/>
        <v>0.38446033906633947</v>
      </c>
      <c r="BY35" s="112">
        <f t="shared" si="29"/>
        <v>0.2173872789905571</v>
      </c>
      <c r="BZ35" s="112">
        <f t="shared" si="30"/>
        <v>0.16785306870975147</v>
      </c>
      <c r="CA35" s="112">
        <f t="shared" si="31"/>
        <v>0.29866296673839487</v>
      </c>
      <c r="CB35" s="112">
        <f t="shared" si="32"/>
        <v>0.2153250998350702</v>
      </c>
      <c r="CC35" s="112">
        <f t="shared" si="33"/>
        <v>0.94293724342624885</v>
      </c>
      <c r="CD35" s="112">
        <f t="shared" si="34"/>
        <v>0.45286809713479714</v>
      </c>
      <c r="CE35" s="112">
        <f t="shared" si="35"/>
        <v>0.3709821026007929</v>
      </c>
      <c r="CF35" s="112">
        <f t="shared" si="36"/>
        <v>0.36725366623208044</v>
      </c>
      <c r="CG35" s="112">
        <f t="shared" si="37"/>
        <v>0.36272278748214437</v>
      </c>
      <c r="CH35" s="112">
        <f t="shared" si="38"/>
        <v>0.35941687214043871</v>
      </c>
      <c r="CI35" s="112">
        <f t="shared" si="39"/>
        <v>0.33255949000341367</v>
      </c>
      <c r="CJ35" s="112">
        <f t="shared" si="40"/>
        <v>0.32037303018257846</v>
      </c>
      <c r="CK35" s="112">
        <f t="shared" si="41"/>
        <v>0.27609739913199527</v>
      </c>
      <c r="CL35" s="112">
        <f t="shared" si="42"/>
        <v>0.34095883891860579</v>
      </c>
    </row>
    <row r="36" spans="1:90" x14ac:dyDescent="0.15">
      <c r="A36" t="s">
        <v>176</v>
      </c>
      <c r="B36" s="8">
        <f t="shared" si="43"/>
        <v>0.56314625905161175</v>
      </c>
      <c r="C36" s="8">
        <f t="shared" si="44"/>
        <v>0.7324905419567378</v>
      </c>
      <c r="D36" s="8">
        <f t="shared" si="45"/>
        <v>0.90099199242745565</v>
      </c>
      <c r="E36" s="8">
        <f t="shared" si="46"/>
        <v>1.2551517589974734</v>
      </c>
      <c r="F36" s="8">
        <f t="shared" si="47"/>
        <v>1.804330708035641</v>
      </c>
      <c r="G36" s="8">
        <f t="shared" si="48"/>
        <v>2.4544465093955385</v>
      </c>
      <c r="H36" s="8">
        <f t="shared" si="49"/>
        <v>4.1344380687618134</v>
      </c>
      <c r="I36" s="8">
        <f t="shared" si="50"/>
        <v>5.8032975130082596</v>
      </c>
      <c r="J36" s="8">
        <f t="shared" si="51"/>
        <v>8.1099245970400116</v>
      </c>
      <c r="K36" s="8">
        <f t="shared" si="52"/>
        <v>11.216670539249773</v>
      </c>
      <c r="L36" s="8">
        <f t="shared" si="53"/>
        <v>15.196249575242149</v>
      </c>
      <c r="M36" s="8">
        <f t="shared" si="54"/>
        <v>20.225491975405351</v>
      </c>
      <c r="N36" s="8">
        <f t="shared" si="55"/>
        <v>26.153042208387014</v>
      </c>
      <c r="O36" s="8">
        <f t="shared" si="56"/>
        <v>33.142588504530565</v>
      </c>
      <c r="P36" s="24"/>
      <c r="Q36" s="72">
        <v>0.51</v>
      </c>
      <c r="R36" s="72">
        <v>0.66500000000000004</v>
      </c>
      <c r="S36" s="72">
        <v>0.82000000000000006</v>
      </c>
      <c r="T36" s="72">
        <v>1.145</v>
      </c>
      <c r="U36" s="72">
        <v>1.65</v>
      </c>
      <c r="V36" s="72">
        <v>2.25</v>
      </c>
      <c r="W36" s="72">
        <v>3.8</v>
      </c>
      <c r="X36" s="72">
        <v>5.347455627611664</v>
      </c>
      <c r="Y36" s="72">
        <v>7.4913895033909572</v>
      </c>
      <c r="Z36" s="72">
        <v>10.386077204180678</v>
      </c>
      <c r="AA36" s="72">
        <v>14.103784674758145</v>
      </c>
      <c r="AB36" s="72">
        <v>18.813971344514755</v>
      </c>
      <c r="AC36" s="72">
        <v>24.381307579466004</v>
      </c>
      <c r="AD36" s="72">
        <v>30.963257238663044</v>
      </c>
      <c r="AF36" s="72">
        <v>5.3146259051611758E-2</v>
      </c>
      <c r="AG36" s="72">
        <v>6.749054195673776E-2</v>
      </c>
      <c r="AH36" s="72">
        <v>8.0991992427455584E-2</v>
      </c>
      <c r="AI36" s="72">
        <v>0.1101517589974734</v>
      </c>
      <c r="AJ36" s="72">
        <v>0.15433070803564111</v>
      </c>
      <c r="AK36" s="72">
        <v>0.20444650939553849</v>
      </c>
      <c r="AL36" s="72">
        <v>0.33443806876181342</v>
      </c>
      <c r="AM36" s="72">
        <v>0.45584188539659554</v>
      </c>
      <c r="AN36" s="72">
        <v>0.61853509364905457</v>
      </c>
      <c r="AO36" s="72">
        <v>0.83059333506909439</v>
      </c>
      <c r="AP36" s="72">
        <v>1.0924649004840044</v>
      </c>
      <c r="AQ36" s="72">
        <v>1.4115206308905952</v>
      </c>
      <c r="AR36" s="72">
        <v>1.7717346289210103</v>
      </c>
      <c r="AS36" s="72">
        <v>2.1793312658675212</v>
      </c>
      <c r="AU36" s="24">
        <f t="shared" si="1"/>
        <v>0.30071101456008398</v>
      </c>
      <c r="AV36" s="24">
        <f t="shared" si="2"/>
        <v>0.23003908012326235</v>
      </c>
      <c r="AW36" s="24">
        <f t="shared" si="3"/>
        <v>0.39307759619021621</v>
      </c>
      <c r="AX36" s="24">
        <f t="shared" si="4"/>
        <v>0.43753987922290194</v>
      </c>
      <c r="AY36" s="24">
        <f t="shared" si="5"/>
        <v>0.36030856121030763</v>
      </c>
      <c r="AZ36" s="24">
        <f t="shared" si="6"/>
        <v>0.68446859727247</v>
      </c>
      <c r="BA36" s="24">
        <f t="shared" si="7"/>
        <v>0.40364843214261481</v>
      </c>
      <c r="BB36" s="24">
        <f t="shared" si="8"/>
        <v>0.39746834947913334</v>
      </c>
      <c r="BC36" s="24">
        <f t="shared" si="9"/>
        <v>0.38307951017740316</v>
      </c>
      <c r="BD36" s="24">
        <f t="shared" si="10"/>
        <v>0.35479147061214755</v>
      </c>
      <c r="BE36" s="24">
        <f t="shared" si="11"/>
        <v>0.33095286934197787</v>
      </c>
      <c r="BF36" s="24">
        <f t="shared" si="12"/>
        <v>0.2930732285864639</v>
      </c>
      <c r="BG36" s="24">
        <f t="shared" si="13"/>
        <v>0.26725557357537832</v>
      </c>
      <c r="BH36" s="24">
        <f t="shared" si="14"/>
        <v>0.34628982030996092</v>
      </c>
      <c r="BJ36" s="24">
        <f t="shared" si="15"/>
        <v>0.30392156862745101</v>
      </c>
      <c r="BK36" s="24">
        <f t="shared" si="16"/>
        <v>0.23308270676691722</v>
      </c>
      <c r="BL36" s="24">
        <f t="shared" si="17"/>
        <v>0.39634146341463405</v>
      </c>
      <c r="BM36" s="24">
        <f t="shared" si="18"/>
        <v>0.44104803493449762</v>
      </c>
      <c r="BN36" s="24">
        <f t="shared" si="19"/>
        <v>0.36363636363636376</v>
      </c>
      <c r="BO36" s="24">
        <f t="shared" si="20"/>
        <v>0.68888888888888888</v>
      </c>
      <c r="BP36" s="24">
        <f t="shared" si="21"/>
        <v>0.40722516516096419</v>
      </c>
      <c r="BQ36" s="24">
        <f t="shared" si="22"/>
        <v>0.40092597771341199</v>
      </c>
      <c r="BR36" s="24">
        <f t="shared" si="23"/>
        <v>0.3864019751582064</v>
      </c>
      <c r="BS36" s="24">
        <f t="shared" si="24"/>
        <v>0.35795107214117272</v>
      </c>
      <c r="BT36" s="24">
        <f t="shared" si="25"/>
        <v>0.33396615010625719</v>
      </c>
      <c r="BU36" s="24">
        <f t="shared" si="26"/>
        <v>0.29591499492606665</v>
      </c>
      <c r="BV36" s="24">
        <f t="shared" si="27"/>
        <v>0.2699588460440232</v>
      </c>
      <c r="BW36" s="24">
        <f t="shared" si="28"/>
        <v>0.34943466844826832</v>
      </c>
      <c r="BY36" s="112">
        <f t="shared" si="29"/>
        <v>0.2699020243587773</v>
      </c>
      <c r="BZ36" s="112">
        <f t="shared" si="30"/>
        <v>0.20004951922555936</v>
      </c>
      <c r="CA36" s="112">
        <f t="shared" si="31"/>
        <v>0.36003271059341047</v>
      </c>
      <c r="CB36" s="112">
        <f t="shared" si="32"/>
        <v>0.40107347753912004</v>
      </c>
      <c r="CC36" s="112">
        <f t="shared" si="33"/>
        <v>0.32472993869971511</v>
      </c>
      <c r="CD36" s="112">
        <f t="shared" si="34"/>
        <v>0.63582185751473475</v>
      </c>
      <c r="CE36" s="112">
        <f t="shared" si="35"/>
        <v>0.36300836529840685</v>
      </c>
      <c r="CF36" s="112">
        <f t="shared" si="36"/>
        <v>0.35690710631145994</v>
      </c>
      <c r="CG36" s="112">
        <f t="shared" si="37"/>
        <v>0.34283946634135165</v>
      </c>
      <c r="CH36" s="112">
        <f t="shared" si="38"/>
        <v>0.31528252678926894</v>
      </c>
      <c r="CI36" s="112">
        <f t="shared" si="39"/>
        <v>0.29205124143140604</v>
      </c>
      <c r="CJ36" s="112">
        <f t="shared" si="40"/>
        <v>0.25519570181778994</v>
      </c>
      <c r="CK36" s="112">
        <f t="shared" si="41"/>
        <v>0.23005512806098838</v>
      </c>
      <c r="CL36" s="112">
        <f t="shared" si="42"/>
        <v>0.3070337193041075</v>
      </c>
    </row>
    <row r="37" spans="1:90" x14ac:dyDescent="0.15">
      <c r="A37" t="s">
        <v>177</v>
      </c>
      <c r="B37" s="8">
        <f t="shared" si="43"/>
        <v>1.5569337750250443</v>
      </c>
      <c r="C37" s="8">
        <f t="shared" si="44"/>
        <v>2.4045516587842983</v>
      </c>
      <c r="D37" s="8">
        <f t="shared" si="45"/>
        <v>14.509267390249452</v>
      </c>
      <c r="E37" s="8">
        <f t="shared" si="46"/>
        <v>19.55625098734928</v>
      </c>
      <c r="F37" s="8">
        <f t="shared" si="47"/>
        <v>26.244810298700234</v>
      </c>
      <c r="G37" s="8">
        <f t="shared" si="48"/>
        <v>32.39869392402111</v>
      </c>
      <c r="H37" s="8">
        <f t="shared" si="49"/>
        <v>50.15726183418937</v>
      </c>
      <c r="I37" s="8">
        <f t="shared" si="50"/>
        <v>80.244401186439092</v>
      </c>
      <c r="J37" s="8">
        <f t="shared" si="51"/>
        <v>127.22826779000494</v>
      </c>
      <c r="K37" s="8">
        <f t="shared" si="52"/>
        <v>201.02967677175121</v>
      </c>
      <c r="L37" s="8">
        <f t="shared" si="53"/>
        <v>315.12375365912635</v>
      </c>
      <c r="M37" s="8">
        <f t="shared" si="54"/>
        <v>490.1655414813157</v>
      </c>
      <c r="N37" s="8">
        <f t="shared" si="55"/>
        <v>743.66773006161156</v>
      </c>
      <c r="O37" s="8">
        <f t="shared" si="56"/>
        <v>1088.853211030668</v>
      </c>
      <c r="P37" s="24"/>
      <c r="Q37" s="72">
        <v>1.41</v>
      </c>
      <c r="R37" s="72">
        <v>2.1829999999999998</v>
      </c>
      <c r="S37" s="72">
        <v>13.205</v>
      </c>
      <c r="T37" s="72">
        <v>17.84</v>
      </c>
      <c r="U37" s="72">
        <v>24</v>
      </c>
      <c r="V37" s="72">
        <v>29.7</v>
      </c>
      <c r="W37" s="72">
        <v>46.1</v>
      </c>
      <c r="X37" s="72">
        <v>73.941302121234372</v>
      </c>
      <c r="Y37" s="72">
        <v>117.52470672841133</v>
      </c>
      <c r="Z37" s="72">
        <v>186.14344925054252</v>
      </c>
      <c r="AA37" s="72">
        <v>292.46937183440053</v>
      </c>
      <c r="AB37" s="72">
        <v>455.9572871063973</v>
      </c>
      <c r="AC37" s="72">
        <v>693.28805112167151</v>
      </c>
      <c r="AD37" s="72">
        <v>1017.2543422092119</v>
      </c>
      <c r="AF37" s="72">
        <v>0.14693377502504426</v>
      </c>
      <c r="AG37" s="72">
        <v>0.22155165878429853</v>
      </c>
      <c r="AH37" s="72">
        <v>1.3042673902494522</v>
      </c>
      <c r="AI37" s="72">
        <v>1.7162509873492797</v>
      </c>
      <c r="AJ37" s="72">
        <v>2.2448102987002345</v>
      </c>
      <c r="AK37" s="72">
        <v>2.6986939240211081</v>
      </c>
      <c r="AL37" s="72">
        <v>4.0572618341893678</v>
      </c>
      <c r="AM37" s="72">
        <v>6.3030990652047132</v>
      </c>
      <c r="AN37" s="72">
        <v>9.7035610615936072</v>
      </c>
      <c r="AO37" s="72">
        <v>14.88622752120871</v>
      </c>
      <c r="AP37" s="72">
        <v>22.654381824725828</v>
      </c>
      <c r="AQ37" s="72">
        <v>34.20825437491839</v>
      </c>
      <c r="AR37" s="72">
        <v>50.379678939940085</v>
      </c>
      <c r="AS37" s="72">
        <v>71.598868821456037</v>
      </c>
      <c r="AU37" s="24">
        <f t="shared" si="1"/>
        <v>0.54441486038519504</v>
      </c>
      <c r="AV37" s="24">
        <f t="shared" si="2"/>
        <v>5.0340842906178604</v>
      </c>
      <c r="AW37" s="24">
        <f t="shared" si="3"/>
        <v>0.34784551565239696</v>
      </c>
      <c r="AX37" s="24">
        <f t="shared" si="4"/>
        <v>0.34201643841029172</v>
      </c>
      <c r="AY37" s="24">
        <f t="shared" si="5"/>
        <v>0.23448001929835427</v>
      </c>
      <c r="AZ37" s="24">
        <f t="shared" si="6"/>
        <v>0.54812604334650872</v>
      </c>
      <c r="BA37" s="24">
        <f t="shared" si="7"/>
        <v>0.59985609764169823</v>
      </c>
      <c r="BB37" s="24">
        <f t="shared" si="8"/>
        <v>0.58550959205744424</v>
      </c>
      <c r="BC37" s="24">
        <f t="shared" si="9"/>
        <v>0.58007084639050732</v>
      </c>
      <c r="BD37" s="24">
        <f t="shared" si="10"/>
        <v>0.56754842727483146</v>
      </c>
      <c r="BE37" s="24">
        <f t="shared" si="11"/>
        <v>0.55546998850341955</v>
      </c>
      <c r="BF37" s="24">
        <f t="shared" si="12"/>
        <v>0.51717668242078774</v>
      </c>
      <c r="BG37" s="24">
        <f t="shared" si="13"/>
        <v>0.46416627616806561</v>
      </c>
      <c r="BH37" s="24">
        <f t="shared" si="14"/>
        <v>0.55220090008517975</v>
      </c>
      <c r="BJ37" s="24">
        <f t="shared" si="15"/>
        <v>0.54822695035461</v>
      </c>
      <c r="BK37" s="24">
        <f t="shared" si="16"/>
        <v>5.0490151168117272</v>
      </c>
      <c r="BL37" s="24">
        <f t="shared" si="17"/>
        <v>0.35100340780007566</v>
      </c>
      <c r="BM37" s="24">
        <f t="shared" si="18"/>
        <v>0.34529147982062791</v>
      </c>
      <c r="BN37" s="24">
        <f t="shared" si="19"/>
        <v>0.23750000000000004</v>
      </c>
      <c r="BO37" s="24">
        <f t="shared" si="20"/>
        <v>0.55218855218855234</v>
      </c>
      <c r="BP37" s="24">
        <f t="shared" si="21"/>
        <v>0.60393280089445489</v>
      </c>
      <c r="BQ37" s="24">
        <f t="shared" si="22"/>
        <v>0.58943247355473249</v>
      </c>
      <c r="BR37" s="24">
        <f t="shared" si="23"/>
        <v>0.58386652842880715</v>
      </c>
      <c r="BS37" s="24">
        <f t="shared" si="24"/>
        <v>0.57120421380366215</v>
      </c>
      <c r="BT37" s="24">
        <f t="shared" si="25"/>
        <v>0.55899157661050913</v>
      </c>
      <c r="BU37" s="24">
        <f t="shared" si="26"/>
        <v>0.52051095733424102</v>
      </c>
      <c r="BV37" s="24">
        <f t="shared" si="27"/>
        <v>0.46728959277950199</v>
      </c>
      <c r="BW37" s="24">
        <f t="shared" si="28"/>
        <v>0.55582674352339834</v>
      </c>
      <c r="BY37" s="112">
        <f t="shared" si="29"/>
        <v>0.50783343548163762</v>
      </c>
      <c r="BZ37" s="112">
        <f t="shared" si="30"/>
        <v>4.8869673890335426</v>
      </c>
      <c r="CA37" s="112">
        <f t="shared" si="31"/>
        <v>0.31587357023549623</v>
      </c>
      <c r="CB37" s="112">
        <f t="shared" si="32"/>
        <v>0.30797320161621911</v>
      </c>
      <c r="CC37" s="112">
        <f t="shared" si="33"/>
        <v>0.20219241936999133</v>
      </c>
      <c r="CD37" s="112">
        <f t="shared" si="34"/>
        <v>0.50341681880839828</v>
      </c>
      <c r="CE37" s="112">
        <f t="shared" si="35"/>
        <v>0.55353519757840797</v>
      </c>
      <c r="CF37" s="112">
        <f t="shared" si="36"/>
        <v>0.53949048891847817</v>
      </c>
      <c r="CG37" s="112">
        <f t="shared" si="37"/>
        <v>0.53409943284923878</v>
      </c>
      <c r="CH37" s="112">
        <f t="shared" si="38"/>
        <v>0.52183498421273433</v>
      </c>
      <c r="CI37" s="112">
        <f t="shared" si="39"/>
        <v>0.51000608357285837</v>
      </c>
      <c r="CJ37" s="112">
        <f t="shared" si="40"/>
        <v>0.47273457416987164</v>
      </c>
      <c r="CK37" s="112">
        <f t="shared" si="41"/>
        <v>0.42118549240483083</v>
      </c>
      <c r="CL37" s="112">
        <f t="shared" si="42"/>
        <v>0.50694069355617866</v>
      </c>
    </row>
    <row r="38" spans="1:90" x14ac:dyDescent="0.15">
      <c r="A38" t="s">
        <v>20</v>
      </c>
      <c r="B38" s="8">
        <f t="shared" si="43"/>
        <v>6795.9790699999994</v>
      </c>
      <c r="C38" s="8">
        <f t="shared" si="44"/>
        <v>7886.5263247473795</v>
      </c>
      <c r="D38" s="8">
        <f t="shared" si="45"/>
        <v>11594.863541221803</v>
      </c>
      <c r="E38" s="8">
        <f t="shared" si="46"/>
        <v>17375.848659507748</v>
      </c>
      <c r="F38" s="8">
        <f t="shared" si="47"/>
        <v>22515.051160992363</v>
      </c>
      <c r="G38" s="8">
        <f t="shared" si="48"/>
        <v>30702.076503969827</v>
      </c>
      <c r="H38" s="8">
        <f t="shared" si="49"/>
        <v>43646.532091274799</v>
      </c>
      <c r="I38" s="8">
        <f t="shared" si="50"/>
        <v>59367.125488860125</v>
      </c>
      <c r="J38" s="8">
        <f t="shared" si="51"/>
        <v>80473.176045992848</v>
      </c>
      <c r="K38" s="8">
        <f t="shared" si="52"/>
        <v>108556.16834323347</v>
      </c>
      <c r="L38" s="8">
        <f t="shared" si="53"/>
        <v>145596.77601807553</v>
      </c>
      <c r="M38" s="8">
        <f t="shared" si="54"/>
        <v>194421.47261256978</v>
      </c>
      <c r="N38" s="8">
        <f t="shared" si="55"/>
        <v>259641.47208669421</v>
      </c>
      <c r="O38" s="8">
        <f t="shared" si="56"/>
        <v>340657.55370745453</v>
      </c>
      <c r="P38" s="24"/>
      <c r="Q38" s="72">
        <v>4382.3339999999998</v>
      </c>
      <c r="R38" s="72">
        <v>4708.1031199999998</v>
      </c>
      <c r="S38" s="72">
        <v>6843.7219999999998</v>
      </c>
      <c r="T38" s="72">
        <v>10137.445</v>
      </c>
      <c r="U38" s="72">
        <v>12130.445</v>
      </c>
      <c r="V38" s="72">
        <v>14806.667000000001</v>
      </c>
      <c r="W38" s="72">
        <v>22184.10831688</v>
      </c>
      <c r="X38" s="72">
        <v>28560.257875584415</v>
      </c>
      <c r="Y38" s="72">
        <v>36745.873791102866</v>
      </c>
      <c r="Z38" s="72">
        <v>47278.527098760496</v>
      </c>
      <c r="AA38" s="72">
        <v>60847.321597748363</v>
      </c>
      <c r="AB38" s="72">
        <v>78776.007174658735</v>
      </c>
      <c r="AC38" s="72">
        <v>103848.73031307622</v>
      </c>
      <c r="AD38" s="72">
        <v>133819.71293049603</v>
      </c>
      <c r="AF38" s="72">
        <v>2413.64507</v>
      </c>
      <c r="AG38" s="72">
        <v>3178.4232047473802</v>
      </c>
      <c r="AH38" s="72">
        <v>4751.1415412218021</v>
      </c>
      <c r="AI38" s="72">
        <v>7238.4036595077496</v>
      </c>
      <c r="AJ38" s="72">
        <v>10384.606160992365</v>
      </c>
      <c r="AK38" s="72">
        <v>15895.409503969826</v>
      </c>
      <c r="AL38" s="72">
        <v>21462.423774394796</v>
      </c>
      <c r="AM38" s="72">
        <v>30806.867613275714</v>
      </c>
      <c r="AN38" s="72">
        <v>43727.302254889983</v>
      </c>
      <c r="AO38" s="72">
        <v>61277.641244472965</v>
      </c>
      <c r="AP38" s="72">
        <v>84749.454420327165</v>
      </c>
      <c r="AQ38" s="72">
        <v>115645.46543791104</v>
      </c>
      <c r="AR38" s="72">
        <v>155792.74177361798</v>
      </c>
      <c r="AS38" s="72">
        <v>206837.8407769585</v>
      </c>
      <c r="AU38" s="24">
        <f t="shared" ref="AU38:AU70" si="57">C38/B38-1</f>
        <v>0.16046948401613892</v>
      </c>
      <c r="AV38" s="24">
        <f t="shared" ref="AV38:AV70" si="58">D38/C38-1</f>
        <v>0.47021173375633252</v>
      </c>
      <c r="AW38" s="24">
        <f t="shared" ref="AW38:AW70" si="59">E38/D38-1</f>
        <v>0.4985815570604617</v>
      </c>
      <c r="AX38" s="24">
        <f t="shared" ref="AX38:AX70" si="60">F38/E38-1</f>
        <v>0.29576699257636174</v>
      </c>
      <c r="AY38" s="24">
        <f t="shared" ref="AY38:AY70" si="61">G38/F38-1</f>
        <v>0.36362454983720394</v>
      </c>
      <c r="AZ38" s="24">
        <f t="shared" ref="AZ38:AZ70" si="62">H38/G38-1</f>
        <v>0.42161498703943479</v>
      </c>
      <c r="BA38" s="24">
        <f t="shared" ref="BA38:BA70" si="63">I38/H38-1</f>
        <v>0.3601796670743509</v>
      </c>
      <c r="BB38" s="24">
        <f t="shared" ref="BB38:BB70" si="64">J38/I38-1</f>
        <v>0.35551747508969656</v>
      </c>
      <c r="BC38" s="24">
        <f t="shared" ref="BC38:BC70" si="65">K38/J38-1</f>
        <v>0.34897333095428396</v>
      </c>
      <c r="BD38" s="24">
        <f t="shared" ref="BD38:BD70" si="66">L38/K38-1</f>
        <v>0.34121145062643388</v>
      </c>
      <c r="BE38" s="24">
        <f t="shared" ref="BE38:BE70" si="67">M38/L38-1</f>
        <v>0.33534188001822773</v>
      </c>
      <c r="BF38" s="24">
        <f t="shared" ref="BF38:BF70" si="68">N38/M38-1</f>
        <v>0.33545677130061935</v>
      </c>
      <c r="BG38" s="24">
        <f t="shared" ref="BG38:BG70" si="69">O38/N38-1</f>
        <v>0.31203058960360952</v>
      </c>
      <c r="BH38" s="24">
        <f t="shared" ref="BH38:BH70" si="70">(O38/H38)^(1/($O$5-$H$5))-1</f>
        <v>0.34116182444449894</v>
      </c>
      <c r="BJ38" s="24">
        <f t="shared" ref="BJ38:BJ70" si="71">R38/Q38-1</f>
        <v>7.4336899013174307E-2</v>
      </c>
      <c r="BK38" s="24">
        <f t="shared" ref="BK38:BK70" si="72">S38/R38-1</f>
        <v>0.45360494992726497</v>
      </c>
      <c r="BL38" s="24">
        <f t="shared" ref="BL38:BL70" si="73">T38/S38-1</f>
        <v>0.48127656266575403</v>
      </c>
      <c r="BM38" s="24">
        <f t="shared" ref="BM38:BM70" si="74">U38/T38-1</f>
        <v>0.19659786070355989</v>
      </c>
      <c r="BN38" s="24">
        <f t="shared" ref="BN38:BN70" si="75">V38/U38-1</f>
        <v>0.22062026578579785</v>
      </c>
      <c r="BO38" s="24">
        <f t="shared" ref="BO38:BO70" si="76">W38/V38-1</f>
        <v>0.4982513159024915</v>
      </c>
      <c r="BP38" s="24">
        <f t="shared" ref="BP38:BP70" si="77">X38/W38-1</f>
        <v>0.28741969105212006</v>
      </c>
      <c r="BQ38" s="24">
        <f t="shared" ref="BQ38:BQ70" si="78">Y38/X38-1</f>
        <v>0.28660861366087897</v>
      </c>
      <c r="BR38" s="24">
        <f t="shared" ref="BR38:BR70" si="79">Z38/Y38-1</f>
        <v>0.28663499383726343</v>
      </c>
      <c r="BS38" s="24">
        <f t="shared" ref="BS38:BS70" si="80">AA38/Z38-1</f>
        <v>0.28699698005912722</v>
      </c>
      <c r="BT38" s="24">
        <f t="shared" ref="BT38:BT70" si="81">AB38/AA38-1</f>
        <v>0.29465036596736272</v>
      </c>
      <c r="BU38" s="24">
        <f t="shared" ref="BU38:BU70" si="82">AC38/AB38-1</f>
        <v>0.31827867440434399</v>
      </c>
      <c r="BV38" s="24">
        <f t="shared" ref="BV38:BV70" si="83">AD38/AC38-1</f>
        <v>0.28860230189685798</v>
      </c>
      <c r="BW38" s="24">
        <f t="shared" ref="BW38:BW70" si="84">(AD38/W38)^(1/($O$5-$H$5))-1</f>
        <v>0.29269739559021168</v>
      </c>
      <c r="BY38" s="112">
        <f t="shared" ref="BY38:BY70" si="85">IFERROR(AG38/AF38-1,"n.a.")</f>
        <v>0.31685608801934584</v>
      </c>
      <c r="BZ38" s="112">
        <f t="shared" ref="BZ38:BZ70" si="86">IFERROR(AH38/AG38-1,"n.a.")</f>
        <v>0.49481086537669583</v>
      </c>
      <c r="CA38" s="112">
        <f t="shared" ref="CA38:CA70" si="87">IFERROR(AI38/AH38-1,"n.a.")</f>
        <v>0.52350831830750377</v>
      </c>
      <c r="CB38" s="112">
        <f t="shared" ref="CB38:CB70" si="88">IFERROR(AJ38/AI38-1,"n.a.")</f>
        <v>0.43465419303495634</v>
      </c>
      <c r="CC38" s="112">
        <f t="shared" ref="CC38:CC70" si="89">IFERROR(AK38/AJ38-1,"n.a.")</f>
        <v>0.53067042288783739</v>
      </c>
      <c r="CD38" s="112">
        <f t="shared" ref="CD38:CD70" si="90">IFERROR(AL38/AK38-1,"n.a.")</f>
        <v>0.35022779809696791</v>
      </c>
      <c r="CE38" s="112">
        <f t="shared" ref="CE38:CE70" si="91">IFERROR(AM38/AL38-1,"n.a.")</f>
        <v>0.43538623303249979</v>
      </c>
      <c r="CF38" s="112">
        <f t="shared" ref="CF38:CF70" si="92">IFERROR(AN38/AM38-1,"n.a.")</f>
        <v>0.41940111548525039</v>
      </c>
      <c r="CG38" s="112">
        <f t="shared" ref="CG38:CG70" si="93">IFERROR(AO38/AN38-1,"n.a.")</f>
        <v>0.4013588326871993</v>
      </c>
      <c r="CH38" s="112">
        <f t="shared" ref="CH38:CH70" si="94">IFERROR(AP38/AO38-1,"n.a.")</f>
        <v>0.38304041570743852</v>
      </c>
      <c r="CI38" s="112">
        <f t="shared" ref="CI38:CI70" si="95">IFERROR(AQ38/AP38-1,"n.a.")</f>
        <v>0.36455704911503783</v>
      </c>
      <c r="CJ38" s="112">
        <f t="shared" ref="CJ38:CJ70" si="96">IFERROR(AR38/AQ38-1,"n.a.")</f>
        <v>0.34715824078084268</v>
      </c>
      <c r="CK38" s="112">
        <f t="shared" ref="CK38:CK70" si="97">IFERROR(AS38/AR38-1,"n.a.")</f>
        <v>0.32764747845258424</v>
      </c>
      <c r="CL38" s="112">
        <f t="shared" ref="CL38:CL70" si="98">IFERROR((AS38/AL38)^(1/($O$5-$H$5))-1,"n.a.")</f>
        <v>0.38217954457937586</v>
      </c>
    </row>
    <row r="39" spans="1:90" x14ac:dyDescent="0.15">
      <c r="A39" t="s">
        <v>21</v>
      </c>
      <c r="B39" s="8">
        <f t="shared" si="43"/>
        <v>38072.578342545225</v>
      </c>
      <c r="C39" s="8">
        <f t="shared" si="44"/>
        <v>64836.541684320575</v>
      </c>
      <c r="D39" s="8">
        <f t="shared" si="45"/>
        <v>90829.01581109711</v>
      </c>
      <c r="E39" s="8">
        <f t="shared" si="46"/>
        <v>126307.61396702376</v>
      </c>
      <c r="F39" s="8">
        <f t="shared" si="47"/>
        <v>175205.60304940259</v>
      </c>
      <c r="G39" s="8">
        <f t="shared" si="48"/>
        <v>232996.03184337972</v>
      </c>
      <c r="H39" s="8">
        <f t="shared" si="49"/>
        <v>292096.71701360145</v>
      </c>
      <c r="I39" s="8">
        <f t="shared" si="50"/>
        <v>393639.90962440462</v>
      </c>
      <c r="J39" s="8">
        <f t="shared" si="51"/>
        <v>527944.90056059486</v>
      </c>
      <c r="K39" s="8">
        <f t="shared" si="52"/>
        <v>703179.42111211771</v>
      </c>
      <c r="L39" s="8">
        <f t="shared" si="53"/>
        <v>931872.686639525</v>
      </c>
      <c r="M39" s="8">
        <f t="shared" si="54"/>
        <v>1225747.9276138493</v>
      </c>
      <c r="N39" s="8">
        <f t="shared" si="55"/>
        <v>1599104.7457345594</v>
      </c>
      <c r="O39" s="8">
        <f t="shared" si="56"/>
        <v>2069818.5318278749</v>
      </c>
      <c r="P39" s="24"/>
      <c r="Q39" s="72">
        <v>18807.21</v>
      </c>
      <c r="R39" s="72">
        <v>25566.327000000001</v>
      </c>
      <c r="S39" s="72">
        <v>33653.896172158311</v>
      </c>
      <c r="T39" s="72">
        <v>46181.812339999997</v>
      </c>
      <c r="U39" s="72">
        <v>62368.982460000007</v>
      </c>
      <c r="V39" s="72">
        <v>80351.714080000005</v>
      </c>
      <c r="W39" s="72">
        <v>95360.856323035987</v>
      </c>
      <c r="X39" s="72">
        <v>125460.89137403088</v>
      </c>
      <c r="Y39" s="72">
        <v>163129.22303154884</v>
      </c>
      <c r="Z39" s="72">
        <v>210002.41247582101</v>
      </c>
      <c r="AA39" s="72">
        <v>269043.21680437156</v>
      </c>
      <c r="AB39" s="72">
        <v>343458.19730162143</v>
      </c>
      <c r="AC39" s="72">
        <v>435987.48324907396</v>
      </c>
      <c r="AD39" s="72">
        <v>551020.09514541342</v>
      </c>
      <c r="AF39" s="72">
        <v>19265.368342545222</v>
      </c>
      <c r="AG39" s="72">
        <v>39270.21468432057</v>
      </c>
      <c r="AH39" s="72">
        <v>57175.119638938806</v>
      </c>
      <c r="AI39" s="72">
        <v>80125.801627023771</v>
      </c>
      <c r="AJ39" s="72">
        <v>112836.62058940259</v>
      </c>
      <c r="AK39" s="72">
        <v>152644.31776337972</v>
      </c>
      <c r="AL39" s="72">
        <v>196735.86069056549</v>
      </c>
      <c r="AM39" s="72">
        <v>268179.01825037377</v>
      </c>
      <c r="AN39" s="72">
        <v>364815.67752904602</v>
      </c>
      <c r="AO39" s="72">
        <v>493177.00863629673</v>
      </c>
      <c r="AP39" s="72">
        <v>662829.46983515343</v>
      </c>
      <c r="AQ39" s="72">
        <v>882289.73031222785</v>
      </c>
      <c r="AR39" s="72">
        <v>1163117.2624854855</v>
      </c>
      <c r="AS39" s="72">
        <v>1518798.4366824615</v>
      </c>
      <c r="AU39" s="24">
        <f t="shared" si="57"/>
        <v>0.70297217858416605</v>
      </c>
      <c r="AV39" s="24">
        <f t="shared" si="58"/>
        <v>0.40089235871539852</v>
      </c>
      <c r="AW39" s="24">
        <f t="shared" si="59"/>
        <v>0.39060863798979994</v>
      </c>
      <c r="AX39" s="24">
        <f t="shared" si="60"/>
        <v>0.38713413662572282</v>
      </c>
      <c r="AY39" s="24">
        <f t="shared" si="61"/>
        <v>0.32984349694388482</v>
      </c>
      <c r="AZ39" s="24">
        <f t="shared" si="62"/>
        <v>0.2536553292459045</v>
      </c>
      <c r="BA39" s="24">
        <f t="shared" si="63"/>
        <v>0.34763551486980537</v>
      </c>
      <c r="BB39" s="24">
        <f t="shared" si="64"/>
        <v>0.34118743463877599</v>
      </c>
      <c r="BC39" s="24">
        <f t="shared" si="65"/>
        <v>0.33191819897389152</v>
      </c>
      <c r="BD39" s="24">
        <f t="shared" si="66"/>
        <v>0.32522747205217706</v>
      </c>
      <c r="BE39" s="24">
        <f t="shared" si="67"/>
        <v>0.3153598610493491</v>
      </c>
      <c r="BF39" s="24">
        <f t="shared" si="68"/>
        <v>0.30459510451510208</v>
      </c>
      <c r="BG39" s="24">
        <f t="shared" si="69"/>
        <v>0.29436082117127982</v>
      </c>
      <c r="BH39" s="24">
        <f t="shared" si="70"/>
        <v>0.32277663042713023</v>
      </c>
      <c r="BJ39" s="24">
        <f t="shared" si="71"/>
        <v>0.35938967023816937</v>
      </c>
      <c r="BK39" s="24">
        <f t="shared" si="72"/>
        <v>0.31633676484534945</v>
      </c>
      <c r="BL39" s="24">
        <f t="shared" si="73"/>
        <v>0.37225752714498372</v>
      </c>
      <c r="BM39" s="24">
        <f t="shared" si="74"/>
        <v>0.35050963355068743</v>
      </c>
      <c r="BN39" s="24">
        <f t="shared" si="75"/>
        <v>0.28832812258133478</v>
      </c>
      <c r="BO39" s="24">
        <f t="shared" si="76"/>
        <v>0.18679305618910047</v>
      </c>
      <c r="BP39" s="24">
        <f t="shared" si="77"/>
        <v>0.31564350627295834</v>
      </c>
      <c r="BQ39" s="24">
        <f t="shared" si="78"/>
        <v>0.30023963041374446</v>
      </c>
      <c r="BR39" s="24">
        <f t="shared" si="79"/>
        <v>0.28733778395552712</v>
      </c>
      <c r="BS39" s="24">
        <f t="shared" si="80"/>
        <v>0.28114345750836711</v>
      </c>
      <c r="BT39" s="24">
        <f t="shared" si="81"/>
        <v>0.27659117884900608</v>
      </c>
      <c r="BU39" s="24">
        <f t="shared" si="82"/>
        <v>0.26940479707402143</v>
      </c>
      <c r="BV39" s="24">
        <f t="shared" si="83"/>
        <v>0.2638438402843386</v>
      </c>
      <c r="BW39" s="24">
        <f t="shared" si="84"/>
        <v>0.28477827718158299</v>
      </c>
      <c r="BY39" s="112">
        <f t="shared" si="85"/>
        <v>1.0383837976041743</v>
      </c>
      <c r="BZ39" s="112">
        <f t="shared" si="86"/>
        <v>0.45594110188980275</v>
      </c>
      <c r="CA39" s="112">
        <f t="shared" si="87"/>
        <v>0.40141030107184128</v>
      </c>
      <c r="CB39" s="112">
        <f t="shared" si="88"/>
        <v>0.40824326619088147</v>
      </c>
      <c r="CC39" s="112">
        <f t="shared" si="89"/>
        <v>0.35279058311070854</v>
      </c>
      <c r="CD39" s="112">
        <f t="shared" si="90"/>
        <v>0.28885151817792454</v>
      </c>
      <c r="CE39" s="112">
        <f t="shared" si="91"/>
        <v>0.3631425267820243</v>
      </c>
      <c r="CF39" s="112">
        <f t="shared" si="92"/>
        <v>0.3603438475878511</v>
      </c>
      <c r="CG39" s="112">
        <f t="shared" si="93"/>
        <v>0.3518525628521838</v>
      </c>
      <c r="CH39" s="112">
        <f t="shared" si="94"/>
        <v>0.34399912856434534</v>
      </c>
      <c r="CI39" s="112">
        <f t="shared" si="95"/>
        <v>0.33109611214428125</v>
      </c>
      <c r="CJ39" s="112">
        <f t="shared" si="96"/>
        <v>0.31829400538741104</v>
      </c>
      <c r="CK39" s="112">
        <f t="shared" si="97"/>
        <v>0.30579992720331117</v>
      </c>
      <c r="CL39" s="112">
        <f t="shared" si="98"/>
        <v>0.33906720259782142</v>
      </c>
    </row>
    <row r="40" spans="1:90" x14ac:dyDescent="0.15">
      <c r="A40" t="s">
        <v>22</v>
      </c>
      <c r="B40" s="8">
        <f t="shared" si="43"/>
        <v>3430.0068849999998</v>
      </c>
      <c r="C40" s="8">
        <f t="shared" si="44"/>
        <v>4574.5202018632208</v>
      </c>
      <c r="D40" s="8">
        <f t="shared" si="45"/>
        <v>5321.9187368546973</v>
      </c>
      <c r="E40" s="8">
        <f t="shared" si="46"/>
        <v>7345.6676753118063</v>
      </c>
      <c r="F40" s="8">
        <f t="shared" si="47"/>
        <v>9829.644715568942</v>
      </c>
      <c r="G40" s="8">
        <f t="shared" si="48"/>
        <v>16114.422900695276</v>
      </c>
      <c r="H40" s="8">
        <f t="shared" si="49"/>
        <v>23697.241480328208</v>
      </c>
      <c r="I40" s="8">
        <f t="shared" si="50"/>
        <v>30422.323223836585</v>
      </c>
      <c r="J40" s="8">
        <f t="shared" si="51"/>
        <v>39466.277693120996</v>
      </c>
      <c r="K40" s="8">
        <f t="shared" si="52"/>
        <v>51269.7763341584</v>
      </c>
      <c r="L40" s="8">
        <f t="shared" si="53"/>
        <v>66362.648703559869</v>
      </c>
      <c r="M40" s="8">
        <f t="shared" si="54"/>
        <v>85484.647849495057</v>
      </c>
      <c r="N40" s="8">
        <f t="shared" si="55"/>
        <v>109573.5631447905</v>
      </c>
      <c r="O40" s="8">
        <f t="shared" si="56"/>
        <v>140171.98415939082</v>
      </c>
      <c r="P40" s="24"/>
      <c r="Q40" s="72">
        <v>2769.2369999999996</v>
      </c>
      <c r="R40" s="72">
        <v>3562.9209999999998</v>
      </c>
      <c r="S40" s="72">
        <v>4081.9710000000005</v>
      </c>
      <c r="T40" s="72">
        <v>5212.7109999999993</v>
      </c>
      <c r="U40" s="72">
        <v>6323.2109999999993</v>
      </c>
      <c r="V40" s="72">
        <v>10642.399997951999</v>
      </c>
      <c r="W40" s="72">
        <v>16279.483815174</v>
      </c>
      <c r="X40" s="72">
        <v>20358.583629936747</v>
      </c>
      <c r="Y40" s="72">
        <v>25821.564103852841</v>
      </c>
      <c r="Z40" s="72">
        <v>32844.626424585236</v>
      </c>
      <c r="AA40" s="72">
        <v>41627.807917759121</v>
      </c>
      <c r="AB40" s="72">
        <v>52580.556095125576</v>
      </c>
      <c r="AC40" s="72">
        <v>66211.175915415559</v>
      </c>
      <c r="AD40" s="72">
        <v>83541.562692163847</v>
      </c>
      <c r="AF40" s="72">
        <v>660.76988499999993</v>
      </c>
      <c r="AG40" s="72">
        <v>1011.5992018632211</v>
      </c>
      <c r="AH40" s="72">
        <v>1239.947736854697</v>
      </c>
      <c r="AI40" s="72">
        <v>2132.956675311807</v>
      </c>
      <c r="AJ40" s="72">
        <v>3506.4337155689418</v>
      </c>
      <c r="AK40" s="72">
        <v>5472.0229027432761</v>
      </c>
      <c r="AL40" s="72">
        <v>7417.7576651542086</v>
      </c>
      <c r="AM40" s="72">
        <v>10063.739593899838</v>
      </c>
      <c r="AN40" s="72">
        <v>13644.713589268158</v>
      </c>
      <c r="AO40" s="72">
        <v>18425.149909573163</v>
      </c>
      <c r="AP40" s="72">
        <v>24734.840785800752</v>
      </c>
      <c r="AQ40" s="72">
        <v>32904.091754369474</v>
      </c>
      <c r="AR40" s="72">
        <v>43362.387229374945</v>
      </c>
      <c r="AS40" s="72">
        <v>56630.421467226981</v>
      </c>
      <c r="AU40" s="24">
        <f t="shared" si="57"/>
        <v>0.33367668206975654</v>
      </c>
      <c r="AV40" s="24">
        <f t="shared" si="58"/>
        <v>0.16338293460526376</v>
      </c>
      <c r="AW40" s="24">
        <f t="shared" si="59"/>
        <v>0.38026678694706328</v>
      </c>
      <c r="AX40" s="24">
        <f t="shared" si="60"/>
        <v>0.3381553794770189</v>
      </c>
      <c r="AY40" s="24">
        <f t="shared" si="61"/>
        <v>0.63936982128886322</v>
      </c>
      <c r="AZ40" s="24">
        <f t="shared" si="62"/>
        <v>0.47056097673257424</v>
      </c>
      <c r="BA40" s="24">
        <f t="shared" si="63"/>
        <v>0.28379175479521823</v>
      </c>
      <c r="BB40" s="24">
        <f t="shared" si="64"/>
        <v>0.2972802044979348</v>
      </c>
      <c r="BC40" s="24">
        <f t="shared" si="65"/>
        <v>0.29907808212414122</v>
      </c>
      <c r="BD40" s="24">
        <f t="shared" si="66"/>
        <v>0.29438147478997045</v>
      </c>
      <c r="BE40" s="24">
        <f t="shared" si="67"/>
        <v>0.2881440014751766</v>
      </c>
      <c r="BF40" s="24">
        <f t="shared" si="68"/>
        <v>0.28179229722869747</v>
      </c>
      <c r="BG40" s="24">
        <f t="shared" si="69"/>
        <v>0.27925003200057996</v>
      </c>
      <c r="BH40" s="24">
        <f t="shared" si="70"/>
        <v>0.28908183773156315</v>
      </c>
      <c r="BJ40" s="24">
        <f t="shared" si="71"/>
        <v>0.2866074662443121</v>
      </c>
      <c r="BK40" s="24">
        <f t="shared" si="72"/>
        <v>0.14568102969445595</v>
      </c>
      <c r="BL40" s="24">
        <f t="shared" si="73"/>
        <v>0.27700833739387143</v>
      </c>
      <c r="BM40" s="24">
        <f t="shared" si="74"/>
        <v>0.21303693989557448</v>
      </c>
      <c r="BN40" s="24">
        <f t="shared" si="75"/>
        <v>0.68306893411464542</v>
      </c>
      <c r="BO40" s="24">
        <f t="shared" si="76"/>
        <v>0.52968163368289001</v>
      </c>
      <c r="BP40" s="24">
        <f t="shared" si="77"/>
        <v>0.25056690132648085</v>
      </c>
      <c r="BQ40" s="24">
        <f t="shared" si="78"/>
        <v>0.26833794399542255</v>
      </c>
      <c r="BR40" s="24">
        <f t="shared" si="79"/>
        <v>0.27198438841605577</v>
      </c>
      <c r="BS40" s="24">
        <f t="shared" si="80"/>
        <v>0.26741608747905854</v>
      </c>
      <c r="BT40" s="24">
        <f t="shared" si="81"/>
        <v>0.26311133651344232</v>
      </c>
      <c r="BU40" s="24">
        <f t="shared" si="82"/>
        <v>0.25923308600293771</v>
      </c>
      <c r="BV40" s="24">
        <f t="shared" si="83"/>
        <v>0.26174413212186076</v>
      </c>
      <c r="BW40" s="24">
        <f t="shared" si="84"/>
        <v>0.26318219328364512</v>
      </c>
      <c r="BY40" s="112">
        <f t="shared" si="85"/>
        <v>0.53094023324507478</v>
      </c>
      <c r="BZ40" s="112">
        <f t="shared" si="86"/>
        <v>0.225730244320963</v>
      </c>
      <c r="CA40" s="112">
        <f t="shared" si="87"/>
        <v>0.72019885347938417</v>
      </c>
      <c r="CB40" s="112">
        <f t="shared" si="88"/>
        <v>0.64393105408779694</v>
      </c>
      <c r="CC40" s="112">
        <f t="shared" si="89"/>
        <v>0.56056647483364852</v>
      </c>
      <c r="CD40" s="112">
        <f t="shared" si="90"/>
        <v>0.35557869493482608</v>
      </c>
      <c r="CE40" s="112">
        <f t="shared" si="91"/>
        <v>0.35670913612821864</v>
      </c>
      <c r="CF40" s="112">
        <f t="shared" si="92"/>
        <v>0.35582935766133472</v>
      </c>
      <c r="CG40" s="112">
        <f t="shared" si="93"/>
        <v>0.35035079989256168</v>
      </c>
      <c r="CH40" s="112">
        <f t="shared" si="94"/>
        <v>0.34244990717547763</v>
      </c>
      <c r="CI40" s="112">
        <f t="shared" si="95"/>
        <v>0.33027303629374272</v>
      </c>
      <c r="CJ40" s="112">
        <f t="shared" si="96"/>
        <v>0.31784179162509996</v>
      </c>
      <c r="CK40" s="112">
        <f t="shared" si="97"/>
        <v>0.30598025352404679</v>
      </c>
      <c r="CL40" s="112">
        <f t="shared" si="98"/>
        <v>0.33693724377899814</v>
      </c>
    </row>
    <row r="41" spans="1:90" x14ac:dyDescent="0.15">
      <c r="A41" t="s">
        <v>178</v>
      </c>
      <c r="B41" s="8">
        <f t="shared" si="43"/>
        <v>1.5779137336955946</v>
      </c>
      <c r="C41" s="8">
        <f t="shared" si="44"/>
        <v>2.9442815318050521</v>
      </c>
      <c r="D41" s="8">
        <f t="shared" si="45"/>
        <v>4.4741943819080481</v>
      </c>
      <c r="E41" s="8">
        <f t="shared" si="46"/>
        <v>7.1910878070073583</v>
      </c>
      <c r="F41" s="8">
        <f t="shared" si="47"/>
        <v>10.968143637331806</v>
      </c>
      <c r="G41" s="8">
        <f t="shared" si="48"/>
        <v>15.523010590532671</v>
      </c>
      <c r="H41" s="8">
        <f t="shared" si="49"/>
        <v>29.408910789113637</v>
      </c>
      <c r="I41" s="8">
        <f t="shared" si="50"/>
        <v>41.4669371998475</v>
      </c>
      <c r="J41" s="8">
        <f t="shared" si="51"/>
        <v>58.308900786618878</v>
      </c>
      <c r="K41" s="8">
        <f t="shared" si="52"/>
        <v>81.371393721157986</v>
      </c>
      <c r="L41" s="8">
        <f t="shared" si="53"/>
        <v>113.2985183246581</v>
      </c>
      <c r="M41" s="8">
        <f t="shared" si="54"/>
        <v>155.63489501309778</v>
      </c>
      <c r="N41" s="8">
        <f t="shared" si="55"/>
        <v>208.29290356248953</v>
      </c>
      <c r="O41" s="8">
        <f t="shared" si="56"/>
        <v>272.84038755036221</v>
      </c>
      <c r="P41" s="24"/>
      <c r="Q41" s="72">
        <v>1.429</v>
      </c>
      <c r="R41" s="72">
        <v>2.6729999999999996</v>
      </c>
      <c r="S41" s="72">
        <v>4.0720000000000001</v>
      </c>
      <c r="T41" s="72">
        <v>6.56</v>
      </c>
      <c r="U41" s="72">
        <v>10.029999999999999</v>
      </c>
      <c r="V41" s="72">
        <v>14.229999999999999</v>
      </c>
      <c r="W41" s="72">
        <v>27.03</v>
      </c>
      <c r="X41" s="72">
        <v>38.209760259938683</v>
      </c>
      <c r="Y41" s="72">
        <v>53.861744592122534</v>
      </c>
      <c r="Z41" s="72">
        <v>75.345850129271625</v>
      </c>
      <c r="AA41" s="72">
        <v>105.15343924223849</v>
      </c>
      <c r="AB41" s="72">
        <v>144.7732623040088</v>
      </c>
      <c r="AC41" s="72">
        <v>194.18212642001927</v>
      </c>
      <c r="AD41" s="72">
        <v>254.89943562083405</v>
      </c>
      <c r="AF41" s="72">
        <v>0.14891373369559452</v>
      </c>
      <c r="AG41" s="72">
        <v>0.27128153180505271</v>
      </c>
      <c r="AH41" s="72">
        <v>0.40219438190804779</v>
      </c>
      <c r="AI41" s="72">
        <v>0.63108780700735845</v>
      </c>
      <c r="AJ41" s="72">
        <v>0.93814363733180639</v>
      </c>
      <c r="AK41" s="72">
        <v>1.2930105905326725</v>
      </c>
      <c r="AL41" s="72">
        <v>2.3789107891136356</v>
      </c>
      <c r="AM41" s="72">
        <v>3.25717693990882</v>
      </c>
      <c r="AN41" s="72">
        <v>4.4471561944963414</v>
      </c>
      <c r="AO41" s="72">
        <v>6.0255435918863594</v>
      </c>
      <c r="AP41" s="72">
        <v>8.1450790824196133</v>
      </c>
      <c r="AQ41" s="72">
        <v>10.861632709088974</v>
      </c>
      <c r="AR41" s="72">
        <v>14.110777142470253</v>
      </c>
      <c r="AS41" s="72">
        <v>17.940951929528175</v>
      </c>
      <c r="AU41" s="24">
        <f t="shared" si="57"/>
        <v>0.86593314256117138</v>
      </c>
      <c r="AV41" s="24">
        <f t="shared" si="58"/>
        <v>0.51962179349236748</v>
      </c>
      <c r="AW41" s="24">
        <f t="shared" si="59"/>
        <v>0.60723634093444856</v>
      </c>
      <c r="AX41" s="24">
        <f t="shared" si="60"/>
        <v>0.52524123355077035</v>
      </c>
      <c r="AY41" s="24">
        <f t="shared" si="61"/>
        <v>0.41528148279328292</v>
      </c>
      <c r="AZ41" s="24">
        <f t="shared" si="62"/>
        <v>0.89453654093683599</v>
      </c>
      <c r="BA41" s="24">
        <f t="shared" si="63"/>
        <v>0.41001268279535896</v>
      </c>
      <c r="BB41" s="24">
        <f t="shared" si="64"/>
        <v>0.40615402834317149</v>
      </c>
      <c r="BC41" s="24">
        <f t="shared" si="65"/>
        <v>0.39552268390268885</v>
      </c>
      <c r="BD41" s="24">
        <f t="shared" si="66"/>
        <v>0.3923630055165015</v>
      </c>
      <c r="BE41" s="24">
        <f t="shared" si="67"/>
        <v>0.37367105337710016</v>
      </c>
      <c r="BF41" s="24">
        <f t="shared" si="68"/>
        <v>0.33834320089309156</v>
      </c>
      <c r="BG41" s="24">
        <f t="shared" si="69"/>
        <v>0.30988806091758159</v>
      </c>
      <c r="BH41" s="24">
        <f t="shared" si="70"/>
        <v>0.37468832850521205</v>
      </c>
      <c r="BJ41" s="24">
        <f t="shared" si="71"/>
        <v>0.8705388383484951</v>
      </c>
      <c r="BK41" s="24">
        <f t="shared" si="72"/>
        <v>0.52338196782641244</v>
      </c>
      <c r="BL41" s="24">
        <f t="shared" si="73"/>
        <v>0.61100196463654211</v>
      </c>
      <c r="BM41" s="24">
        <f t="shared" si="74"/>
        <v>0.52896341463414642</v>
      </c>
      <c r="BN41" s="24">
        <f t="shared" si="75"/>
        <v>0.41874376869391816</v>
      </c>
      <c r="BO41" s="24">
        <f t="shared" si="76"/>
        <v>0.89950808151792017</v>
      </c>
      <c r="BP41" s="24">
        <f t="shared" si="77"/>
        <v>0.41360563299810149</v>
      </c>
      <c r="BQ41" s="24">
        <f t="shared" si="78"/>
        <v>0.40963314675895246</v>
      </c>
      <c r="BR41" s="24">
        <f t="shared" si="79"/>
        <v>0.39887504015774522</v>
      </c>
      <c r="BS41" s="24">
        <f t="shared" si="80"/>
        <v>0.39561023018289254</v>
      </c>
      <c r="BT41" s="24">
        <f t="shared" si="81"/>
        <v>0.37678104822134673</v>
      </c>
      <c r="BU41" s="24">
        <f t="shared" si="82"/>
        <v>0.34128445632631399</v>
      </c>
      <c r="BV41" s="24">
        <f t="shared" si="83"/>
        <v>0.31268227575941876</v>
      </c>
      <c r="BW41" s="24">
        <f t="shared" si="84"/>
        <v>0.37789951376817199</v>
      </c>
      <c r="BY41" s="112">
        <f t="shared" si="85"/>
        <v>0.82173614933058614</v>
      </c>
      <c r="BZ41" s="112">
        <f t="shared" si="86"/>
        <v>0.48257192161931317</v>
      </c>
      <c r="CA41" s="112">
        <f t="shared" si="87"/>
        <v>0.56911144311220574</v>
      </c>
      <c r="CB41" s="112">
        <f t="shared" si="88"/>
        <v>0.48655009162753116</v>
      </c>
      <c r="CC41" s="112">
        <f t="shared" si="89"/>
        <v>0.37826505353716477</v>
      </c>
      <c r="CD41" s="112">
        <f t="shared" si="90"/>
        <v>0.83982312792473901</v>
      </c>
      <c r="CE41" s="112">
        <f t="shared" si="91"/>
        <v>0.36918835074198797</v>
      </c>
      <c r="CF41" s="112">
        <f t="shared" si="92"/>
        <v>0.36534068505987682</v>
      </c>
      <c r="CG41" s="112">
        <f t="shared" si="93"/>
        <v>0.35492061181556434</v>
      </c>
      <c r="CH41" s="112">
        <f t="shared" si="94"/>
        <v>0.35175838631178347</v>
      </c>
      <c r="CI41" s="112">
        <f t="shared" si="95"/>
        <v>0.3335208411337327</v>
      </c>
      <c r="CJ41" s="112">
        <f t="shared" si="96"/>
        <v>0.29913959718619521</v>
      </c>
      <c r="CK41" s="112">
        <f t="shared" si="97"/>
        <v>0.27143613341677408</v>
      </c>
      <c r="CL41" s="112">
        <f t="shared" si="98"/>
        <v>0.33460416307421736</v>
      </c>
    </row>
    <row r="42" spans="1:90" x14ac:dyDescent="0.15">
      <c r="A42" t="s">
        <v>179</v>
      </c>
      <c r="B42" s="8">
        <f t="shared" si="43"/>
        <v>37.855574900130208</v>
      </c>
      <c r="C42" s="8">
        <f t="shared" si="44"/>
        <v>47.489619888605709</v>
      </c>
      <c r="D42" s="8">
        <f t="shared" si="45"/>
        <v>46.84059589900297</v>
      </c>
      <c r="E42" s="8">
        <f t="shared" si="46"/>
        <v>84.950205732322445</v>
      </c>
      <c r="F42" s="8">
        <f t="shared" si="47"/>
        <v>120.83001308145344</v>
      </c>
      <c r="G42" s="8">
        <f t="shared" si="48"/>
        <v>632.30587998318549</v>
      </c>
      <c r="H42" s="8">
        <f t="shared" si="49"/>
        <v>729.08095317569348</v>
      </c>
      <c r="I42" s="8">
        <f t="shared" si="50"/>
        <v>1068.430380918611</v>
      </c>
      <c r="J42" s="8">
        <f t="shared" si="51"/>
        <v>1563.6571750215489</v>
      </c>
      <c r="K42" s="8">
        <f t="shared" si="52"/>
        <v>2272.4151456744521</v>
      </c>
      <c r="L42" s="8">
        <f t="shared" si="53"/>
        <v>3279.7385086471941</v>
      </c>
      <c r="M42" s="8">
        <f t="shared" si="54"/>
        <v>4668.0922592432544</v>
      </c>
      <c r="N42" s="8">
        <f t="shared" si="55"/>
        <v>6526.295561667509</v>
      </c>
      <c r="O42" s="8">
        <f t="shared" si="56"/>
        <v>8985.5618708062739</v>
      </c>
      <c r="P42" s="24"/>
      <c r="Q42" s="72">
        <v>34.283000000000001</v>
      </c>
      <c r="R42" s="72">
        <v>43.114000000000004</v>
      </c>
      <c r="S42" s="72">
        <v>42.63</v>
      </c>
      <c r="T42" s="72">
        <v>77.495000000000005</v>
      </c>
      <c r="U42" s="72">
        <v>110.495</v>
      </c>
      <c r="V42" s="72">
        <v>579.49499999999989</v>
      </c>
      <c r="W42" s="72">
        <v>670.10500000000002</v>
      </c>
      <c r="X42" s="72">
        <v>984.50648796615803</v>
      </c>
      <c r="Y42" s="72">
        <v>1444.3987496670181</v>
      </c>
      <c r="Z42" s="72">
        <v>2104.1430307092651</v>
      </c>
      <c r="AA42" s="72">
        <v>3043.956700397594</v>
      </c>
      <c r="AB42" s="72">
        <v>4342.3098981103312</v>
      </c>
      <c r="AC42" s="72">
        <v>6084.172471242804</v>
      </c>
      <c r="AD42" s="72">
        <v>8394.7053079956095</v>
      </c>
      <c r="AF42" s="72">
        <v>3.5725749001302081</v>
      </c>
      <c r="AG42" s="72">
        <v>4.3756198886057023</v>
      </c>
      <c r="AH42" s="72">
        <v>4.210595899002965</v>
      </c>
      <c r="AI42" s="72">
        <v>7.4552057323224457</v>
      </c>
      <c r="AJ42" s="72">
        <v>10.335013081453434</v>
      </c>
      <c r="AK42" s="72">
        <v>52.810879983185593</v>
      </c>
      <c r="AL42" s="72">
        <v>58.975953175693419</v>
      </c>
      <c r="AM42" s="72">
        <v>83.923892952453073</v>
      </c>
      <c r="AN42" s="72">
        <v>119.25842535453083</v>
      </c>
      <c r="AO42" s="72">
        <v>168.27211496518711</v>
      </c>
      <c r="AP42" s="72">
        <v>235.78180824960026</v>
      </c>
      <c r="AQ42" s="72">
        <v>325.78236113292309</v>
      </c>
      <c r="AR42" s="72">
        <v>442.12309042470508</v>
      </c>
      <c r="AS42" s="72">
        <v>590.85656281066463</v>
      </c>
      <c r="AU42" s="24">
        <f t="shared" si="57"/>
        <v>0.25449474783811477</v>
      </c>
      <c r="AV42" s="24">
        <f t="shared" si="58"/>
        <v>-1.3666649493618288E-2</v>
      </c>
      <c r="AW42" s="24">
        <f t="shared" si="59"/>
        <v>0.81360215646041034</v>
      </c>
      <c r="AX42" s="24">
        <f t="shared" si="60"/>
        <v>0.42236280700941498</v>
      </c>
      <c r="AY42" s="24">
        <f t="shared" si="61"/>
        <v>4.2330200407819039</v>
      </c>
      <c r="AZ42" s="24">
        <f t="shared" si="62"/>
        <v>0.15305104104848977</v>
      </c>
      <c r="BA42" s="24">
        <f t="shared" si="63"/>
        <v>0.46544821430980554</v>
      </c>
      <c r="BB42" s="24">
        <f t="shared" si="64"/>
        <v>0.46350871610104694</v>
      </c>
      <c r="BC42" s="24">
        <f t="shared" si="65"/>
        <v>0.45326941351011651</v>
      </c>
      <c r="BD42" s="24">
        <f t="shared" si="66"/>
        <v>0.44328315840095711</v>
      </c>
      <c r="BE42" s="24">
        <f t="shared" si="67"/>
        <v>0.42331233021644765</v>
      </c>
      <c r="BF42" s="24">
        <f t="shared" si="68"/>
        <v>0.39806481946556227</v>
      </c>
      <c r="BG42" s="24">
        <f t="shared" si="69"/>
        <v>0.37682423143434951</v>
      </c>
      <c r="BH42" s="24">
        <f t="shared" si="70"/>
        <v>0.43160831546950429</v>
      </c>
      <c r="BJ42" s="24">
        <f t="shared" si="71"/>
        <v>0.2575912259720563</v>
      </c>
      <c r="BK42" s="24">
        <f t="shared" si="72"/>
        <v>-1.1226051862504138E-2</v>
      </c>
      <c r="BL42" s="24">
        <f t="shared" si="73"/>
        <v>0.81785127844241146</v>
      </c>
      <c r="BM42" s="24">
        <f t="shared" si="74"/>
        <v>0.4258339247693399</v>
      </c>
      <c r="BN42" s="24">
        <f t="shared" si="75"/>
        <v>4.2445359518530239</v>
      </c>
      <c r="BO42" s="24">
        <f t="shared" si="76"/>
        <v>0.15636027920862161</v>
      </c>
      <c r="BP42" s="24">
        <f t="shared" si="77"/>
        <v>0.46918242359952256</v>
      </c>
      <c r="BQ42" s="24">
        <f t="shared" si="78"/>
        <v>0.46712974197958634</v>
      </c>
      <c r="BR42" s="24">
        <f t="shared" si="79"/>
        <v>0.45676049026928323</v>
      </c>
      <c r="BS42" s="24">
        <f t="shared" si="80"/>
        <v>0.44664913742652579</v>
      </c>
      <c r="BT42" s="24">
        <f t="shared" si="81"/>
        <v>0.42653471304080948</v>
      </c>
      <c r="BU42" s="24">
        <f t="shared" si="82"/>
        <v>0.40113732414411274</v>
      </c>
      <c r="BV42" s="24">
        <f t="shared" si="83"/>
        <v>0.37976123255441463</v>
      </c>
      <c r="BW42" s="24">
        <f t="shared" si="84"/>
        <v>0.43495246223327677</v>
      </c>
      <c r="BY42" s="112">
        <f t="shared" si="85"/>
        <v>0.22478044853481616</v>
      </c>
      <c r="BZ42" s="112">
        <f t="shared" si="86"/>
        <v>-3.7714425339474E-2</v>
      </c>
      <c r="CA42" s="112">
        <f t="shared" si="87"/>
        <v>0.77058210076340461</v>
      </c>
      <c r="CB42" s="112">
        <f t="shared" si="88"/>
        <v>0.38628140557482249</v>
      </c>
      <c r="CC42" s="112">
        <f t="shared" si="89"/>
        <v>4.1098996747238461</v>
      </c>
      <c r="CD42" s="112">
        <f t="shared" si="90"/>
        <v>0.11673869464910869</v>
      </c>
      <c r="CE42" s="112">
        <f t="shared" si="91"/>
        <v>0.42301884807928447</v>
      </c>
      <c r="CF42" s="112">
        <f t="shared" si="92"/>
        <v>0.4210306643198316</v>
      </c>
      <c r="CG42" s="112">
        <f t="shared" si="93"/>
        <v>0.41098722765245843</v>
      </c>
      <c r="CH42" s="112">
        <f t="shared" si="94"/>
        <v>0.40119358634304825</v>
      </c>
      <c r="CI42" s="112">
        <f t="shared" si="95"/>
        <v>0.38171118268822335</v>
      </c>
      <c r="CJ42" s="112">
        <f t="shared" si="96"/>
        <v>0.35711181196919872</v>
      </c>
      <c r="CK42" s="112">
        <f t="shared" si="97"/>
        <v>0.33640738429446349</v>
      </c>
      <c r="CL42" s="112">
        <f t="shared" si="98"/>
        <v>0.38986443552250183</v>
      </c>
    </row>
    <row r="43" spans="1:90" x14ac:dyDescent="0.15">
      <c r="A43" t="s">
        <v>180</v>
      </c>
      <c r="B43" s="8">
        <f t="shared" si="43"/>
        <v>7.9503001277874601</v>
      </c>
      <c r="C43" s="8">
        <f t="shared" si="44"/>
        <v>12.116384904547541</v>
      </c>
      <c r="D43" s="8">
        <f t="shared" si="45"/>
        <v>26.370497339340162</v>
      </c>
      <c r="E43" s="8">
        <f t="shared" si="46"/>
        <v>36.262375709726129</v>
      </c>
      <c r="F43" s="8">
        <f t="shared" si="47"/>
        <v>67.886575972637942</v>
      </c>
      <c r="G43" s="8">
        <f t="shared" si="48"/>
        <v>106.33753143816759</v>
      </c>
      <c r="H43" s="8">
        <f t="shared" si="49"/>
        <v>209.69217078749062</v>
      </c>
      <c r="I43" s="8">
        <f t="shared" si="50"/>
        <v>311.09063995285123</v>
      </c>
      <c r="J43" s="8">
        <f t="shared" si="51"/>
        <v>459.79971202994091</v>
      </c>
      <c r="K43" s="8">
        <f t="shared" si="52"/>
        <v>674.92538998718067</v>
      </c>
      <c r="L43" s="8">
        <f t="shared" si="53"/>
        <v>960.99904867719295</v>
      </c>
      <c r="M43" s="8">
        <f t="shared" si="54"/>
        <v>1364.4379617919587</v>
      </c>
      <c r="N43" s="8">
        <f t="shared" si="55"/>
        <v>1919.9508906544384</v>
      </c>
      <c r="O43" s="8">
        <f t="shared" si="56"/>
        <v>2661.7920981065263</v>
      </c>
      <c r="P43" s="24"/>
      <c r="Q43" s="72">
        <v>7.2</v>
      </c>
      <c r="R43" s="72">
        <v>11</v>
      </c>
      <c r="S43" s="72">
        <v>24</v>
      </c>
      <c r="T43" s="72">
        <v>33.08</v>
      </c>
      <c r="U43" s="72">
        <v>62.08</v>
      </c>
      <c r="V43" s="72">
        <v>97.47999999999999</v>
      </c>
      <c r="W43" s="72">
        <v>192.73000000000002</v>
      </c>
      <c r="X43" s="72">
        <v>286.65485262203214</v>
      </c>
      <c r="Y43" s="72">
        <v>424.73129005668977</v>
      </c>
      <c r="Z43" s="72">
        <v>624.94723215231954</v>
      </c>
      <c r="AA43" s="72">
        <v>891.91241484164516</v>
      </c>
      <c r="AB43" s="72">
        <v>1269.2149464516328</v>
      </c>
      <c r="AC43" s="72">
        <v>1789.8840536227858</v>
      </c>
      <c r="AD43" s="72">
        <v>2486.762717349206</v>
      </c>
      <c r="AF43" s="72">
        <v>0.75030012778746014</v>
      </c>
      <c r="AG43" s="72">
        <v>1.1163849045475418</v>
      </c>
      <c r="AH43" s="72">
        <v>2.3704973393401634</v>
      </c>
      <c r="AI43" s="72">
        <v>3.1823757097261307</v>
      </c>
      <c r="AJ43" s="72">
        <v>5.8065759726379396</v>
      </c>
      <c r="AK43" s="72">
        <v>8.8575314381675945</v>
      </c>
      <c r="AL43" s="72">
        <v>16.962170787490603</v>
      </c>
      <c r="AM43" s="72">
        <v>24.435787330819092</v>
      </c>
      <c r="AN43" s="72">
        <v>35.068421973251141</v>
      </c>
      <c r="AO43" s="72">
        <v>49.978157834861079</v>
      </c>
      <c r="AP43" s="72">
        <v>69.086633835547758</v>
      </c>
      <c r="AQ43" s="72">
        <v>95.223015340325986</v>
      </c>
      <c r="AR43" s="72">
        <v>130.0668370316526</v>
      </c>
      <c r="AS43" s="72">
        <v>175.0293807573201</v>
      </c>
      <c r="AU43" s="24">
        <f t="shared" si="57"/>
        <v>0.52401603836300548</v>
      </c>
      <c r="AV43" s="24">
        <f t="shared" si="58"/>
        <v>1.1764327847857281</v>
      </c>
      <c r="AW43" s="24">
        <f t="shared" si="59"/>
        <v>0.37511155906904414</v>
      </c>
      <c r="AX43" s="24">
        <f t="shared" si="60"/>
        <v>0.87209399946815158</v>
      </c>
      <c r="AY43" s="24">
        <f t="shared" si="61"/>
        <v>0.56639998283353576</v>
      </c>
      <c r="AZ43" s="24">
        <f t="shared" si="62"/>
        <v>0.97194883077966665</v>
      </c>
      <c r="BA43" s="24">
        <f t="shared" si="63"/>
        <v>0.48355867929910157</v>
      </c>
      <c r="BB43" s="24">
        <f t="shared" si="64"/>
        <v>0.47802490007294329</v>
      </c>
      <c r="BC43" s="24">
        <f t="shared" si="65"/>
        <v>0.46786823116416243</v>
      </c>
      <c r="BD43" s="24">
        <f t="shared" si="66"/>
        <v>0.42385967832006721</v>
      </c>
      <c r="BE43" s="24">
        <f t="shared" si="67"/>
        <v>0.41981197969976769</v>
      </c>
      <c r="BF43" s="24">
        <f t="shared" si="68"/>
        <v>0.4071368170766132</v>
      </c>
      <c r="BG43" s="24">
        <f t="shared" si="69"/>
        <v>0.38638551176651315</v>
      </c>
      <c r="BH43" s="24">
        <f t="shared" si="70"/>
        <v>0.43765933276295677</v>
      </c>
      <c r="BJ43" s="24">
        <f t="shared" si="71"/>
        <v>0.52777777777777768</v>
      </c>
      <c r="BK43" s="24">
        <f t="shared" si="72"/>
        <v>1.1818181818181817</v>
      </c>
      <c r="BL43" s="24">
        <f t="shared" si="73"/>
        <v>0.37833333333333319</v>
      </c>
      <c r="BM43" s="24">
        <f t="shared" si="74"/>
        <v>0.87666263603385741</v>
      </c>
      <c r="BN43" s="24">
        <f t="shared" si="75"/>
        <v>0.57023195876288657</v>
      </c>
      <c r="BO43" s="24">
        <f t="shared" si="76"/>
        <v>0.97712351251538809</v>
      </c>
      <c r="BP43" s="24">
        <f t="shared" si="77"/>
        <v>0.48733903710907556</v>
      </c>
      <c r="BQ43" s="24">
        <f t="shared" si="78"/>
        <v>0.48168184201897279</v>
      </c>
      <c r="BR43" s="24">
        <f t="shared" si="79"/>
        <v>0.47139437753433833</v>
      </c>
      <c r="BS43" s="24">
        <f t="shared" si="80"/>
        <v>0.42718035852386604</v>
      </c>
      <c r="BT43" s="24">
        <f t="shared" si="81"/>
        <v>0.42302643772143922</v>
      </c>
      <c r="BU43" s="24">
        <f t="shared" si="82"/>
        <v>0.41022925913912145</v>
      </c>
      <c r="BV43" s="24">
        <f t="shared" si="83"/>
        <v>0.38934290872971022</v>
      </c>
      <c r="BW43" s="24">
        <f t="shared" si="84"/>
        <v>0.44101761432161757</v>
      </c>
      <c r="BY43" s="112">
        <f t="shared" si="85"/>
        <v>0.48791778543290309</v>
      </c>
      <c r="BZ43" s="112">
        <f t="shared" si="86"/>
        <v>1.1233692158359121</v>
      </c>
      <c r="CA43" s="112">
        <f t="shared" si="87"/>
        <v>0.34249284186581574</v>
      </c>
      <c r="CB43" s="112">
        <f t="shared" si="88"/>
        <v>0.82460416439567497</v>
      </c>
      <c r="CC43" s="112">
        <f t="shared" si="89"/>
        <v>0.52543107674928069</v>
      </c>
      <c r="CD43" s="112">
        <f t="shared" si="90"/>
        <v>0.91499978361913215</v>
      </c>
      <c r="CE43" s="112">
        <f t="shared" si="91"/>
        <v>0.44060495775930941</v>
      </c>
      <c r="CF43" s="112">
        <f t="shared" si="92"/>
        <v>0.43512551891552409</v>
      </c>
      <c r="CG43" s="112">
        <f t="shared" si="93"/>
        <v>0.42516129961543525</v>
      </c>
      <c r="CH43" s="112">
        <f t="shared" si="94"/>
        <v>0.38233654117115168</v>
      </c>
      <c r="CI43" s="112">
        <f t="shared" si="95"/>
        <v>0.37831314182990416</v>
      </c>
      <c r="CJ43" s="112">
        <f t="shared" si="96"/>
        <v>0.365918066832847</v>
      </c>
      <c r="CK43" s="112">
        <f t="shared" si="97"/>
        <v>0.34568799204923839</v>
      </c>
      <c r="CL43" s="112">
        <f t="shared" si="98"/>
        <v>0.39573901283811552</v>
      </c>
    </row>
    <row r="44" spans="1:90" x14ac:dyDescent="0.15">
      <c r="A44" t="s">
        <v>181</v>
      </c>
      <c r="B44" s="8">
        <f t="shared" si="43"/>
        <v>396.95675999999997</v>
      </c>
      <c r="C44" s="8">
        <f t="shared" si="44"/>
        <v>529.32633833967679</v>
      </c>
      <c r="D44" s="8">
        <f t="shared" si="45"/>
        <v>709.70660707462298</v>
      </c>
      <c r="E44" s="8">
        <f t="shared" si="46"/>
        <v>887.99507613242258</v>
      </c>
      <c r="F44" s="8">
        <f t="shared" si="47"/>
        <v>1231.398114583013</v>
      </c>
      <c r="G44" s="8">
        <f t="shared" si="48"/>
        <v>1763.4745658424924</v>
      </c>
      <c r="H44" s="8">
        <f t="shared" si="49"/>
        <v>2674.6844125346174</v>
      </c>
      <c r="I44" s="8">
        <f t="shared" si="50"/>
        <v>3616.9677508377799</v>
      </c>
      <c r="J44" s="8">
        <f t="shared" si="51"/>
        <v>4732.6137005862192</v>
      </c>
      <c r="K44" s="8">
        <f t="shared" si="52"/>
        <v>6147.6141562969979</v>
      </c>
      <c r="L44" s="8">
        <f t="shared" si="53"/>
        <v>7964.801614300678</v>
      </c>
      <c r="M44" s="8">
        <f t="shared" si="54"/>
        <v>10308.736928005341</v>
      </c>
      <c r="N44" s="8">
        <f t="shared" si="55"/>
        <v>13307.081436295181</v>
      </c>
      <c r="O44" s="8">
        <f t="shared" si="56"/>
        <v>17124.513086469044</v>
      </c>
      <c r="P44" s="24"/>
      <c r="Q44" s="72">
        <v>354.71199999999999</v>
      </c>
      <c r="R44" s="72">
        <v>474.2</v>
      </c>
      <c r="S44" s="72">
        <v>640</v>
      </c>
      <c r="T44" s="72">
        <v>806</v>
      </c>
      <c r="U44" s="72">
        <v>1121.5</v>
      </c>
      <c r="V44" s="72">
        <v>1612</v>
      </c>
      <c r="W44" s="72">
        <v>2453.73146215</v>
      </c>
      <c r="X44" s="72">
        <v>3326.5925508742039</v>
      </c>
      <c r="Y44" s="72">
        <v>4363.2349949962827</v>
      </c>
      <c r="Z44" s="72">
        <v>5681.2020581878114</v>
      </c>
      <c r="AA44" s="72">
        <v>7377.5619643636874</v>
      </c>
      <c r="AB44" s="72">
        <v>9570.3494600079612</v>
      </c>
      <c r="AC44" s="72">
        <v>12381.368704027047</v>
      </c>
      <c r="AD44" s="72">
        <v>15967.847713513846</v>
      </c>
      <c r="AF44" s="72">
        <v>42.244759999999999</v>
      </c>
      <c r="AG44" s="72">
        <v>55.126338339676764</v>
      </c>
      <c r="AH44" s="72">
        <v>69.706607074623037</v>
      </c>
      <c r="AI44" s="72">
        <v>81.995076132422554</v>
      </c>
      <c r="AJ44" s="72">
        <v>109.89811458301304</v>
      </c>
      <c r="AK44" s="72">
        <v>151.47456584249247</v>
      </c>
      <c r="AL44" s="72">
        <v>220.95295038461751</v>
      </c>
      <c r="AM44" s="72">
        <v>290.37519996357588</v>
      </c>
      <c r="AN44" s="72">
        <v>369.3787055899362</v>
      </c>
      <c r="AO44" s="72">
        <v>466.41209810918656</v>
      </c>
      <c r="AP44" s="72">
        <v>587.23964993699053</v>
      </c>
      <c r="AQ44" s="72">
        <v>738.38746799737942</v>
      </c>
      <c r="AR44" s="72">
        <v>925.71273226813332</v>
      </c>
      <c r="AS44" s="72">
        <v>1156.6653729551997</v>
      </c>
      <c r="AU44" s="24">
        <f t="shared" si="57"/>
        <v>0.33346095010367582</v>
      </c>
      <c r="AV44" s="24">
        <f t="shared" si="58"/>
        <v>0.34077327287499037</v>
      </c>
      <c r="AW44" s="24">
        <f t="shared" si="59"/>
        <v>0.25121432896432538</v>
      </c>
      <c r="AX44" s="24">
        <f t="shared" si="60"/>
        <v>0.38671727769735997</v>
      </c>
      <c r="AY44" s="24">
        <f t="shared" si="61"/>
        <v>0.43209133176207271</v>
      </c>
      <c r="AZ44" s="24">
        <f t="shared" si="62"/>
        <v>0.51671278074645688</v>
      </c>
      <c r="BA44" s="24">
        <f t="shared" si="63"/>
        <v>0.35229701638341115</v>
      </c>
      <c r="BB44" s="24">
        <f t="shared" si="64"/>
        <v>0.3084478564925075</v>
      </c>
      <c r="BC44" s="24">
        <f t="shared" si="65"/>
        <v>0.29898921510021093</v>
      </c>
      <c r="BD44" s="24">
        <f t="shared" si="66"/>
        <v>0.29559230813832649</v>
      </c>
      <c r="BE44" s="24">
        <f t="shared" si="67"/>
        <v>0.29428671638175685</v>
      </c>
      <c r="BF44" s="24">
        <f t="shared" si="68"/>
        <v>0.29085469240604578</v>
      </c>
      <c r="BG44" s="24">
        <f t="shared" si="69"/>
        <v>0.28687219421095489</v>
      </c>
      <c r="BH44" s="24">
        <f t="shared" si="70"/>
        <v>0.30374375370059092</v>
      </c>
      <c r="BJ44" s="24">
        <f t="shared" si="71"/>
        <v>0.33685919844831869</v>
      </c>
      <c r="BK44" s="24">
        <f t="shared" si="72"/>
        <v>0.34964150147617046</v>
      </c>
      <c r="BL44" s="24">
        <f t="shared" si="73"/>
        <v>0.25937499999999991</v>
      </c>
      <c r="BM44" s="24">
        <f t="shared" si="74"/>
        <v>0.39143920595533488</v>
      </c>
      <c r="BN44" s="24">
        <f t="shared" si="75"/>
        <v>0.43736067766384301</v>
      </c>
      <c r="BO44" s="24">
        <f t="shared" si="76"/>
        <v>0.5221659194478907</v>
      </c>
      <c r="BP44" s="24">
        <f t="shared" si="77"/>
        <v>0.35572804204066766</v>
      </c>
      <c r="BQ44" s="24">
        <f t="shared" si="78"/>
        <v>0.31162290790606639</v>
      </c>
      <c r="BR44" s="24">
        <f t="shared" si="79"/>
        <v>0.30206190239649278</v>
      </c>
      <c r="BS44" s="24">
        <f t="shared" si="80"/>
        <v>0.29859172210413876</v>
      </c>
      <c r="BT44" s="24">
        <f t="shared" si="81"/>
        <v>0.29722386694089953</v>
      </c>
      <c r="BU44" s="24">
        <f t="shared" si="82"/>
        <v>0.29372169279351978</v>
      </c>
      <c r="BV44" s="24">
        <f t="shared" si="83"/>
        <v>0.28966741038252852</v>
      </c>
      <c r="BW44" s="24">
        <f t="shared" si="84"/>
        <v>0.30678085844305492</v>
      </c>
      <c r="BY44" s="112">
        <f t="shared" si="85"/>
        <v>0.30492724635379065</v>
      </c>
      <c r="BZ44" s="112">
        <f t="shared" si="86"/>
        <v>0.26448824961138828</v>
      </c>
      <c r="CA44" s="112">
        <f t="shared" si="87"/>
        <v>0.17628844055835824</v>
      </c>
      <c r="CB44" s="112">
        <f t="shared" si="88"/>
        <v>0.3403013908484811</v>
      </c>
      <c r="CC44" s="112">
        <f t="shared" si="89"/>
        <v>0.37831814874379921</v>
      </c>
      <c r="CD44" s="112">
        <f t="shared" si="90"/>
        <v>0.45868020255209463</v>
      </c>
      <c r="CE44" s="112">
        <f t="shared" si="91"/>
        <v>0.31419471637791485</v>
      </c>
      <c r="CF44" s="112">
        <f t="shared" si="92"/>
        <v>0.27207387420230922</v>
      </c>
      <c r="CG44" s="112">
        <f t="shared" si="93"/>
        <v>0.26269352036490012</v>
      </c>
      <c r="CH44" s="112">
        <f t="shared" si="94"/>
        <v>0.25905749940371048</v>
      </c>
      <c r="CI44" s="112">
        <f t="shared" si="95"/>
        <v>0.25738694258231143</v>
      </c>
      <c r="CJ44" s="112">
        <f t="shared" si="96"/>
        <v>0.25369507526828539</v>
      </c>
      <c r="CK44" s="112">
        <f t="shared" si="97"/>
        <v>0.24948629594971461</v>
      </c>
      <c r="CL44" s="112">
        <f t="shared" si="98"/>
        <v>0.26677980942254553</v>
      </c>
    </row>
    <row r="45" spans="1:90" x14ac:dyDescent="0.15">
      <c r="A45" t="s">
        <v>157</v>
      </c>
      <c r="B45" s="8">
        <f t="shared" si="43"/>
        <v>181.46118358334445</v>
      </c>
      <c r="C45" s="8">
        <f t="shared" si="44"/>
        <v>244.63752164957234</v>
      </c>
      <c r="D45" s="8">
        <f t="shared" si="45"/>
        <v>337.44897043214394</v>
      </c>
      <c r="E45" s="8">
        <f t="shared" si="46"/>
        <v>465.47494817842983</v>
      </c>
      <c r="F45" s="8">
        <f t="shared" si="47"/>
        <v>746.04307776911799</v>
      </c>
      <c r="G45" s="8">
        <f t="shared" si="48"/>
        <v>1100.6328581709793</v>
      </c>
      <c r="H45" s="8">
        <f t="shared" si="49"/>
        <v>1684.9016206035108</v>
      </c>
      <c r="I45" s="8">
        <f t="shared" si="50"/>
        <v>2372.0940262468366</v>
      </c>
      <c r="J45" s="8">
        <f t="shared" si="51"/>
        <v>3342.450540057026</v>
      </c>
      <c r="K45" s="8">
        <f t="shared" si="52"/>
        <v>4664.6646457137531</v>
      </c>
      <c r="L45" s="8">
        <f t="shared" si="53"/>
        <v>6504.2343201185095</v>
      </c>
      <c r="M45" s="8">
        <f t="shared" si="54"/>
        <v>9026.3289046457776</v>
      </c>
      <c r="N45" s="8">
        <f t="shared" si="55"/>
        <v>12433.574214249002</v>
      </c>
      <c r="O45" s="8">
        <f t="shared" si="56"/>
        <v>17044.8504791706</v>
      </c>
      <c r="P45" s="24"/>
      <c r="Q45" s="72">
        <v>164.33600000000001</v>
      </c>
      <c r="R45" s="72">
        <v>222.09700000000004</v>
      </c>
      <c r="S45" s="72">
        <v>307.11500000000001</v>
      </c>
      <c r="T45" s="72">
        <v>424.625</v>
      </c>
      <c r="U45" s="72">
        <v>672.94500000000005</v>
      </c>
      <c r="V45" s="72">
        <v>999.6450000000001</v>
      </c>
      <c r="W45" s="72">
        <v>1539.2750000000001</v>
      </c>
      <c r="X45" s="72">
        <v>2173.0410256192949</v>
      </c>
      <c r="Y45" s="72">
        <v>3070.4093842939401</v>
      </c>
      <c r="Z45" s="72">
        <v>4296.5362898532912</v>
      </c>
      <c r="AA45" s="72">
        <v>6006.8947881368595</v>
      </c>
      <c r="AB45" s="72">
        <v>8357.9031228138465</v>
      </c>
      <c r="AC45" s="72">
        <v>11542.059974655011</v>
      </c>
      <c r="AD45" s="72">
        <v>15861.851969040079</v>
      </c>
      <c r="AF45" s="72">
        <v>17.125183583344452</v>
      </c>
      <c r="AG45" s="72">
        <v>22.540521649572305</v>
      </c>
      <c r="AH45" s="72">
        <v>30.333970432143925</v>
      </c>
      <c r="AI45" s="72">
        <v>40.849948178429827</v>
      </c>
      <c r="AJ45" s="72">
        <v>73.098077769117893</v>
      </c>
      <c r="AK45" s="72">
        <v>100.98785817097915</v>
      </c>
      <c r="AL45" s="72">
        <v>145.62662060351062</v>
      </c>
      <c r="AM45" s="72">
        <v>199.05300062754176</v>
      </c>
      <c r="AN45" s="72">
        <v>272.04115576308618</v>
      </c>
      <c r="AO45" s="72">
        <v>368.1283558604618</v>
      </c>
      <c r="AP45" s="72">
        <v>497.33953198164966</v>
      </c>
      <c r="AQ45" s="72">
        <v>668.42578183193052</v>
      </c>
      <c r="AR45" s="72">
        <v>891.51423959399108</v>
      </c>
      <c r="AS45" s="72">
        <v>1182.9985101305213</v>
      </c>
      <c r="AU45" s="24">
        <f t="shared" si="57"/>
        <v>0.34815345529371156</v>
      </c>
      <c r="AV45" s="24">
        <f t="shared" si="58"/>
        <v>0.37938353919198908</v>
      </c>
      <c r="AW45" s="24">
        <f t="shared" si="59"/>
        <v>0.37939359418502083</v>
      </c>
      <c r="AX45" s="24">
        <f t="shared" si="60"/>
        <v>0.60275666969544051</v>
      </c>
      <c r="AY45" s="24">
        <f t="shared" si="61"/>
        <v>0.47529397560015707</v>
      </c>
      <c r="AZ45" s="24">
        <f t="shared" si="62"/>
        <v>0.53084800993808545</v>
      </c>
      <c r="BA45" s="24">
        <f t="shared" si="63"/>
        <v>0.40785313352430763</v>
      </c>
      <c r="BB45" s="24">
        <f t="shared" si="64"/>
        <v>0.40907169069748139</v>
      </c>
      <c r="BC45" s="24">
        <f t="shared" si="65"/>
        <v>0.39558225015176096</v>
      </c>
      <c r="BD45" s="24">
        <f t="shared" si="66"/>
        <v>0.39436268502068894</v>
      </c>
      <c r="BE45" s="24">
        <f t="shared" si="67"/>
        <v>0.38776195020005289</v>
      </c>
      <c r="BF45" s="24">
        <f t="shared" si="68"/>
        <v>0.37747852372735302</v>
      </c>
      <c r="BG45" s="24">
        <f t="shared" si="69"/>
        <v>0.37087294332767407</v>
      </c>
      <c r="BH45" s="24">
        <f t="shared" si="70"/>
        <v>0.39179122030022295</v>
      </c>
      <c r="BJ45" s="24">
        <f t="shared" si="71"/>
        <v>0.35148111186836739</v>
      </c>
      <c r="BK45" s="24">
        <f t="shared" si="72"/>
        <v>0.38279670594379911</v>
      </c>
      <c r="BL45" s="24">
        <f t="shared" si="73"/>
        <v>0.38262540090845443</v>
      </c>
      <c r="BM45" s="24">
        <f t="shared" si="74"/>
        <v>0.58479835148660597</v>
      </c>
      <c r="BN45" s="24">
        <f t="shared" si="75"/>
        <v>0.48547801083298037</v>
      </c>
      <c r="BO45" s="24">
        <f t="shared" si="76"/>
        <v>0.53982163668102179</v>
      </c>
      <c r="BP45" s="24">
        <f t="shared" si="77"/>
        <v>0.41173021430172962</v>
      </c>
      <c r="BQ45" s="24">
        <f t="shared" si="78"/>
        <v>0.41295509292969013</v>
      </c>
      <c r="BR45" s="24">
        <f t="shared" si="79"/>
        <v>0.39933662000622983</v>
      </c>
      <c r="BS45" s="24">
        <f t="shared" si="80"/>
        <v>0.39807844805657866</v>
      </c>
      <c r="BT45" s="24">
        <f t="shared" si="81"/>
        <v>0.39138496970515324</v>
      </c>
      <c r="BU45" s="24">
        <f t="shared" si="82"/>
        <v>0.38097556349386807</v>
      </c>
      <c r="BV45" s="24">
        <f t="shared" si="83"/>
        <v>0.37426525281196055</v>
      </c>
      <c r="BW45" s="24">
        <f t="shared" si="84"/>
        <v>0.39546731276443658</v>
      </c>
      <c r="BY45" s="112">
        <f t="shared" si="85"/>
        <v>0.31622073070765122</v>
      </c>
      <c r="BZ45" s="112">
        <f t="shared" si="86"/>
        <v>0.34575281369850175</v>
      </c>
      <c r="CA45" s="112">
        <f t="shared" si="87"/>
        <v>0.34667330377372751</v>
      </c>
      <c r="CB45" s="112">
        <f t="shared" si="88"/>
        <v>0.78942889841207142</v>
      </c>
      <c r="CC45" s="112">
        <f t="shared" si="89"/>
        <v>0.38153917658343661</v>
      </c>
      <c r="CD45" s="112">
        <f t="shared" si="90"/>
        <v>0.44202108294004083</v>
      </c>
      <c r="CE45" s="112">
        <f t="shared" si="91"/>
        <v>0.36687234657111301</v>
      </c>
      <c r="CF45" s="112">
        <f t="shared" si="92"/>
        <v>0.36667699007520249</v>
      </c>
      <c r="CG45" s="112">
        <f t="shared" si="93"/>
        <v>0.3532083218358899</v>
      </c>
      <c r="CH45" s="112">
        <f t="shared" si="94"/>
        <v>0.35099490181670512</v>
      </c>
      <c r="CI45" s="112">
        <f t="shared" si="95"/>
        <v>0.34400291721952536</v>
      </c>
      <c r="CJ45" s="112">
        <f t="shared" si="96"/>
        <v>0.33375202427208905</v>
      </c>
      <c r="CK45" s="112">
        <f t="shared" si="97"/>
        <v>0.32695413891456915</v>
      </c>
      <c r="CL45" s="112">
        <f t="shared" si="98"/>
        <v>0.34884903822149282</v>
      </c>
    </row>
    <row r="46" spans="1:90" x14ac:dyDescent="0.15">
      <c r="A46" t="s">
        <v>23</v>
      </c>
      <c r="B46" s="8">
        <f t="shared" si="43"/>
        <v>1731.327760666225</v>
      </c>
      <c r="C46" s="8">
        <f t="shared" si="44"/>
        <v>2093.6909035090894</v>
      </c>
      <c r="D46" s="8">
        <f t="shared" si="45"/>
        <v>2609.7458703760103</v>
      </c>
      <c r="E46" s="8">
        <f t="shared" si="46"/>
        <v>3635.222563794257</v>
      </c>
      <c r="F46" s="8">
        <f t="shared" si="47"/>
        <v>5261.6058209793173</v>
      </c>
      <c r="G46" s="8">
        <f t="shared" si="48"/>
        <v>6659.1139313010171</v>
      </c>
      <c r="H46" s="8">
        <f t="shared" si="49"/>
        <v>8261.2351959650696</v>
      </c>
      <c r="I46" s="8">
        <f t="shared" si="50"/>
        <v>10643.890496838405</v>
      </c>
      <c r="J46" s="8">
        <f t="shared" si="51"/>
        <v>13669.634637487665</v>
      </c>
      <c r="K46" s="8">
        <f t="shared" si="52"/>
        <v>17476.94969367452</v>
      </c>
      <c r="L46" s="8">
        <f t="shared" si="53"/>
        <v>22277.189429492373</v>
      </c>
      <c r="M46" s="8">
        <f t="shared" si="54"/>
        <v>28270.175481111059</v>
      </c>
      <c r="N46" s="8">
        <f t="shared" si="55"/>
        <v>35637.161754175599</v>
      </c>
      <c r="O46" s="8">
        <f t="shared" si="56"/>
        <v>44674.23806287293</v>
      </c>
      <c r="P46" s="24"/>
      <c r="Q46" s="72">
        <v>988.33500000000004</v>
      </c>
      <c r="R46" s="72">
        <v>1156.335</v>
      </c>
      <c r="S46" s="72">
        <v>1401.335</v>
      </c>
      <c r="T46" s="72">
        <v>1811</v>
      </c>
      <c r="U46" s="72">
        <v>2690</v>
      </c>
      <c r="V46" s="72">
        <v>3611</v>
      </c>
      <c r="W46" s="72">
        <v>4339.3306288029999</v>
      </c>
      <c r="X46" s="72">
        <v>5408.4122551361634</v>
      </c>
      <c r="Y46" s="72">
        <v>6716.8994086039447</v>
      </c>
      <c r="Z46" s="72">
        <v>8292.3953016263022</v>
      </c>
      <c r="AA46" s="72">
        <v>10203.162328754264</v>
      </c>
      <c r="AB46" s="72">
        <v>12539.252858038992</v>
      </c>
      <c r="AC46" s="72">
        <v>15326.781729107894</v>
      </c>
      <c r="AD46" s="72">
        <v>18678.768440614273</v>
      </c>
      <c r="AF46" s="72">
        <v>742.99276066622497</v>
      </c>
      <c r="AG46" s="72">
        <v>937.35590350908922</v>
      </c>
      <c r="AH46" s="72">
        <v>1208.4108703760103</v>
      </c>
      <c r="AI46" s="72">
        <v>1824.222563794257</v>
      </c>
      <c r="AJ46" s="72">
        <v>2571.6058209793177</v>
      </c>
      <c r="AK46" s="72">
        <v>3048.1139313010176</v>
      </c>
      <c r="AL46" s="72">
        <v>3921.9045671620688</v>
      </c>
      <c r="AM46" s="72">
        <v>5235.4782417022425</v>
      </c>
      <c r="AN46" s="72">
        <v>6952.7352288837201</v>
      </c>
      <c r="AO46" s="72">
        <v>9184.5543920482196</v>
      </c>
      <c r="AP46" s="72">
        <v>12074.027100738109</v>
      </c>
      <c r="AQ46" s="72">
        <v>15730.922623072067</v>
      </c>
      <c r="AR46" s="72">
        <v>20310.380025067701</v>
      </c>
      <c r="AS46" s="72">
        <v>25995.469622258657</v>
      </c>
      <c r="AU46" s="24">
        <f t="shared" si="57"/>
        <v>0.20929782972082944</v>
      </c>
      <c r="AV46" s="24">
        <f t="shared" si="58"/>
        <v>0.24648097099815325</v>
      </c>
      <c r="AW46" s="24">
        <f t="shared" si="59"/>
        <v>0.39294120744043814</v>
      </c>
      <c r="AX46" s="24">
        <f t="shared" si="60"/>
        <v>0.4473957862672171</v>
      </c>
      <c r="AY46" s="24">
        <f t="shared" si="61"/>
        <v>0.26560486624624957</v>
      </c>
      <c r="AZ46" s="24">
        <f t="shared" si="62"/>
        <v>0.24059075744797176</v>
      </c>
      <c r="BA46" s="24">
        <f t="shared" si="63"/>
        <v>0.28841392895302942</v>
      </c>
      <c r="BB46" s="24">
        <f t="shared" si="64"/>
        <v>0.28427050631045181</v>
      </c>
      <c r="BC46" s="24">
        <f t="shared" si="65"/>
        <v>0.27852354193473894</v>
      </c>
      <c r="BD46" s="24">
        <f t="shared" si="66"/>
        <v>0.27466118630273439</v>
      </c>
      <c r="BE46" s="24">
        <f t="shared" si="67"/>
        <v>0.26901894741195131</v>
      </c>
      <c r="BF46" s="24">
        <f t="shared" si="68"/>
        <v>0.26059216639765292</v>
      </c>
      <c r="BG46" s="24">
        <f t="shared" si="69"/>
        <v>0.25358574768200937</v>
      </c>
      <c r="BH46" s="24">
        <f t="shared" si="70"/>
        <v>0.27267063621544119</v>
      </c>
      <c r="BJ46" s="24">
        <f t="shared" si="71"/>
        <v>0.16998284994460389</v>
      </c>
      <c r="BK46" s="24">
        <f t="shared" si="72"/>
        <v>0.21187631611946367</v>
      </c>
      <c r="BL46" s="24">
        <f t="shared" si="73"/>
        <v>0.29233909093828392</v>
      </c>
      <c r="BM46" s="24">
        <f t="shared" si="74"/>
        <v>0.48536720044174486</v>
      </c>
      <c r="BN46" s="24">
        <f t="shared" si="75"/>
        <v>0.34237918215613372</v>
      </c>
      <c r="BO46" s="24">
        <f t="shared" si="76"/>
        <v>0.20169776483051782</v>
      </c>
      <c r="BP46" s="24">
        <f t="shared" si="77"/>
        <v>0.24637017037534847</v>
      </c>
      <c r="BQ46" s="24">
        <f t="shared" si="78"/>
        <v>0.24193554258463945</v>
      </c>
      <c r="BR46" s="24">
        <f t="shared" si="79"/>
        <v>0.23455701763290393</v>
      </c>
      <c r="BS46" s="24">
        <f t="shared" si="80"/>
        <v>0.23042401593580841</v>
      </c>
      <c r="BT46" s="24">
        <f t="shared" si="81"/>
        <v>0.22895749905901464</v>
      </c>
      <c r="BU46" s="24">
        <f t="shared" si="82"/>
        <v>0.2223042235950925</v>
      </c>
      <c r="BV46" s="24">
        <f t="shared" si="83"/>
        <v>0.21870127537214445</v>
      </c>
      <c r="BW46" s="24">
        <f t="shared" si="84"/>
        <v>0.23185838838806494</v>
      </c>
      <c r="BY46" s="112">
        <f t="shared" si="85"/>
        <v>0.26159493488009655</v>
      </c>
      <c r="BZ46" s="112">
        <f t="shared" si="86"/>
        <v>0.28916974422649777</v>
      </c>
      <c r="CA46" s="112">
        <f t="shared" si="87"/>
        <v>0.50960456291379619</v>
      </c>
      <c r="CB46" s="112">
        <f t="shared" si="88"/>
        <v>0.40969960136363803</v>
      </c>
      <c r="CC46" s="112">
        <f t="shared" si="89"/>
        <v>0.18529593705003999</v>
      </c>
      <c r="CD46" s="112">
        <f t="shared" si="90"/>
        <v>0.28666600250342134</v>
      </c>
      <c r="CE46" s="112">
        <f t="shared" si="91"/>
        <v>0.33493259513213736</v>
      </c>
      <c r="CF46" s="112">
        <f t="shared" si="92"/>
        <v>0.32800384375642744</v>
      </c>
      <c r="CG46" s="112">
        <f t="shared" si="93"/>
        <v>0.32099872779461847</v>
      </c>
      <c r="CH46" s="112">
        <f t="shared" si="94"/>
        <v>0.31460129532158132</v>
      </c>
      <c r="CI46" s="112">
        <f t="shared" si="95"/>
        <v>0.3028728933456184</v>
      </c>
      <c r="CJ46" s="112">
        <f t="shared" si="96"/>
        <v>0.291111812811226</v>
      </c>
      <c r="CK46" s="112">
        <f t="shared" si="97"/>
        <v>0.27991054771866608</v>
      </c>
      <c r="CL46" s="112">
        <f t="shared" si="98"/>
        <v>0.31021615328411789</v>
      </c>
    </row>
    <row r="47" spans="1:90" x14ac:dyDescent="0.15">
      <c r="A47" t="s">
        <v>182</v>
      </c>
      <c r="B47" s="8">
        <f t="shared" si="43"/>
        <v>3.3547799999999994</v>
      </c>
      <c r="C47" s="8">
        <f t="shared" si="44"/>
        <v>5.2407347165916391</v>
      </c>
      <c r="D47" s="8">
        <f t="shared" si="45"/>
        <v>7.489895367770492</v>
      </c>
      <c r="E47" s="8">
        <f t="shared" si="46"/>
        <v>11.318995487426802</v>
      </c>
      <c r="F47" s="8">
        <f t="shared" si="47"/>
        <v>15.684991644371781</v>
      </c>
      <c r="G47" s="8">
        <f t="shared" si="48"/>
        <v>42.089413919754804</v>
      </c>
      <c r="H47" s="8">
        <f t="shared" si="49"/>
        <v>108.27294170095013</v>
      </c>
      <c r="I47" s="8">
        <f t="shared" si="50"/>
        <v>148.33234956935414</v>
      </c>
      <c r="J47" s="8">
        <f t="shared" si="51"/>
        <v>194.88065151635519</v>
      </c>
      <c r="K47" s="8">
        <f t="shared" si="52"/>
        <v>254.3233018976</v>
      </c>
      <c r="L47" s="8">
        <f t="shared" si="53"/>
        <v>331.16652199486305</v>
      </c>
      <c r="M47" s="8">
        <f t="shared" si="54"/>
        <v>430.44874943878131</v>
      </c>
      <c r="N47" s="8">
        <f t="shared" si="55"/>
        <v>558.63313225220679</v>
      </c>
      <c r="O47" s="8">
        <f t="shared" si="56"/>
        <v>721.33962681505193</v>
      </c>
      <c r="P47" s="24"/>
      <c r="Q47" s="72">
        <v>3.0359999999999996</v>
      </c>
      <c r="R47" s="72">
        <v>4.8499999999999996</v>
      </c>
      <c r="S47" s="72">
        <v>7</v>
      </c>
      <c r="T47" s="72">
        <v>10.55</v>
      </c>
      <c r="U47" s="72">
        <v>14.600000000000001</v>
      </c>
      <c r="V47" s="72">
        <v>39</v>
      </c>
      <c r="W47" s="72">
        <v>100</v>
      </c>
      <c r="X47" s="72">
        <v>137.33062429716452</v>
      </c>
      <c r="Y47" s="72">
        <v>180.85195044767821</v>
      </c>
      <c r="Z47" s="72">
        <v>236.55209292558797</v>
      </c>
      <c r="AA47" s="72">
        <v>308.70560180117076</v>
      </c>
      <c r="AB47" s="72">
        <v>402.11434861878348</v>
      </c>
      <c r="AC47" s="72">
        <v>522.94793019623216</v>
      </c>
      <c r="AD47" s="72">
        <v>676.62551871860251</v>
      </c>
      <c r="AF47" s="72">
        <v>0.31878000000000001</v>
      </c>
      <c r="AG47" s="72">
        <v>0.39073471659163966</v>
      </c>
      <c r="AH47" s="72">
        <v>0.48989536777049247</v>
      </c>
      <c r="AI47" s="72">
        <v>0.76899548742680091</v>
      </c>
      <c r="AJ47" s="72">
        <v>1.08499164437178</v>
      </c>
      <c r="AK47" s="72">
        <v>3.0894139197548034</v>
      </c>
      <c r="AL47" s="72">
        <v>8.2729417009501205</v>
      </c>
      <c r="AM47" s="72">
        <v>11.001725272189617</v>
      </c>
      <c r="AN47" s="72">
        <v>14.02870106867698</v>
      </c>
      <c r="AO47" s="72">
        <v>17.771208972012047</v>
      </c>
      <c r="AP47" s="72">
        <v>22.460920193692296</v>
      </c>
      <c r="AQ47" s="72">
        <v>28.334400819997796</v>
      </c>
      <c r="AR47" s="72">
        <v>35.685202055974592</v>
      </c>
      <c r="AS47" s="72">
        <v>44.714108096449436</v>
      </c>
      <c r="AU47" s="24">
        <f t="shared" si="57"/>
        <v>0.56216941694884315</v>
      </c>
      <c r="AV47" s="24">
        <f t="shared" si="58"/>
        <v>0.4291689567987933</v>
      </c>
      <c r="AW47" s="24">
        <f t="shared" si="59"/>
        <v>0.51123546213117699</v>
      </c>
      <c r="AX47" s="24">
        <f t="shared" si="60"/>
        <v>0.38572293467161023</v>
      </c>
      <c r="AY47" s="24">
        <f t="shared" si="61"/>
        <v>1.6834195946070318</v>
      </c>
      <c r="AZ47" s="24">
        <f t="shared" si="62"/>
        <v>1.5724506857562077</v>
      </c>
      <c r="BA47" s="24">
        <f t="shared" si="63"/>
        <v>0.36998540206885755</v>
      </c>
      <c r="BB47" s="24">
        <f t="shared" si="64"/>
        <v>0.31381085840103262</v>
      </c>
      <c r="BC47" s="24">
        <f t="shared" si="65"/>
        <v>0.30502079051319342</v>
      </c>
      <c r="BD47" s="24">
        <f t="shared" si="66"/>
        <v>0.3021477761727196</v>
      </c>
      <c r="BE47" s="24">
        <f t="shared" si="67"/>
        <v>0.29979548308768456</v>
      </c>
      <c r="BF47" s="24">
        <f t="shared" si="68"/>
        <v>0.29779243865977589</v>
      </c>
      <c r="BG47" s="24">
        <f t="shared" si="69"/>
        <v>0.29125822506601318</v>
      </c>
      <c r="BH47" s="24">
        <f t="shared" si="70"/>
        <v>0.31117294458821299</v>
      </c>
      <c r="BJ47" s="24">
        <f t="shared" si="71"/>
        <v>0.5974967061923584</v>
      </c>
      <c r="BK47" s="24">
        <f t="shared" si="72"/>
        <v>0.44329896907216515</v>
      </c>
      <c r="BL47" s="24">
        <f t="shared" si="73"/>
        <v>0.50714285714285734</v>
      </c>
      <c r="BM47" s="24">
        <f t="shared" si="74"/>
        <v>0.38388625592417069</v>
      </c>
      <c r="BN47" s="24">
        <f t="shared" si="75"/>
        <v>1.6712328767123283</v>
      </c>
      <c r="BO47" s="24">
        <f t="shared" si="76"/>
        <v>1.5641025641025643</v>
      </c>
      <c r="BP47" s="24">
        <f t="shared" si="77"/>
        <v>0.37330624297164516</v>
      </c>
      <c r="BQ47" s="24">
        <f t="shared" si="78"/>
        <v>0.31690911166572389</v>
      </c>
      <c r="BR47" s="24">
        <f t="shared" si="79"/>
        <v>0.30798751321194207</v>
      </c>
      <c r="BS47" s="24">
        <f t="shared" si="80"/>
        <v>0.30502164653550579</v>
      </c>
      <c r="BT47" s="24">
        <f t="shared" si="81"/>
        <v>0.3025819624671886</v>
      </c>
      <c r="BU47" s="24">
        <f t="shared" si="82"/>
        <v>0.30049557294460683</v>
      </c>
      <c r="BV47" s="24">
        <f t="shared" si="83"/>
        <v>0.29386785882239552</v>
      </c>
      <c r="BW47" s="24">
        <f t="shared" si="84"/>
        <v>0.31407815628828817</v>
      </c>
      <c r="BY47" s="112">
        <f t="shared" si="85"/>
        <v>0.22571904320107805</v>
      </c>
      <c r="BZ47" s="112">
        <f t="shared" si="86"/>
        <v>0.25377998669743618</v>
      </c>
      <c r="CA47" s="112">
        <f t="shared" si="87"/>
        <v>0.56971373484605392</v>
      </c>
      <c r="CB47" s="112">
        <f t="shared" si="88"/>
        <v>0.41092069083832961</v>
      </c>
      <c r="CC47" s="112">
        <f t="shared" si="89"/>
        <v>1.8474080291591575</v>
      </c>
      <c r="CD47" s="112">
        <f t="shared" si="90"/>
        <v>1.6778353162876654</v>
      </c>
      <c r="CE47" s="112">
        <f t="shared" si="91"/>
        <v>0.3298444096283315</v>
      </c>
      <c r="CF47" s="112">
        <f t="shared" si="92"/>
        <v>0.27513646465423136</v>
      </c>
      <c r="CG47" s="112">
        <f t="shared" si="93"/>
        <v>0.26677508380952442</v>
      </c>
      <c r="CH47" s="112">
        <f t="shared" si="94"/>
        <v>0.26389376373133056</v>
      </c>
      <c r="CI47" s="112">
        <f t="shared" si="95"/>
        <v>0.26149777371787963</v>
      </c>
      <c r="CJ47" s="112">
        <f t="shared" si="96"/>
        <v>0.25943026932790336</v>
      </c>
      <c r="CK47" s="112">
        <f t="shared" si="97"/>
        <v>0.25301541031804753</v>
      </c>
      <c r="CL47" s="112">
        <f t="shared" si="98"/>
        <v>0.27257537600991122</v>
      </c>
    </row>
    <row r="48" spans="1:90" x14ac:dyDescent="0.15">
      <c r="A48" t="s">
        <v>183</v>
      </c>
      <c r="B48" s="8">
        <f t="shared" si="43"/>
        <v>307.18399373237264</v>
      </c>
      <c r="C48" s="8">
        <f t="shared" si="44"/>
        <v>358.76664851561526</v>
      </c>
      <c r="D48" s="8">
        <f t="shared" si="45"/>
        <v>521.92157578579827</v>
      </c>
      <c r="E48" s="8">
        <f t="shared" si="46"/>
        <v>574.41597267988436</v>
      </c>
      <c r="F48" s="8">
        <f t="shared" si="47"/>
        <v>1097.6138807970858</v>
      </c>
      <c r="G48" s="8">
        <f t="shared" si="48"/>
        <v>1270.1856025756756</v>
      </c>
      <c r="H48" s="8">
        <f t="shared" si="49"/>
        <v>1500.8121177777766</v>
      </c>
      <c r="I48" s="8">
        <f t="shared" si="50"/>
        <v>1837.7323462718718</v>
      </c>
      <c r="J48" s="8">
        <f t="shared" si="51"/>
        <v>2245.7589821885131</v>
      </c>
      <c r="K48" s="8">
        <f t="shared" si="52"/>
        <v>2733.9881686255412</v>
      </c>
      <c r="L48" s="8">
        <f t="shared" si="53"/>
        <v>3376.9610380158897</v>
      </c>
      <c r="M48" s="8">
        <f t="shared" si="54"/>
        <v>4204.7582626780713</v>
      </c>
      <c r="N48" s="8">
        <f t="shared" si="55"/>
        <v>5221.566352955896</v>
      </c>
      <c r="O48" s="8">
        <f t="shared" si="56"/>
        <v>6459.7591070752978</v>
      </c>
      <c r="P48" s="24"/>
      <c r="Q48" s="72">
        <v>276.37900000000002</v>
      </c>
      <c r="R48" s="72">
        <v>322.07900000000001</v>
      </c>
      <c r="S48" s="72">
        <v>471.37900000000002</v>
      </c>
      <c r="T48" s="72">
        <v>522.20000000000005</v>
      </c>
      <c r="U48" s="72">
        <v>993.67199999999991</v>
      </c>
      <c r="V48" s="72">
        <v>1154.3</v>
      </c>
      <c r="W48" s="72">
        <v>1369.3</v>
      </c>
      <c r="X48" s="72">
        <v>1679.5937044838413</v>
      </c>
      <c r="Y48" s="72">
        <v>2055.9370590080616</v>
      </c>
      <c r="Z48" s="72">
        <v>2506.9364752038759</v>
      </c>
      <c r="AA48" s="72">
        <v>3101.967240684779</v>
      </c>
      <c r="AB48" s="72">
        <v>3869.6235748277572</v>
      </c>
      <c r="AC48" s="72">
        <v>4814.534482156062</v>
      </c>
      <c r="AD48" s="72">
        <v>5967.6210245468646</v>
      </c>
      <c r="AF48" s="72">
        <v>30.804993732372601</v>
      </c>
      <c r="AG48" s="72">
        <v>36.687648515615251</v>
      </c>
      <c r="AH48" s="72">
        <v>50.542575785798284</v>
      </c>
      <c r="AI48" s="72">
        <v>52.21597267988431</v>
      </c>
      <c r="AJ48" s="72">
        <v>103.9418807970858</v>
      </c>
      <c r="AK48" s="72">
        <v>115.88560257567555</v>
      </c>
      <c r="AL48" s="72">
        <v>131.51211777777661</v>
      </c>
      <c r="AM48" s="72">
        <v>158.13864178803047</v>
      </c>
      <c r="AN48" s="72">
        <v>189.82192318045122</v>
      </c>
      <c r="AO48" s="72">
        <v>227.05169342166531</v>
      </c>
      <c r="AP48" s="72">
        <v>274.99379733111067</v>
      </c>
      <c r="AQ48" s="72">
        <v>335.13468785031415</v>
      </c>
      <c r="AR48" s="72">
        <v>407.03187079983377</v>
      </c>
      <c r="AS48" s="72">
        <v>492.1380825284333</v>
      </c>
      <c r="AU48" s="24">
        <f t="shared" si="57"/>
        <v>0.16792103701921035</v>
      </c>
      <c r="AV48" s="24">
        <f t="shared" si="58"/>
        <v>0.45476614937656823</v>
      </c>
      <c r="AW48" s="24">
        <f t="shared" si="59"/>
        <v>0.1005790895213543</v>
      </c>
      <c r="AX48" s="24">
        <f t="shared" si="60"/>
        <v>0.91083453977832507</v>
      </c>
      <c r="AY48" s="24">
        <f t="shared" si="61"/>
        <v>0.15722443456461077</v>
      </c>
      <c r="AZ48" s="24">
        <f t="shared" si="62"/>
        <v>0.18156914606372321</v>
      </c>
      <c r="BA48" s="24">
        <f t="shared" si="63"/>
        <v>0.22449194306411013</v>
      </c>
      <c r="BB48" s="24">
        <f t="shared" si="64"/>
        <v>0.22202723739634189</v>
      </c>
      <c r="BC48" s="24">
        <f t="shared" si="65"/>
        <v>0.21740052708650159</v>
      </c>
      <c r="BD48" s="24">
        <f t="shared" si="66"/>
        <v>0.2351776341861751</v>
      </c>
      <c r="BE48" s="24">
        <f t="shared" si="67"/>
        <v>0.24513081890590849</v>
      </c>
      <c r="BF48" s="24">
        <f t="shared" si="68"/>
        <v>0.2418231980903951</v>
      </c>
      <c r="BG48" s="24">
        <f t="shared" si="69"/>
        <v>0.23713052184398054</v>
      </c>
      <c r="BH48" s="24">
        <f t="shared" si="70"/>
        <v>0.23184400311520759</v>
      </c>
      <c r="BJ48" s="24">
        <f t="shared" si="71"/>
        <v>0.16535264980334974</v>
      </c>
      <c r="BK48" s="24">
        <f t="shared" si="72"/>
        <v>0.46355086795475642</v>
      </c>
      <c r="BL48" s="24">
        <f t="shared" si="73"/>
        <v>0.10781345796057962</v>
      </c>
      <c r="BM48" s="24">
        <f t="shared" si="74"/>
        <v>0.90285714285714258</v>
      </c>
      <c r="BN48" s="24">
        <f t="shared" si="75"/>
        <v>0.16165092706647677</v>
      </c>
      <c r="BO48" s="24">
        <f t="shared" si="76"/>
        <v>0.18626007103872477</v>
      </c>
      <c r="BP48" s="24">
        <f t="shared" si="77"/>
        <v>0.22660753997213279</v>
      </c>
      <c r="BQ48" s="24">
        <f t="shared" si="78"/>
        <v>0.22406809070523104</v>
      </c>
      <c r="BR48" s="24">
        <f t="shared" si="79"/>
        <v>0.21936440817571046</v>
      </c>
      <c r="BS48" s="24">
        <f t="shared" si="80"/>
        <v>0.23735374684055865</v>
      </c>
      <c r="BT48" s="24">
        <f t="shared" si="81"/>
        <v>0.24747403005246227</v>
      </c>
      <c r="BU48" s="24">
        <f t="shared" si="82"/>
        <v>0.24418677658339516</v>
      </c>
      <c r="BV48" s="24">
        <f t="shared" si="83"/>
        <v>0.23950114941838008</v>
      </c>
      <c r="BW48" s="24">
        <f t="shared" si="84"/>
        <v>0.23403917499153315</v>
      </c>
      <c r="BY48" s="112">
        <f t="shared" si="85"/>
        <v>0.19096432332854651</v>
      </c>
      <c r="BZ48" s="112">
        <f t="shared" si="86"/>
        <v>0.37764555186157556</v>
      </c>
      <c r="CA48" s="112">
        <f t="shared" si="87"/>
        <v>3.3108658750949926E-2</v>
      </c>
      <c r="CB48" s="112">
        <f t="shared" si="88"/>
        <v>0.99061466180689162</v>
      </c>
      <c r="CC48" s="112">
        <f t="shared" si="89"/>
        <v>0.11490769348215046</v>
      </c>
      <c r="CD48" s="112">
        <f t="shared" si="90"/>
        <v>0.13484431935275687</v>
      </c>
      <c r="CE48" s="112">
        <f t="shared" si="91"/>
        <v>0.20246441514420899</v>
      </c>
      <c r="CF48" s="112">
        <f t="shared" si="92"/>
        <v>0.20035129323349765</v>
      </c>
      <c r="CG48" s="112">
        <f t="shared" si="93"/>
        <v>0.19612998128684112</v>
      </c>
      <c r="CH48" s="112">
        <f t="shared" si="94"/>
        <v>0.21115061150594672</v>
      </c>
      <c r="CI48" s="112">
        <f t="shared" si="95"/>
        <v>0.21869908013521444</v>
      </c>
      <c r="CJ48" s="112">
        <f t="shared" si="96"/>
        <v>0.21453220318880284</v>
      </c>
      <c r="CK48" s="112">
        <f t="shared" si="97"/>
        <v>0.20908979820514406</v>
      </c>
      <c r="CL48" s="112">
        <f t="shared" si="98"/>
        <v>0.2074647396304059</v>
      </c>
    </row>
    <row r="49" spans="1:90" x14ac:dyDescent="0.15">
      <c r="A49" t="s">
        <v>24</v>
      </c>
      <c r="B49" s="8">
        <f t="shared" si="43"/>
        <v>8841.343429674911</v>
      </c>
      <c r="C49" s="8">
        <f t="shared" si="44"/>
        <v>10879.935236734704</v>
      </c>
      <c r="D49" s="8">
        <f t="shared" si="45"/>
        <v>13728.357629645598</v>
      </c>
      <c r="E49" s="8">
        <f t="shared" si="46"/>
        <v>17221.7173080336</v>
      </c>
      <c r="F49" s="8">
        <f t="shared" si="47"/>
        <v>24547.973674737579</v>
      </c>
      <c r="G49" s="8">
        <f t="shared" si="48"/>
        <v>32540.248288127066</v>
      </c>
      <c r="H49" s="8">
        <f t="shared" si="49"/>
        <v>39498.323856183953</v>
      </c>
      <c r="I49" s="8">
        <f t="shared" si="50"/>
        <v>49680.486659910646</v>
      </c>
      <c r="J49" s="8">
        <f t="shared" si="51"/>
        <v>62494.216385849679</v>
      </c>
      <c r="K49" s="8">
        <f t="shared" si="52"/>
        <v>78660.443400248711</v>
      </c>
      <c r="L49" s="8">
        <f t="shared" si="53"/>
        <v>99057.749067075929</v>
      </c>
      <c r="M49" s="8">
        <f t="shared" si="54"/>
        <v>124631.98532898267</v>
      </c>
      <c r="N49" s="8">
        <f t="shared" si="55"/>
        <v>156998.84330580855</v>
      </c>
      <c r="O49" s="8">
        <f t="shared" si="56"/>
        <v>198278.93690739077</v>
      </c>
      <c r="P49" s="24"/>
      <c r="Q49" s="72">
        <v>6123.2210000000005</v>
      </c>
      <c r="R49" s="72">
        <v>7135.7330000000002</v>
      </c>
      <c r="S49" s="72">
        <v>8653.7330000000002</v>
      </c>
      <c r="T49" s="72">
        <v>10091.018</v>
      </c>
      <c r="U49" s="72">
        <v>13321.924000000001</v>
      </c>
      <c r="V49" s="72">
        <v>17573.436000000002</v>
      </c>
      <c r="W49" s="72">
        <v>19520.338510638001</v>
      </c>
      <c r="X49" s="72">
        <v>23217.661224505198</v>
      </c>
      <c r="Y49" s="72">
        <v>27534.892927204899</v>
      </c>
      <c r="Z49" s="72">
        <v>32600.697992805486</v>
      </c>
      <c r="AA49" s="72">
        <v>38538.407457414221</v>
      </c>
      <c r="AB49" s="72">
        <v>45637.621156222085</v>
      </c>
      <c r="AC49" s="72">
        <v>54553.242854105469</v>
      </c>
      <c r="AD49" s="72">
        <v>66264.170708795195</v>
      </c>
      <c r="AF49" s="72">
        <v>2718.1224296749115</v>
      </c>
      <c r="AG49" s="72">
        <v>3744.202236734704</v>
      </c>
      <c r="AH49" s="72">
        <v>5074.6246296455965</v>
      </c>
      <c r="AI49" s="72">
        <v>7130.6993080335988</v>
      </c>
      <c r="AJ49" s="72">
        <v>11226.049674737576</v>
      </c>
      <c r="AK49" s="72">
        <v>14966.812288127065</v>
      </c>
      <c r="AL49" s="72">
        <v>19977.985345545952</v>
      </c>
      <c r="AM49" s="72">
        <v>26462.825435405452</v>
      </c>
      <c r="AN49" s="72">
        <v>34959.32345864478</v>
      </c>
      <c r="AO49" s="72">
        <v>46059.745407443232</v>
      </c>
      <c r="AP49" s="72">
        <v>60519.341609661715</v>
      </c>
      <c r="AQ49" s="72">
        <v>78994.364172760586</v>
      </c>
      <c r="AR49" s="72">
        <v>102445.6004517031</v>
      </c>
      <c r="AS49" s="72">
        <v>132014.76619859558</v>
      </c>
      <c r="AU49" s="24">
        <f t="shared" si="57"/>
        <v>0.23057489207098358</v>
      </c>
      <c r="AV49" s="24">
        <f t="shared" si="58"/>
        <v>0.26180508715654494</v>
      </c>
      <c r="AW49" s="24">
        <f t="shared" si="59"/>
        <v>0.25446304449734702</v>
      </c>
      <c r="AX49" s="24">
        <f t="shared" si="60"/>
        <v>0.42540800291074476</v>
      </c>
      <c r="AY49" s="24">
        <f t="shared" si="61"/>
        <v>0.32557777351759065</v>
      </c>
      <c r="AZ49" s="24">
        <f t="shared" si="62"/>
        <v>0.21382982411340956</v>
      </c>
      <c r="BA49" s="24">
        <f t="shared" si="63"/>
        <v>0.25778721245996739</v>
      </c>
      <c r="BB49" s="24">
        <f t="shared" si="64"/>
        <v>0.25792278996089202</v>
      </c>
      <c r="BC49" s="24">
        <f t="shared" si="65"/>
        <v>0.25868357024570177</v>
      </c>
      <c r="BD49" s="24">
        <f t="shared" si="66"/>
        <v>0.25930829760314733</v>
      </c>
      <c r="BE49" s="24">
        <f t="shared" si="67"/>
        <v>0.25817501914554319</v>
      </c>
      <c r="BF49" s="24">
        <f t="shared" si="68"/>
        <v>0.25969944947430035</v>
      </c>
      <c r="BG49" s="24">
        <f t="shared" si="69"/>
        <v>0.26293246964358352</v>
      </c>
      <c r="BH49" s="24">
        <f t="shared" si="70"/>
        <v>0.25921445998252612</v>
      </c>
      <c r="BJ49" s="24">
        <f t="shared" si="71"/>
        <v>0.16535610914582377</v>
      </c>
      <c r="BK49" s="24">
        <f t="shared" si="72"/>
        <v>0.21273217481651852</v>
      </c>
      <c r="BL49" s="24">
        <f t="shared" si="73"/>
        <v>0.16608843836526965</v>
      </c>
      <c r="BM49" s="24">
        <f t="shared" si="74"/>
        <v>0.32017641827613441</v>
      </c>
      <c r="BN49" s="24">
        <f t="shared" si="75"/>
        <v>0.3191364850902918</v>
      </c>
      <c r="BO49" s="24">
        <f t="shared" si="76"/>
        <v>0.11078667317182589</v>
      </c>
      <c r="BP49" s="24">
        <f t="shared" si="77"/>
        <v>0.18940873960009807</v>
      </c>
      <c r="BQ49" s="24">
        <f t="shared" si="78"/>
        <v>0.18594602018497275</v>
      </c>
      <c r="BR49" s="24">
        <f t="shared" si="79"/>
        <v>0.18397765624123763</v>
      </c>
      <c r="BS49" s="24">
        <f t="shared" si="80"/>
        <v>0.18213442748738395</v>
      </c>
      <c r="BT49" s="24">
        <f t="shared" si="81"/>
        <v>0.18421139240516493</v>
      </c>
      <c r="BU49" s="24">
        <f t="shared" si="82"/>
        <v>0.19535684533960107</v>
      </c>
      <c r="BV49" s="24">
        <f t="shared" si="83"/>
        <v>0.21466969224925569</v>
      </c>
      <c r="BW49" s="24">
        <f t="shared" si="84"/>
        <v>0.19076852345530382</v>
      </c>
      <c r="BY49" s="112">
        <f t="shared" si="85"/>
        <v>0.37749580219700118</v>
      </c>
      <c r="BZ49" s="112">
        <f t="shared" si="86"/>
        <v>0.35532866784224404</v>
      </c>
      <c r="CA49" s="112">
        <f t="shared" si="87"/>
        <v>0.40516783574031456</v>
      </c>
      <c r="CB49" s="112">
        <f t="shared" si="88"/>
        <v>0.57432661086831538</v>
      </c>
      <c r="CC49" s="112">
        <f t="shared" si="89"/>
        <v>0.33322163376913205</v>
      </c>
      <c r="CD49" s="112">
        <f t="shared" si="90"/>
        <v>0.33481899558492967</v>
      </c>
      <c r="CE49" s="112">
        <f t="shared" si="91"/>
        <v>0.32459930156597494</v>
      </c>
      <c r="CF49" s="112">
        <f t="shared" si="92"/>
        <v>0.3210729724979251</v>
      </c>
      <c r="CG49" s="112">
        <f t="shared" si="93"/>
        <v>0.31752393497916875</v>
      </c>
      <c r="CH49" s="112">
        <f t="shared" si="94"/>
        <v>0.31393130974366645</v>
      </c>
      <c r="CI49" s="112">
        <f t="shared" si="95"/>
        <v>0.30527467866817304</v>
      </c>
      <c r="CJ49" s="112">
        <f t="shared" si="96"/>
        <v>0.29687227088320745</v>
      </c>
      <c r="CK49" s="112">
        <f t="shared" si="97"/>
        <v>0.28863285115725934</v>
      </c>
      <c r="CL49" s="112">
        <f t="shared" si="98"/>
        <v>0.30964314592559172</v>
      </c>
    </row>
    <row r="50" spans="1:90" x14ac:dyDescent="0.15">
      <c r="A50" t="s">
        <v>25</v>
      </c>
      <c r="B50" s="8">
        <f t="shared" si="43"/>
        <v>9360.3238689287937</v>
      </c>
      <c r="C50" s="8">
        <f t="shared" si="44"/>
        <v>11274.530886657889</v>
      </c>
      <c r="D50" s="8">
        <f t="shared" si="45"/>
        <v>12819.816663002603</v>
      </c>
      <c r="E50" s="8">
        <f t="shared" si="46"/>
        <v>162008.39183641793</v>
      </c>
      <c r="F50" s="8">
        <f t="shared" si="47"/>
        <v>242872.58884440735</v>
      </c>
      <c r="G50" s="8">
        <f t="shared" si="48"/>
        <v>341348.98406442534</v>
      </c>
      <c r="H50" s="8">
        <f t="shared" si="49"/>
        <v>421633.02303795872</v>
      </c>
      <c r="I50" s="8">
        <f t="shared" si="50"/>
        <v>557739.47149591555</v>
      </c>
      <c r="J50" s="8">
        <f t="shared" si="51"/>
        <v>737978.8607742287</v>
      </c>
      <c r="K50" s="8">
        <f t="shared" si="52"/>
        <v>976949.37232337054</v>
      </c>
      <c r="L50" s="8">
        <f t="shared" si="53"/>
        <v>1293884.8867238897</v>
      </c>
      <c r="M50" s="8">
        <f t="shared" si="54"/>
        <v>1701731.4182935052</v>
      </c>
      <c r="N50" s="8">
        <f t="shared" si="55"/>
        <v>2221363.934218545</v>
      </c>
      <c r="O50" s="8">
        <f t="shared" si="56"/>
        <v>2877164.596519819</v>
      </c>
      <c r="P50" s="24"/>
      <c r="Q50" s="72">
        <v>6656.3680000000004</v>
      </c>
      <c r="R50" s="72">
        <v>8301.9680000000026</v>
      </c>
      <c r="S50" s="72">
        <v>9983.9679999999989</v>
      </c>
      <c r="T50" s="72">
        <v>14211.465999999999</v>
      </c>
      <c r="U50" s="72">
        <v>21446.607000000004</v>
      </c>
      <c r="V50" s="72">
        <v>24135.875000000004</v>
      </c>
      <c r="W50" s="72">
        <v>23954.763839020001</v>
      </c>
      <c r="X50" s="72">
        <v>29486.806712988873</v>
      </c>
      <c r="Y50" s="72">
        <v>36066.620361753667</v>
      </c>
      <c r="Z50" s="72">
        <v>43986.989573515093</v>
      </c>
      <c r="AA50" s="72">
        <v>53408.891671145007</v>
      </c>
      <c r="AB50" s="72">
        <v>65540.467280074503</v>
      </c>
      <c r="AC50" s="72">
        <v>80571.543988726538</v>
      </c>
      <c r="AD50" s="72">
        <v>98607.576791640735</v>
      </c>
      <c r="AF50" s="72">
        <v>2703.9558689287942</v>
      </c>
      <c r="AG50" s="72">
        <v>2972.5628866578863</v>
      </c>
      <c r="AH50" s="72">
        <v>2835.8486630026032</v>
      </c>
      <c r="AI50" s="72">
        <v>147796.92583641794</v>
      </c>
      <c r="AJ50" s="72">
        <v>221425.98184440736</v>
      </c>
      <c r="AK50" s="72">
        <v>317213.10906442534</v>
      </c>
      <c r="AL50" s="72">
        <v>397678.25919893873</v>
      </c>
      <c r="AM50" s="72">
        <v>528252.66478292667</v>
      </c>
      <c r="AN50" s="72">
        <v>701912.24041247508</v>
      </c>
      <c r="AO50" s="72">
        <v>932962.3827498554</v>
      </c>
      <c r="AP50" s="72">
        <v>1240475.9950527446</v>
      </c>
      <c r="AQ50" s="72">
        <v>1636190.9510134307</v>
      </c>
      <c r="AR50" s="72">
        <v>2140792.3902298184</v>
      </c>
      <c r="AS50" s="72">
        <v>2778557.0197281782</v>
      </c>
      <c r="AU50" s="24">
        <f t="shared" si="57"/>
        <v>0.20450222070661739</v>
      </c>
      <c r="AV50" s="24">
        <f t="shared" si="58"/>
        <v>0.1370598734332602</v>
      </c>
      <c r="AW50" s="24">
        <f t="shared" si="59"/>
        <v>11.637340774456366</v>
      </c>
      <c r="AX50" s="24">
        <f t="shared" si="60"/>
        <v>0.49913585396020155</v>
      </c>
      <c r="AY50" s="24">
        <f t="shared" si="61"/>
        <v>0.40546525109552567</v>
      </c>
      <c r="AZ50" s="24">
        <f t="shared" si="62"/>
        <v>0.23519636126522281</v>
      </c>
      <c r="BA50" s="24">
        <f t="shared" si="63"/>
        <v>0.32280784715883959</v>
      </c>
      <c r="BB50" s="24">
        <f t="shared" si="64"/>
        <v>0.32316054087922486</v>
      </c>
      <c r="BC50" s="24">
        <f t="shared" si="65"/>
        <v>0.32381755664170786</v>
      </c>
      <c r="BD50" s="24">
        <f t="shared" si="66"/>
        <v>0.32441344800374505</v>
      </c>
      <c r="BE50" s="24">
        <f t="shared" si="67"/>
        <v>0.31521083193287835</v>
      </c>
      <c r="BF50" s="24">
        <f t="shared" si="68"/>
        <v>0.30535518727516164</v>
      </c>
      <c r="BG50" s="24">
        <f t="shared" si="69"/>
        <v>0.29522432240801577</v>
      </c>
      <c r="BH50" s="24">
        <f t="shared" si="70"/>
        <v>0.31567055633615437</v>
      </c>
      <c r="BJ50" s="24">
        <f t="shared" si="71"/>
        <v>0.24722190840410296</v>
      </c>
      <c r="BK50" s="24">
        <f t="shared" si="72"/>
        <v>0.20260256363310436</v>
      </c>
      <c r="BL50" s="24">
        <f t="shared" si="73"/>
        <v>0.42342864079692566</v>
      </c>
      <c r="BM50" s="24">
        <f t="shared" si="74"/>
        <v>0.50910588675369639</v>
      </c>
      <c r="BN50" s="24">
        <f t="shared" si="75"/>
        <v>0.12539363452689734</v>
      </c>
      <c r="BO50" s="24">
        <f t="shared" si="76"/>
        <v>-7.5038158334844729E-3</v>
      </c>
      <c r="BP50" s="24">
        <f t="shared" si="77"/>
        <v>0.23093706584398488</v>
      </c>
      <c r="BQ50" s="24">
        <f t="shared" si="78"/>
        <v>0.22314432731932277</v>
      </c>
      <c r="BR50" s="24">
        <f t="shared" si="79"/>
        <v>0.21960386452400926</v>
      </c>
      <c r="BS50" s="24">
        <f t="shared" si="80"/>
        <v>0.21419747495752506</v>
      </c>
      <c r="BT50" s="24">
        <f t="shared" si="81"/>
        <v>0.22714524172542916</v>
      </c>
      <c r="BU50" s="24">
        <f t="shared" si="82"/>
        <v>0.22934039582628607</v>
      </c>
      <c r="BV50" s="24">
        <f t="shared" si="83"/>
        <v>0.22385115029492009</v>
      </c>
      <c r="BW50" s="24">
        <f t="shared" si="84"/>
        <v>0.22401951456119584</v>
      </c>
      <c r="BY50" s="112">
        <f t="shared" si="85"/>
        <v>9.933853611135457E-2</v>
      </c>
      <c r="BZ50" s="112">
        <f t="shared" si="86"/>
        <v>-4.5992037466697222E-2</v>
      </c>
      <c r="CA50" s="112">
        <f t="shared" si="87"/>
        <v>51.11735300427852</v>
      </c>
      <c r="CB50" s="112">
        <f t="shared" si="88"/>
        <v>0.49817718190892735</v>
      </c>
      <c r="CC50" s="112">
        <f t="shared" si="89"/>
        <v>0.43259208527446491</v>
      </c>
      <c r="CD50" s="112">
        <f t="shared" si="90"/>
        <v>0.2536627517438792</v>
      </c>
      <c r="CE50" s="112">
        <f t="shared" si="91"/>
        <v>0.32834182549232094</v>
      </c>
      <c r="CF50" s="112">
        <f t="shared" si="92"/>
        <v>0.32874339725462587</v>
      </c>
      <c r="CG50" s="112">
        <f t="shared" si="93"/>
        <v>0.32917240793750069</v>
      </c>
      <c r="CH50" s="112">
        <f t="shared" si="94"/>
        <v>0.32960987279734666</v>
      </c>
      <c r="CI50" s="112">
        <f t="shared" si="95"/>
        <v>0.31900250995494717</v>
      </c>
      <c r="CJ50" s="112">
        <f t="shared" si="96"/>
        <v>0.30840009162979753</v>
      </c>
      <c r="CK50" s="112">
        <f t="shared" si="97"/>
        <v>0.29791054583760657</v>
      </c>
      <c r="CL50" s="112">
        <f t="shared" si="98"/>
        <v>0.3201172162451702</v>
      </c>
    </row>
    <row r="51" spans="1:90" x14ac:dyDescent="0.15">
      <c r="A51" t="s">
        <v>153</v>
      </c>
      <c r="B51" s="8">
        <f t="shared" si="43"/>
        <v>405.02362317672777</v>
      </c>
      <c r="C51" s="8">
        <f t="shared" si="44"/>
        <v>476.19155058130679</v>
      </c>
      <c r="D51" s="8">
        <f t="shared" si="45"/>
        <v>530.40629454698581</v>
      </c>
      <c r="E51" s="8">
        <f t="shared" si="46"/>
        <v>950.05560815386139</v>
      </c>
      <c r="F51" s="8">
        <f t="shared" si="47"/>
        <v>1344.5424087438994</v>
      </c>
      <c r="G51" s="8">
        <f t="shared" si="48"/>
        <v>2145.3869683929138</v>
      </c>
      <c r="H51" s="8">
        <f t="shared" si="49"/>
        <v>3077.7895641883988</v>
      </c>
      <c r="I51" s="8">
        <f t="shared" si="50"/>
        <v>4174.6897933001555</v>
      </c>
      <c r="J51" s="8">
        <f t="shared" si="51"/>
        <v>5636.0972040477809</v>
      </c>
      <c r="K51" s="8">
        <f t="shared" si="52"/>
        <v>7672.3989637604627</v>
      </c>
      <c r="L51" s="8">
        <f t="shared" si="53"/>
        <v>10508.460000627676</v>
      </c>
      <c r="M51" s="8">
        <f t="shared" si="54"/>
        <v>14377.900823818934</v>
      </c>
      <c r="N51" s="8">
        <f t="shared" si="55"/>
        <v>19707.271458476614</v>
      </c>
      <c r="O51" s="8">
        <f t="shared" si="56"/>
        <v>26822.996876444635</v>
      </c>
      <c r="P51" s="24"/>
      <c r="Q51" s="72">
        <v>366.79999999999995</v>
      </c>
      <c r="R51" s="72">
        <v>432.31599999999997</v>
      </c>
      <c r="S51" s="72">
        <v>482.72699999999998</v>
      </c>
      <c r="T51" s="72">
        <v>866.67899999999997</v>
      </c>
      <c r="U51" s="72">
        <v>1229.539</v>
      </c>
      <c r="V51" s="72">
        <v>1966.6840000000002</v>
      </c>
      <c r="W51" s="72">
        <v>2823.31</v>
      </c>
      <c r="X51" s="72">
        <v>3839.2528466067974</v>
      </c>
      <c r="Y51" s="72">
        <v>5196.1253129242978</v>
      </c>
      <c r="Z51" s="72">
        <v>7090.840326130734</v>
      </c>
      <c r="AA51" s="72">
        <v>9735.4263291131774</v>
      </c>
      <c r="AB51" s="72">
        <v>13351.739897070725</v>
      </c>
      <c r="AC51" s="72">
        <v>18343.133412760428</v>
      </c>
      <c r="AD51" s="72">
        <v>25022.471459355438</v>
      </c>
      <c r="AF51" s="72">
        <v>38.223623176727834</v>
      </c>
      <c r="AG51" s="72">
        <v>43.875550581306825</v>
      </c>
      <c r="AH51" s="72">
        <v>47.679294546985801</v>
      </c>
      <c r="AI51" s="72">
        <v>83.376608153861355</v>
      </c>
      <c r="AJ51" s="72">
        <v>115.0034087438995</v>
      </c>
      <c r="AK51" s="72">
        <v>178.70296839291342</v>
      </c>
      <c r="AL51" s="72">
        <v>254.47956418839871</v>
      </c>
      <c r="AM51" s="72">
        <v>335.43694669335821</v>
      </c>
      <c r="AN51" s="72">
        <v>439.97189112348281</v>
      </c>
      <c r="AO51" s="72">
        <v>581.55863762972842</v>
      </c>
      <c r="AP51" s="72">
        <v>773.03367151449811</v>
      </c>
      <c r="AQ51" s="72">
        <v>1026.1609267482095</v>
      </c>
      <c r="AR51" s="72">
        <v>1364.1380457161886</v>
      </c>
      <c r="AS51" s="72">
        <v>1800.5254170891974</v>
      </c>
      <c r="AU51" s="24">
        <f t="shared" si="57"/>
        <v>0.17571302840655711</v>
      </c>
      <c r="AV51" s="24">
        <f t="shared" si="58"/>
        <v>0.11385070545560261</v>
      </c>
      <c r="AW51" s="24">
        <f t="shared" si="59"/>
        <v>0.79118464075788064</v>
      </c>
      <c r="AX51" s="24">
        <f t="shared" si="60"/>
        <v>0.41522495862805431</v>
      </c>
      <c r="AY51" s="24">
        <f t="shared" si="61"/>
        <v>0.59562610628041157</v>
      </c>
      <c r="AZ51" s="24">
        <f t="shared" si="62"/>
        <v>0.43460811943587863</v>
      </c>
      <c r="BA51" s="24">
        <f t="shared" si="63"/>
        <v>0.35639221143470379</v>
      </c>
      <c r="BB51" s="24">
        <f t="shared" si="64"/>
        <v>0.350063713259126</v>
      </c>
      <c r="BC51" s="24">
        <f t="shared" si="65"/>
        <v>0.36129642303724507</v>
      </c>
      <c r="BD51" s="24">
        <f t="shared" si="66"/>
        <v>0.36964462487716854</v>
      </c>
      <c r="BE51" s="24">
        <f t="shared" si="67"/>
        <v>0.36822149229859891</v>
      </c>
      <c r="BF51" s="24">
        <f t="shared" si="68"/>
        <v>0.37066402807764942</v>
      </c>
      <c r="BG51" s="24">
        <f t="shared" si="69"/>
        <v>0.3610710611543011</v>
      </c>
      <c r="BH51" s="24">
        <f t="shared" si="70"/>
        <v>0.36246091894418964</v>
      </c>
      <c r="BJ51" s="24">
        <f t="shared" si="71"/>
        <v>0.17861504907306447</v>
      </c>
      <c r="BK51" s="24">
        <f t="shared" si="72"/>
        <v>0.1166068338900248</v>
      </c>
      <c r="BL51" s="24">
        <f t="shared" si="73"/>
        <v>0.79538124032838442</v>
      </c>
      <c r="BM51" s="24">
        <f t="shared" si="74"/>
        <v>0.4186786572652621</v>
      </c>
      <c r="BN51" s="24">
        <f t="shared" si="75"/>
        <v>0.59952957978559462</v>
      </c>
      <c r="BO51" s="24">
        <f t="shared" si="76"/>
        <v>0.43556870346227439</v>
      </c>
      <c r="BP51" s="24">
        <f t="shared" si="77"/>
        <v>0.35984105415515732</v>
      </c>
      <c r="BQ51" s="24">
        <f t="shared" si="78"/>
        <v>0.35342097031111908</v>
      </c>
      <c r="BR51" s="24">
        <f t="shared" si="79"/>
        <v>0.36463997673299375</v>
      </c>
      <c r="BS51" s="24">
        <f t="shared" si="80"/>
        <v>0.37295805311491437</v>
      </c>
      <c r="BT51" s="24">
        <f t="shared" si="81"/>
        <v>0.37145918891535246</v>
      </c>
      <c r="BU51" s="24">
        <f t="shared" si="82"/>
        <v>0.37383843260643346</v>
      </c>
      <c r="BV51" s="24">
        <f t="shared" si="83"/>
        <v>0.36413288265943256</v>
      </c>
      <c r="BW51" s="24">
        <f t="shared" si="84"/>
        <v>0.36573794749603539</v>
      </c>
      <c r="BY51" s="112">
        <f t="shared" si="85"/>
        <v>0.14786477405470366</v>
      </c>
      <c r="BZ51" s="112">
        <f t="shared" si="86"/>
        <v>8.6693931250621414E-2</v>
      </c>
      <c r="CA51" s="112">
        <f t="shared" si="87"/>
        <v>0.748696345993489</v>
      </c>
      <c r="CB51" s="112">
        <f t="shared" si="88"/>
        <v>0.3793246246198303</v>
      </c>
      <c r="CC51" s="112">
        <f t="shared" si="89"/>
        <v>0.55389279626368415</v>
      </c>
      <c r="CD51" s="112">
        <f t="shared" si="90"/>
        <v>0.42403658135591593</v>
      </c>
      <c r="CE51" s="112">
        <f t="shared" si="91"/>
        <v>0.31812920916912746</v>
      </c>
      <c r="CF51" s="112">
        <f t="shared" si="92"/>
        <v>0.31163813485842962</v>
      </c>
      <c r="CG51" s="112">
        <f t="shared" si="93"/>
        <v>0.32180861860220022</v>
      </c>
      <c r="CH51" s="112">
        <f t="shared" si="94"/>
        <v>0.32924458772578591</v>
      </c>
      <c r="CI51" s="112">
        <f t="shared" si="95"/>
        <v>0.32744661010405163</v>
      </c>
      <c r="CJ51" s="112">
        <f t="shared" si="96"/>
        <v>0.32936073685731859</v>
      </c>
      <c r="CK51" s="112">
        <f t="shared" si="97"/>
        <v>0.3198997145071929</v>
      </c>
      <c r="CL51" s="112">
        <f t="shared" si="98"/>
        <v>0.32248981141211908</v>
      </c>
    </row>
    <row r="52" spans="1:90" x14ac:dyDescent="0.15">
      <c r="A52" t="s">
        <v>184</v>
      </c>
      <c r="B52" s="8">
        <f t="shared" si="43"/>
        <v>593.17726000000005</v>
      </c>
      <c r="C52" s="8">
        <f t="shared" si="44"/>
        <v>760.30315276035822</v>
      </c>
      <c r="D52" s="8">
        <f t="shared" si="45"/>
        <v>915.71454734411816</v>
      </c>
      <c r="E52" s="8">
        <f t="shared" si="46"/>
        <v>1254.3788612551164</v>
      </c>
      <c r="F52" s="8">
        <f t="shared" si="47"/>
        <v>1491.0332850949071</v>
      </c>
      <c r="G52" s="8">
        <f t="shared" si="48"/>
        <v>1769.3832169953616</v>
      </c>
      <c r="H52" s="8">
        <f t="shared" si="49"/>
        <v>2136.7636655209053</v>
      </c>
      <c r="I52" s="8">
        <f t="shared" si="50"/>
        <v>2995.7255026009261</v>
      </c>
      <c r="J52" s="8">
        <f t="shared" si="51"/>
        <v>4018.5805194776603</v>
      </c>
      <c r="K52" s="8">
        <f t="shared" si="52"/>
        <v>5365.2488736389305</v>
      </c>
      <c r="L52" s="8">
        <f t="shared" si="53"/>
        <v>7131.6322037763885</v>
      </c>
      <c r="M52" s="8">
        <f t="shared" si="54"/>
        <v>9441.640316808287</v>
      </c>
      <c r="N52" s="8">
        <f t="shared" si="55"/>
        <v>12439.918573819643</v>
      </c>
      <c r="O52" s="8">
        <f t="shared" si="56"/>
        <v>16303.916669445109</v>
      </c>
      <c r="P52" s="24"/>
      <c r="Q52" s="72">
        <v>536.81200000000001</v>
      </c>
      <c r="R52" s="72">
        <v>690.25</v>
      </c>
      <c r="S52" s="72">
        <v>834</v>
      </c>
      <c r="T52" s="72">
        <v>1145</v>
      </c>
      <c r="U52" s="72">
        <v>1363.5</v>
      </c>
      <c r="V52" s="72">
        <v>1622</v>
      </c>
      <c r="W52" s="72">
        <v>1963</v>
      </c>
      <c r="X52" s="72">
        <v>2759.1615812227014</v>
      </c>
      <c r="Y52" s="72">
        <v>3710.4022859609727</v>
      </c>
      <c r="Z52" s="72">
        <v>4965.7163529330082</v>
      </c>
      <c r="AA52" s="72">
        <v>6616.0067764243286</v>
      </c>
      <c r="AB52" s="72">
        <v>8778.9260993145399</v>
      </c>
      <c r="AC52" s="72">
        <v>11592.332592218469</v>
      </c>
      <c r="AD52" s="72">
        <v>15225.70834268227</v>
      </c>
      <c r="AF52" s="72">
        <v>56.365259999999999</v>
      </c>
      <c r="AG52" s="72">
        <v>70.053152760358245</v>
      </c>
      <c r="AH52" s="72">
        <v>81.714547344118145</v>
      </c>
      <c r="AI52" s="72">
        <v>109.37886125511639</v>
      </c>
      <c r="AJ52" s="72">
        <v>127.53328509490707</v>
      </c>
      <c r="AK52" s="72">
        <v>147.38321699536152</v>
      </c>
      <c r="AL52" s="72">
        <v>173.76366552090516</v>
      </c>
      <c r="AM52" s="72">
        <v>236.56392137822488</v>
      </c>
      <c r="AN52" s="72">
        <v>308.17823351668773</v>
      </c>
      <c r="AO52" s="72">
        <v>399.53252070592231</v>
      </c>
      <c r="AP52" s="72">
        <v>515.62542735206011</v>
      </c>
      <c r="AQ52" s="72">
        <v>662.71421749374781</v>
      </c>
      <c r="AR52" s="72">
        <v>847.58598160117469</v>
      </c>
      <c r="AS52" s="72">
        <v>1078.2083267628389</v>
      </c>
      <c r="AU52" s="24">
        <f t="shared" si="57"/>
        <v>0.28174696508149721</v>
      </c>
      <c r="AV52" s="24">
        <f t="shared" si="58"/>
        <v>0.20440714209788946</v>
      </c>
      <c r="AW52" s="24">
        <f t="shared" si="59"/>
        <v>0.36983611857345644</v>
      </c>
      <c r="AX52" s="24">
        <f t="shared" si="60"/>
        <v>0.18866263706245601</v>
      </c>
      <c r="AY52" s="24">
        <f t="shared" si="61"/>
        <v>0.18668257421412093</v>
      </c>
      <c r="AZ52" s="24">
        <f t="shared" si="62"/>
        <v>0.20763192789259222</v>
      </c>
      <c r="BA52" s="24">
        <f t="shared" si="63"/>
        <v>0.40199197082032989</v>
      </c>
      <c r="BB52" s="24">
        <f t="shared" si="64"/>
        <v>0.34143816447424125</v>
      </c>
      <c r="BC52" s="24">
        <f t="shared" si="65"/>
        <v>0.33511045694719876</v>
      </c>
      <c r="BD52" s="24">
        <f t="shared" si="66"/>
        <v>0.32922672773228223</v>
      </c>
      <c r="BE52" s="24">
        <f t="shared" si="67"/>
        <v>0.32391015787503563</v>
      </c>
      <c r="BF52" s="24">
        <f t="shared" si="68"/>
        <v>0.31755904232802989</v>
      </c>
      <c r="BG52" s="24">
        <f t="shared" si="69"/>
        <v>0.31061281251128281</v>
      </c>
      <c r="BH52" s="24">
        <f t="shared" si="70"/>
        <v>0.33683095659984486</v>
      </c>
      <c r="BJ52" s="24">
        <f t="shared" si="71"/>
        <v>0.28583191135816644</v>
      </c>
      <c r="BK52" s="24">
        <f t="shared" si="72"/>
        <v>0.20825787758058678</v>
      </c>
      <c r="BL52" s="24">
        <f t="shared" si="73"/>
        <v>0.37290167865707424</v>
      </c>
      <c r="BM52" s="24">
        <f t="shared" si="74"/>
        <v>0.19082969432314401</v>
      </c>
      <c r="BN52" s="24">
        <f t="shared" si="75"/>
        <v>0.18958562522918965</v>
      </c>
      <c r="BO52" s="24">
        <f t="shared" si="76"/>
        <v>0.21023427866831068</v>
      </c>
      <c r="BP52" s="24">
        <f t="shared" si="77"/>
        <v>0.40558409639465176</v>
      </c>
      <c r="BQ52" s="24">
        <f t="shared" si="78"/>
        <v>0.34475715783079885</v>
      </c>
      <c r="BR52" s="24">
        <f t="shared" si="79"/>
        <v>0.33832290146051269</v>
      </c>
      <c r="BS52" s="24">
        <f t="shared" si="80"/>
        <v>0.33233682840474232</v>
      </c>
      <c r="BT52" s="24">
        <f t="shared" si="81"/>
        <v>0.32692217465641371</v>
      </c>
      <c r="BU52" s="24">
        <f t="shared" si="82"/>
        <v>0.32047273904305906</v>
      </c>
      <c r="BV52" s="24">
        <f t="shared" si="83"/>
        <v>0.31342921897382081</v>
      </c>
      <c r="BW52" s="24">
        <f t="shared" si="84"/>
        <v>0.33996633281776956</v>
      </c>
      <c r="BY52" s="112">
        <f t="shared" si="85"/>
        <v>0.2428427148275063</v>
      </c>
      <c r="BZ52" s="112">
        <f t="shared" si="86"/>
        <v>0.16646495017364682</v>
      </c>
      <c r="CA52" s="112">
        <f t="shared" si="87"/>
        <v>0.33854821216224407</v>
      </c>
      <c r="CB52" s="112">
        <f t="shared" si="88"/>
        <v>0.16597744419232074</v>
      </c>
      <c r="CC52" s="112">
        <f t="shared" si="89"/>
        <v>0.15564510775114604</v>
      </c>
      <c r="CD52" s="112">
        <f t="shared" si="90"/>
        <v>0.1789922154187602</v>
      </c>
      <c r="CE52" s="112">
        <f t="shared" si="91"/>
        <v>0.36141189626184733</v>
      </c>
      <c r="CF52" s="112">
        <f t="shared" si="92"/>
        <v>0.30272710953232784</v>
      </c>
      <c r="CG52" s="112">
        <f t="shared" si="93"/>
        <v>0.29643328844730954</v>
      </c>
      <c r="CH52" s="112">
        <f t="shared" si="94"/>
        <v>0.29057185743232283</v>
      </c>
      <c r="CI52" s="112">
        <f t="shared" si="95"/>
        <v>0.28526287172656839</v>
      </c>
      <c r="CJ52" s="112">
        <f t="shared" si="96"/>
        <v>0.27896151799274027</v>
      </c>
      <c r="CK52" s="112">
        <f t="shared" si="97"/>
        <v>0.27209315652672239</v>
      </c>
      <c r="CL52" s="112">
        <f t="shared" si="98"/>
        <v>0.29792351779238135</v>
      </c>
    </row>
    <row r="53" spans="1:90" x14ac:dyDescent="0.15">
      <c r="A53" t="s">
        <v>26</v>
      </c>
      <c r="B53" s="8">
        <f t="shared" si="43"/>
        <v>718.25209499999994</v>
      </c>
      <c r="C53" s="8">
        <f t="shared" si="44"/>
        <v>1200.5258169989497</v>
      </c>
      <c r="D53" s="8">
        <f t="shared" si="45"/>
        <v>1501.5415932141195</v>
      </c>
      <c r="E53" s="8">
        <f t="shared" si="46"/>
        <v>2395.510891164206</v>
      </c>
      <c r="F53" s="8">
        <f t="shared" si="47"/>
        <v>3109.8229528710863</v>
      </c>
      <c r="G53" s="8">
        <f t="shared" si="48"/>
        <v>5205.9800140516118</v>
      </c>
      <c r="H53" s="8">
        <f t="shared" si="49"/>
        <v>7958.6660873295186</v>
      </c>
      <c r="I53" s="8">
        <f t="shared" si="50"/>
        <v>10046.229394059745</v>
      </c>
      <c r="J53" s="8">
        <f t="shared" si="51"/>
        <v>12873.355588593229</v>
      </c>
      <c r="K53" s="8">
        <f t="shared" si="52"/>
        <v>16427.578690982999</v>
      </c>
      <c r="L53" s="8">
        <f t="shared" si="53"/>
        <v>20885.539428129377</v>
      </c>
      <c r="M53" s="8">
        <f t="shared" si="54"/>
        <v>26463.642262367503</v>
      </c>
      <c r="N53" s="8">
        <f t="shared" si="55"/>
        <v>33429.981681718193</v>
      </c>
      <c r="O53" s="8">
        <f t="shared" si="56"/>
        <v>42628.15334994642</v>
      </c>
      <c r="P53" s="24"/>
      <c r="Q53" s="72">
        <v>649.43899999999996</v>
      </c>
      <c r="R53" s="72">
        <v>1071.7540000000001</v>
      </c>
      <c r="S53" s="72">
        <v>1349.335</v>
      </c>
      <c r="T53" s="72">
        <v>2177.5</v>
      </c>
      <c r="U53" s="72">
        <v>2842</v>
      </c>
      <c r="V53" s="72">
        <v>4589</v>
      </c>
      <c r="W53" s="72">
        <v>7039.1503386499999</v>
      </c>
      <c r="X53" s="72">
        <v>8881.100647412215</v>
      </c>
      <c r="Y53" s="72">
        <v>11385.873238343665</v>
      </c>
      <c r="Z53" s="72">
        <v>14540.205159699202</v>
      </c>
      <c r="AA53" s="72">
        <v>18505.270319457508</v>
      </c>
      <c r="AB53" s="72">
        <v>23479.819941492351</v>
      </c>
      <c r="AC53" s="72">
        <v>29711.703495476097</v>
      </c>
      <c r="AD53" s="72">
        <v>37987.757502399603</v>
      </c>
      <c r="AF53" s="72">
        <v>68.813095000000004</v>
      </c>
      <c r="AG53" s="72">
        <v>128.77181699894965</v>
      </c>
      <c r="AH53" s="72">
        <v>152.20659321411952</v>
      </c>
      <c r="AI53" s="72">
        <v>218.01089116420604</v>
      </c>
      <c r="AJ53" s="72">
        <v>267.8229528710861</v>
      </c>
      <c r="AK53" s="72">
        <v>616.98001405161165</v>
      </c>
      <c r="AL53" s="72">
        <v>919.51574867951854</v>
      </c>
      <c r="AM53" s="72">
        <v>1165.1287466475296</v>
      </c>
      <c r="AN53" s="72">
        <v>1487.4823502495642</v>
      </c>
      <c r="AO53" s="72">
        <v>1887.3735312837953</v>
      </c>
      <c r="AP53" s="72">
        <v>2380.2691086718683</v>
      </c>
      <c r="AQ53" s="72">
        <v>2983.8223208751533</v>
      </c>
      <c r="AR53" s="72">
        <v>3718.2781862420943</v>
      </c>
      <c r="AS53" s="72">
        <v>4640.3958475468189</v>
      </c>
      <c r="AU53" s="24">
        <f t="shared" si="57"/>
        <v>0.67145466801450793</v>
      </c>
      <c r="AV53" s="24">
        <f t="shared" si="58"/>
        <v>0.25073661220184595</v>
      </c>
      <c r="AW53" s="24">
        <f t="shared" si="59"/>
        <v>0.59536765547500003</v>
      </c>
      <c r="AX53" s="24">
        <f t="shared" si="60"/>
        <v>0.2981877746169328</v>
      </c>
      <c r="AY53" s="24">
        <f t="shared" si="61"/>
        <v>0.67404385810622669</v>
      </c>
      <c r="AZ53" s="24">
        <f t="shared" si="62"/>
        <v>0.52875463713807047</v>
      </c>
      <c r="BA53" s="24">
        <f t="shared" si="63"/>
        <v>0.26230065237360578</v>
      </c>
      <c r="BB53" s="24">
        <f t="shared" si="64"/>
        <v>0.28141167035317172</v>
      </c>
      <c r="BC53" s="24">
        <f t="shared" si="65"/>
        <v>0.27609142604116998</v>
      </c>
      <c r="BD53" s="24">
        <f t="shared" si="66"/>
        <v>0.27137053007046785</v>
      </c>
      <c r="BE53" s="24">
        <f t="shared" si="67"/>
        <v>0.26707966310534159</v>
      </c>
      <c r="BF53" s="24">
        <f t="shared" si="68"/>
        <v>0.26324189808358844</v>
      </c>
      <c r="BG53" s="24">
        <f t="shared" si="69"/>
        <v>0.27514737386943944</v>
      </c>
      <c r="BH53" s="24">
        <f t="shared" si="70"/>
        <v>0.27093201375064369</v>
      </c>
      <c r="BJ53" s="24">
        <f t="shared" si="71"/>
        <v>0.65027662336262559</v>
      </c>
      <c r="BK53" s="24">
        <f t="shared" si="72"/>
        <v>0.25899693399791368</v>
      </c>
      <c r="BL53" s="24">
        <f t="shared" si="73"/>
        <v>0.61375788814490106</v>
      </c>
      <c r="BM53" s="24">
        <f t="shared" si="74"/>
        <v>0.30516647531572905</v>
      </c>
      <c r="BN53" s="24">
        <f t="shared" si="75"/>
        <v>0.61470795214637586</v>
      </c>
      <c r="BO53" s="24">
        <f t="shared" si="76"/>
        <v>0.5339181387339289</v>
      </c>
      <c r="BP53" s="24">
        <f t="shared" si="77"/>
        <v>0.26167225022153362</v>
      </c>
      <c r="BQ53" s="24">
        <f t="shared" si="78"/>
        <v>0.28203402825541612</v>
      </c>
      <c r="BR53" s="24">
        <f t="shared" si="79"/>
        <v>0.27703908653513221</v>
      </c>
      <c r="BS53" s="24">
        <f t="shared" si="80"/>
        <v>0.27269664466277255</v>
      </c>
      <c r="BT53" s="24">
        <f t="shared" si="81"/>
        <v>0.26881799272093398</v>
      </c>
      <c r="BU53" s="24">
        <f t="shared" si="82"/>
        <v>0.26541445247504125</v>
      </c>
      <c r="BV53" s="24">
        <f t="shared" si="83"/>
        <v>0.27854525433668309</v>
      </c>
      <c r="BW53" s="24">
        <f t="shared" si="84"/>
        <v>0.27229862978988506</v>
      </c>
      <c r="BY53" s="112">
        <f t="shared" si="85"/>
        <v>0.8713272088539199</v>
      </c>
      <c r="BZ53" s="112">
        <f t="shared" si="86"/>
        <v>0.18198684123064779</v>
      </c>
      <c r="CA53" s="112">
        <f t="shared" si="87"/>
        <v>0.43233539730775705</v>
      </c>
      <c r="CB53" s="112">
        <f t="shared" si="88"/>
        <v>0.22848428094980622</v>
      </c>
      <c r="CC53" s="112">
        <f t="shared" si="89"/>
        <v>1.3036861009765239</v>
      </c>
      <c r="CD53" s="112">
        <f t="shared" si="90"/>
        <v>0.49034932694367495</v>
      </c>
      <c r="CE53" s="112">
        <f t="shared" si="91"/>
        <v>0.26711124667601016</v>
      </c>
      <c r="CF53" s="112">
        <f t="shared" si="92"/>
        <v>0.27666779703921573</v>
      </c>
      <c r="CG53" s="112">
        <f t="shared" si="93"/>
        <v>0.2688375972778021</v>
      </c>
      <c r="CH53" s="112">
        <f t="shared" si="94"/>
        <v>0.26115422793537024</v>
      </c>
      <c r="CI53" s="112">
        <f t="shared" si="95"/>
        <v>0.25356511581165408</v>
      </c>
      <c r="CJ53" s="112">
        <f t="shared" si="96"/>
        <v>0.2461459786759439</v>
      </c>
      <c r="CK53" s="112">
        <f t="shared" si="97"/>
        <v>0.24799587742429496</v>
      </c>
      <c r="CL53" s="112">
        <f t="shared" si="98"/>
        <v>0.26016664340402418</v>
      </c>
    </row>
    <row r="54" spans="1:90" x14ac:dyDescent="0.15">
      <c r="A54" t="s">
        <v>27</v>
      </c>
      <c r="B54" s="8">
        <f t="shared" si="43"/>
        <v>1008.0268212115086</v>
      </c>
      <c r="C54" s="8">
        <f t="shared" si="44"/>
        <v>1380.4963562451912</v>
      </c>
      <c r="D54" s="8">
        <f t="shared" si="45"/>
        <v>2211.3706690291333</v>
      </c>
      <c r="E54" s="8">
        <f t="shared" si="46"/>
        <v>4267.0081138567803</v>
      </c>
      <c r="F54" s="8">
        <f t="shared" si="47"/>
        <v>8075.4115367665872</v>
      </c>
      <c r="G54" s="8">
        <f t="shared" si="48"/>
        <v>11388.117477502183</v>
      </c>
      <c r="H54" s="8">
        <f t="shared" si="49"/>
        <v>15352.713250004639</v>
      </c>
      <c r="I54" s="8">
        <f t="shared" si="50"/>
        <v>20392.808364291435</v>
      </c>
      <c r="J54" s="8">
        <f t="shared" si="51"/>
        <v>26932.004765877595</v>
      </c>
      <c r="K54" s="8">
        <f t="shared" si="52"/>
        <v>36011.050811096371</v>
      </c>
      <c r="L54" s="8">
        <f t="shared" si="53"/>
        <v>48248.948099476656</v>
      </c>
      <c r="M54" s="8">
        <f t="shared" si="54"/>
        <v>64182.084928827047</v>
      </c>
      <c r="N54" s="8">
        <f t="shared" si="55"/>
        <v>84705.541617226845</v>
      </c>
      <c r="O54" s="8">
        <f t="shared" si="56"/>
        <v>110878.82428497114</v>
      </c>
      <c r="P54" s="24"/>
      <c r="Q54" s="72">
        <v>911.77070000000003</v>
      </c>
      <c r="R54" s="72">
        <v>1252.1719999999998</v>
      </c>
      <c r="S54" s="72">
        <v>2012.02</v>
      </c>
      <c r="T54" s="72">
        <v>3527.0749999999998</v>
      </c>
      <c r="U54" s="72">
        <v>5920.98</v>
      </c>
      <c r="V54" s="72">
        <v>8330.5400000000009</v>
      </c>
      <c r="W54" s="72">
        <v>10801.455</v>
      </c>
      <c r="X54" s="72">
        <v>14195.352838391003</v>
      </c>
      <c r="Y54" s="72">
        <v>18556.939465685671</v>
      </c>
      <c r="Z54" s="72">
        <v>24738.732917309739</v>
      </c>
      <c r="AA54" s="72">
        <v>33181.972721978789</v>
      </c>
      <c r="AB54" s="72">
        <v>44226.172881127903</v>
      </c>
      <c r="AC54" s="72">
        <v>58516.24573349212</v>
      </c>
      <c r="AD54" s="72">
        <v>76821.408575472407</v>
      </c>
      <c r="AF54" s="72">
        <v>96.256121211508614</v>
      </c>
      <c r="AG54" s="72">
        <v>128.32435624519135</v>
      </c>
      <c r="AH54" s="72">
        <v>199.35066902913312</v>
      </c>
      <c r="AI54" s="72">
        <v>739.93311385678021</v>
      </c>
      <c r="AJ54" s="72">
        <v>2154.4315367665881</v>
      </c>
      <c r="AK54" s="72">
        <v>3057.5774775021819</v>
      </c>
      <c r="AL54" s="72">
        <v>4551.2582500046401</v>
      </c>
      <c r="AM54" s="72">
        <v>6197.4555259004337</v>
      </c>
      <c r="AN54" s="72">
        <v>8375.0653001919254</v>
      </c>
      <c r="AO54" s="72">
        <v>11272.317893786629</v>
      </c>
      <c r="AP54" s="72">
        <v>15066.975377497867</v>
      </c>
      <c r="AQ54" s="72">
        <v>19955.912047699145</v>
      </c>
      <c r="AR54" s="72">
        <v>26189.295883734725</v>
      </c>
      <c r="AS54" s="72">
        <v>34057.415709498731</v>
      </c>
      <c r="AU54" s="24">
        <f t="shared" si="57"/>
        <v>0.36950359573371849</v>
      </c>
      <c r="AV54" s="24">
        <f t="shared" si="58"/>
        <v>0.60186635699918489</v>
      </c>
      <c r="AW54" s="24">
        <f t="shared" si="59"/>
        <v>0.92957615546657379</v>
      </c>
      <c r="AX54" s="24">
        <f t="shared" si="60"/>
        <v>0.89252312657721689</v>
      </c>
      <c r="AY54" s="24">
        <f t="shared" si="61"/>
        <v>0.41022131511851234</v>
      </c>
      <c r="AZ54" s="24">
        <f t="shared" si="62"/>
        <v>0.3481344287442345</v>
      </c>
      <c r="BA54" s="24">
        <f t="shared" si="63"/>
        <v>0.32828693092963701</v>
      </c>
      <c r="BB54" s="24">
        <f t="shared" si="64"/>
        <v>0.32066188652253191</v>
      </c>
      <c r="BC54" s="24">
        <f t="shared" si="65"/>
        <v>0.33710992271625395</v>
      </c>
      <c r="BD54" s="24">
        <f t="shared" si="66"/>
        <v>0.33983727252439211</v>
      </c>
      <c r="BE54" s="24">
        <f t="shared" si="67"/>
        <v>0.33022765173036417</v>
      </c>
      <c r="BF54" s="24">
        <f t="shared" si="68"/>
        <v>0.3197692426345875</v>
      </c>
      <c r="BG54" s="24">
        <f t="shared" si="69"/>
        <v>0.30899138554615346</v>
      </c>
      <c r="BH54" s="24">
        <f t="shared" si="70"/>
        <v>0.32637464264475979</v>
      </c>
      <c r="BJ54" s="24">
        <f t="shared" si="71"/>
        <v>0.37334090687494093</v>
      </c>
      <c r="BK54" s="24">
        <f t="shared" si="72"/>
        <v>0.6068239826477515</v>
      </c>
      <c r="BL54" s="24">
        <f t="shared" si="73"/>
        <v>0.75300195823103144</v>
      </c>
      <c r="BM54" s="24">
        <f t="shared" si="74"/>
        <v>0.67872245415819044</v>
      </c>
      <c r="BN54" s="24">
        <f t="shared" si="75"/>
        <v>0.40695290306672227</v>
      </c>
      <c r="BO54" s="24">
        <f t="shared" si="76"/>
        <v>0.29660922341168749</v>
      </c>
      <c r="BP54" s="24">
        <f t="shared" si="77"/>
        <v>0.31420746912253983</v>
      </c>
      <c r="BQ54" s="24">
        <f t="shared" si="78"/>
        <v>0.30725454146506714</v>
      </c>
      <c r="BR54" s="24">
        <f t="shared" si="79"/>
        <v>0.333125700121782</v>
      </c>
      <c r="BS54" s="24">
        <f t="shared" si="80"/>
        <v>0.34129637248968803</v>
      </c>
      <c r="BT54" s="24">
        <f t="shared" si="81"/>
        <v>0.33283735875756881</v>
      </c>
      <c r="BU54" s="24">
        <f t="shared" si="82"/>
        <v>0.32311348510243909</v>
      </c>
      <c r="BV54" s="24">
        <f t="shared" si="83"/>
        <v>0.31282189437356922</v>
      </c>
      <c r="BW54" s="24">
        <f t="shared" si="84"/>
        <v>0.32347056431237631</v>
      </c>
      <c r="BY54" s="112">
        <f t="shared" si="85"/>
        <v>0.33315528020516783</v>
      </c>
      <c r="BZ54" s="112">
        <f t="shared" si="86"/>
        <v>0.55349050532722477</v>
      </c>
      <c r="CA54" s="112">
        <f t="shared" si="87"/>
        <v>2.7117162308025482</v>
      </c>
      <c r="CB54" s="112">
        <f t="shared" si="88"/>
        <v>1.9116571436260861</v>
      </c>
      <c r="CC54" s="112">
        <f t="shared" si="89"/>
        <v>0.41920382491757069</v>
      </c>
      <c r="CD54" s="112">
        <f t="shared" si="90"/>
        <v>0.48851771819129386</v>
      </c>
      <c r="CE54" s="112">
        <f t="shared" si="91"/>
        <v>0.36170157470060404</v>
      </c>
      <c r="CF54" s="112">
        <f t="shared" si="92"/>
        <v>0.3513715855145414</v>
      </c>
      <c r="CG54" s="112">
        <f t="shared" si="93"/>
        <v>0.34593791089943005</v>
      </c>
      <c r="CH54" s="112">
        <f t="shared" si="94"/>
        <v>0.33663506649354491</v>
      </c>
      <c r="CI54" s="112">
        <f t="shared" si="95"/>
        <v>0.32448029864725059</v>
      </c>
      <c r="CJ54" s="112">
        <f t="shared" si="96"/>
        <v>0.31235775248640008</v>
      </c>
      <c r="CK54" s="112">
        <f t="shared" si="97"/>
        <v>0.30043265999566748</v>
      </c>
      <c r="CL54" s="112">
        <f t="shared" si="98"/>
        <v>0.33311802830928117</v>
      </c>
    </row>
    <row r="55" spans="1:90" x14ac:dyDescent="0.15">
      <c r="A55" t="s">
        <v>185</v>
      </c>
      <c r="B55" s="8">
        <f t="shared" si="43"/>
        <v>207.16416999999998</v>
      </c>
      <c r="C55" s="8">
        <f t="shared" si="44"/>
        <v>323.77973136017874</v>
      </c>
      <c r="D55" s="8">
        <f t="shared" si="45"/>
        <v>427.89845901316232</v>
      </c>
      <c r="E55" s="8">
        <f t="shared" si="46"/>
        <v>558.1712050737832</v>
      </c>
      <c r="F55" s="8">
        <f t="shared" si="47"/>
        <v>695.48747291555617</v>
      </c>
      <c r="G55" s="8">
        <f t="shared" si="48"/>
        <v>868.32863176837714</v>
      </c>
      <c r="H55" s="8">
        <f t="shared" si="49"/>
        <v>1060.8097676428338</v>
      </c>
      <c r="I55" s="8">
        <f t="shared" si="50"/>
        <v>1459.4286435575784</v>
      </c>
      <c r="J55" s="8">
        <f t="shared" si="51"/>
        <v>1999.0872260976466</v>
      </c>
      <c r="K55" s="8">
        <f t="shared" si="52"/>
        <v>2747.6319155143424</v>
      </c>
      <c r="L55" s="8">
        <f t="shared" si="53"/>
        <v>3736.8273772508837</v>
      </c>
      <c r="M55" s="8">
        <f t="shared" si="54"/>
        <v>5077.8364570628237</v>
      </c>
      <c r="N55" s="8">
        <f t="shared" si="55"/>
        <v>6690.2350171051394</v>
      </c>
      <c r="O55" s="8">
        <f t="shared" si="56"/>
        <v>8757.5514225906354</v>
      </c>
      <c r="P55" s="24"/>
      <c r="Q55" s="72">
        <v>182.95399999999998</v>
      </c>
      <c r="R55" s="72">
        <v>288.5</v>
      </c>
      <c r="S55" s="72">
        <v>384.25</v>
      </c>
      <c r="T55" s="72">
        <v>509.5</v>
      </c>
      <c r="U55" s="72">
        <v>636</v>
      </c>
      <c r="V55" s="72">
        <v>796</v>
      </c>
      <c r="W55" s="72">
        <v>975</v>
      </c>
      <c r="X55" s="72">
        <v>1344.7923177462851</v>
      </c>
      <c r="Y55" s="72">
        <v>1846.6190262011592</v>
      </c>
      <c r="Z55" s="72">
        <v>2544.170046124178</v>
      </c>
      <c r="AA55" s="72">
        <v>3468.1852541664293</v>
      </c>
      <c r="AB55" s="72">
        <v>4723.4583817038465</v>
      </c>
      <c r="AC55" s="72">
        <v>6237.0058684279775</v>
      </c>
      <c r="AD55" s="72">
        <v>8181.6879644577448</v>
      </c>
      <c r="AF55" s="72">
        <v>24.210170000000002</v>
      </c>
      <c r="AG55" s="72">
        <v>35.279731360178715</v>
      </c>
      <c r="AH55" s="72">
        <v>43.648459013162352</v>
      </c>
      <c r="AI55" s="72">
        <v>48.671205073783227</v>
      </c>
      <c r="AJ55" s="72">
        <v>59.487472915556211</v>
      </c>
      <c r="AK55" s="72">
        <v>72.328631768377164</v>
      </c>
      <c r="AL55" s="72">
        <v>85.809767642833705</v>
      </c>
      <c r="AM55" s="72">
        <v>114.63632581129323</v>
      </c>
      <c r="AN55" s="72">
        <v>152.46819989648742</v>
      </c>
      <c r="AO55" s="72">
        <v>203.46186939016442</v>
      </c>
      <c r="AP55" s="72">
        <v>268.64212308445445</v>
      </c>
      <c r="AQ55" s="72">
        <v>354.37807535897701</v>
      </c>
      <c r="AR55" s="72">
        <v>453.22914867716162</v>
      </c>
      <c r="AS55" s="72">
        <v>575.86345813289063</v>
      </c>
      <c r="AU55" s="24">
        <f t="shared" si="57"/>
        <v>0.56291375752949357</v>
      </c>
      <c r="AV55" s="24">
        <f t="shared" si="58"/>
        <v>0.32157271616597871</v>
      </c>
      <c r="AW55" s="24">
        <f t="shared" si="59"/>
        <v>0.30444780371740876</v>
      </c>
      <c r="AX55" s="24">
        <f t="shared" si="60"/>
        <v>0.24601102062156976</v>
      </c>
      <c r="AY55" s="24">
        <f t="shared" si="61"/>
        <v>0.24851800439805594</v>
      </c>
      <c r="AZ55" s="24">
        <f t="shared" si="62"/>
        <v>0.22166853519785823</v>
      </c>
      <c r="BA55" s="24">
        <f t="shared" si="63"/>
        <v>0.37576848184617817</v>
      </c>
      <c r="BB55" s="24">
        <f t="shared" si="64"/>
        <v>0.36977387344171109</v>
      </c>
      <c r="BC55" s="24">
        <f t="shared" si="65"/>
        <v>0.37444323571508464</v>
      </c>
      <c r="BD55" s="24">
        <f t="shared" si="66"/>
        <v>0.36001745945339603</v>
      </c>
      <c r="BE55" s="24">
        <f t="shared" si="67"/>
        <v>0.35886299912480735</v>
      </c>
      <c r="BF55" s="24">
        <f t="shared" si="68"/>
        <v>0.31753652833769608</v>
      </c>
      <c r="BG55" s="24">
        <f t="shared" si="69"/>
        <v>0.30900504992723299</v>
      </c>
      <c r="BH55" s="24">
        <f t="shared" si="70"/>
        <v>0.35195923904017712</v>
      </c>
      <c r="BJ55" s="24">
        <f t="shared" si="71"/>
        <v>0.57689911125200899</v>
      </c>
      <c r="BK55" s="24">
        <f t="shared" si="72"/>
        <v>0.33188908145580598</v>
      </c>
      <c r="BL55" s="24">
        <f t="shared" si="73"/>
        <v>0.32595966167859469</v>
      </c>
      <c r="BM55" s="24">
        <f t="shared" si="74"/>
        <v>0.24828263002944073</v>
      </c>
      <c r="BN55" s="24">
        <f t="shared" si="75"/>
        <v>0.2515723270440251</v>
      </c>
      <c r="BO55" s="24">
        <f t="shared" si="76"/>
        <v>0.22487437185929648</v>
      </c>
      <c r="BP55" s="24">
        <f t="shared" si="77"/>
        <v>0.37927417204747194</v>
      </c>
      <c r="BQ55" s="24">
        <f t="shared" si="78"/>
        <v>0.37316297976469492</v>
      </c>
      <c r="BR55" s="24">
        <f t="shared" si="79"/>
        <v>0.37774495444142153</v>
      </c>
      <c r="BS55" s="24">
        <f t="shared" si="80"/>
        <v>0.36318924886719262</v>
      </c>
      <c r="BT55" s="24">
        <f t="shared" si="81"/>
        <v>0.36193946849564096</v>
      </c>
      <c r="BU55" s="24">
        <f t="shared" si="82"/>
        <v>0.32043205727964175</v>
      </c>
      <c r="BV55" s="24">
        <f t="shared" si="83"/>
        <v>0.31179738115589095</v>
      </c>
      <c r="BW55" s="24">
        <f t="shared" si="84"/>
        <v>0.35511733058318828</v>
      </c>
      <c r="BY55" s="112">
        <f t="shared" si="85"/>
        <v>0.45722774190262649</v>
      </c>
      <c r="BZ55" s="112">
        <f t="shared" si="86"/>
        <v>0.23721063994352498</v>
      </c>
      <c r="CA55" s="112">
        <f t="shared" si="87"/>
        <v>0.1150727007133574</v>
      </c>
      <c r="CB55" s="112">
        <f t="shared" si="88"/>
        <v>0.22223135476871869</v>
      </c>
      <c r="CC55" s="112">
        <f t="shared" si="89"/>
        <v>0.21586324352774677</v>
      </c>
      <c r="CD55" s="112">
        <f t="shared" si="90"/>
        <v>0.1863872652482641</v>
      </c>
      <c r="CE55" s="112">
        <f t="shared" si="91"/>
        <v>0.3359356278465222</v>
      </c>
      <c r="CF55" s="112">
        <f t="shared" si="92"/>
        <v>0.33001645697778659</v>
      </c>
      <c r="CG55" s="112">
        <f t="shared" si="93"/>
        <v>0.33445446019758385</v>
      </c>
      <c r="CH55" s="112">
        <f t="shared" si="94"/>
        <v>0.32035611335752789</v>
      </c>
      <c r="CI55" s="112">
        <f t="shared" si="95"/>
        <v>0.31914560267069247</v>
      </c>
      <c r="CJ55" s="112">
        <f t="shared" si="96"/>
        <v>0.27894240697043893</v>
      </c>
      <c r="CK55" s="112">
        <f t="shared" si="97"/>
        <v>0.27057904332424632</v>
      </c>
      <c r="CL55" s="112">
        <f t="shared" si="98"/>
        <v>0.31253782498585481</v>
      </c>
    </row>
    <row r="56" spans="1:90" x14ac:dyDescent="0.15">
      <c r="A56" t="s">
        <v>186</v>
      </c>
      <c r="B56" s="8">
        <f t="shared" si="43"/>
        <v>4.8552041197057578</v>
      </c>
      <c r="C56" s="8">
        <f t="shared" si="44"/>
        <v>13.851230924971393</v>
      </c>
      <c r="D56" s="8">
        <f t="shared" si="45"/>
        <v>15.204789257574548</v>
      </c>
      <c r="E56" s="8">
        <f t="shared" si="46"/>
        <v>27.755845011193035</v>
      </c>
      <c r="F56" s="8">
        <f t="shared" si="47"/>
        <v>48.618511078342195</v>
      </c>
      <c r="G56" s="8">
        <f t="shared" si="48"/>
        <v>67.644545798941053</v>
      </c>
      <c r="H56" s="8">
        <f t="shared" si="49"/>
        <v>78.347601403036364</v>
      </c>
      <c r="I56" s="8">
        <f t="shared" si="50"/>
        <v>111.73592766091711</v>
      </c>
      <c r="J56" s="8">
        <f t="shared" si="51"/>
        <v>158.01480555605596</v>
      </c>
      <c r="K56" s="8">
        <f t="shared" si="52"/>
        <v>222.78525376685627</v>
      </c>
      <c r="L56" s="8">
        <f t="shared" si="53"/>
        <v>313.18426746873303</v>
      </c>
      <c r="M56" s="8">
        <f t="shared" si="54"/>
        <v>451.12063140353268</v>
      </c>
      <c r="N56" s="8">
        <f t="shared" si="55"/>
        <v>577.92560769169347</v>
      </c>
      <c r="O56" s="8">
        <f t="shared" si="56"/>
        <v>725.39039909481653</v>
      </c>
      <c r="P56" s="24"/>
      <c r="Q56" s="72">
        <v>4.3969999999999994</v>
      </c>
      <c r="R56" s="72">
        <v>12.574999999999999</v>
      </c>
      <c r="S56" s="72">
        <v>13.837999999999999</v>
      </c>
      <c r="T56" s="72">
        <v>25.32</v>
      </c>
      <c r="U56" s="72">
        <v>44.460000000000008</v>
      </c>
      <c r="V56" s="72">
        <v>62.010000000000005</v>
      </c>
      <c r="W56" s="72">
        <v>72.010000000000005</v>
      </c>
      <c r="X56" s="72">
        <v>102.95920790506793</v>
      </c>
      <c r="Y56" s="72">
        <v>145.96318887539965</v>
      </c>
      <c r="Z56" s="72">
        <v>206.28802793830801</v>
      </c>
      <c r="AA56" s="72">
        <v>290.66931613818849</v>
      </c>
      <c r="AB56" s="72">
        <v>419.63728953868213</v>
      </c>
      <c r="AC56" s="72">
        <v>538.77410845390204</v>
      </c>
      <c r="AD56" s="72">
        <v>677.69147007207744</v>
      </c>
      <c r="AF56" s="72">
        <v>0.45820411970575858</v>
      </c>
      <c r="AG56" s="72">
        <v>1.2762309249713943</v>
      </c>
      <c r="AH56" s="72">
        <v>1.3667892575745491</v>
      </c>
      <c r="AI56" s="72">
        <v>2.4358450111930359</v>
      </c>
      <c r="AJ56" s="72">
        <v>4.158511078342185</v>
      </c>
      <c r="AK56" s="72">
        <v>5.6345457989410423</v>
      </c>
      <c r="AL56" s="72">
        <v>6.3376014030363637</v>
      </c>
      <c r="AM56" s="72">
        <v>8.7767197558491912</v>
      </c>
      <c r="AN56" s="72">
        <v>12.051616680656297</v>
      </c>
      <c r="AO56" s="72">
        <v>16.497225828548263</v>
      </c>
      <c r="AP56" s="72">
        <v>22.514951330544552</v>
      </c>
      <c r="AQ56" s="72">
        <v>31.483341864850541</v>
      </c>
      <c r="AR56" s="72">
        <v>39.151499237791462</v>
      </c>
      <c r="AS56" s="72">
        <v>47.698929022739108</v>
      </c>
      <c r="AU56" s="24">
        <f t="shared" si="57"/>
        <v>1.8528627393343919</v>
      </c>
      <c r="AV56" s="24">
        <f t="shared" si="58"/>
        <v>9.7721158497395377E-2</v>
      </c>
      <c r="AW56" s="24">
        <f t="shared" si="59"/>
        <v>0.82546726172912566</v>
      </c>
      <c r="AX56" s="24">
        <f t="shared" si="60"/>
        <v>0.75164946549946232</v>
      </c>
      <c r="AY56" s="24">
        <f t="shared" si="61"/>
        <v>0.39133314243089345</v>
      </c>
      <c r="AZ56" s="24">
        <f t="shared" si="62"/>
        <v>0.15822496075157133</v>
      </c>
      <c r="BA56" s="24">
        <f t="shared" si="63"/>
        <v>0.42615632974038675</v>
      </c>
      <c r="BB56" s="24">
        <f t="shared" si="64"/>
        <v>0.41418081779014249</v>
      </c>
      <c r="BC56" s="24">
        <f t="shared" si="65"/>
        <v>0.40990113542128115</v>
      </c>
      <c r="BD56" s="24">
        <f t="shared" si="66"/>
        <v>0.40576749211812246</v>
      </c>
      <c r="BE56" s="24">
        <f t="shared" si="67"/>
        <v>0.44043197012944035</v>
      </c>
      <c r="BF56" s="24">
        <f t="shared" si="68"/>
        <v>0.28108884289695069</v>
      </c>
      <c r="BG56" s="24">
        <f t="shared" si="69"/>
        <v>0.25516223790829362</v>
      </c>
      <c r="BH56" s="24">
        <f t="shared" si="70"/>
        <v>0.37428882167080735</v>
      </c>
      <c r="BJ56" s="24">
        <f t="shared" si="71"/>
        <v>1.8599044803274962</v>
      </c>
      <c r="BK56" s="24">
        <f t="shared" si="72"/>
        <v>0.1004373757455268</v>
      </c>
      <c r="BL56" s="24">
        <f t="shared" si="73"/>
        <v>0.82974418268535932</v>
      </c>
      <c r="BM56" s="24">
        <f t="shared" si="74"/>
        <v>0.75592417061611394</v>
      </c>
      <c r="BN56" s="24">
        <f t="shared" si="75"/>
        <v>0.39473684210526305</v>
      </c>
      <c r="BO56" s="24">
        <f t="shared" si="76"/>
        <v>0.16126431220770843</v>
      </c>
      <c r="BP56" s="24">
        <f t="shared" si="77"/>
        <v>0.42979041667918239</v>
      </c>
      <c r="BQ56" s="24">
        <f t="shared" si="78"/>
        <v>0.41767979615755135</v>
      </c>
      <c r="BR56" s="24">
        <f t="shared" si="79"/>
        <v>0.41328803191881613</v>
      </c>
      <c r="BS56" s="24">
        <f t="shared" si="80"/>
        <v>0.40904597830134559</v>
      </c>
      <c r="BT56" s="24">
        <f t="shared" si="81"/>
        <v>0.44369311186317417</v>
      </c>
      <c r="BU56" s="24">
        <f t="shared" si="82"/>
        <v>0.2839042713439266</v>
      </c>
      <c r="BV56" s="24">
        <f t="shared" si="83"/>
        <v>0.25783971322753585</v>
      </c>
      <c r="BW56" s="24">
        <f t="shared" si="84"/>
        <v>0.37749907371099045</v>
      </c>
      <c r="BY56" s="112">
        <f t="shared" si="85"/>
        <v>1.7852890667830348</v>
      </c>
      <c r="BZ56" s="112">
        <f t="shared" si="86"/>
        <v>7.0957638489432817E-2</v>
      </c>
      <c r="CA56" s="112">
        <f t="shared" si="87"/>
        <v>0.78216575649386622</v>
      </c>
      <c r="CB56" s="112">
        <f t="shared" si="88"/>
        <v>0.70721497436547343</v>
      </c>
      <c r="CC56" s="112">
        <f t="shared" si="89"/>
        <v>0.35494307765251576</v>
      </c>
      <c r="CD56" s="112">
        <f t="shared" si="90"/>
        <v>0.12477591436517455</v>
      </c>
      <c r="CE56" s="112">
        <f t="shared" si="91"/>
        <v>0.38486458798816825</v>
      </c>
      <c r="CF56" s="112">
        <f t="shared" si="92"/>
        <v>0.37313449852657876</v>
      </c>
      <c r="CG56" s="112">
        <f t="shared" si="93"/>
        <v>0.3688807290915157</v>
      </c>
      <c r="CH56" s="112">
        <f t="shared" si="94"/>
        <v>0.36477196618007635</v>
      </c>
      <c r="CI56" s="112">
        <f t="shared" si="95"/>
        <v>0.3983304428528418</v>
      </c>
      <c r="CJ56" s="112">
        <f t="shared" si="96"/>
        <v>0.24356237040712658</v>
      </c>
      <c r="CK56" s="112">
        <f t="shared" si="97"/>
        <v>0.21831679377164526</v>
      </c>
      <c r="CL56" s="112">
        <f t="shared" si="98"/>
        <v>0.33421630535162161</v>
      </c>
    </row>
    <row r="57" spans="1:90" x14ac:dyDescent="0.15">
      <c r="A57" t="s">
        <v>187</v>
      </c>
      <c r="B57" s="8">
        <f t="shared" si="43"/>
        <v>0.34230458883529341</v>
      </c>
      <c r="C57" s="8">
        <f t="shared" si="44"/>
        <v>0.34146175640088527</v>
      </c>
      <c r="D57" s="8">
        <f t="shared" si="45"/>
        <v>0.51092838594971568</v>
      </c>
      <c r="E57" s="8">
        <f t="shared" si="46"/>
        <v>2.1924048192095604</v>
      </c>
      <c r="F57" s="8">
        <f t="shared" si="47"/>
        <v>2.1870675248916864</v>
      </c>
      <c r="G57" s="8">
        <f t="shared" si="48"/>
        <v>3.2725953458607178</v>
      </c>
      <c r="H57" s="8">
        <f t="shared" si="49"/>
        <v>4.3520400723808566</v>
      </c>
      <c r="I57" s="8">
        <f t="shared" si="50"/>
        <v>7.5595909733881985</v>
      </c>
      <c r="J57" s="8">
        <f t="shared" si="51"/>
        <v>13.059286881902578</v>
      </c>
      <c r="K57" s="8">
        <f t="shared" si="52"/>
        <v>22.325452590403124</v>
      </c>
      <c r="L57" s="8">
        <f t="shared" si="53"/>
        <v>38.078803665950808</v>
      </c>
      <c r="M57" s="8">
        <f t="shared" si="54"/>
        <v>64.434254726900946</v>
      </c>
      <c r="N57" s="8">
        <f t="shared" si="55"/>
        <v>105.79623224759364</v>
      </c>
      <c r="O57" s="8">
        <f t="shared" si="56"/>
        <v>167.47197269093263</v>
      </c>
      <c r="P57" s="24"/>
      <c r="Q57" s="72">
        <v>0.31</v>
      </c>
      <c r="R57" s="72">
        <v>0.31</v>
      </c>
      <c r="S57" s="72">
        <v>0.46500000000000002</v>
      </c>
      <c r="T57" s="72">
        <v>2</v>
      </c>
      <c r="U57" s="72">
        <v>2</v>
      </c>
      <c r="V57" s="72">
        <v>3</v>
      </c>
      <c r="W57" s="72">
        <v>4</v>
      </c>
      <c r="X57" s="72">
        <v>6.9657943957679578</v>
      </c>
      <c r="Y57" s="72">
        <v>12.063269331081491</v>
      </c>
      <c r="Z57" s="72">
        <v>20.672255052051412</v>
      </c>
      <c r="AA57" s="72">
        <v>35.341302136280781</v>
      </c>
      <c r="AB57" s="72">
        <v>59.937440508800435</v>
      </c>
      <c r="AC57" s="72">
        <v>98.629079501504293</v>
      </c>
      <c r="AD57" s="72">
        <v>156.45964919085449</v>
      </c>
      <c r="AF57" s="72">
        <v>3.230458883529342E-2</v>
      </c>
      <c r="AG57" s="72">
        <v>3.146175640088527E-2</v>
      </c>
      <c r="AH57" s="72">
        <v>4.5928385949715662E-2</v>
      </c>
      <c r="AI57" s="72">
        <v>0.19240481920956051</v>
      </c>
      <c r="AJ57" s="72">
        <v>0.18706752489168621</v>
      </c>
      <c r="AK57" s="72">
        <v>0.27259534586071799</v>
      </c>
      <c r="AL57" s="72">
        <v>0.35204007238085622</v>
      </c>
      <c r="AM57" s="72">
        <v>0.59379657762024118</v>
      </c>
      <c r="AN57" s="72">
        <v>0.99601755082108667</v>
      </c>
      <c r="AO57" s="72">
        <v>1.653197538351711</v>
      </c>
      <c r="AP57" s="72">
        <v>2.7375015296700278</v>
      </c>
      <c r="AQ57" s="72">
        <v>4.4968142181005097</v>
      </c>
      <c r="AR57" s="72">
        <v>7.1671527460893376</v>
      </c>
      <c r="AS57" s="72">
        <v>11.012323500078127</v>
      </c>
      <c r="AU57" s="24">
        <f t="shared" si="57"/>
        <v>-2.4622294351236418E-3</v>
      </c>
      <c r="AV57" s="24">
        <f t="shared" si="58"/>
        <v>0.49629753954018807</v>
      </c>
      <c r="AW57" s="24">
        <f t="shared" si="59"/>
        <v>3.2910217547109069</v>
      </c>
      <c r="AX57" s="24">
        <f t="shared" si="60"/>
        <v>-2.4344474483495304E-3</v>
      </c>
      <c r="AY57" s="24">
        <f t="shared" si="61"/>
        <v>0.49633941733133802</v>
      </c>
      <c r="AZ57" s="24">
        <f t="shared" si="62"/>
        <v>0.32984362942563461</v>
      </c>
      <c r="BA57" s="24">
        <f t="shared" si="63"/>
        <v>0.73702237287824368</v>
      </c>
      <c r="BB57" s="24">
        <f t="shared" si="64"/>
        <v>0.72751236513652584</v>
      </c>
      <c r="BC57" s="24">
        <f t="shared" si="65"/>
        <v>0.70954607187177277</v>
      </c>
      <c r="BD57" s="24">
        <f t="shared" si="66"/>
        <v>0.70562292127145776</v>
      </c>
      <c r="BE57" s="24">
        <f t="shared" si="67"/>
        <v>0.69212917748559888</v>
      </c>
      <c r="BF57" s="24">
        <f t="shared" si="68"/>
        <v>0.64192528796991422</v>
      </c>
      <c r="BG57" s="24">
        <f t="shared" si="69"/>
        <v>0.58296726767168816</v>
      </c>
      <c r="BH57" s="24">
        <f t="shared" si="70"/>
        <v>0.68447348273160658</v>
      </c>
      <c r="BJ57" s="24">
        <f t="shared" si="71"/>
        <v>0</v>
      </c>
      <c r="BK57" s="24">
        <f t="shared" si="72"/>
        <v>0.5</v>
      </c>
      <c r="BL57" s="24">
        <f t="shared" si="73"/>
        <v>3.301075268817204</v>
      </c>
      <c r="BM57" s="24">
        <f t="shared" si="74"/>
        <v>0</v>
      </c>
      <c r="BN57" s="24">
        <f t="shared" si="75"/>
        <v>0.5</v>
      </c>
      <c r="BO57" s="24">
        <f t="shared" si="76"/>
        <v>0.33333333333333326</v>
      </c>
      <c r="BP57" s="24">
        <f t="shared" si="77"/>
        <v>0.74144859894198945</v>
      </c>
      <c r="BQ57" s="24">
        <f t="shared" si="78"/>
        <v>0.73178659111880839</v>
      </c>
      <c r="BR57" s="24">
        <f t="shared" si="79"/>
        <v>0.71365278223445849</v>
      </c>
      <c r="BS57" s="24">
        <f t="shared" si="80"/>
        <v>0.70960072073867364</v>
      </c>
      <c r="BT57" s="24">
        <f t="shared" si="81"/>
        <v>0.69596016235263947</v>
      </c>
      <c r="BU57" s="24">
        <f t="shared" si="82"/>
        <v>0.6455337208972558</v>
      </c>
      <c r="BV57" s="24">
        <f t="shared" si="83"/>
        <v>0.58634400707823864</v>
      </c>
      <c r="BW57" s="24">
        <f t="shared" si="84"/>
        <v>0.6884083065832618</v>
      </c>
      <c r="BY57" s="112">
        <f t="shared" si="85"/>
        <v>-2.6090176807554322E-2</v>
      </c>
      <c r="BZ57" s="112">
        <f t="shared" si="86"/>
        <v>0.4598163358871894</v>
      </c>
      <c r="CA57" s="112">
        <f t="shared" si="87"/>
        <v>3.1892353765754677</v>
      </c>
      <c r="CB57" s="112">
        <f t="shared" si="88"/>
        <v>-2.7739920131943818E-2</v>
      </c>
      <c r="CC57" s="112">
        <f t="shared" si="89"/>
        <v>0.45720293256968647</v>
      </c>
      <c r="CD57" s="112">
        <f t="shared" si="90"/>
        <v>0.29143830856426423</v>
      </c>
      <c r="CE57" s="112">
        <f t="shared" si="91"/>
        <v>0.68673007480193782</v>
      </c>
      <c r="CF57" s="112">
        <f t="shared" si="92"/>
        <v>0.67737165952155975</v>
      </c>
      <c r="CG57" s="112">
        <f t="shared" si="93"/>
        <v>0.65980763791648567</v>
      </c>
      <c r="CH57" s="112">
        <f t="shared" si="94"/>
        <v>0.65588289733325</v>
      </c>
      <c r="CI57" s="112">
        <f t="shared" si="95"/>
        <v>0.64267094259580038</v>
      </c>
      <c r="CJ57" s="112">
        <f t="shared" si="96"/>
        <v>0.59382896390075901</v>
      </c>
      <c r="CK57" s="112">
        <f t="shared" si="97"/>
        <v>0.53649906597663288</v>
      </c>
      <c r="CL57" s="112">
        <f t="shared" si="98"/>
        <v>0.63535637571480574</v>
      </c>
    </row>
    <row r="58" spans="1:90" x14ac:dyDescent="0.15">
      <c r="A58" t="s">
        <v>28</v>
      </c>
      <c r="B58" s="8">
        <f t="shared" si="43"/>
        <v>1463.3866893844374</v>
      </c>
      <c r="C58" s="8">
        <f t="shared" si="44"/>
        <v>1437.8768163390821</v>
      </c>
      <c r="D58" s="8">
        <f t="shared" si="45"/>
        <v>1533.3404753378841</v>
      </c>
      <c r="E58" s="8">
        <f t="shared" si="46"/>
        <v>1834.3036144071702</v>
      </c>
      <c r="F58" s="8">
        <f t="shared" si="47"/>
        <v>2421.7442130139784</v>
      </c>
      <c r="G58" s="8">
        <f t="shared" si="48"/>
        <v>3227.1579508988248</v>
      </c>
      <c r="H58" s="8">
        <f t="shared" si="49"/>
        <v>4925.3181689427656</v>
      </c>
      <c r="I58" s="8">
        <f t="shared" si="50"/>
        <v>5607.4094171439674</v>
      </c>
      <c r="J58" s="8">
        <f t="shared" si="51"/>
        <v>6900.4239926802766</v>
      </c>
      <c r="K58" s="8">
        <f t="shared" si="52"/>
        <v>8465.2018604988407</v>
      </c>
      <c r="L58" s="8">
        <f t="shared" si="53"/>
        <v>10357.696386981899</v>
      </c>
      <c r="M58" s="8">
        <f t="shared" si="54"/>
        <v>12642.011310018013</v>
      </c>
      <c r="N58" s="8">
        <f t="shared" si="55"/>
        <v>15391.50402327214</v>
      </c>
      <c r="O58" s="8">
        <f t="shared" si="56"/>
        <v>18657.334237234412</v>
      </c>
      <c r="P58" s="24"/>
      <c r="Q58" s="72">
        <v>1280</v>
      </c>
      <c r="R58" s="72">
        <v>1260</v>
      </c>
      <c r="S58" s="72">
        <v>1350</v>
      </c>
      <c r="T58" s="72">
        <v>1500</v>
      </c>
      <c r="U58" s="72">
        <v>2050</v>
      </c>
      <c r="V58" s="72">
        <v>2610</v>
      </c>
      <c r="W58" s="72">
        <v>3810</v>
      </c>
      <c r="X58" s="72">
        <v>4192.9936937720431</v>
      </c>
      <c r="Y58" s="72">
        <v>5066.9947904892115</v>
      </c>
      <c r="Z58" s="72">
        <v>6104.6095609764461</v>
      </c>
      <c r="AA58" s="72">
        <v>7339.4708529524132</v>
      </c>
      <c r="AB58" s="72">
        <v>8810.5466071177034</v>
      </c>
      <c r="AC58" s="72">
        <v>10563.16850318752</v>
      </c>
      <c r="AD58" s="72">
        <v>12619.688598196419</v>
      </c>
      <c r="AF58" s="72">
        <v>183.38668938443735</v>
      </c>
      <c r="AG58" s="72">
        <v>177.87681633908207</v>
      </c>
      <c r="AH58" s="72">
        <v>183.34047533788419</v>
      </c>
      <c r="AI58" s="72">
        <v>334.30361440717036</v>
      </c>
      <c r="AJ58" s="72">
        <v>371.74421301397837</v>
      </c>
      <c r="AK58" s="72">
        <v>617.15795089882465</v>
      </c>
      <c r="AL58" s="72">
        <v>1115.3181689427656</v>
      </c>
      <c r="AM58" s="72">
        <v>1414.4157233719245</v>
      </c>
      <c r="AN58" s="72">
        <v>1833.4292021910651</v>
      </c>
      <c r="AO58" s="72">
        <v>2360.5922995223946</v>
      </c>
      <c r="AP58" s="72">
        <v>3018.2255340294855</v>
      </c>
      <c r="AQ58" s="72">
        <v>3831.4647029003099</v>
      </c>
      <c r="AR58" s="72">
        <v>4828.3355200846199</v>
      </c>
      <c r="AS58" s="72">
        <v>6037.6456390379917</v>
      </c>
      <c r="AU58" s="24">
        <f t="shared" si="57"/>
        <v>-1.743207945678793E-2</v>
      </c>
      <c r="AV58" s="24">
        <f t="shared" si="58"/>
        <v>6.6392098345293471E-2</v>
      </c>
      <c r="AW58" s="24">
        <f t="shared" si="59"/>
        <v>0.19627939385280135</v>
      </c>
      <c r="AX58" s="24">
        <f t="shared" si="60"/>
        <v>0.32025265282850324</v>
      </c>
      <c r="AY58" s="24">
        <f t="shared" si="61"/>
        <v>0.33257589036724466</v>
      </c>
      <c r="AZ58" s="24">
        <f t="shared" si="62"/>
        <v>0.52620920447075448</v>
      </c>
      <c r="BA58" s="24">
        <f t="shared" si="63"/>
        <v>0.13848673827859836</v>
      </c>
      <c r="BB58" s="24">
        <f t="shared" si="64"/>
        <v>0.23059036345430317</v>
      </c>
      <c r="BC58" s="24">
        <f t="shared" si="65"/>
        <v>0.2267654668000727</v>
      </c>
      <c r="BD58" s="24">
        <f t="shared" si="66"/>
        <v>0.22356165365813707</v>
      </c>
      <c r="BE58" s="24">
        <f t="shared" si="67"/>
        <v>0.22054275754859565</v>
      </c>
      <c r="BF58" s="24">
        <f t="shared" si="68"/>
        <v>0.21748855034446324</v>
      </c>
      <c r="BG58" s="24">
        <f t="shared" si="69"/>
        <v>0.21218395609839669</v>
      </c>
      <c r="BH58" s="24">
        <f t="shared" si="70"/>
        <v>0.20956930506190341</v>
      </c>
      <c r="BJ58" s="24">
        <f t="shared" si="71"/>
        <v>-1.5625E-2</v>
      </c>
      <c r="BK58" s="24">
        <f t="shared" si="72"/>
        <v>7.1428571428571397E-2</v>
      </c>
      <c r="BL58" s="24">
        <f t="shared" si="73"/>
        <v>0.11111111111111116</v>
      </c>
      <c r="BM58" s="24">
        <f t="shared" si="74"/>
        <v>0.3666666666666667</v>
      </c>
      <c r="BN58" s="24">
        <f t="shared" si="75"/>
        <v>0.27317073170731709</v>
      </c>
      <c r="BO58" s="24">
        <f t="shared" si="76"/>
        <v>0.45977011494252884</v>
      </c>
      <c r="BP58" s="24">
        <f t="shared" si="77"/>
        <v>0.10052327920526061</v>
      </c>
      <c r="BQ58" s="24">
        <f t="shared" si="78"/>
        <v>0.20844321755488049</v>
      </c>
      <c r="BR58" s="24">
        <f t="shared" si="79"/>
        <v>0.20477912715340563</v>
      </c>
      <c r="BS58" s="24">
        <f t="shared" si="80"/>
        <v>0.20228341872505418</v>
      </c>
      <c r="BT58" s="24">
        <f t="shared" si="81"/>
        <v>0.20043348950333773</v>
      </c>
      <c r="BU58" s="24">
        <f t="shared" si="82"/>
        <v>0.19892317403484827</v>
      </c>
      <c r="BV58" s="24">
        <f t="shared" si="83"/>
        <v>0.19468780549967812</v>
      </c>
      <c r="BW58" s="24">
        <f t="shared" si="84"/>
        <v>0.18659736719372533</v>
      </c>
      <c r="BY58" s="112">
        <f t="shared" si="85"/>
        <v>-3.0045108856318392E-2</v>
      </c>
      <c r="BZ58" s="112">
        <f t="shared" si="86"/>
        <v>3.0715970249809654E-2</v>
      </c>
      <c r="CA58" s="112">
        <f t="shared" si="87"/>
        <v>0.82340322719831094</v>
      </c>
      <c r="CB58" s="112">
        <f t="shared" si="88"/>
        <v>0.11199579362371659</v>
      </c>
      <c r="CC58" s="112">
        <f t="shared" si="89"/>
        <v>0.66016828048273668</v>
      </c>
      <c r="CD58" s="112">
        <f t="shared" si="90"/>
        <v>0.80718431532547519</v>
      </c>
      <c r="CE58" s="112">
        <f t="shared" si="91"/>
        <v>0.26817240385555619</v>
      </c>
      <c r="CF58" s="112">
        <f t="shared" si="92"/>
        <v>0.29624492424350679</v>
      </c>
      <c r="CG58" s="112">
        <f t="shared" si="93"/>
        <v>0.28752847216643862</v>
      </c>
      <c r="CH58" s="112">
        <f t="shared" si="94"/>
        <v>0.27858823170784142</v>
      </c>
      <c r="CI58" s="112">
        <f t="shared" si="95"/>
        <v>0.26944280992318981</v>
      </c>
      <c r="CJ58" s="112">
        <f t="shared" si="96"/>
        <v>0.26018008633348688</v>
      </c>
      <c r="CK58" s="112">
        <f t="shared" si="97"/>
        <v>0.25046107792694938</v>
      </c>
      <c r="CL58" s="112">
        <f t="shared" si="98"/>
        <v>0.27286182999589359</v>
      </c>
    </row>
    <row r="59" spans="1:90" x14ac:dyDescent="0.15">
      <c r="A59" t="s">
        <v>443</v>
      </c>
      <c r="B59" s="8">
        <f t="shared" ref="B59:O59" si="99">Q59+AF59</f>
        <v>7.5439514545894344</v>
      </c>
      <c r="C59" s="8">
        <f t="shared" si="99"/>
        <v>12.213756579598634</v>
      </c>
      <c r="D59" s="8">
        <f t="shared" si="99"/>
        <v>18.799967061504592</v>
      </c>
      <c r="E59" s="8">
        <f t="shared" si="99"/>
        <v>15.620884336868119</v>
      </c>
      <c r="F59" s="8">
        <f t="shared" si="99"/>
        <v>17.769923639744949</v>
      </c>
      <c r="G59" s="8">
        <f t="shared" si="99"/>
        <v>20.780980446215558</v>
      </c>
      <c r="H59" s="8">
        <f t="shared" si="99"/>
        <v>27.472252956904153</v>
      </c>
      <c r="I59" s="8">
        <f t="shared" si="99"/>
        <v>39.452673690087067</v>
      </c>
      <c r="J59" s="8">
        <f t="shared" si="99"/>
        <v>56.676609209358432</v>
      </c>
      <c r="K59" s="8">
        <f t="shared" si="99"/>
        <v>81.197000372849345</v>
      </c>
      <c r="L59" s="8">
        <f t="shared" si="99"/>
        <v>115.10864119896968</v>
      </c>
      <c r="M59" s="8">
        <f t="shared" si="99"/>
        <v>162.90740852858431</v>
      </c>
      <c r="N59" s="8">
        <f t="shared" si="99"/>
        <v>228.43137094051573</v>
      </c>
      <c r="O59" s="8">
        <f t="shared" si="99"/>
        <v>305.22060574208797</v>
      </c>
      <c r="P59" s="24"/>
      <c r="Q59" s="72">
        <v>6.8319999999999999</v>
      </c>
      <c r="R59" s="72">
        <v>11.0884</v>
      </c>
      <c r="S59" s="72">
        <v>17.11</v>
      </c>
      <c r="T59" s="72">
        <v>14.25</v>
      </c>
      <c r="U59" s="72">
        <v>16.25</v>
      </c>
      <c r="V59" s="72">
        <v>19.05</v>
      </c>
      <c r="W59" s="72">
        <v>25.25</v>
      </c>
      <c r="X59" s="72">
        <v>36.353714672646745</v>
      </c>
      <c r="Y59" s="72">
        <v>52.353946111132288</v>
      </c>
      <c r="Z59" s="72">
        <v>75.184370591017284</v>
      </c>
      <c r="AA59" s="72">
        <v>106.83343160665305</v>
      </c>
      <c r="AB59" s="72">
        <v>151.53823301766769</v>
      </c>
      <c r="AC59" s="72">
        <v>212.95631580152227</v>
      </c>
      <c r="AD59" s="72">
        <v>285.15045313497257</v>
      </c>
      <c r="AF59" s="72">
        <v>0.71195145458943443</v>
      </c>
      <c r="AG59" s="72">
        <v>1.1253565795986331</v>
      </c>
      <c r="AH59" s="72">
        <v>1.6899670615045914</v>
      </c>
      <c r="AI59" s="72">
        <v>1.3708843368681187</v>
      </c>
      <c r="AJ59" s="72">
        <v>1.5199236397449505</v>
      </c>
      <c r="AK59" s="72">
        <v>1.7309804462155594</v>
      </c>
      <c r="AL59" s="72">
        <v>2.2222529569041547</v>
      </c>
      <c r="AM59" s="72">
        <v>3.0989590174403236</v>
      </c>
      <c r="AN59" s="72">
        <v>4.322663098226144</v>
      </c>
      <c r="AO59" s="72">
        <v>6.0126297818320591</v>
      </c>
      <c r="AP59" s="72">
        <v>8.2752095923166316</v>
      </c>
      <c r="AQ59" s="72">
        <v>11.369175510916628</v>
      </c>
      <c r="AR59" s="72">
        <v>15.47505513899346</v>
      </c>
      <c r="AS59" s="72">
        <v>20.070152607115375</v>
      </c>
      <c r="AU59" s="24">
        <f t="shared" ref="AU59:BG59" si="100">C59/B59-1</f>
        <v>0.61901314624291226</v>
      </c>
      <c r="AV59" s="24">
        <f t="shared" si="100"/>
        <v>0.53924527142675327</v>
      </c>
      <c r="AW59" s="24">
        <f t="shared" si="100"/>
        <v>-0.16910044119949885</v>
      </c>
      <c r="AX59" s="24">
        <f t="shared" si="100"/>
        <v>0.13757475290977661</v>
      </c>
      <c r="AY59" s="24">
        <f t="shared" si="100"/>
        <v>0.16944680616049212</v>
      </c>
      <c r="AZ59" s="24">
        <f t="shared" si="100"/>
        <v>0.32199022216524664</v>
      </c>
      <c r="BA59" s="24">
        <f t="shared" si="100"/>
        <v>0.43609167227662948</v>
      </c>
      <c r="BB59" s="24">
        <f t="shared" si="100"/>
        <v>0.43657207251834684</v>
      </c>
      <c r="BC59" s="24">
        <f t="shared" si="100"/>
        <v>0.43263687622727631</v>
      </c>
      <c r="BD59" s="24">
        <f t="shared" si="100"/>
        <v>0.41764647302734237</v>
      </c>
      <c r="BE59" s="24">
        <f t="shared" si="100"/>
        <v>0.41524916662853006</v>
      </c>
      <c r="BF59" s="24">
        <f t="shared" si="100"/>
        <v>0.40221597657073005</v>
      </c>
      <c r="BG59" s="24">
        <f t="shared" si="100"/>
        <v>0.33615888433103347</v>
      </c>
      <c r="BH59" s="24">
        <f>(O59/H59)^(1/($O$5-$H$5))-1</f>
        <v>0.41055008180561359</v>
      </c>
      <c r="BJ59" s="24">
        <f t="shared" ref="BJ59:BV59" si="101">R59/Q59-1</f>
        <v>0.62300936768149895</v>
      </c>
      <c r="BK59" s="24">
        <f t="shared" si="101"/>
        <v>0.54305400238086654</v>
      </c>
      <c r="BL59" s="24">
        <f t="shared" si="101"/>
        <v>-0.16715371127995327</v>
      </c>
      <c r="BM59" s="24">
        <f t="shared" si="101"/>
        <v>0.14035087719298245</v>
      </c>
      <c r="BN59" s="24">
        <f t="shared" si="101"/>
        <v>0.17230769230769227</v>
      </c>
      <c r="BO59" s="24">
        <f t="shared" si="101"/>
        <v>0.32545931758530178</v>
      </c>
      <c r="BP59" s="24">
        <f t="shared" si="101"/>
        <v>0.43975107614442566</v>
      </c>
      <c r="BQ59" s="24">
        <f t="shared" si="101"/>
        <v>0.44012645152118202</v>
      </c>
      <c r="BR59" s="24">
        <f t="shared" si="101"/>
        <v>0.43607838903723906</v>
      </c>
      <c r="BS59" s="24">
        <f t="shared" si="101"/>
        <v>0.42095266299159606</v>
      </c>
      <c r="BT59" s="24">
        <f t="shared" si="101"/>
        <v>0.41845329442951873</v>
      </c>
      <c r="BU59" s="24">
        <f t="shared" si="101"/>
        <v>0.40529760418081362</v>
      </c>
      <c r="BV59" s="24">
        <f t="shared" si="101"/>
        <v>0.33900913932384169</v>
      </c>
      <c r="BW59" s="24">
        <f>(AD59/W59)^(1/($O$5-$H$5))-1</f>
        <v>0.41384503786324323</v>
      </c>
      <c r="BY59" s="112">
        <f t="shared" ref="BY59:CK59" si="102">IFERROR(AG59/AF59-1,"n.a.")</f>
        <v>0.58066476631837149</v>
      </c>
      <c r="BZ59" s="112">
        <f t="shared" si="102"/>
        <v>0.5017169598877993</v>
      </c>
      <c r="CA59" s="112">
        <f t="shared" si="102"/>
        <v>-0.18881002589032159</v>
      </c>
      <c r="CB59" s="112">
        <f t="shared" si="102"/>
        <v>0.10871763493725695</v>
      </c>
      <c r="CC59" s="112">
        <f t="shared" si="102"/>
        <v>0.13886013806984754</v>
      </c>
      <c r="CD59" s="112">
        <f t="shared" si="102"/>
        <v>0.28381170437982939</v>
      </c>
      <c r="CE59" s="112">
        <f t="shared" si="102"/>
        <v>0.39451227089715202</v>
      </c>
      <c r="CF59" s="112">
        <f t="shared" si="102"/>
        <v>0.39487585150337834</v>
      </c>
      <c r="CG59" s="112">
        <f t="shared" si="102"/>
        <v>0.39095498427795894</v>
      </c>
      <c r="CH59" s="112">
        <f t="shared" si="102"/>
        <v>0.3763045277328152</v>
      </c>
      <c r="CI59" s="112">
        <f t="shared" si="102"/>
        <v>0.37388369250159936</v>
      </c>
      <c r="CJ59" s="112">
        <f t="shared" si="102"/>
        <v>0.36114137072951191</v>
      </c>
      <c r="CK59" s="112">
        <f t="shared" si="102"/>
        <v>0.29693577353035483</v>
      </c>
      <c r="CL59" s="112">
        <f>IFERROR((AS59/AL59)^(1/($O$5-$H$5))-1,"n.a.")</f>
        <v>0.36942023320256356</v>
      </c>
    </row>
    <row r="60" spans="1:90" x14ac:dyDescent="0.15">
      <c r="A60" t="s">
        <v>188</v>
      </c>
      <c r="B60" s="8">
        <f t="shared" si="43"/>
        <v>55.541680059404058</v>
      </c>
      <c r="C60" s="8">
        <f t="shared" si="44"/>
        <v>59.821896742361545</v>
      </c>
      <c r="D60" s="8">
        <f t="shared" si="45"/>
        <v>77.96877046664909</v>
      </c>
      <c r="E60" s="8">
        <f t="shared" si="46"/>
        <v>247.42932688394302</v>
      </c>
      <c r="F60" s="8">
        <f t="shared" si="47"/>
        <v>361.25434609279654</v>
      </c>
      <c r="G60" s="8">
        <f t="shared" si="48"/>
        <v>441.96945578406638</v>
      </c>
      <c r="H60" s="8">
        <f t="shared" si="49"/>
        <v>801.85600485278701</v>
      </c>
      <c r="I60" s="8">
        <f t="shared" si="50"/>
        <v>1296.2890834277323</v>
      </c>
      <c r="J60" s="8">
        <f t="shared" si="51"/>
        <v>2070.4648975124087</v>
      </c>
      <c r="K60" s="8">
        <f t="shared" si="52"/>
        <v>3269.4811994762795</v>
      </c>
      <c r="L60" s="8">
        <f t="shared" si="53"/>
        <v>5109.0230215757801</v>
      </c>
      <c r="M60" s="8">
        <f t="shared" si="54"/>
        <v>7911.027973583442</v>
      </c>
      <c r="N60" s="8">
        <f t="shared" si="55"/>
        <v>12156.930949518475</v>
      </c>
      <c r="O60" s="8">
        <f t="shared" si="56"/>
        <v>18226.37396014337</v>
      </c>
      <c r="P60" s="24"/>
      <c r="Q60" s="72">
        <v>50.3</v>
      </c>
      <c r="R60" s="72">
        <v>54.31</v>
      </c>
      <c r="S60" s="72">
        <v>70.960000000000008</v>
      </c>
      <c r="T60" s="72">
        <v>225.71500000000003</v>
      </c>
      <c r="U60" s="72">
        <v>330.35500000000002</v>
      </c>
      <c r="V60" s="72">
        <v>405.15499999999997</v>
      </c>
      <c r="W60" s="72">
        <v>735.15499999999997</v>
      </c>
      <c r="X60" s="72">
        <v>1191.9604376565107</v>
      </c>
      <c r="Y60" s="72">
        <v>1909.1818300479831</v>
      </c>
      <c r="Z60" s="72">
        <v>3022.9036895256831</v>
      </c>
      <c r="AA60" s="72">
        <v>4735.8745068747558</v>
      </c>
      <c r="AB60" s="72">
        <v>7351.3441254675145</v>
      </c>
      <c r="AC60" s="72">
        <v>11323.670702441279</v>
      </c>
      <c r="AD60" s="72">
        <v>17015.627680813788</v>
      </c>
      <c r="AF60" s="72">
        <v>5.2416800594040618</v>
      </c>
      <c r="AG60" s="72">
        <v>5.5118967423615457</v>
      </c>
      <c r="AH60" s="72">
        <v>7.0087704666490822</v>
      </c>
      <c r="AI60" s="72">
        <v>21.714326883942974</v>
      </c>
      <c r="AJ60" s="72">
        <v>30.899346092796499</v>
      </c>
      <c r="AK60" s="72">
        <v>36.814455784066396</v>
      </c>
      <c r="AL60" s="72">
        <v>66.701004852787094</v>
      </c>
      <c r="AM60" s="72">
        <v>104.32864577122157</v>
      </c>
      <c r="AN60" s="72">
        <v>161.2830674644257</v>
      </c>
      <c r="AO60" s="72">
        <v>246.57750995059627</v>
      </c>
      <c r="AP60" s="72">
        <v>373.14851470102406</v>
      </c>
      <c r="AQ60" s="72">
        <v>559.68384811592784</v>
      </c>
      <c r="AR60" s="72">
        <v>833.26024707719705</v>
      </c>
      <c r="AS60" s="72">
        <v>1210.7462793295801</v>
      </c>
      <c r="AU60" s="24">
        <f t="shared" si="57"/>
        <v>7.7063147502553386E-2</v>
      </c>
      <c r="AV60" s="24">
        <f t="shared" si="58"/>
        <v>0.30334835089635726</v>
      </c>
      <c r="AW60" s="24">
        <f t="shared" si="59"/>
        <v>2.1734414356294125</v>
      </c>
      <c r="AX60" s="24">
        <f t="shared" si="60"/>
        <v>0.46003042825333007</v>
      </c>
      <c r="AY60" s="24">
        <f t="shared" si="61"/>
        <v>0.22343014157270868</v>
      </c>
      <c r="AZ60" s="24">
        <f t="shared" si="62"/>
        <v>0.81427923210275166</v>
      </c>
      <c r="BA60" s="24">
        <f t="shared" si="63"/>
        <v>0.61661080740515062</v>
      </c>
      <c r="BB60" s="24">
        <f t="shared" si="64"/>
        <v>0.59722466537907581</v>
      </c>
      <c r="BC60" s="24">
        <f t="shared" si="65"/>
        <v>0.57910486838219133</v>
      </c>
      <c r="BD60" s="24">
        <f t="shared" si="66"/>
        <v>0.56264028139821298</v>
      </c>
      <c r="BE60" s="24">
        <f t="shared" si="67"/>
        <v>0.54844242043431568</v>
      </c>
      <c r="BF60" s="24">
        <f t="shared" si="68"/>
        <v>0.53670685909757632</v>
      </c>
      <c r="BG60" s="24">
        <f t="shared" si="69"/>
        <v>0.49925783372696531</v>
      </c>
      <c r="BH60" s="24">
        <f t="shared" si="70"/>
        <v>0.56242995195432588</v>
      </c>
      <c r="BJ60" s="24">
        <f t="shared" si="71"/>
        <v>7.9721669980119314E-2</v>
      </c>
      <c r="BK60" s="24">
        <f t="shared" si="72"/>
        <v>0.30657337506904825</v>
      </c>
      <c r="BL60" s="24">
        <f t="shared" si="73"/>
        <v>2.1808765501691094</v>
      </c>
      <c r="BM60" s="24">
        <f t="shared" si="74"/>
        <v>0.46359346964091874</v>
      </c>
      <c r="BN60" s="24">
        <f t="shared" si="75"/>
        <v>0.22642309031193708</v>
      </c>
      <c r="BO60" s="24">
        <f t="shared" si="76"/>
        <v>0.81450309140946064</v>
      </c>
      <c r="BP60" s="24">
        <f t="shared" si="77"/>
        <v>0.62137295897669298</v>
      </c>
      <c r="BQ60" s="24">
        <f t="shared" si="78"/>
        <v>0.6017157698636264</v>
      </c>
      <c r="BR60" s="24">
        <f t="shared" si="79"/>
        <v>0.58335033465602848</v>
      </c>
      <c r="BS60" s="24">
        <f t="shared" si="80"/>
        <v>0.56666404003689941</v>
      </c>
      <c r="BT60" s="24">
        <f t="shared" si="81"/>
        <v>0.55226750936834468</v>
      </c>
      <c r="BU60" s="24">
        <f t="shared" si="82"/>
        <v>0.54035377873446255</v>
      </c>
      <c r="BV60" s="24">
        <f t="shared" si="83"/>
        <v>0.5026600585572818</v>
      </c>
      <c r="BW60" s="24">
        <f t="shared" si="84"/>
        <v>0.5664774637996346</v>
      </c>
      <c r="BY60" s="112">
        <f t="shared" si="85"/>
        <v>5.1551540707390098E-2</v>
      </c>
      <c r="BZ60" s="112">
        <f t="shared" si="86"/>
        <v>0.27157143797403727</v>
      </c>
      <c r="CA60" s="112">
        <f t="shared" si="87"/>
        <v>2.0981649331034049</v>
      </c>
      <c r="CB60" s="112">
        <f t="shared" si="88"/>
        <v>0.42299350368744526</v>
      </c>
      <c r="CC60" s="112">
        <f t="shared" si="89"/>
        <v>0.19143154918248828</v>
      </c>
      <c r="CD60" s="112">
        <f t="shared" si="90"/>
        <v>0.81181558798584352</v>
      </c>
      <c r="CE60" s="112">
        <f t="shared" si="91"/>
        <v>0.56412404882776235</v>
      </c>
      <c r="CF60" s="112">
        <f t="shared" si="92"/>
        <v>0.54591355300534983</v>
      </c>
      <c r="CG60" s="112">
        <f t="shared" si="93"/>
        <v>0.5288493319671268</v>
      </c>
      <c r="CH60" s="112">
        <f t="shared" si="94"/>
        <v>0.51331122929981432</v>
      </c>
      <c r="CI60" s="112">
        <f t="shared" si="95"/>
        <v>0.49989568781845639</v>
      </c>
      <c r="CJ60" s="112">
        <f t="shared" si="96"/>
        <v>0.48880524224919752</v>
      </c>
      <c r="CK60" s="112">
        <f t="shared" si="97"/>
        <v>0.4530229704062807</v>
      </c>
      <c r="CL60" s="112">
        <f t="shared" si="98"/>
        <v>0.5130240237210848</v>
      </c>
    </row>
    <row r="61" spans="1:90" x14ac:dyDescent="0.15">
      <c r="A61" t="s">
        <v>189</v>
      </c>
      <c r="B61" s="8">
        <f t="shared" si="43"/>
        <v>18.883320000000001</v>
      </c>
      <c r="C61" s="8">
        <f t="shared" si="44"/>
        <v>30.823320700201144</v>
      </c>
      <c r="D61" s="8">
        <f t="shared" si="45"/>
        <v>46.744066397453267</v>
      </c>
      <c r="E61" s="8">
        <f t="shared" si="46"/>
        <v>62.405635222504891</v>
      </c>
      <c r="F61" s="8">
        <f t="shared" si="47"/>
        <v>108.90429488684704</v>
      </c>
      <c r="G61" s="8">
        <f t="shared" si="48"/>
        <v>318.90429756627276</v>
      </c>
      <c r="H61" s="8">
        <f t="shared" si="49"/>
        <v>350.14538249713951</v>
      </c>
      <c r="I61" s="8">
        <f t="shared" si="50"/>
        <v>478.52466095273877</v>
      </c>
      <c r="J61" s="8">
        <f t="shared" si="51"/>
        <v>643.93626392326405</v>
      </c>
      <c r="K61" s="8">
        <f t="shared" si="52"/>
        <v>849.66313823085204</v>
      </c>
      <c r="L61" s="8">
        <f t="shared" si="53"/>
        <v>1112.4172299852378</v>
      </c>
      <c r="M61" s="8">
        <f t="shared" si="54"/>
        <v>1445.5065469070046</v>
      </c>
      <c r="N61" s="8">
        <f t="shared" si="55"/>
        <v>1864.0763165927169</v>
      </c>
      <c r="O61" s="8">
        <f t="shared" si="56"/>
        <v>2384.1253658083965</v>
      </c>
      <c r="P61" s="24"/>
      <c r="Q61" s="72">
        <v>16.184000000000001</v>
      </c>
      <c r="R61" s="72">
        <v>23.443999999999999</v>
      </c>
      <c r="S61" s="72">
        <v>38.018999999999998</v>
      </c>
      <c r="T61" s="72">
        <v>52.4</v>
      </c>
      <c r="U61" s="72">
        <v>81.3</v>
      </c>
      <c r="V61" s="72">
        <v>109</v>
      </c>
      <c r="W61" s="72">
        <v>138</v>
      </c>
      <c r="X61" s="72">
        <v>190.2639517610321</v>
      </c>
      <c r="Y61" s="72">
        <v>257.72689743394704</v>
      </c>
      <c r="Z61" s="72">
        <v>339.47035613789944</v>
      </c>
      <c r="AA61" s="72">
        <v>446.57926467057553</v>
      </c>
      <c r="AB61" s="72">
        <v>586.66165003757351</v>
      </c>
      <c r="AC61" s="72">
        <v>768.74923745014758</v>
      </c>
      <c r="AD61" s="72">
        <v>1002.4678228872577</v>
      </c>
      <c r="AF61" s="72">
        <v>2.6993200000000002</v>
      </c>
      <c r="AG61" s="72">
        <v>7.3793207002011432</v>
      </c>
      <c r="AH61" s="72">
        <v>8.7250663974532721</v>
      </c>
      <c r="AI61" s="72">
        <v>10.005635222504891</v>
      </c>
      <c r="AJ61" s="72">
        <v>27.604294886847043</v>
      </c>
      <c r="AK61" s="72">
        <v>209.90429756627276</v>
      </c>
      <c r="AL61" s="72">
        <v>212.14538249713954</v>
      </c>
      <c r="AM61" s="72">
        <v>288.26070919170667</v>
      </c>
      <c r="AN61" s="72">
        <v>386.20936648931706</v>
      </c>
      <c r="AO61" s="72">
        <v>510.1927820929526</v>
      </c>
      <c r="AP61" s="72">
        <v>665.83796531466226</v>
      </c>
      <c r="AQ61" s="72">
        <v>858.84489686943107</v>
      </c>
      <c r="AR61" s="72">
        <v>1095.3270791425693</v>
      </c>
      <c r="AS61" s="72">
        <v>1381.6575429211389</v>
      </c>
      <c r="AU61" s="24">
        <f t="shared" si="57"/>
        <v>0.63230410225538414</v>
      </c>
      <c r="AV61" s="24">
        <f t="shared" si="58"/>
        <v>0.51651623950913983</v>
      </c>
      <c r="AW61" s="24">
        <f t="shared" si="59"/>
        <v>0.33504934491332361</v>
      </c>
      <c r="AX61" s="24">
        <f t="shared" si="60"/>
        <v>0.7451035391043288</v>
      </c>
      <c r="AY61" s="24">
        <f t="shared" si="61"/>
        <v>1.9282986304407777</v>
      </c>
      <c r="AZ61" s="24">
        <f t="shared" si="62"/>
        <v>9.7963825414972394E-2</v>
      </c>
      <c r="BA61" s="24">
        <f t="shared" si="63"/>
        <v>0.36664564170469416</v>
      </c>
      <c r="BB61" s="24">
        <f t="shared" si="64"/>
        <v>0.34566996534973171</v>
      </c>
      <c r="BC61" s="24">
        <f t="shared" si="65"/>
        <v>0.31948328714113838</v>
      </c>
      <c r="BD61" s="24">
        <f t="shared" si="66"/>
        <v>0.30924501715054498</v>
      </c>
      <c r="BE61" s="24">
        <f t="shared" si="67"/>
        <v>0.29942840504743629</v>
      </c>
      <c r="BF61" s="24">
        <f t="shared" si="68"/>
        <v>0.28956615283503151</v>
      </c>
      <c r="BG61" s="24">
        <f t="shared" si="69"/>
        <v>0.27898484873530283</v>
      </c>
      <c r="BH61" s="24">
        <f t="shared" si="70"/>
        <v>0.3152597394490213</v>
      </c>
      <c r="BJ61" s="24">
        <f t="shared" si="71"/>
        <v>0.44859120118635665</v>
      </c>
      <c r="BK61" s="24">
        <f t="shared" si="72"/>
        <v>0.62169425012796453</v>
      </c>
      <c r="BL61" s="24">
        <f t="shared" si="73"/>
        <v>0.37825823930140201</v>
      </c>
      <c r="BM61" s="24">
        <f t="shared" si="74"/>
        <v>0.5515267175572518</v>
      </c>
      <c r="BN61" s="24">
        <f t="shared" si="75"/>
        <v>0.34071340713407139</v>
      </c>
      <c r="BO61" s="24">
        <f t="shared" si="76"/>
        <v>0.26605504587155959</v>
      </c>
      <c r="BP61" s="24">
        <f t="shared" si="77"/>
        <v>0.37872428812342096</v>
      </c>
      <c r="BQ61" s="24">
        <f t="shared" si="78"/>
        <v>0.35457555174533062</v>
      </c>
      <c r="BR61" s="24">
        <f t="shared" si="79"/>
        <v>0.31717084835859044</v>
      </c>
      <c r="BS61" s="24">
        <f t="shared" si="80"/>
        <v>0.31551770749952124</v>
      </c>
      <c r="BT61" s="24">
        <f t="shared" si="81"/>
        <v>0.31367866009258494</v>
      </c>
      <c r="BU61" s="24">
        <f t="shared" si="82"/>
        <v>0.31037922352843772</v>
      </c>
      <c r="BV61" s="24">
        <f t="shared" si="83"/>
        <v>0.30402447775080432</v>
      </c>
      <c r="BW61" s="24">
        <f t="shared" si="84"/>
        <v>0.32747801255308251</v>
      </c>
      <c r="BY61" s="112">
        <f t="shared" si="85"/>
        <v>1.7337702459142093</v>
      </c>
      <c r="BZ61" s="112">
        <f t="shared" si="86"/>
        <v>0.18236715165603878</v>
      </c>
      <c r="CA61" s="112">
        <f t="shared" si="87"/>
        <v>0.14676894899337367</v>
      </c>
      <c r="CB61" s="112">
        <f t="shared" si="88"/>
        <v>1.7588748013478313</v>
      </c>
      <c r="CC61" s="112">
        <f t="shared" si="89"/>
        <v>6.6040448932563907</v>
      </c>
      <c r="CD61" s="112">
        <f t="shared" si="90"/>
        <v>1.0676698651961525E-2</v>
      </c>
      <c r="CE61" s="112">
        <f t="shared" si="91"/>
        <v>0.35878851473749807</v>
      </c>
      <c r="CF61" s="112">
        <f t="shared" si="92"/>
        <v>0.33979191119130303</v>
      </c>
      <c r="CG61" s="112">
        <f t="shared" si="93"/>
        <v>0.32102643374669437</v>
      </c>
      <c r="CH61" s="112">
        <f t="shared" si="94"/>
        <v>0.3050713155588165</v>
      </c>
      <c r="CI61" s="112">
        <f t="shared" si="95"/>
        <v>0.28987072172064776</v>
      </c>
      <c r="CJ61" s="112">
        <f t="shared" si="96"/>
        <v>0.27534911499752468</v>
      </c>
      <c r="CK61" s="112">
        <f t="shared" si="97"/>
        <v>0.26141092394311238</v>
      </c>
      <c r="CL61" s="112">
        <f t="shared" si="98"/>
        <v>0.30693023173993872</v>
      </c>
    </row>
    <row r="62" spans="1:90" x14ac:dyDescent="0.15">
      <c r="A62" t="s">
        <v>29</v>
      </c>
      <c r="B62" s="8">
        <f t="shared" si="43"/>
        <v>22485.806334156099</v>
      </c>
      <c r="C62" s="8">
        <f t="shared" si="44"/>
        <v>31063.222520140836</v>
      </c>
      <c r="D62" s="8">
        <f t="shared" si="45"/>
        <v>44940.596876919764</v>
      </c>
      <c r="E62" s="8">
        <f t="shared" si="46"/>
        <v>57219.09247195736</v>
      </c>
      <c r="F62" s="8">
        <f t="shared" si="47"/>
        <v>80602.355757436118</v>
      </c>
      <c r="G62" s="8">
        <f t="shared" si="48"/>
        <v>111286.70163882711</v>
      </c>
      <c r="H62" s="8">
        <f t="shared" si="49"/>
        <v>138427.68194250914</v>
      </c>
      <c r="I62" s="8">
        <f t="shared" si="50"/>
        <v>184579.69760377338</v>
      </c>
      <c r="J62" s="8">
        <f t="shared" si="51"/>
        <v>246683.57146217304</v>
      </c>
      <c r="K62" s="8">
        <f t="shared" si="52"/>
        <v>329665.48731949157</v>
      </c>
      <c r="L62" s="8">
        <f t="shared" si="53"/>
        <v>440438.87208478875</v>
      </c>
      <c r="M62" s="8">
        <f t="shared" si="54"/>
        <v>582207.62285638798</v>
      </c>
      <c r="N62" s="8">
        <f t="shared" si="55"/>
        <v>762853.3947101821</v>
      </c>
      <c r="O62" s="8">
        <f t="shared" si="56"/>
        <v>990722.72795058938</v>
      </c>
      <c r="P62" s="24"/>
      <c r="Q62" s="72">
        <v>4488.1080000000002</v>
      </c>
      <c r="R62" s="72">
        <v>6203.62</v>
      </c>
      <c r="S62" s="72">
        <v>7390.62</v>
      </c>
      <c r="T62" s="72">
        <v>9824</v>
      </c>
      <c r="U62" s="72">
        <v>12951</v>
      </c>
      <c r="V62" s="72">
        <v>17121</v>
      </c>
      <c r="W62" s="72">
        <v>16165</v>
      </c>
      <c r="X62" s="72">
        <v>19893.267409433916</v>
      </c>
      <c r="Y62" s="72">
        <v>24904.863161794656</v>
      </c>
      <c r="Z62" s="72">
        <v>31128.465583812336</v>
      </c>
      <c r="AA62" s="72">
        <v>38738.872688045441</v>
      </c>
      <c r="AB62" s="72">
        <v>47283.762537310467</v>
      </c>
      <c r="AC62" s="72">
        <v>57595.85849898649</v>
      </c>
      <c r="AD62" s="72">
        <v>69884.329188547097</v>
      </c>
      <c r="AF62" s="72">
        <v>17997.698334156099</v>
      </c>
      <c r="AG62" s="72">
        <v>24859.602520140837</v>
      </c>
      <c r="AH62" s="72">
        <v>37549.976876919762</v>
      </c>
      <c r="AI62" s="72">
        <v>47395.09247195736</v>
      </c>
      <c r="AJ62" s="72">
        <v>67651.355757436118</v>
      </c>
      <c r="AK62" s="72">
        <v>94165.701638827115</v>
      </c>
      <c r="AL62" s="72">
        <v>122262.68194250914</v>
      </c>
      <c r="AM62" s="72">
        <v>164686.43019433948</v>
      </c>
      <c r="AN62" s="72">
        <v>221778.70830037838</v>
      </c>
      <c r="AO62" s="72">
        <v>298537.02173567924</v>
      </c>
      <c r="AP62" s="72">
        <v>401699.99939674331</v>
      </c>
      <c r="AQ62" s="72">
        <v>534923.8603190775</v>
      </c>
      <c r="AR62" s="72">
        <v>705257.53621119563</v>
      </c>
      <c r="AS62" s="72">
        <v>920838.39876204228</v>
      </c>
      <c r="AU62" s="24">
        <f t="shared" si="57"/>
        <v>0.38145913286443189</v>
      </c>
      <c r="AV62" s="24">
        <f t="shared" si="58"/>
        <v>0.44674612712126338</v>
      </c>
      <c r="AW62" s="24">
        <f t="shared" si="59"/>
        <v>0.27321612191010947</v>
      </c>
      <c r="AX62" s="24">
        <f t="shared" si="60"/>
        <v>0.40866190418764003</v>
      </c>
      <c r="AY62" s="24">
        <f t="shared" si="61"/>
        <v>0.38068795375822684</v>
      </c>
      <c r="AZ62" s="24">
        <f t="shared" si="62"/>
        <v>0.24388341018288151</v>
      </c>
      <c r="BA62" s="24">
        <f t="shared" si="63"/>
        <v>0.33340163624521146</v>
      </c>
      <c r="BB62" s="24">
        <f t="shared" si="64"/>
        <v>0.33646102287866175</v>
      </c>
      <c r="BC62" s="24">
        <f t="shared" si="65"/>
        <v>0.3363901185857574</v>
      </c>
      <c r="BD62" s="24">
        <f t="shared" si="66"/>
        <v>0.33601753603628648</v>
      </c>
      <c r="BE62" s="24">
        <f t="shared" si="67"/>
        <v>0.32188065077123218</v>
      </c>
      <c r="BF62" s="24">
        <f t="shared" si="68"/>
        <v>0.31027723575229382</v>
      </c>
      <c r="BG62" s="24">
        <f t="shared" si="69"/>
        <v>0.29870658611538037</v>
      </c>
      <c r="BH62" s="24">
        <f t="shared" si="70"/>
        <v>0.32465922576448736</v>
      </c>
      <c r="BJ62" s="24">
        <f t="shared" si="71"/>
        <v>0.38223500860496218</v>
      </c>
      <c r="BK62" s="24">
        <f t="shared" si="72"/>
        <v>0.1913398950935099</v>
      </c>
      <c r="BL62" s="24">
        <f t="shared" si="73"/>
        <v>0.32925248490654369</v>
      </c>
      <c r="BM62" s="24">
        <f t="shared" si="74"/>
        <v>0.31830211726384361</v>
      </c>
      <c r="BN62" s="24">
        <f t="shared" si="75"/>
        <v>0.32198285846652763</v>
      </c>
      <c r="BO62" s="24">
        <f t="shared" si="76"/>
        <v>-5.5837859938087764E-2</v>
      </c>
      <c r="BP62" s="24">
        <f t="shared" si="77"/>
        <v>0.23063825607385802</v>
      </c>
      <c r="BQ62" s="24">
        <f t="shared" si="78"/>
        <v>0.25192421381638441</v>
      </c>
      <c r="BR62" s="24">
        <f t="shared" si="79"/>
        <v>0.24989506593896915</v>
      </c>
      <c r="BS62" s="24">
        <f t="shared" si="80"/>
        <v>0.24448384979793958</v>
      </c>
      <c r="BT62" s="24">
        <f t="shared" si="81"/>
        <v>0.22057662643089571</v>
      </c>
      <c r="BU62" s="24">
        <f t="shared" si="82"/>
        <v>0.2180895810382899</v>
      </c>
      <c r="BV62" s="24">
        <f t="shared" si="83"/>
        <v>0.21335684561029411</v>
      </c>
      <c r="BW62" s="24">
        <f t="shared" si="84"/>
        <v>0.23261984627018628</v>
      </c>
      <c r="BY62" s="112">
        <f t="shared" si="85"/>
        <v>0.38126565178405003</v>
      </c>
      <c r="BZ62" s="112">
        <f t="shared" si="86"/>
        <v>0.51048178853613591</v>
      </c>
      <c r="CA62" s="112">
        <f t="shared" si="87"/>
        <v>0.26218699487639197</v>
      </c>
      <c r="CB62" s="112">
        <f t="shared" si="88"/>
        <v>0.427391576405594</v>
      </c>
      <c r="CC62" s="112">
        <f t="shared" si="89"/>
        <v>0.39192630486901336</v>
      </c>
      <c r="CD62" s="112">
        <f t="shared" si="90"/>
        <v>0.29837806987780002</v>
      </c>
      <c r="CE62" s="112">
        <f t="shared" si="91"/>
        <v>0.34698852976069183</v>
      </c>
      <c r="CF62" s="112">
        <f t="shared" si="92"/>
        <v>0.34667263136778614</v>
      </c>
      <c r="CG62" s="112">
        <f t="shared" si="93"/>
        <v>0.34610316753824244</v>
      </c>
      <c r="CH62" s="112">
        <f t="shared" si="94"/>
        <v>0.3455617566668272</v>
      </c>
      <c r="CI62" s="112">
        <f t="shared" si="95"/>
        <v>0.331650139712234</v>
      </c>
      <c r="CJ62" s="112">
        <f t="shared" si="96"/>
        <v>0.31842602008913112</v>
      </c>
      <c r="CK62" s="112">
        <f t="shared" si="97"/>
        <v>0.30567679391133651</v>
      </c>
      <c r="CL62" s="112">
        <f t="shared" si="98"/>
        <v>0.33435051926064552</v>
      </c>
    </row>
    <row r="63" spans="1:90" x14ac:dyDescent="0.15">
      <c r="A63" t="s">
        <v>30</v>
      </c>
      <c r="B63" s="8">
        <f t="shared" si="43"/>
        <v>135767.9059326461</v>
      </c>
      <c r="C63" s="8">
        <f t="shared" si="44"/>
        <v>218549.09418678744</v>
      </c>
      <c r="D63" s="8">
        <f t="shared" si="45"/>
        <v>327220.87516334333</v>
      </c>
      <c r="E63" s="8">
        <f t="shared" si="46"/>
        <v>465603.9051864784</v>
      </c>
      <c r="F63" s="8">
        <f t="shared" si="47"/>
        <v>630366.57958385628</v>
      </c>
      <c r="G63" s="8">
        <f t="shared" si="48"/>
        <v>871451.70779361157</v>
      </c>
      <c r="H63" s="8">
        <f t="shared" si="49"/>
        <v>1171841.4868123117</v>
      </c>
      <c r="I63" s="8">
        <f t="shared" si="50"/>
        <v>1554813.0338320921</v>
      </c>
      <c r="J63" s="8">
        <f t="shared" si="51"/>
        <v>2062129.5859238142</v>
      </c>
      <c r="K63" s="8">
        <f t="shared" si="52"/>
        <v>2733093.2332128175</v>
      </c>
      <c r="L63" s="8">
        <f t="shared" si="53"/>
        <v>3616231.6161052873</v>
      </c>
      <c r="M63" s="8">
        <f t="shared" si="54"/>
        <v>4749534.7215032782</v>
      </c>
      <c r="N63" s="8">
        <f t="shared" si="55"/>
        <v>6192297.8563004127</v>
      </c>
      <c r="O63" s="8">
        <f t="shared" si="56"/>
        <v>8011740.7042474095</v>
      </c>
      <c r="P63" s="24"/>
      <c r="Q63" s="72">
        <v>44595.81500000001</v>
      </c>
      <c r="R63" s="72">
        <v>56547.487840000009</v>
      </c>
      <c r="S63" s="72">
        <v>72194.169425495013</v>
      </c>
      <c r="T63" s="72">
        <v>95574.249839999989</v>
      </c>
      <c r="U63" s="72">
        <v>122284.96657000002</v>
      </c>
      <c r="V63" s="72">
        <v>154763.99000000002</v>
      </c>
      <c r="W63" s="72">
        <v>195815.67565462203</v>
      </c>
      <c r="X63" s="72">
        <v>249440.82218668523</v>
      </c>
      <c r="Y63" s="72">
        <v>317452.55330922257</v>
      </c>
      <c r="Z63" s="72">
        <v>403293.49382082827</v>
      </c>
      <c r="AA63" s="72">
        <v>508078.39141388366</v>
      </c>
      <c r="AB63" s="72">
        <v>638061.59964012972</v>
      </c>
      <c r="AC63" s="72">
        <v>799277.39107452717</v>
      </c>
      <c r="AD63" s="72">
        <v>996530.62198018166</v>
      </c>
      <c r="AF63" s="72">
        <v>91172.090932646082</v>
      </c>
      <c r="AG63" s="72">
        <v>162001.60634678742</v>
      </c>
      <c r="AH63" s="72">
        <v>255026.7057378483</v>
      </c>
      <c r="AI63" s="72">
        <v>370029.65534647839</v>
      </c>
      <c r="AJ63" s="72">
        <v>508081.61301385629</v>
      </c>
      <c r="AK63" s="72">
        <v>716687.71779361158</v>
      </c>
      <c r="AL63" s="72">
        <v>976025.81115768978</v>
      </c>
      <c r="AM63" s="72">
        <v>1305372.2116454069</v>
      </c>
      <c r="AN63" s="72">
        <v>1744677.0326145915</v>
      </c>
      <c r="AO63" s="72">
        <v>2329799.7393919891</v>
      </c>
      <c r="AP63" s="72">
        <v>3108153.2246914036</v>
      </c>
      <c r="AQ63" s="72">
        <v>4111473.1218631486</v>
      </c>
      <c r="AR63" s="72">
        <v>5393020.4652258856</v>
      </c>
      <c r="AS63" s="72">
        <v>7015210.0822672276</v>
      </c>
      <c r="AU63" s="24">
        <f t="shared" si="57"/>
        <v>0.60972574987794781</v>
      </c>
      <c r="AV63" s="24">
        <f t="shared" si="58"/>
        <v>0.49724196469868387</v>
      </c>
      <c r="AW63" s="24">
        <f t="shared" si="59"/>
        <v>0.42290403982953872</v>
      </c>
      <c r="AX63" s="24">
        <f t="shared" si="60"/>
        <v>0.35386875531335793</v>
      </c>
      <c r="AY63" s="24">
        <f t="shared" si="61"/>
        <v>0.38245226828000689</v>
      </c>
      <c r="AZ63" s="24">
        <f t="shared" si="62"/>
        <v>0.34470043070917056</v>
      </c>
      <c r="BA63" s="24">
        <f t="shared" si="63"/>
        <v>0.32681173292605847</v>
      </c>
      <c r="BB63" s="24">
        <f t="shared" si="64"/>
        <v>0.32628781792583594</v>
      </c>
      <c r="BC63" s="24">
        <f t="shared" si="65"/>
        <v>0.32537414324930403</v>
      </c>
      <c r="BD63" s="24">
        <f t="shared" si="66"/>
        <v>0.32312779240769607</v>
      </c>
      <c r="BE63" s="24">
        <f t="shared" si="67"/>
        <v>0.31339339558636126</v>
      </c>
      <c r="BF63" s="24">
        <f t="shared" si="68"/>
        <v>0.30376936255778841</v>
      </c>
      <c r="BG63" s="24">
        <f t="shared" si="69"/>
        <v>0.29382353532877747</v>
      </c>
      <c r="BH63" s="24">
        <f t="shared" si="70"/>
        <v>0.31602891315467518</v>
      </c>
      <c r="BJ63" s="24">
        <f t="shared" si="71"/>
        <v>0.2679998748761514</v>
      </c>
      <c r="BK63" s="24">
        <f t="shared" si="72"/>
        <v>0.2766998532236653</v>
      </c>
      <c r="BL63" s="24">
        <f t="shared" si="73"/>
        <v>0.32384998124583197</v>
      </c>
      <c r="BM63" s="24">
        <f t="shared" si="74"/>
        <v>0.27947608037432881</v>
      </c>
      <c r="BN63" s="24">
        <f t="shared" si="75"/>
        <v>0.26560111468328307</v>
      </c>
      <c r="BO63" s="24">
        <f t="shared" si="76"/>
        <v>0.26525347178385617</v>
      </c>
      <c r="BP63" s="24">
        <f t="shared" si="77"/>
        <v>0.27385522815163554</v>
      </c>
      <c r="BQ63" s="24">
        <f t="shared" si="78"/>
        <v>0.27265677897596219</v>
      </c>
      <c r="BR63" s="24">
        <f t="shared" si="79"/>
        <v>0.2704055759412658</v>
      </c>
      <c r="BS63" s="24">
        <f t="shared" si="80"/>
        <v>0.25982293093874786</v>
      </c>
      <c r="BT63" s="24">
        <f t="shared" si="81"/>
        <v>0.25583297857743559</v>
      </c>
      <c r="BU63" s="24">
        <f t="shared" si="82"/>
        <v>0.25266493317467154</v>
      </c>
      <c r="BV63" s="24">
        <f t="shared" si="83"/>
        <v>0.24678945395974794</v>
      </c>
      <c r="BW63" s="24">
        <f t="shared" si="84"/>
        <v>0.26167944466611637</v>
      </c>
      <c r="BY63" s="112">
        <f t="shared" si="85"/>
        <v>0.77687716371961968</v>
      </c>
      <c r="BZ63" s="112">
        <f t="shared" si="86"/>
        <v>0.57422331474866661</v>
      </c>
      <c r="CA63" s="112">
        <f t="shared" si="87"/>
        <v>0.45094473253654477</v>
      </c>
      <c r="CB63" s="112">
        <f t="shared" si="88"/>
        <v>0.37308349661356877</v>
      </c>
      <c r="CC63" s="112">
        <f t="shared" si="89"/>
        <v>0.41057597723786587</v>
      </c>
      <c r="CD63" s="112">
        <f t="shared" si="90"/>
        <v>0.3618564779684994</v>
      </c>
      <c r="CE63" s="112">
        <f t="shared" si="91"/>
        <v>0.3374361586780894</v>
      </c>
      <c r="CF63" s="112">
        <f t="shared" si="92"/>
        <v>0.33653606002187364</v>
      </c>
      <c r="CG63" s="112">
        <f t="shared" si="93"/>
        <v>0.3353759439937869</v>
      </c>
      <c r="CH63" s="112">
        <f t="shared" si="94"/>
        <v>0.33408600410546119</v>
      </c>
      <c r="CI63" s="112">
        <f t="shared" si="95"/>
        <v>0.32280258553577612</v>
      </c>
      <c r="CJ63" s="112">
        <f t="shared" si="96"/>
        <v>0.31170028488037227</v>
      </c>
      <c r="CK63" s="112">
        <f t="shared" si="97"/>
        <v>0.30079426315942914</v>
      </c>
      <c r="CL63" s="112">
        <f t="shared" si="98"/>
        <v>0.32546566630541074</v>
      </c>
    </row>
    <row r="64" spans="1:90" x14ac:dyDescent="0.15">
      <c r="A64" t="s">
        <v>190</v>
      </c>
      <c r="B64" s="8">
        <f t="shared" si="43"/>
        <v>37.835699149810736</v>
      </c>
      <c r="C64" s="8">
        <f t="shared" si="44"/>
        <v>73.235836321232455</v>
      </c>
      <c r="D64" s="8">
        <f t="shared" si="45"/>
        <v>113.17338441466821</v>
      </c>
      <c r="E64" s="8">
        <f t="shared" si="46"/>
        <v>146.54033811596702</v>
      </c>
      <c r="F64" s="8">
        <f t="shared" si="47"/>
        <v>172.97517054368348</v>
      </c>
      <c r="G64" s="8">
        <f t="shared" si="48"/>
        <v>226.00543458514119</v>
      </c>
      <c r="H64" s="8">
        <f t="shared" si="49"/>
        <v>249.17411591087074</v>
      </c>
      <c r="I64" s="8">
        <f t="shared" si="50"/>
        <v>371.43333710795144</v>
      </c>
      <c r="J64" s="8">
        <f t="shared" si="51"/>
        <v>518.04714629676221</v>
      </c>
      <c r="K64" s="8">
        <f t="shared" si="52"/>
        <v>721.92382410829362</v>
      </c>
      <c r="L64" s="8">
        <f t="shared" si="53"/>
        <v>1004.9558361033562</v>
      </c>
      <c r="M64" s="8">
        <f t="shared" si="54"/>
        <v>1383.2829702405963</v>
      </c>
      <c r="N64" s="8">
        <f t="shared" si="55"/>
        <v>1869.445500514827</v>
      </c>
      <c r="O64" s="8">
        <f t="shared" si="56"/>
        <v>2490.3250288332852</v>
      </c>
      <c r="P64" s="24"/>
      <c r="Q64" s="72">
        <v>34.265000000000001</v>
      </c>
      <c r="R64" s="72">
        <v>66.488</v>
      </c>
      <c r="S64" s="72">
        <v>103</v>
      </c>
      <c r="T64" s="72">
        <v>133.68</v>
      </c>
      <c r="U64" s="72">
        <v>158.18</v>
      </c>
      <c r="V64" s="72">
        <v>207.18</v>
      </c>
      <c r="W64" s="72">
        <v>227.18</v>
      </c>
      <c r="X64" s="72">
        <v>339.75097324409074</v>
      </c>
      <c r="Y64" s="72">
        <v>475.16528560571277</v>
      </c>
      <c r="Z64" s="72">
        <v>663.99268379853129</v>
      </c>
      <c r="AA64" s="72">
        <v>926.85047182948961</v>
      </c>
      <c r="AB64" s="72">
        <v>1279.1651353823886</v>
      </c>
      <c r="AC64" s="72">
        <v>1733.1096903459932</v>
      </c>
      <c r="AD64" s="72">
        <v>2314.321809254071</v>
      </c>
      <c r="AF64" s="72">
        <v>3.5706991498107392</v>
      </c>
      <c r="AG64" s="72">
        <v>6.7478363212324517</v>
      </c>
      <c r="AH64" s="72">
        <v>10.173384414668201</v>
      </c>
      <c r="AI64" s="72">
        <v>12.860338115967025</v>
      </c>
      <c r="AJ64" s="72">
        <v>14.795170543683462</v>
      </c>
      <c r="AK64" s="72">
        <v>18.825434585141185</v>
      </c>
      <c r="AL64" s="72">
        <v>21.994115910870729</v>
      </c>
      <c r="AM64" s="72">
        <v>31.682363863860694</v>
      </c>
      <c r="AN64" s="72">
        <v>42.881860691049411</v>
      </c>
      <c r="AO64" s="72">
        <v>57.931140309762377</v>
      </c>
      <c r="AP64" s="72">
        <v>78.105364273866542</v>
      </c>
      <c r="AQ64" s="72">
        <v>104.11783485820781</v>
      </c>
      <c r="AR64" s="72">
        <v>136.3358101688338</v>
      </c>
      <c r="AS64" s="72">
        <v>176.00321957921426</v>
      </c>
      <c r="AU64" s="24">
        <f t="shared" si="57"/>
        <v>0.9356279378175254</v>
      </c>
      <c r="AV64" s="24">
        <f t="shared" si="58"/>
        <v>0.54532794461796974</v>
      </c>
      <c r="AW64" s="24">
        <f t="shared" si="59"/>
        <v>0.29483039562590108</v>
      </c>
      <c r="AX64" s="24">
        <f t="shared" si="60"/>
        <v>0.18039287180296282</v>
      </c>
      <c r="AY64" s="24">
        <f t="shared" si="61"/>
        <v>0.30657731901507423</v>
      </c>
      <c r="AZ64" s="24">
        <f t="shared" si="62"/>
        <v>0.10251382391869601</v>
      </c>
      <c r="BA64" s="24">
        <f t="shared" si="63"/>
        <v>0.49065779063830472</v>
      </c>
      <c r="BB64" s="24">
        <f t="shared" si="64"/>
        <v>0.39472442169669786</v>
      </c>
      <c r="BC64" s="24">
        <f t="shared" si="65"/>
        <v>0.39354850088246818</v>
      </c>
      <c r="BD64" s="24">
        <f t="shared" si="66"/>
        <v>0.39205246113696046</v>
      </c>
      <c r="BE64" s="24">
        <f t="shared" si="67"/>
        <v>0.37646145287754762</v>
      </c>
      <c r="BF64" s="24">
        <f t="shared" si="68"/>
        <v>0.3514555884322581</v>
      </c>
      <c r="BG64" s="24">
        <f t="shared" si="69"/>
        <v>0.33211961950614444</v>
      </c>
      <c r="BH64" s="24">
        <f t="shared" si="70"/>
        <v>0.38938265382429305</v>
      </c>
      <c r="BJ64" s="24">
        <f t="shared" si="71"/>
        <v>0.94040566175397622</v>
      </c>
      <c r="BK64" s="24">
        <f t="shared" si="72"/>
        <v>0.54915172662736134</v>
      </c>
      <c r="BL64" s="24">
        <f t="shared" si="73"/>
        <v>0.29786407766990308</v>
      </c>
      <c r="BM64" s="24">
        <f t="shared" si="74"/>
        <v>0.18327348892878526</v>
      </c>
      <c r="BN64" s="24">
        <f t="shared" si="75"/>
        <v>0.30977367555948909</v>
      </c>
      <c r="BO64" s="24">
        <f t="shared" si="76"/>
        <v>9.6534414518775868E-2</v>
      </c>
      <c r="BP64" s="24">
        <f t="shared" si="77"/>
        <v>0.49551445217048484</v>
      </c>
      <c r="BQ64" s="24">
        <f t="shared" si="78"/>
        <v>0.39856931407326668</v>
      </c>
      <c r="BR64" s="24">
        <f t="shared" si="79"/>
        <v>0.39739308386578043</v>
      </c>
      <c r="BS64" s="24">
        <f t="shared" si="80"/>
        <v>0.39587452459147077</v>
      </c>
      <c r="BT64" s="24">
        <f t="shared" si="81"/>
        <v>0.38012028289468613</v>
      </c>
      <c r="BU64" s="24">
        <f t="shared" si="82"/>
        <v>0.35487564694131857</v>
      </c>
      <c r="BV64" s="24">
        <f t="shared" si="83"/>
        <v>0.33535795347843589</v>
      </c>
      <c r="BW64" s="24">
        <f t="shared" si="84"/>
        <v>0.39318139040823152</v>
      </c>
      <c r="BY64" s="112">
        <f t="shared" si="85"/>
        <v>0.88978013496043573</v>
      </c>
      <c r="BZ64" s="112">
        <f t="shared" si="86"/>
        <v>0.50765133153231146</v>
      </c>
      <c r="CA64" s="112">
        <f t="shared" si="87"/>
        <v>0.2641160101474902</v>
      </c>
      <c r="CB64" s="112">
        <f t="shared" si="88"/>
        <v>0.15044957685165405</v>
      </c>
      <c r="CC64" s="112">
        <f t="shared" si="89"/>
        <v>0.27240402735190994</v>
      </c>
      <c r="CD64" s="112">
        <f t="shared" si="90"/>
        <v>0.16831915945412312</v>
      </c>
      <c r="CE64" s="112">
        <f t="shared" si="91"/>
        <v>0.44049272051901345</v>
      </c>
      <c r="CF64" s="112">
        <f t="shared" si="92"/>
        <v>0.3534930939911245</v>
      </c>
      <c r="CG64" s="112">
        <f t="shared" si="93"/>
        <v>0.3509474490190243</v>
      </c>
      <c r="CH64" s="112">
        <f t="shared" si="94"/>
        <v>0.34824489654840218</v>
      </c>
      <c r="CI64" s="112">
        <f t="shared" si="95"/>
        <v>0.3330433296890063</v>
      </c>
      <c r="CJ64" s="112">
        <f t="shared" si="96"/>
        <v>0.30943762280978881</v>
      </c>
      <c r="CK64" s="112">
        <f t="shared" si="97"/>
        <v>0.29095370732940706</v>
      </c>
      <c r="CL64" s="112">
        <f t="shared" si="98"/>
        <v>0.34595514248794479</v>
      </c>
    </row>
    <row r="65" spans="1:90" x14ac:dyDescent="0.15">
      <c r="A65" t="s">
        <v>191</v>
      </c>
      <c r="B65" s="8">
        <f t="shared" si="43"/>
        <v>10.635734837617891</v>
      </c>
      <c r="C65" s="8">
        <f t="shared" si="44"/>
        <v>18.866312785917302</v>
      </c>
      <c r="D65" s="8">
        <f t="shared" si="45"/>
        <v>29.666809506757684</v>
      </c>
      <c r="E65" s="8">
        <f t="shared" si="46"/>
        <v>46.170949290143739</v>
      </c>
      <c r="F65" s="8">
        <f t="shared" si="47"/>
        <v>92.987549955819816</v>
      </c>
      <c r="G65" s="8">
        <f t="shared" si="48"/>
        <v>128.75590042242879</v>
      </c>
      <c r="H65" s="8">
        <f t="shared" si="49"/>
        <v>155.61916089817657</v>
      </c>
      <c r="I65" s="8">
        <f t="shared" si="50"/>
        <v>224.86619310587395</v>
      </c>
      <c r="J65" s="8">
        <f t="shared" si="51"/>
        <v>323.98298978684932</v>
      </c>
      <c r="K65" s="8">
        <f t="shared" si="52"/>
        <v>464.52103373226748</v>
      </c>
      <c r="L65" s="8">
        <f t="shared" si="53"/>
        <v>663.66381805579192</v>
      </c>
      <c r="M65" s="8">
        <f t="shared" si="54"/>
        <v>941.9662530167526</v>
      </c>
      <c r="N65" s="8">
        <f t="shared" si="55"/>
        <v>1302.9494901849446</v>
      </c>
      <c r="O65" s="8">
        <f t="shared" si="56"/>
        <v>1748.1931477280336</v>
      </c>
      <c r="P65" s="24"/>
      <c r="Q65" s="72">
        <v>9.6319999999999997</v>
      </c>
      <c r="R65" s="72">
        <v>17.128</v>
      </c>
      <c r="S65" s="72">
        <v>27</v>
      </c>
      <c r="T65" s="72">
        <v>42.119</v>
      </c>
      <c r="U65" s="72">
        <v>85.033999999999992</v>
      </c>
      <c r="V65" s="72">
        <v>118.03100000000001</v>
      </c>
      <c r="W65" s="72">
        <v>143.03100000000001</v>
      </c>
      <c r="X65" s="72">
        <v>207.20323007536032</v>
      </c>
      <c r="Y65" s="72">
        <v>299.27316091844648</v>
      </c>
      <c r="Z65" s="72">
        <v>430.12329749963732</v>
      </c>
      <c r="AA65" s="72">
        <v>615.95274149329725</v>
      </c>
      <c r="AB65" s="72">
        <v>876.22719453784464</v>
      </c>
      <c r="AC65" s="72">
        <v>1214.6813371684923</v>
      </c>
      <c r="AD65" s="72">
        <v>1633.2385784704679</v>
      </c>
      <c r="AF65" s="72">
        <v>1.003734837617891</v>
      </c>
      <c r="AG65" s="72">
        <v>1.7383127859172998</v>
      </c>
      <c r="AH65" s="72">
        <v>2.666809506757684</v>
      </c>
      <c r="AI65" s="72">
        <v>4.0519492901437397</v>
      </c>
      <c r="AJ65" s="72">
        <v>7.9535499558198222</v>
      </c>
      <c r="AK65" s="72">
        <v>10.724900422428803</v>
      </c>
      <c r="AL65" s="72">
        <v>12.588160898176561</v>
      </c>
      <c r="AM65" s="72">
        <v>17.662963030513623</v>
      </c>
      <c r="AN65" s="72">
        <v>24.709828868402838</v>
      </c>
      <c r="AO65" s="72">
        <v>34.39773623263018</v>
      </c>
      <c r="AP65" s="72">
        <v>47.711076562494668</v>
      </c>
      <c r="AQ65" s="72">
        <v>65.739058478907992</v>
      </c>
      <c r="AR65" s="72">
        <v>88.268153016452374</v>
      </c>
      <c r="AS65" s="72">
        <v>114.95456925756577</v>
      </c>
      <c r="AU65" s="24">
        <f t="shared" si="57"/>
        <v>0.7738607697503328</v>
      </c>
      <c r="AV65" s="24">
        <f t="shared" si="58"/>
        <v>0.57247522838179488</v>
      </c>
      <c r="AW65" s="24">
        <f t="shared" si="59"/>
        <v>0.55631663996853598</v>
      </c>
      <c r="AX65" s="24">
        <f t="shared" si="60"/>
        <v>1.0139839311397951</v>
      </c>
      <c r="AY65" s="24">
        <f t="shared" si="61"/>
        <v>0.38465741363874217</v>
      </c>
      <c r="AZ65" s="24">
        <f t="shared" si="62"/>
        <v>0.20863712177549498</v>
      </c>
      <c r="BA65" s="24">
        <f t="shared" si="63"/>
        <v>0.44497754523304822</v>
      </c>
      <c r="BB65" s="24">
        <f t="shared" si="64"/>
        <v>0.44078122776912099</v>
      </c>
      <c r="BC65" s="24">
        <f t="shared" si="65"/>
        <v>0.43378216874249831</v>
      </c>
      <c r="BD65" s="24">
        <f t="shared" si="66"/>
        <v>0.42870563410978479</v>
      </c>
      <c r="BE65" s="24">
        <f t="shared" si="67"/>
        <v>0.41934248544127306</v>
      </c>
      <c r="BF65" s="24">
        <f t="shared" si="68"/>
        <v>0.38322311018266597</v>
      </c>
      <c r="BG65" s="24">
        <f t="shared" si="69"/>
        <v>0.34171981408111973</v>
      </c>
      <c r="BH65" s="24">
        <f t="shared" si="70"/>
        <v>0.41278212703620221</v>
      </c>
      <c r="BJ65" s="24">
        <f t="shared" si="71"/>
        <v>0.77823920265780733</v>
      </c>
      <c r="BK65" s="24">
        <f t="shared" si="72"/>
        <v>0.57636618402615603</v>
      </c>
      <c r="BL65" s="24">
        <f t="shared" si="73"/>
        <v>0.559962962962963</v>
      </c>
      <c r="BM65" s="24">
        <f t="shared" si="74"/>
        <v>1.018898834255324</v>
      </c>
      <c r="BN65" s="24">
        <f t="shared" si="75"/>
        <v>0.38804478208716531</v>
      </c>
      <c r="BO65" s="24">
        <f t="shared" si="76"/>
        <v>0.21180876210487076</v>
      </c>
      <c r="BP65" s="24">
        <f t="shared" si="77"/>
        <v>0.44865959180429638</v>
      </c>
      <c r="BQ65" s="24">
        <f t="shared" si="78"/>
        <v>0.4443460211001542</v>
      </c>
      <c r="BR65" s="24">
        <f t="shared" si="79"/>
        <v>0.43722643280012741</v>
      </c>
      <c r="BS65" s="24">
        <f t="shared" si="80"/>
        <v>0.43203761589737333</v>
      </c>
      <c r="BT65" s="24">
        <f t="shared" si="81"/>
        <v>0.42255588052672</v>
      </c>
      <c r="BU65" s="24">
        <f t="shared" si="82"/>
        <v>0.38626299747425796</v>
      </c>
      <c r="BV65" s="24">
        <f t="shared" si="83"/>
        <v>0.34458193148637828</v>
      </c>
      <c r="BW65" s="24">
        <f t="shared" si="84"/>
        <v>0.41608229701076271</v>
      </c>
      <c r="BY65" s="112">
        <f t="shared" si="85"/>
        <v>0.73184462745434087</v>
      </c>
      <c r="BZ65" s="112">
        <f t="shared" si="86"/>
        <v>0.53413673785435622</v>
      </c>
      <c r="CA65" s="112">
        <f t="shared" si="87"/>
        <v>0.51939959711262373</v>
      </c>
      <c r="CB65" s="112">
        <f t="shared" si="88"/>
        <v>0.9628947418386069</v>
      </c>
      <c r="CC65" s="112">
        <f t="shared" si="89"/>
        <v>0.34844195133031275</v>
      </c>
      <c r="CD65" s="112">
        <f t="shared" si="90"/>
        <v>0.17373219352705149</v>
      </c>
      <c r="CE65" s="112">
        <f t="shared" si="91"/>
        <v>0.40314086969385388</v>
      </c>
      <c r="CF65" s="112">
        <f t="shared" si="92"/>
        <v>0.39896283685333045</v>
      </c>
      <c r="CG65" s="112">
        <f t="shared" si="93"/>
        <v>0.39206695504943556</v>
      </c>
      <c r="CH65" s="112">
        <f t="shared" si="94"/>
        <v>0.38704117735617927</v>
      </c>
      <c r="CI65" s="112">
        <f t="shared" si="95"/>
        <v>0.37785737013918053</v>
      </c>
      <c r="CJ65" s="112">
        <f t="shared" si="96"/>
        <v>0.34270485551253693</v>
      </c>
      <c r="CK65" s="112">
        <f t="shared" si="97"/>
        <v>0.3023334614936295</v>
      </c>
      <c r="CL65" s="112">
        <f t="shared" si="98"/>
        <v>0.37158719482953284</v>
      </c>
    </row>
    <row r="66" spans="1:90" x14ac:dyDescent="0.15">
      <c r="A66" t="s">
        <v>192</v>
      </c>
      <c r="B66" s="8">
        <f t="shared" si="43"/>
        <v>885.36668086527334</v>
      </c>
      <c r="C66" s="8">
        <f t="shared" si="44"/>
        <v>1182.5938043514427</v>
      </c>
      <c r="D66" s="8">
        <f t="shared" si="45"/>
        <v>1509.3158897873343</v>
      </c>
      <c r="E66" s="8">
        <f t="shared" si="46"/>
        <v>2074.860530056987</v>
      </c>
      <c r="F66" s="8">
        <f t="shared" si="47"/>
        <v>2332.226914009646</v>
      </c>
      <c r="G66" s="8">
        <f t="shared" si="48"/>
        <v>2824.4429060913708</v>
      </c>
      <c r="H66" s="8">
        <f t="shared" si="49"/>
        <v>3197.8693530189771</v>
      </c>
      <c r="I66" s="8">
        <f t="shared" si="50"/>
        <v>4366.9189568018155</v>
      </c>
      <c r="J66" s="8">
        <f t="shared" si="51"/>
        <v>5854.9526396696756</v>
      </c>
      <c r="K66" s="8">
        <f t="shared" si="52"/>
        <v>7835.266033942813</v>
      </c>
      <c r="L66" s="8">
        <f t="shared" si="53"/>
        <v>10469.492326561249</v>
      </c>
      <c r="M66" s="8">
        <f t="shared" si="54"/>
        <v>13971.659668704344</v>
      </c>
      <c r="N66" s="8">
        <f t="shared" si="55"/>
        <v>18361.269829492383</v>
      </c>
      <c r="O66" s="8">
        <f t="shared" si="56"/>
        <v>23685.076150448836</v>
      </c>
      <c r="P66" s="24"/>
      <c r="Q66" s="72">
        <v>800</v>
      </c>
      <c r="R66" s="72">
        <v>1070</v>
      </c>
      <c r="S66" s="72">
        <v>1370</v>
      </c>
      <c r="T66" s="72">
        <v>1880</v>
      </c>
      <c r="U66" s="72">
        <v>2130</v>
      </c>
      <c r="V66" s="72">
        <v>2580.0100000000002</v>
      </c>
      <c r="W66" s="72">
        <v>2930</v>
      </c>
      <c r="X66" s="72">
        <v>4011.3691819243031</v>
      </c>
      <c r="Y66" s="72">
        <v>5391.5469424280518</v>
      </c>
      <c r="Z66" s="72">
        <v>7232.7015997763456</v>
      </c>
      <c r="AA66" s="72">
        <v>9687.5427415813338</v>
      </c>
      <c r="AB66" s="72">
        <v>12958.690698263128</v>
      </c>
      <c r="AC66" s="72">
        <v>17068.935589477172</v>
      </c>
      <c r="AD66" s="72">
        <v>22066.390802314945</v>
      </c>
      <c r="AF66" s="72">
        <v>85.366680865273338</v>
      </c>
      <c r="AG66" s="72">
        <v>112.5938043514427</v>
      </c>
      <c r="AH66" s="72">
        <v>139.31588978733433</v>
      </c>
      <c r="AI66" s="72">
        <v>194.86053005698687</v>
      </c>
      <c r="AJ66" s="72">
        <v>202.22691400964581</v>
      </c>
      <c r="AK66" s="72">
        <v>244.43290609137034</v>
      </c>
      <c r="AL66" s="72">
        <v>267.86935301897722</v>
      </c>
      <c r="AM66" s="72">
        <v>355.54977487751199</v>
      </c>
      <c r="AN66" s="72">
        <v>463.40569724162361</v>
      </c>
      <c r="AO66" s="72">
        <v>602.56443416646789</v>
      </c>
      <c r="AP66" s="72">
        <v>781.9495849799149</v>
      </c>
      <c r="AQ66" s="72">
        <v>1012.9689704412161</v>
      </c>
      <c r="AR66" s="72">
        <v>1292.3342400152096</v>
      </c>
      <c r="AS66" s="72">
        <v>1618.6853481338926</v>
      </c>
      <c r="AU66" s="24">
        <f t="shared" si="57"/>
        <v>0.33571076245571807</v>
      </c>
      <c r="AV66" s="24">
        <f t="shared" si="58"/>
        <v>0.27627583049538496</v>
      </c>
      <c r="AW66" s="24">
        <f t="shared" si="59"/>
        <v>0.37470263454878161</v>
      </c>
      <c r="AX66" s="24">
        <f t="shared" si="60"/>
        <v>0.12404032956643607</v>
      </c>
      <c r="AY66" s="24">
        <f t="shared" si="61"/>
        <v>0.2110497864187193</v>
      </c>
      <c r="AZ66" s="24">
        <f t="shared" si="62"/>
        <v>0.13221242536793776</v>
      </c>
      <c r="BA66" s="24">
        <f t="shared" si="63"/>
        <v>0.36557140856276282</v>
      </c>
      <c r="BB66" s="24">
        <f t="shared" si="64"/>
        <v>0.34075138503546798</v>
      </c>
      <c r="BC66" s="24">
        <f t="shared" si="65"/>
        <v>0.33822876394519619</v>
      </c>
      <c r="BD66" s="24">
        <f t="shared" si="66"/>
        <v>0.33620125739276996</v>
      </c>
      <c r="BE66" s="24">
        <f t="shared" si="67"/>
        <v>0.33451166808327915</v>
      </c>
      <c r="BF66" s="24">
        <f t="shared" si="68"/>
        <v>0.31417957958283904</v>
      </c>
      <c r="BG66" s="24">
        <f t="shared" si="69"/>
        <v>0.28994761094383614</v>
      </c>
      <c r="BH66" s="24">
        <f t="shared" si="70"/>
        <v>0.33116098748276612</v>
      </c>
      <c r="BJ66" s="24">
        <f t="shared" si="71"/>
        <v>0.33749999999999991</v>
      </c>
      <c r="BK66" s="24">
        <f t="shared" si="72"/>
        <v>0.28037383177570097</v>
      </c>
      <c r="BL66" s="24">
        <f t="shared" si="73"/>
        <v>0.37226277372262784</v>
      </c>
      <c r="BM66" s="24">
        <f t="shared" si="74"/>
        <v>0.13297872340425543</v>
      </c>
      <c r="BN66" s="24">
        <f t="shared" si="75"/>
        <v>0.21127230046948364</v>
      </c>
      <c r="BO66" s="24">
        <f t="shared" si="76"/>
        <v>0.13565451296700393</v>
      </c>
      <c r="BP66" s="24">
        <f t="shared" si="77"/>
        <v>0.36906798017894293</v>
      </c>
      <c r="BQ66" s="24">
        <f t="shared" si="78"/>
        <v>0.34406650146363749</v>
      </c>
      <c r="BR66" s="24">
        <f t="shared" si="79"/>
        <v>0.34148912677724752</v>
      </c>
      <c r="BS66" s="24">
        <f t="shared" si="80"/>
        <v>0.3394086024343792</v>
      </c>
      <c r="BT66" s="24">
        <f t="shared" si="81"/>
        <v>0.33766539605974755</v>
      </c>
      <c r="BU66" s="24">
        <f t="shared" si="82"/>
        <v>0.31718056915772719</v>
      </c>
      <c r="BV66" s="24">
        <f t="shared" si="83"/>
        <v>0.2927807177337205</v>
      </c>
      <c r="BW66" s="24">
        <f t="shared" si="84"/>
        <v>0.33433918732685131</v>
      </c>
      <c r="BY66" s="112">
        <f t="shared" si="85"/>
        <v>0.31894321309199691</v>
      </c>
      <c r="BZ66" s="112">
        <f t="shared" si="86"/>
        <v>0.23733175719405586</v>
      </c>
      <c r="CA66" s="112">
        <f t="shared" si="87"/>
        <v>0.39869565743320035</v>
      </c>
      <c r="CB66" s="112">
        <f t="shared" si="88"/>
        <v>3.7803366081908152E-2</v>
      </c>
      <c r="CC66" s="112">
        <f t="shared" si="89"/>
        <v>0.20870610763368225</v>
      </c>
      <c r="CD66" s="112">
        <f t="shared" si="90"/>
        <v>9.5880899598870695E-2</v>
      </c>
      <c r="CE66" s="112">
        <f t="shared" si="91"/>
        <v>0.32732532061001796</v>
      </c>
      <c r="CF66" s="112">
        <f t="shared" si="92"/>
        <v>0.30334971355633211</v>
      </c>
      <c r="CG66" s="112">
        <f t="shared" si="93"/>
        <v>0.300295697168103</v>
      </c>
      <c r="CH66" s="112">
        <f t="shared" si="94"/>
        <v>0.29770285241211081</v>
      </c>
      <c r="CI66" s="112">
        <f t="shared" si="95"/>
        <v>0.29544025586666844</v>
      </c>
      <c r="CJ66" s="112">
        <f t="shared" si="96"/>
        <v>0.27578857568787241</v>
      </c>
      <c r="CK66" s="112">
        <f t="shared" si="97"/>
        <v>0.25252840791004827</v>
      </c>
      <c r="CL66" s="112">
        <f t="shared" si="98"/>
        <v>0.29302115251352046</v>
      </c>
    </row>
    <row r="67" spans="1:90" x14ac:dyDescent="0.15">
      <c r="A67" t="s">
        <v>31</v>
      </c>
      <c r="B67" s="8">
        <f t="shared" si="43"/>
        <v>165646.51576208434</v>
      </c>
      <c r="C67" s="8">
        <f t="shared" si="44"/>
        <v>236485.84678921319</v>
      </c>
      <c r="D67" s="8">
        <f t="shared" si="45"/>
        <v>342127.38268266112</v>
      </c>
      <c r="E67" s="8">
        <f t="shared" si="46"/>
        <v>493609.84655129374</v>
      </c>
      <c r="F67" s="8">
        <f t="shared" si="47"/>
        <v>700834.24954296404</v>
      </c>
      <c r="G67" s="8">
        <f t="shared" si="48"/>
        <v>936361.88986341422</v>
      </c>
      <c r="H67" s="8">
        <f t="shared" si="49"/>
        <v>1219256.3272175018</v>
      </c>
      <c r="I67" s="8">
        <f t="shared" si="50"/>
        <v>1620925.3547055207</v>
      </c>
      <c r="J67" s="8">
        <f t="shared" si="51"/>
        <v>2154044.8256020769</v>
      </c>
      <c r="K67" s="8">
        <f t="shared" si="52"/>
        <v>2859955.7960078856</v>
      </c>
      <c r="L67" s="8">
        <f t="shared" si="53"/>
        <v>3788623.7730336823</v>
      </c>
      <c r="M67" s="8">
        <f t="shared" si="54"/>
        <v>4977195.3038266292</v>
      </c>
      <c r="N67" s="8">
        <f t="shared" si="55"/>
        <v>6484567.7786795925</v>
      </c>
      <c r="O67" s="8">
        <f t="shared" si="56"/>
        <v>8380750.447808221</v>
      </c>
      <c r="P67" s="24"/>
      <c r="Q67" s="72">
        <v>72256.796300000002</v>
      </c>
      <c r="R67" s="72">
        <v>87724.706919999982</v>
      </c>
      <c r="S67" s="72">
        <v>103956.8143632678</v>
      </c>
      <c r="T67" s="72">
        <v>137190.13895999998</v>
      </c>
      <c r="U67" s="72">
        <v>171401.429</v>
      </c>
      <c r="V67" s="72">
        <v>209445.592</v>
      </c>
      <c r="W67" s="72">
        <v>247038.46724505097</v>
      </c>
      <c r="X67" s="72">
        <v>313995.03468348738</v>
      </c>
      <c r="Y67" s="72">
        <v>398757.45952146169</v>
      </c>
      <c r="Z67" s="72">
        <v>504631.10118151072</v>
      </c>
      <c r="AA67" s="72">
        <v>631167.21201161924</v>
      </c>
      <c r="AB67" s="72">
        <v>785032.24208912661</v>
      </c>
      <c r="AC67" s="72">
        <v>970877.16312661243</v>
      </c>
      <c r="AD67" s="72">
        <v>1195330.2311482255</v>
      </c>
      <c r="AF67" s="72">
        <v>93389.719462084322</v>
      </c>
      <c r="AG67" s="72">
        <v>148761.13986921322</v>
      </c>
      <c r="AH67" s="72">
        <v>238170.56831939332</v>
      </c>
      <c r="AI67" s="72">
        <v>356419.70759129379</v>
      </c>
      <c r="AJ67" s="72">
        <v>529432.82054296404</v>
      </c>
      <c r="AK67" s="72">
        <v>726916.29786341428</v>
      </c>
      <c r="AL67" s="72">
        <v>972217.85997245088</v>
      </c>
      <c r="AM67" s="72">
        <v>1306930.3200220333</v>
      </c>
      <c r="AN67" s="72">
        <v>1755287.3660806152</v>
      </c>
      <c r="AO67" s="72">
        <v>2355324.6948263748</v>
      </c>
      <c r="AP67" s="72">
        <v>3157456.5610220633</v>
      </c>
      <c r="AQ67" s="72">
        <v>4192163.0617375025</v>
      </c>
      <c r="AR67" s="72">
        <v>5513690.6155529805</v>
      </c>
      <c r="AS67" s="72">
        <v>7185420.2166599957</v>
      </c>
      <c r="AU67" s="24">
        <f t="shared" si="57"/>
        <v>0.42765361348665087</v>
      </c>
      <c r="AV67" s="24">
        <f t="shared" si="58"/>
        <v>0.44671398871328383</v>
      </c>
      <c r="AW67" s="24">
        <f t="shared" si="59"/>
        <v>0.44276626641469252</v>
      </c>
      <c r="AX67" s="24">
        <f t="shared" si="60"/>
        <v>0.41981415978527581</v>
      </c>
      <c r="AY67" s="24">
        <f t="shared" si="61"/>
        <v>0.33606753733003925</v>
      </c>
      <c r="AZ67" s="24">
        <f t="shared" si="62"/>
        <v>0.30212083641651954</v>
      </c>
      <c r="BA67" s="24">
        <f t="shared" si="63"/>
        <v>0.32943772242271541</v>
      </c>
      <c r="BB67" s="24">
        <f t="shared" si="64"/>
        <v>0.32889822430682503</v>
      </c>
      <c r="BC67" s="24">
        <f t="shared" si="65"/>
        <v>0.32771415061360187</v>
      </c>
      <c r="BD67" s="24">
        <f t="shared" si="66"/>
        <v>0.32471410163824643</v>
      </c>
      <c r="BE67" s="24">
        <f t="shared" si="67"/>
        <v>0.3137211826766364</v>
      </c>
      <c r="BF67" s="24">
        <f t="shared" si="68"/>
        <v>0.30285580187983507</v>
      </c>
      <c r="BG67" s="24">
        <f t="shared" si="69"/>
        <v>0.29241465797659294</v>
      </c>
      <c r="BH67" s="24">
        <f t="shared" si="70"/>
        <v>0.31703789221026879</v>
      </c>
      <c r="BJ67" s="24">
        <f t="shared" si="71"/>
        <v>0.21406859163502623</v>
      </c>
      <c r="BK67" s="24">
        <f t="shared" si="72"/>
        <v>0.1850346158245999</v>
      </c>
      <c r="BL67" s="24">
        <f t="shared" si="73"/>
        <v>0.31968394568730529</v>
      </c>
      <c r="BM67" s="24">
        <f t="shared" si="74"/>
        <v>0.24937134913155012</v>
      </c>
      <c r="BN67" s="24">
        <f t="shared" si="75"/>
        <v>0.22195942718773942</v>
      </c>
      <c r="BO67" s="24">
        <f t="shared" si="76"/>
        <v>0.17948754560110758</v>
      </c>
      <c r="BP67" s="24">
        <f t="shared" si="77"/>
        <v>0.27103700968164812</v>
      </c>
      <c r="BQ67" s="24">
        <f t="shared" si="78"/>
        <v>0.26994829686850408</v>
      </c>
      <c r="BR67" s="24">
        <f t="shared" si="79"/>
        <v>0.26550886793968753</v>
      </c>
      <c r="BS67" s="24">
        <f t="shared" si="80"/>
        <v>0.25074972694676378</v>
      </c>
      <c r="BT67" s="24">
        <f t="shared" si="81"/>
        <v>0.24377855368487489</v>
      </c>
      <c r="BU67" s="24">
        <f t="shared" si="82"/>
        <v>0.23673539897280604</v>
      </c>
      <c r="BV67" s="24">
        <f t="shared" si="83"/>
        <v>0.23118585599313568</v>
      </c>
      <c r="BW67" s="24">
        <f t="shared" si="84"/>
        <v>0.2526150259479949</v>
      </c>
      <c r="BY67" s="112">
        <f t="shared" si="85"/>
        <v>0.5929070215229566</v>
      </c>
      <c r="BZ67" s="112">
        <f t="shared" si="86"/>
        <v>0.60102677707892305</v>
      </c>
      <c r="CA67" s="112">
        <f t="shared" si="87"/>
        <v>0.49648930221019216</v>
      </c>
      <c r="CB67" s="112">
        <f t="shared" si="88"/>
        <v>0.48541960297567011</v>
      </c>
      <c r="CC67" s="112">
        <f t="shared" si="89"/>
        <v>0.37300951066448707</v>
      </c>
      <c r="CD67" s="112">
        <f t="shared" si="90"/>
        <v>0.33745503138399591</v>
      </c>
      <c r="CE67" s="112">
        <f t="shared" si="91"/>
        <v>0.34427721792630606</v>
      </c>
      <c r="CF67" s="112">
        <f t="shared" si="92"/>
        <v>0.34306117104316858</v>
      </c>
      <c r="CG67" s="112">
        <f t="shared" si="93"/>
        <v>0.34184563755254738</v>
      </c>
      <c r="CH67" s="112">
        <f t="shared" si="94"/>
        <v>0.34056105638327638</v>
      </c>
      <c r="CI67" s="112">
        <f t="shared" si="95"/>
        <v>0.32770252914596121</v>
      </c>
      <c r="CJ67" s="112">
        <f t="shared" si="96"/>
        <v>0.31523763135009153</v>
      </c>
      <c r="CK67" s="112">
        <f t="shared" si="97"/>
        <v>0.30319611992581019</v>
      </c>
      <c r="CL67" s="112">
        <f t="shared" si="98"/>
        <v>0.33075580121903281</v>
      </c>
    </row>
    <row r="68" spans="1:90" x14ac:dyDescent="0.15">
      <c r="A68" t="s">
        <v>66</v>
      </c>
      <c r="B68" s="8">
        <f t="shared" si="43"/>
        <v>235.02853911101465</v>
      </c>
      <c r="C68" s="8">
        <f t="shared" si="44"/>
        <v>349.4516652366367</v>
      </c>
      <c r="D68" s="8">
        <f t="shared" si="45"/>
        <v>496.64792583407359</v>
      </c>
      <c r="E68" s="8">
        <f t="shared" si="46"/>
        <v>820.84187671032112</v>
      </c>
      <c r="F68" s="8">
        <f t="shared" si="47"/>
        <v>1241.6129232884718</v>
      </c>
      <c r="G68" s="8">
        <f t="shared" si="48"/>
        <v>1917.9221611224473</v>
      </c>
      <c r="H68" s="8">
        <f t="shared" si="49"/>
        <v>2755.1760702076681</v>
      </c>
      <c r="I68" s="8">
        <f t="shared" si="50"/>
        <v>3851.5181103387667</v>
      </c>
      <c r="J68" s="8">
        <f t="shared" si="51"/>
        <v>5369.7064584600839</v>
      </c>
      <c r="K68" s="8">
        <f t="shared" si="52"/>
        <v>7495.6226875678603</v>
      </c>
      <c r="L68" s="8">
        <f t="shared" si="53"/>
        <v>10433.272204203937</v>
      </c>
      <c r="M68" s="8">
        <f t="shared" si="54"/>
        <v>14446.211411817661</v>
      </c>
      <c r="N68" s="8">
        <f t="shared" si="55"/>
        <v>19675.840134582228</v>
      </c>
      <c r="O68" s="8">
        <f t="shared" si="56"/>
        <v>26425.920991370946</v>
      </c>
      <c r="P68" s="24"/>
      <c r="Q68" s="72">
        <v>212.84800000000001</v>
      </c>
      <c r="R68" s="72">
        <v>299.09649999999999</v>
      </c>
      <c r="S68" s="72">
        <v>424.7</v>
      </c>
      <c r="T68" s="72">
        <v>657.58100000000013</v>
      </c>
      <c r="U68" s="72">
        <v>942.46100000000001</v>
      </c>
      <c r="V68" s="72">
        <v>1381.4010000000001</v>
      </c>
      <c r="W68" s="72">
        <v>1878.8209999999999</v>
      </c>
      <c r="X68" s="72">
        <v>2567.6752816077314</v>
      </c>
      <c r="Y68" s="72">
        <v>3497.7998472728709</v>
      </c>
      <c r="Z68" s="72">
        <v>4777.390093527295</v>
      </c>
      <c r="AA68" s="72">
        <v>6505.954843826441</v>
      </c>
      <c r="AB68" s="72">
        <v>8831.6528821430402</v>
      </c>
      <c r="AC68" s="72">
        <v>11749.228019401511</v>
      </c>
      <c r="AD68" s="72">
        <v>15366.309531608664</v>
      </c>
      <c r="AF68" s="72">
        <v>22.180539111014628</v>
      </c>
      <c r="AG68" s="72">
        <v>50.355165236636708</v>
      </c>
      <c r="AH68" s="72">
        <v>71.947925834073629</v>
      </c>
      <c r="AI68" s="72">
        <v>163.26087671032101</v>
      </c>
      <c r="AJ68" s="72">
        <v>299.15192328847172</v>
      </c>
      <c r="AK68" s="72">
        <v>536.52116112244721</v>
      </c>
      <c r="AL68" s="72">
        <v>876.35507020766818</v>
      </c>
      <c r="AM68" s="72">
        <v>1283.8428287310353</v>
      </c>
      <c r="AN68" s="72">
        <v>1871.9066111872132</v>
      </c>
      <c r="AO68" s="72">
        <v>2718.2325940405658</v>
      </c>
      <c r="AP68" s="72">
        <v>3927.3173603774962</v>
      </c>
      <c r="AQ68" s="72">
        <v>5614.5585296746212</v>
      </c>
      <c r="AR68" s="72">
        <v>7926.6121151807156</v>
      </c>
      <c r="AS68" s="72">
        <v>11059.611459762282</v>
      </c>
      <c r="AU68" s="24">
        <f t="shared" si="57"/>
        <v>0.48684779541421919</v>
      </c>
      <c r="AV68" s="24">
        <f t="shared" si="58"/>
        <v>0.42122065865034752</v>
      </c>
      <c r="AW68" s="24">
        <f t="shared" si="59"/>
        <v>0.652764129301042</v>
      </c>
      <c r="AX68" s="24">
        <f t="shared" si="60"/>
        <v>0.51260913766299332</v>
      </c>
      <c r="AY68" s="24">
        <f t="shared" si="61"/>
        <v>0.54470215728967908</v>
      </c>
      <c r="AZ68" s="24">
        <f t="shared" si="62"/>
        <v>0.43654217363817582</v>
      </c>
      <c r="BA68" s="24">
        <f t="shared" si="63"/>
        <v>0.39792086320220665</v>
      </c>
      <c r="BB68" s="24">
        <f t="shared" si="64"/>
        <v>0.39417920534918172</v>
      </c>
      <c r="BC68" s="24">
        <f t="shared" si="65"/>
        <v>0.39590920761755077</v>
      </c>
      <c r="BD68" s="24">
        <f t="shared" si="66"/>
        <v>0.39191534033702391</v>
      </c>
      <c r="BE68" s="24">
        <f t="shared" si="67"/>
        <v>0.38462901466299027</v>
      </c>
      <c r="BF68" s="24">
        <f t="shared" si="68"/>
        <v>0.36200693549912266</v>
      </c>
      <c r="BG68" s="24">
        <f t="shared" si="69"/>
        <v>0.34306442879279064</v>
      </c>
      <c r="BH68" s="24">
        <f t="shared" si="70"/>
        <v>0.3812385219192771</v>
      </c>
      <c r="BJ68" s="24">
        <f t="shared" si="71"/>
        <v>0.40521170036833776</v>
      </c>
      <c r="BK68" s="24">
        <f t="shared" si="72"/>
        <v>0.41994306185461894</v>
      </c>
      <c r="BL68" s="24">
        <f t="shared" si="73"/>
        <v>0.54834235931245612</v>
      </c>
      <c r="BM68" s="24">
        <f t="shared" si="74"/>
        <v>0.43322419595456663</v>
      </c>
      <c r="BN68" s="24">
        <f t="shared" si="75"/>
        <v>0.46573810481282529</v>
      </c>
      <c r="BO68" s="24">
        <f t="shared" si="76"/>
        <v>0.36008371211545365</v>
      </c>
      <c r="BP68" s="24">
        <f t="shared" si="77"/>
        <v>0.36664178312235784</v>
      </c>
      <c r="BQ68" s="24">
        <f t="shared" si="78"/>
        <v>0.36224384458877079</v>
      </c>
      <c r="BR68" s="24">
        <f t="shared" si="79"/>
        <v>0.3658271776905937</v>
      </c>
      <c r="BS68" s="24">
        <f t="shared" si="80"/>
        <v>0.36182198155455492</v>
      </c>
      <c r="BT68" s="24">
        <f t="shared" si="81"/>
        <v>0.35747220725386297</v>
      </c>
      <c r="BU68" s="24">
        <f t="shared" si="82"/>
        <v>0.33035437150814606</v>
      </c>
      <c r="BV68" s="24">
        <f t="shared" si="83"/>
        <v>0.30785695079151254</v>
      </c>
      <c r="BW68" s="24">
        <f t="shared" si="84"/>
        <v>0.35015445280056245</v>
      </c>
      <c r="BY68" s="112">
        <f t="shared" si="85"/>
        <v>1.2702408171689052</v>
      </c>
      <c r="BZ68" s="112">
        <f t="shared" si="86"/>
        <v>0.42880924917960073</v>
      </c>
      <c r="CA68" s="112">
        <f t="shared" si="87"/>
        <v>1.2691533469197345</v>
      </c>
      <c r="CB68" s="112">
        <f t="shared" si="88"/>
        <v>0.83235524221315149</v>
      </c>
      <c r="CC68" s="112">
        <f t="shared" si="89"/>
        <v>0.79347388184792211</v>
      </c>
      <c r="CD68" s="112">
        <f t="shared" si="90"/>
        <v>0.63340261989715363</v>
      </c>
      <c r="CE68" s="112">
        <f t="shared" si="91"/>
        <v>0.46498020308914922</v>
      </c>
      <c r="CF68" s="112">
        <f t="shared" si="92"/>
        <v>0.45804966877248265</v>
      </c>
      <c r="CG68" s="112">
        <f t="shared" si="93"/>
        <v>0.45211976804579468</v>
      </c>
      <c r="CH68" s="112">
        <f t="shared" si="94"/>
        <v>0.444805484632816</v>
      </c>
      <c r="CI68" s="112">
        <f t="shared" si="95"/>
        <v>0.42961671147832736</v>
      </c>
      <c r="CJ68" s="112">
        <f t="shared" si="96"/>
        <v>0.41179614982837909</v>
      </c>
      <c r="CK68" s="112">
        <f t="shared" si="97"/>
        <v>0.39525074509214053</v>
      </c>
      <c r="CL68" s="112">
        <f t="shared" si="98"/>
        <v>0.43646236585096276</v>
      </c>
    </row>
    <row r="69" spans="1:90" x14ac:dyDescent="0.15">
      <c r="A69" t="s">
        <v>32</v>
      </c>
      <c r="B69" s="8">
        <f t="shared" si="43"/>
        <v>2269.7239386936963</v>
      </c>
      <c r="C69" s="8">
        <f t="shared" si="44"/>
        <v>2906.5159526756916</v>
      </c>
      <c r="D69" s="8">
        <f t="shared" si="45"/>
        <v>4016.9319700588862</v>
      </c>
      <c r="E69" s="8">
        <f t="shared" si="46"/>
        <v>6072.3556809938273</v>
      </c>
      <c r="F69" s="8">
        <f t="shared" si="47"/>
        <v>8155.6834454819436</v>
      </c>
      <c r="G69" s="8">
        <f t="shared" si="48"/>
        <v>9488.9278919454173</v>
      </c>
      <c r="H69" s="8">
        <f t="shared" si="49"/>
        <v>11575.238487317925</v>
      </c>
      <c r="I69" s="8">
        <f t="shared" si="50"/>
        <v>14854.276090672844</v>
      </c>
      <c r="J69" s="8">
        <f t="shared" si="51"/>
        <v>18908.24161394743</v>
      </c>
      <c r="K69" s="8">
        <f t="shared" si="52"/>
        <v>23795.32422938056</v>
      </c>
      <c r="L69" s="8">
        <f t="shared" si="53"/>
        <v>29772.619024967345</v>
      </c>
      <c r="M69" s="8">
        <f t="shared" si="54"/>
        <v>37174.692173401869</v>
      </c>
      <c r="N69" s="8">
        <f t="shared" si="55"/>
        <v>46300.035452037002</v>
      </c>
      <c r="O69" s="8">
        <f t="shared" si="56"/>
        <v>57531.968248285746</v>
      </c>
      <c r="P69" s="24"/>
      <c r="Q69" s="72">
        <v>1856.2549999999999</v>
      </c>
      <c r="R69" s="72">
        <v>2239.2550000000001</v>
      </c>
      <c r="S69" s="72">
        <v>3055.221</v>
      </c>
      <c r="T69" s="72">
        <v>4198.5220000000008</v>
      </c>
      <c r="U69" s="72">
        <v>5181.0777500000004</v>
      </c>
      <c r="V69" s="72">
        <v>5774.25</v>
      </c>
      <c r="W69" s="72">
        <v>7036</v>
      </c>
      <c r="X69" s="72">
        <v>8937.3229487467415</v>
      </c>
      <c r="Y69" s="72">
        <v>11235.445516712389</v>
      </c>
      <c r="Z69" s="72">
        <v>13902.464809913443</v>
      </c>
      <c r="AA69" s="72">
        <v>17075.889819500539</v>
      </c>
      <c r="AB69" s="72">
        <v>20944.060733882467</v>
      </c>
      <c r="AC69" s="72">
        <v>25636.694051526574</v>
      </c>
      <c r="AD69" s="72">
        <v>31332.40461322591</v>
      </c>
      <c r="AF69" s="72">
        <v>413.46893869369632</v>
      </c>
      <c r="AG69" s="72">
        <v>667.26095267569144</v>
      </c>
      <c r="AH69" s="72">
        <v>961.71097005888612</v>
      </c>
      <c r="AI69" s="72">
        <v>1873.833680993826</v>
      </c>
      <c r="AJ69" s="72">
        <v>2974.6056954819433</v>
      </c>
      <c r="AK69" s="72">
        <v>3714.6778919454168</v>
      </c>
      <c r="AL69" s="72">
        <v>4539.2384873179262</v>
      </c>
      <c r="AM69" s="72">
        <v>5916.9531419261029</v>
      </c>
      <c r="AN69" s="72">
        <v>7672.7960972350402</v>
      </c>
      <c r="AO69" s="72">
        <v>9892.859419467115</v>
      </c>
      <c r="AP69" s="72">
        <v>12696.729205466809</v>
      </c>
      <c r="AQ69" s="72">
        <v>16230.631439519406</v>
      </c>
      <c r="AR69" s="72">
        <v>20663.341400510424</v>
      </c>
      <c r="AS69" s="72">
        <v>26199.56363505984</v>
      </c>
      <c r="AU69" s="24">
        <f t="shared" si="57"/>
        <v>0.28055923591680965</v>
      </c>
      <c r="AV69" s="24">
        <f t="shared" si="58"/>
        <v>0.38204366859261985</v>
      </c>
      <c r="AW69" s="24">
        <f t="shared" si="59"/>
        <v>0.51168994801393408</v>
      </c>
      <c r="AX69" s="24">
        <f t="shared" si="60"/>
        <v>0.34308394862455582</v>
      </c>
      <c r="AY69" s="24">
        <f t="shared" si="61"/>
        <v>0.16347427599118736</v>
      </c>
      <c r="AZ69" s="24">
        <f t="shared" si="62"/>
        <v>0.21986789436385656</v>
      </c>
      <c r="BA69" s="24">
        <f t="shared" si="63"/>
        <v>0.28328034942411784</v>
      </c>
      <c r="BB69" s="24">
        <f t="shared" si="64"/>
        <v>0.27291572463905611</v>
      </c>
      <c r="BC69" s="24">
        <f t="shared" si="65"/>
        <v>0.25846309324861982</v>
      </c>
      <c r="BD69" s="24">
        <f t="shared" si="66"/>
        <v>0.251196190393006</v>
      </c>
      <c r="BE69" s="24">
        <f t="shared" si="67"/>
        <v>0.24862015472092458</v>
      </c>
      <c r="BF69" s="24">
        <f t="shared" si="68"/>
        <v>0.24547192579483479</v>
      </c>
      <c r="BG69" s="24">
        <f t="shared" si="69"/>
        <v>0.24259015541973161</v>
      </c>
      <c r="BH69" s="24">
        <f t="shared" si="70"/>
        <v>0.25742692313727322</v>
      </c>
      <c r="BJ69" s="24">
        <f t="shared" si="71"/>
        <v>0.20632941056051046</v>
      </c>
      <c r="BK69" s="24">
        <f t="shared" si="72"/>
        <v>0.36439172849898727</v>
      </c>
      <c r="BL69" s="24">
        <f t="shared" si="73"/>
        <v>0.37421220919861464</v>
      </c>
      <c r="BM69" s="24">
        <f t="shared" si="74"/>
        <v>0.23402419946828901</v>
      </c>
      <c r="BN69" s="24">
        <f t="shared" si="75"/>
        <v>0.11448819697793566</v>
      </c>
      <c r="BO69" s="24">
        <f t="shared" si="76"/>
        <v>0.21851322682599461</v>
      </c>
      <c r="BP69" s="24">
        <f t="shared" si="77"/>
        <v>0.2702278210271094</v>
      </c>
      <c r="BQ69" s="24">
        <f t="shared" si="78"/>
        <v>0.25713768889686439</v>
      </c>
      <c r="BR69" s="24">
        <f t="shared" si="79"/>
        <v>0.23737548183861001</v>
      </c>
      <c r="BS69" s="24">
        <f t="shared" si="80"/>
        <v>0.22826348082709891</v>
      </c>
      <c r="BT69" s="24">
        <f t="shared" si="81"/>
        <v>0.22652821933557488</v>
      </c>
      <c r="BU69" s="24">
        <f t="shared" si="82"/>
        <v>0.22405556292398221</v>
      </c>
      <c r="BV69" s="24">
        <f t="shared" si="83"/>
        <v>0.22217024356774173</v>
      </c>
      <c r="BW69" s="24">
        <f t="shared" si="84"/>
        <v>0.23784664012559542</v>
      </c>
      <c r="BY69" s="112">
        <f t="shared" si="85"/>
        <v>0.61381155930072873</v>
      </c>
      <c r="BZ69" s="112">
        <f t="shared" si="86"/>
        <v>0.4412816548045575</v>
      </c>
      <c r="CA69" s="112">
        <f t="shared" si="87"/>
        <v>0.9484374612874491</v>
      </c>
      <c r="CB69" s="112">
        <f t="shared" si="88"/>
        <v>0.5874438194025311</v>
      </c>
      <c r="CC69" s="112">
        <f t="shared" si="89"/>
        <v>0.24879673887115561</v>
      </c>
      <c r="CD69" s="112">
        <f t="shared" si="90"/>
        <v>0.22197364599509806</v>
      </c>
      <c r="CE69" s="112">
        <f t="shared" si="91"/>
        <v>0.30351228701848165</v>
      </c>
      <c r="CF69" s="112">
        <f t="shared" si="92"/>
        <v>0.29674782158869184</v>
      </c>
      <c r="CG69" s="112">
        <f t="shared" si="93"/>
        <v>0.28934215038401634</v>
      </c>
      <c r="CH69" s="112">
        <f t="shared" si="94"/>
        <v>0.28342359545534968</v>
      </c>
      <c r="CI69" s="112">
        <f t="shared" si="95"/>
        <v>0.27833170077621339</v>
      </c>
      <c r="CJ69" s="112">
        <f t="shared" si="96"/>
        <v>0.27310767159668026</v>
      </c>
      <c r="CK69" s="112">
        <f t="shared" si="97"/>
        <v>0.26792483012513446</v>
      </c>
      <c r="CL69" s="112">
        <f t="shared" si="98"/>
        <v>0.28457280175927924</v>
      </c>
    </row>
    <row r="70" spans="1:90" x14ac:dyDescent="0.15">
      <c r="A70" t="s">
        <v>193</v>
      </c>
      <c r="B70" s="8">
        <f t="shared" si="43"/>
        <v>4.5028750000000004</v>
      </c>
      <c r="C70" s="8">
        <f t="shared" si="44"/>
        <v>5.5349849223046732</v>
      </c>
      <c r="D70" s="8">
        <f t="shared" si="45"/>
        <v>6.6427733950022958</v>
      </c>
      <c r="E70" s="8">
        <f t="shared" si="46"/>
        <v>8.0247381298635183</v>
      </c>
      <c r="F70" s="8">
        <f t="shared" si="47"/>
        <v>10.93533762445843</v>
      </c>
      <c r="G70" s="8">
        <f t="shared" si="48"/>
        <v>18.544706959877402</v>
      </c>
      <c r="H70" s="8">
        <f t="shared" si="49"/>
        <v>26.656245443332743</v>
      </c>
      <c r="I70" s="8">
        <f t="shared" si="50"/>
        <v>36.436214918654201</v>
      </c>
      <c r="J70" s="8">
        <f t="shared" si="51"/>
        <v>47.757062615412643</v>
      </c>
      <c r="K70" s="8">
        <f t="shared" si="52"/>
        <v>62.496140243680038</v>
      </c>
      <c r="L70" s="8">
        <f t="shared" si="53"/>
        <v>81.163598815626344</v>
      </c>
      <c r="M70" s="8">
        <f t="shared" si="54"/>
        <v>105.24467452517723</v>
      </c>
      <c r="N70" s="8">
        <f t="shared" si="55"/>
        <v>136.23782530630035</v>
      </c>
      <c r="O70" s="8">
        <f t="shared" si="56"/>
        <v>175.4753102553793</v>
      </c>
      <c r="P70" s="24"/>
      <c r="Q70" s="72">
        <v>4.0750000000000002</v>
      </c>
      <c r="R70" s="72">
        <v>5.0250000000000004</v>
      </c>
      <c r="S70" s="72">
        <v>6.05</v>
      </c>
      <c r="T70" s="72">
        <v>7.3250000000000011</v>
      </c>
      <c r="U70" s="72">
        <v>10</v>
      </c>
      <c r="V70" s="72">
        <v>17</v>
      </c>
      <c r="W70" s="72">
        <v>24.5</v>
      </c>
      <c r="X70" s="72">
        <v>33.5741950294438</v>
      </c>
      <c r="Y70" s="72">
        <v>44.114683596499269</v>
      </c>
      <c r="Z70" s="72">
        <v>57.868307289836679</v>
      </c>
      <c r="AA70" s="72">
        <v>75.328712881172081</v>
      </c>
      <c r="AB70" s="72">
        <v>97.899734309913256</v>
      </c>
      <c r="AC70" s="72">
        <v>127.00841058120744</v>
      </c>
      <c r="AD70" s="72">
        <v>163.93671754784</v>
      </c>
      <c r="AF70" s="72">
        <v>0.42787500000000001</v>
      </c>
      <c r="AG70" s="72">
        <v>0.50998492230467263</v>
      </c>
      <c r="AH70" s="72">
        <v>0.59277339500229598</v>
      </c>
      <c r="AI70" s="72">
        <v>0.69973812986351769</v>
      </c>
      <c r="AJ70" s="72">
        <v>0.93533762445843105</v>
      </c>
      <c r="AK70" s="72">
        <v>1.5447069598774019</v>
      </c>
      <c r="AL70" s="72">
        <v>2.1562454433327445</v>
      </c>
      <c r="AM70" s="72">
        <v>2.8620198892104005</v>
      </c>
      <c r="AN70" s="72">
        <v>3.6423790189133718</v>
      </c>
      <c r="AO70" s="72">
        <v>4.6278329538433587</v>
      </c>
      <c r="AP70" s="72">
        <v>5.834885934454257</v>
      </c>
      <c r="AQ70" s="72">
        <v>7.3449402152639722</v>
      </c>
      <c r="AR70" s="72">
        <v>9.2294147250929086</v>
      </c>
      <c r="AS70" s="72">
        <v>11.538592707539287</v>
      </c>
      <c r="AU70" s="24">
        <f t="shared" si="57"/>
        <v>0.22921131994662813</v>
      </c>
      <c r="AV70" s="24">
        <f t="shared" si="58"/>
        <v>0.20014299736093188</v>
      </c>
      <c r="AW70" s="24">
        <f t="shared" si="59"/>
        <v>0.20804032482892554</v>
      </c>
      <c r="AX70" s="24">
        <f t="shared" si="60"/>
        <v>0.36270336146712556</v>
      </c>
      <c r="AY70" s="24">
        <f t="shared" si="61"/>
        <v>0.69585133964218349</v>
      </c>
      <c r="AZ70" s="24">
        <f t="shared" si="62"/>
        <v>0.43740451121741342</v>
      </c>
      <c r="BA70" s="24">
        <f t="shared" si="63"/>
        <v>0.36689223529668635</v>
      </c>
      <c r="BB70" s="24">
        <f t="shared" si="64"/>
        <v>0.31070317600312869</v>
      </c>
      <c r="BC70" s="24">
        <f t="shared" si="65"/>
        <v>0.30862613446227005</v>
      </c>
      <c r="BD70" s="24">
        <f t="shared" si="66"/>
        <v>0.29869778356166665</v>
      </c>
      <c r="BE70" s="24">
        <f t="shared" si="67"/>
        <v>0.29669797866225944</v>
      </c>
      <c r="BF70" s="24">
        <f t="shared" si="68"/>
        <v>0.29448664192228335</v>
      </c>
      <c r="BG70" s="24">
        <f t="shared" si="69"/>
        <v>0.28800727595924425</v>
      </c>
      <c r="BH70" s="24">
        <f t="shared" si="70"/>
        <v>0.3089308994258082</v>
      </c>
      <c r="BJ70" s="24">
        <f t="shared" si="71"/>
        <v>0.23312883435582821</v>
      </c>
      <c r="BK70" s="24">
        <f t="shared" si="72"/>
        <v>0.20398009950248741</v>
      </c>
      <c r="BL70" s="24">
        <f t="shared" si="73"/>
        <v>0.21074380165289286</v>
      </c>
      <c r="BM70" s="24">
        <f t="shared" si="74"/>
        <v>0.36518771331058009</v>
      </c>
      <c r="BN70" s="24">
        <f t="shared" si="75"/>
        <v>0.7</v>
      </c>
      <c r="BO70" s="24">
        <f t="shared" si="76"/>
        <v>0.44117647058823528</v>
      </c>
      <c r="BP70" s="24">
        <f t="shared" si="77"/>
        <v>0.37037530732423662</v>
      </c>
      <c r="BQ70" s="24">
        <f t="shared" si="78"/>
        <v>0.3139461290974126</v>
      </c>
      <c r="BR70" s="24">
        <f t="shared" si="79"/>
        <v>0.3117697458546167</v>
      </c>
      <c r="BS70" s="24">
        <f t="shared" si="80"/>
        <v>0.30172656517986574</v>
      </c>
      <c r="BT70" s="24">
        <f t="shared" si="81"/>
        <v>0.29963370626478159</v>
      </c>
      <c r="BU70" s="24">
        <f t="shared" si="82"/>
        <v>0.29733151449775352</v>
      </c>
      <c r="BV70" s="24">
        <f t="shared" si="83"/>
        <v>0.29075481535154801</v>
      </c>
      <c r="BW70" s="24">
        <f t="shared" si="84"/>
        <v>0.31198847948036446</v>
      </c>
      <c r="BY70" s="112">
        <f t="shared" si="85"/>
        <v>0.19190165890662603</v>
      </c>
      <c r="BZ70" s="112">
        <f t="shared" si="86"/>
        <v>0.16233513791641907</v>
      </c>
      <c r="CA70" s="112">
        <f t="shared" si="87"/>
        <v>0.18044793467967191</v>
      </c>
      <c r="CB70" s="112">
        <f t="shared" si="88"/>
        <v>0.33669666485213057</v>
      </c>
      <c r="CC70" s="112">
        <f t="shared" si="89"/>
        <v>0.65149665691231151</v>
      </c>
      <c r="CD70" s="112">
        <f t="shared" si="90"/>
        <v>0.39589287763931491</v>
      </c>
      <c r="CE70" s="112">
        <f t="shared" si="91"/>
        <v>0.32731637674178415</v>
      </c>
      <c r="CF70" s="112">
        <f t="shared" si="92"/>
        <v>0.27266027487959343</v>
      </c>
      <c r="CG70" s="112">
        <f t="shared" si="93"/>
        <v>0.27055227635919565</v>
      </c>
      <c r="CH70" s="112">
        <f t="shared" si="94"/>
        <v>0.26082466516179137</v>
      </c>
      <c r="CI70" s="112">
        <f t="shared" si="95"/>
        <v>0.25879756652877095</v>
      </c>
      <c r="CJ70" s="112">
        <f t="shared" si="96"/>
        <v>0.25656771254757027</v>
      </c>
      <c r="CK70" s="112">
        <f t="shared" si="97"/>
        <v>0.25019766163158663</v>
      </c>
      <c r="CL70" s="112">
        <f t="shared" si="98"/>
        <v>0.27076413709694203</v>
      </c>
    </row>
    <row r="71" spans="1:90" x14ac:dyDescent="0.15">
      <c r="A71" t="s">
        <v>194</v>
      </c>
      <c r="B71" s="8">
        <f t="shared" si="43"/>
        <v>263.442925</v>
      </c>
      <c r="C71" s="8">
        <f t="shared" si="44"/>
        <v>459.01043227482859</v>
      </c>
      <c r="D71" s="8">
        <f t="shared" si="45"/>
        <v>635.60192791239467</v>
      </c>
      <c r="E71" s="8">
        <f t="shared" si="46"/>
        <v>863.17000546040413</v>
      </c>
      <c r="F71" s="8">
        <f t="shared" si="47"/>
        <v>1134.3425431599117</v>
      </c>
      <c r="G71" s="8">
        <f t="shared" si="48"/>
        <v>2083.2268037248587</v>
      </c>
      <c r="H71" s="8">
        <f t="shared" si="49"/>
        <v>2906.0955994678197</v>
      </c>
      <c r="I71" s="8">
        <f t="shared" si="50"/>
        <v>3974.0576738453992</v>
      </c>
      <c r="J71" s="8">
        <f t="shared" si="51"/>
        <v>5405.5445147563059</v>
      </c>
      <c r="K71" s="8">
        <f t="shared" si="52"/>
        <v>7328.0534640397145</v>
      </c>
      <c r="L71" s="8">
        <f t="shared" si="53"/>
        <v>9895.1428548381027</v>
      </c>
      <c r="M71" s="8">
        <f t="shared" si="54"/>
        <v>13369.055475453282</v>
      </c>
      <c r="N71" s="8">
        <f t="shared" si="55"/>
        <v>17903.604100735189</v>
      </c>
      <c r="O71" s="8">
        <f t="shared" si="56"/>
        <v>23292.790953730964</v>
      </c>
      <c r="P71" s="24"/>
      <c r="Q71" s="72">
        <v>233.88499999999999</v>
      </c>
      <c r="R71" s="72">
        <v>403.1</v>
      </c>
      <c r="S71" s="72">
        <v>565.22199999999998</v>
      </c>
      <c r="T71" s="72">
        <v>776.95</v>
      </c>
      <c r="U71" s="72">
        <v>1017.2</v>
      </c>
      <c r="V71" s="72">
        <v>1871.2</v>
      </c>
      <c r="W71" s="72">
        <v>2623.2254777070002</v>
      </c>
      <c r="X71" s="72">
        <v>3597.284812332101</v>
      </c>
      <c r="Y71" s="72">
        <v>4906.0805723279755</v>
      </c>
      <c r="Z71" s="72">
        <v>6667.9793763645612</v>
      </c>
      <c r="AA71" s="72">
        <v>9025.8794907183783</v>
      </c>
      <c r="AB71" s="72">
        <v>12225.843395877151</v>
      </c>
      <c r="AC71" s="72">
        <v>16413.613090155719</v>
      </c>
      <c r="AD71" s="72">
        <v>21399.244625410356</v>
      </c>
      <c r="AF71" s="72">
        <v>29.557925000000001</v>
      </c>
      <c r="AG71" s="72">
        <v>55.910432274828558</v>
      </c>
      <c r="AH71" s="72">
        <v>70.379927912394663</v>
      </c>
      <c r="AI71" s="72">
        <v>86.220005460404082</v>
      </c>
      <c r="AJ71" s="72">
        <v>117.14254315991161</v>
      </c>
      <c r="AK71" s="72">
        <v>212.0268037248585</v>
      </c>
      <c r="AL71" s="72">
        <v>282.87012176081959</v>
      </c>
      <c r="AM71" s="72">
        <v>376.77286151329821</v>
      </c>
      <c r="AN71" s="72">
        <v>499.46394242833048</v>
      </c>
      <c r="AO71" s="72">
        <v>660.07408767515346</v>
      </c>
      <c r="AP71" s="72">
        <v>869.26336411972432</v>
      </c>
      <c r="AQ71" s="72">
        <v>1143.2120795761302</v>
      </c>
      <c r="AR71" s="72">
        <v>1489.9910105794684</v>
      </c>
      <c r="AS71" s="72">
        <v>1893.5463283206077</v>
      </c>
      <c r="AU71" s="24">
        <f t="shared" ref="AU71:AU101" si="103">C71/B71-1</f>
        <v>0.74235247454388298</v>
      </c>
      <c r="AV71" s="24">
        <f t="shared" ref="AV71:AV101" si="104">D71/C71-1</f>
        <v>0.3847221832462262</v>
      </c>
      <c r="AW71" s="24">
        <f t="shared" ref="AW71:AW101" si="105">E71/D71-1</f>
        <v>0.35803553695226564</v>
      </c>
      <c r="AX71" s="24">
        <f t="shared" ref="AX71:AX101" si="106">F71/E71-1</f>
        <v>0.31415889799700292</v>
      </c>
      <c r="AY71" s="24">
        <f t="shared" ref="AY71:AY101" si="107">G71/F71-1</f>
        <v>0.83650592696775883</v>
      </c>
      <c r="AZ71" s="24">
        <f t="shared" ref="AZ71:AZ101" si="108">H71/G71-1</f>
        <v>0.39499721982822633</v>
      </c>
      <c r="BA71" s="24">
        <f t="shared" ref="BA71:BA101" si="109">I71/H71-1</f>
        <v>0.36749034497459432</v>
      </c>
      <c r="BB71" s="24">
        <f t="shared" ref="BB71:BB101" si="110">J71/I71-1</f>
        <v>0.36020786772471869</v>
      </c>
      <c r="BC71" s="24">
        <f t="shared" ref="BC71:BC101" si="111">K71/J71-1</f>
        <v>0.35565500275416362</v>
      </c>
      <c r="BD71" s="24">
        <f t="shared" ref="BD71:BD101" si="112">L71/K71-1</f>
        <v>0.35030986105595852</v>
      </c>
      <c r="BE71" s="24">
        <f t="shared" ref="BE71:BE101" si="113">M71/L71-1</f>
        <v>0.35107250815653002</v>
      </c>
      <c r="BF71" s="24">
        <f t="shared" ref="BF71:BF101" si="114">N71/M71-1</f>
        <v>0.33918242269304089</v>
      </c>
      <c r="BG71" s="24">
        <f t="shared" ref="BG71:BG101" si="115">O71/N71-1</f>
        <v>0.30101128368753849</v>
      </c>
      <c r="BH71" s="24">
        <f t="shared" ref="BH71:BH101" si="116">(O71/H71)^(1/($O$5-$H$5))-1</f>
        <v>0.34626400170231753</v>
      </c>
      <c r="BJ71" s="24">
        <f t="shared" ref="BJ71:BJ101" si="117">R71/Q71-1</f>
        <v>0.72349659020458779</v>
      </c>
      <c r="BK71" s="24">
        <f t="shared" ref="BK71:BK101" si="118">S71/R71-1</f>
        <v>0.40218804266931274</v>
      </c>
      <c r="BL71" s="24">
        <f t="shared" ref="BL71:BL101" si="119">T71/S71-1</f>
        <v>0.37459263793695241</v>
      </c>
      <c r="BM71" s="24">
        <f t="shared" ref="BM71:BM101" si="120">U71/T71-1</f>
        <v>0.30922195765493266</v>
      </c>
      <c r="BN71" s="24">
        <f t="shared" ref="BN71:BN101" si="121">V71/U71-1</f>
        <v>0.83955957530475822</v>
      </c>
      <c r="BO71" s="24">
        <f t="shared" ref="BO71:BO101" si="122">W71/V71-1</f>
        <v>0.40189476149369407</v>
      </c>
      <c r="BP71" s="24">
        <f t="shared" ref="BP71:BP101" si="123">X71/W71-1</f>
        <v>0.37132123902537728</v>
      </c>
      <c r="BQ71" s="24">
        <f t="shared" ref="BQ71:BQ101" si="124">Y71/X71-1</f>
        <v>0.36382878428449739</v>
      </c>
      <c r="BR71" s="24">
        <f t="shared" ref="BR71:BR101" si="125">Z71/Y71-1</f>
        <v>0.35912553372529521</v>
      </c>
      <c r="BS71" s="24">
        <f t="shared" ref="BS71:BS101" si="126">AA71/Z71-1</f>
        <v>0.35361538800069958</v>
      </c>
      <c r="BT71" s="24">
        <f t="shared" ref="BT71:BT101" si="127">AB71/AA71-1</f>
        <v>0.35453208836317907</v>
      </c>
      <c r="BU71" s="24">
        <f t="shared" ref="BU71:BU101" si="128">AC71/AB71-1</f>
        <v>0.34253421695968922</v>
      </c>
      <c r="BV71" s="24">
        <f t="shared" ref="BV71:BV101" si="129">AD71/AC71-1</f>
        <v>0.30374979036424565</v>
      </c>
      <c r="BW71" s="24">
        <f t="shared" ref="BW71:BW101" si="130">(AD71/W71)^(1/($O$5-$H$5))-1</f>
        <v>0.34965652991738416</v>
      </c>
      <c r="BY71" s="112">
        <f t="shared" ref="BY71:BY101" si="131">IFERROR(AG71/AF71-1,"n.a.")</f>
        <v>0.89155471078665216</v>
      </c>
      <c r="BZ71" s="112">
        <f t="shared" ref="BZ71:BZ101" si="132">IFERROR(AH71/AG71-1,"n.a.")</f>
        <v>0.25879777796102665</v>
      </c>
      <c r="CA71" s="112">
        <f t="shared" ref="CA71:CA101" si="133">IFERROR(AI71/AH71-1,"n.a.")</f>
        <v>0.22506527099212637</v>
      </c>
      <c r="CB71" s="112">
        <f t="shared" ref="CB71:CB101" si="134">IFERROR(AJ71/AI71-1,"n.a.")</f>
        <v>0.35864690026850532</v>
      </c>
      <c r="CC71" s="112">
        <f t="shared" ref="CC71:CC101" si="135">IFERROR(AK71/AJ71-1,"n.a.")</f>
        <v>0.80998976123832422</v>
      </c>
      <c r="CD71" s="112">
        <f t="shared" ref="CD71:CD101" si="136">IFERROR(AL71/AK71-1,"n.a.")</f>
        <v>0.33412435027739495</v>
      </c>
      <c r="CE71" s="112">
        <f t="shared" ref="CE71:CE101" si="137">IFERROR(AM71/AL71-1,"n.a.")</f>
        <v>0.3319641507839346</v>
      </c>
      <c r="CF71" s="112">
        <f t="shared" ref="CF71:CF101" si="138">IFERROR(AN71/AM71-1,"n.a.")</f>
        <v>0.32563672559177115</v>
      </c>
      <c r="CG71" s="112">
        <f t="shared" ref="CG71:CG101" si="139">IFERROR(AO71/AN71-1,"n.a.")</f>
        <v>0.32156504524822505</v>
      </c>
      <c r="CH71" s="112">
        <f t="shared" ref="CH71:CH101" si="140">IFERROR(AP71/AO71-1,"n.a.")</f>
        <v>0.31691787384255043</v>
      </c>
      <c r="CI71" s="112">
        <f t="shared" ref="CI71:CI101" si="141">IFERROR(AQ71/AP71-1,"n.a.")</f>
        <v>0.31515042133844573</v>
      </c>
      <c r="CJ71" s="112">
        <f t="shared" ref="CJ71:CJ101" si="142">IFERROR(AR71/AQ71-1,"n.a.")</f>
        <v>0.30333735725738098</v>
      </c>
      <c r="CK71" s="112">
        <f t="shared" ref="CK71:CK101" si="143">IFERROR(AS71/AR71-1,"n.a.")</f>
        <v>0.27084412917645295</v>
      </c>
      <c r="CL71" s="112">
        <f t="shared" ref="CL71:CL101" si="144">IFERROR((AS71/AL71)^(1/($O$5-$H$5))-1,"n.a.")</f>
        <v>0.31206560573091791</v>
      </c>
    </row>
    <row r="72" spans="1:90" x14ac:dyDescent="0.15">
      <c r="A72" t="s">
        <v>195</v>
      </c>
      <c r="B72" s="8">
        <f t="shared" ref="B72:B134" si="145">Q72+AF72</f>
        <v>33.140605241011812</v>
      </c>
      <c r="C72" s="8">
        <f t="shared" ref="C72:C134" si="146">R72+AG72</f>
        <v>34.128551807500088</v>
      </c>
      <c r="D72" s="8">
        <f t="shared" ref="D72:D134" si="147">S72+AH72</f>
        <v>58.638097146190276</v>
      </c>
      <c r="E72" s="8">
        <f t="shared" ref="E72:E134" si="148">T72+AI72</f>
        <v>75.391320720568771</v>
      </c>
      <c r="F72" s="8">
        <f t="shared" ref="F72:F134" si="149">U72+AJ72</f>
        <v>87.078093503562485</v>
      </c>
      <c r="G72" s="8">
        <f t="shared" ref="G72:G134" si="150">V72+AK72</f>
        <v>121.22784026183386</v>
      </c>
      <c r="H72" s="8">
        <f t="shared" ref="H72:H134" si="151">W72+AL72</f>
        <v>164.0719107287583</v>
      </c>
      <c r="I72" s="8">
        <f t="shared" ref="I72:I134" si="152">X72+AM72</f>
        <v>234.65880792455056</v>
      </c>
      <c r="J72" s="8">
        <f t="shared" ref="J72:J134" si="153">Y72+AN72</f>
        <v>334.74138014805135</v>
      </c>
      <c r="K72" s="8">
        <f t="shared" ref="K72:K134" si="154">Z72+AO72</f>
        <v>474.79038940382111</v>
      </c>
      <c r="L72" s="8">
        <f t="shared" ref="L72:L134" si="155">AA72+AP72</f>
        <v>671.40721660037468</v>
      </c>
      <c r="M72" s="8">
        <f t="shared" ref="M72:M134" si="156">AB72+AQ72</f>
        <v>935.48320712919508</v>
      </c>
      <c r="N72" s="8">
        <f t="shared" ref="N72:N134" si="157">AC72+AR72</f>
        <v>1271.7236513747116</v>
      </c>
      <c r="O72" s="8">
        <f t="shared" ref="O72:O134" si="158">AD72+AS72</f>
        <v>1691.4582982752866</v>
      </c>
      <c r="P72" s="24"/>
      <c r="Q72" s="72">
        <v>30.012999999999998</v>
      </c>
      <c r="R72" s="72">
        <v>30.983999999999995</v>
      </c>
      <c r="S72" s="72">
        <v>53.367000000000004</v>
      </c>
      <c r="T72" s="72">
        <v>68.775000000000006</v>
      </c>
      <c r="U72" s="72">
        <v>79.63</v>
      </c>
      <c r="V72" s="72">
        <v>111.13</v>
      </c>
      <c r="W72" s="72">
        <v>150.80000000000001</v>
      </c>
      <c r="X72" s="72">
        <v>216.22664703852422</v>
      </c>
      <c r="Y72" s="72">
        <v>309.21102059407247</v>
      </c>
      <c r="Z72" s="72">
        <v>439.63220840762233</v>
      </c>
      <c r="AA72" s="72">
        <v>623.13946379493404</v>
      </c>
      <c r="AB72" s="72">
        <v>870.19659514861826</v>
      </c>
      <c r="AC72" s="72">
        <v>1185.5708889692778</v>
      </c>
      <c r="AD72" s="72">
        <v>1580.234398131262</v>
      </c>
      <c r="AF72" s="72">
        <v>3.1276052410118114</v>
      </c>
      <c r="AG72" s="72">
        <v>3.1445518075000942</v>
      </c>
      <c r="AH72" s="72">
        <v>5.2710971461902698</v>
      </c>
      <c r="AI72" s="72">
        <v>6.616320720568762</v>
      </c>
      <c r="AJ72" s="72">
        <v>7.4480935035624869</v>
      </c>
      <c r="AK72" s="72">
        <v>10.097840261833863</v>
      </c>
      <c r="AL72" s="72">
        <v>13.271910728758279</v>
      </c>
      <c r="AM72" s="72">
        <v>18.432160886026324</v>
      </c>
      <c r="AN72" s="72">
        <v>25.530359553978869</v>
      </c>
      <c r="AO72" s="72">
        <v>35.158180996198752</v>
      </c>
      <c r="AP72" s="72">
        <v>48.267752805440665</v>
      </c>
      <c r="AQ72" s="72">
        <v>65.286611980576794</v>
      </c>
      <c r="AR72" s="72">
        <v>86.152762405433748</v>
      </c>
      <c r="AS72" s="72">
        <v>111.22390014402453</v>
      </c>
      <c r="AU72" s="24">
        <f t="shared" si="103"/>
        <v>2.9810758110889291E-2</v>
      </c>
      <c r="AV72" s="24">
        <f t="shared" si="104"/>
        <v>0.7181536877666157</v>
      </c>
      <c r="AW72" s="24">
        <f t="shared" si="105"/>
        <v>0.28570544389616082</v>
      </c>
      <c r="AX72" s="24">
        <f t="shared" si="106"/>
        <v>0.15501483023900975</v>
      </c>
      <c r="AY72" s="24">
        <f t="shared" si="107"/>
        <v>0.39217379922166384</v>
      </c>
      <c r="AZ72" s="24">
        <f t="shared" si="108"/>
        <v>0.35341774937495951</v>
      </c>
      <c r="BA72" s="24">
        <f t="shared" si="109"/>
        <v>0.43021926716319925</v>
      </c>
      <c r="BB72" s="24">
        <f t="shared" si="110"/>
        <v>0.42650251703179265</v>
      </c>
      <c r="BC72" s="24">
        <f t="shared" si="111"/>
        <v>0.41837973301606168</v>
      </c>
      <c r="BD72" s="24">
        <f t="shared" si="112"/>
        <v>0.41411290452496097</v>
      </c>
      <c r="BE72" s="24">
        <f t="shared" si="113"/>
        <v>0.39331717622272722</v>
      </c>
      <c r="BF72" s="24">
        <f t="shared" si="114"/>
        <v>0.35942969545906545</v>
      </c>
      <c r="BG72" s="24">
        <f t="shared" si="115"/>
        <v>0.33005177378501127</v>
      </c>
      <c r="BH72" s="24">
        <f t="shared" si="116"/>
        <v>0.39555424702784281</v>
      </c>
      <c r="BJ72" s="24">
        <f t="shared" si="117"/>
        <v>3.2352647186219219E-2</v>
      </c>
      <c r="BK72" s="24">
        <f t="shared" si="118"/>
        <v>0.72240511231603444</v>
      </c>
      <c r="BL72" s="24">
        <f t="shared" si="119"/>
        <v>0.28871774692225527</v>
      </c>
      <c r="BM72" s="24">
        <f t="shared" si="120"/>
        <v>0.15783351508542331</v>
      </c>
      <c r="BN72" s="24">
        <f t="shared" si="121"/>
        <v>0.39557955544392809</v>
      </c>
      <c r="BO72" s="24">
        <f t="shared" si="122"/>
        <v>0.35696931521641329</v>
      </c>
      <c r="BP72" s="24">
        <f t="shared" si="123"/>
        <v>0.43386370715201727</v>
      </c>
      <c r="BQ72" s="24">
        <f t="shared" si="124"/>
        <v>0.43003198185365932</v>
      </c>
      <c r="BR72" s="24">
        <f t="shared" si="125"/>
        <v>0.42178699699311428</v>
      </c>
      <c r="BS72" s="24">
        <f t="shared" si="126"/>
        <v>0.41741085361326791</v>
      </c>
      <c r="BT72" s="24">
        <f t="shared" si="127"/>
        <v>0.3964716499402885</v>
      </c>
      <c r="BU72" s="24">
        <f t="shared" si="128"/>
        <v>0.36241729234391884</v>
      </c>
      <c r="BV72" s="24">
        <f t="shared" si="129"/>
        <v>0.33288900126849463</v>
      </c>
      <c r="BW72" s="24">
        <f t="shared" si="130"/>
        <v>0.39881417376090078</v>
      </c>
      <c r="BY72" s="112">
        <f t="shared" si="131"/>
        <v>5.41838409338391E-3</v>
      </c>
      <c r="BZ72" s="112">
        <f t="shared" si="132"/>
        <v>0.6762634133163703</v>
      </c>
      <c r="CA72" s="112">
        <f t="shared" si="133"/>
        <v>0.25520750937985737</v>
      </c>
      <c r="CB72" s="112">
        <f t="shared" si="134"/>
        <v>0.12571530585086621</v>
      </c>
      <c r="CC72" s="112">
        <f t="shared" si="135"/>
        <v>0.35576174721812759</v>
      </c>
      <c r="CD72" s="112">
        <f t="shared" si="136"/>
        <v>0.31433161791251929</v>
      </c>
      <c r="CE72" s="112">
        <f t="shared" si="137"/>
        <v>0.38880989050706471</v>
      </c>
      <c r="CF72" s="112">
        <f t="shared" si="138"/>
        <v>0.38509856287841915</v>
      </c>
      <c r="CG72" s="112">
        <f t="shared" si="139"/>
        <v>0.37711264590158899</v>
      </c>
      <c r="CH72" s="112">
        <f t="shared" si="140"/>
        <v>0.37287400649821167</v>
      </c>
      <c r="CI72" s="112">
        <f t="shared" si="141"/>
        <v>0.35259273916762468</v>
      </c>
      <c r="CJ72" s="112">
        <f t="shared" si="142"/>
        <v>0.3196084126875014</v>
      </c>
      <c r="CK72" s="112">
        <f t="shared" si="143"/>
        <v>0.29100793797657176</v>
      </c>
      <c r="CL72" s="112">
        <f t="shared" si="144"/>
        <v>0.3548616579181223</v>
      </c>
    </row>
    <row r="73" spans="1:90" x14ac:dyDescent="0.15">
      <c r="A73" t="s">
        <v>196</v>
      </c>
      <c r="B73" s="8">
        <f t="shared" si="145"/>
        <v>2.2293966608337339</v>
      </c>
      <c r="C73" s="8">
        <f t="shared" si="146"/>
        <v>4.110758951251948</v>
      </c>
      <c r="D73" s="8">
        <f t="shared" si="147"/>
        <v>5.4674831150231942</v>
      </c>
      <c r="E73" s="8">
        <f t="shared" si="148"/>
        <v>8.1820547852900809</v>
      </c>
      <c r="F73" s="8">
        <f t="shared" si="149"/>
        <v>10.169863990746341</v>
      </c>
      <c r="G73" s="8">
        <f t="shared" si="150"/>
        <v>12.872208360385491</v>
      </c>
      <c r="H73" s="8">
        <f t="shared" si="151"/>
        <v>24.15382240171375</v>
      </c>
      <c r="I73" s="8">
        <f t="shared" si="152"/>
        <v>34.435311234709715</v>
      </c>
      <c r="J73" s="8">
        <f t="shared" si="153"/>
        <v>49.441321978120328</v>
      </c>
      <c r="K73" s="8">
        <f t="shared" si="154"/>
        <v>70.811016820949988</v>
      </c>
      <c r="L73" s="8">
        <f t="shared" si="155"/>
        <v>101.1176492959199</v>
      </c>
      <c r="M73" s="8">
        <f t="shared" si="156"/>
        <v>143.29130773569116</v>
      </c>
      <c r="N73" s="8">
        <f t="shared" si="157"/>
        <v>199.43212452073902</v>
      </c>
      <c r="O73" s="8">
        <f t="shared" si="158"/>
        <v>270.85967335154521</v>
      </c>
      <c r="P73" s="24"/>
      <c r="Q73" s="72">
        <v>2.0190000000000001</v>
      </c>
      <c r="R73" s="72">
        <v>3.7320000000000002</v>
      </c>
      <c r="S73" s="72">
        <v>4.976</v>
      </c>
      <c r="T73" s="72">
        <v>7.4640000000000004</v>
      </c>
      <c r="U73" s="72">
        <v>9.3000000000000007</v>
      </c>
      <c r="V73" s="72">
        <v>11.8</v>
      </c>
      <c r="W73" s="72">
        <v>22.2</v>
      </c>
      <c r="X73" s="72">
        <v>31.730459870073794</v>
      </c>
      <c r="Y73" s="72">
        <v>45.670486336685222</v>
      </c>
      <c r="Z73" s="72">
        <v>65.567468085597682</v>
      </c>
      <c r="AA73" s="72">
        <v>93.848258113031065</v>
      </c>
      <c r="AB73" s="72">
        <v>133.29112394079647</v>
      </c>
      <c r="AC73" s="72">
        <v>185.92161976502967</v>
      </c>
      <c r="AD73" s="72">
        <v>253.04896569613703</v>
      </c>
      <c r="AF73" s="72">
        <v>0.21039666083373362</v>
      </c>
      <c r="AG73" s="72">
        <v>0.37875895125194781</v>
      </c>
      <c r="AH73" s="72">
        <v>0.49148311502319386</v>
      </c>
      <c r="AI73" s="72">
        <v>0.71805478529007982</v>
      </c>
      <c r="AJ73" s="72">
        <v>0.8698639907463408</v>
      </c>
      <c r="AK73" s="72">
        <v>1.0722083603854906</v>
      </c>
      <c r="AL73" s="72">
        <v>1.953822401713752</v>
      </c>
      <c r="AM73" s="72">
        <v>2.704851364635922</v>
      </c>
      <c r="AN73" s="72">
        <v>3.7708356414351059</v>
      </c>
      <c r="AO73" s="72">
        <v>5.243548735352304</v>
      </c>
      <c r="AP73" s="72">
        <v>7.2693911828888425</v>
      </c>
      <c r="AQ73" s="72">
        <v>10.000183794894692</v>
      </c>
      <c r="AR73" s="72">
        <v>13.510504755709356</v>
      </c>
      <c r="AS73" s="72">
        <v>17.810707655408201</v>
      </c>
      <c r="AU73" s="24">
        <f t="shared" si="103"/>
        <v>0.84388853875587833</v>
      </c>
      <c r="AV73" s="24">
        <f t="shared" si="104"/>
        <v>0.33004225736905601</v>
      </c>
      <c r="AW73" s="24">
        <f t="shared" si="105"/>
        <v>0.49649383695542904</v>
      </c>
      <c r="AX73" s="24">
        <f t="shared" si="106"/>
        <v>0.24294743284168629</v>
      </c>
      <c r="AY73" s="24">
        <f t="shared" si="107"/>
        <v>0.26572079745589905</v>
      </c>
      <c r="AZ73" s="24">
        <f t="shared" si="108"/>
        <v>0.87643190084210243</v>
      </c>
      <c r="BA73" s="24">
        <f t="shared" si="109"/>
        <v>0.42566715371172381</v>
      </c>
      <c r="BB73" s="24">
        <f t="shared" si="110"/>
        <v>0.43577392523419456</v>
      </c>
      <c r="BC73" s="24">
        <f t="shared" si="111"/>
        <v>0.43222337081291151</v>
      </c>
      <c r="BD73" s="24">
        <f t="shared" si="112"/>
        <v>0.42799318291957444</v>
      </c>
      <c r="BE73" s="24">
        <f t="shared" si="113"/>
        <v>0.4170751469543208</v>
      </c>
      <c r="BF73" s="24">
        <f t="shared" si="114"/>
        <v>0.39179499211915036</v>
      </c>
      <c r="BG73" s="24">
        <f t="shared" si="115"/>
        <v>0.35815468045810439</v>
      </c>
      <c r="BH73" s="24">
        <f t="shared" si="116"/>
        <v>0.41242532973986723</v>
      </c>
      <c r="BJ73" s="24">
        <f t="shared" si="117"/>
        <v>0.84843982169390797</v>
      </c>
      <c r="BK73" s="24">
        <f t="shared" si="118"/>
        <v>0.33333333333333326</v>
      </c>
      <c r="BL73" s="24">
        <f t="shared" si="119"/>
        <v>0.5</v>
      </c>
      <c r="BM73" s="24">
        <f t="shared" si="120"/>
        <v>0.24598070739549849</v>
      </c>
      <c r="BN73" s="24">
        <f t="shared" si="121"/>
        <v>0.26881720430107525</v>
      </c>
      <c r="BO73" s="24">
        <f t="shared" si="122"/>
        <v>0.8813559322033897</v>
      </c>
      <c r="BP73" s="24">
        <f t="shared" si="123"/>
        <v>0.42929999414746822</v>
      </c>
      <c r="BQ73" s="24">
        <f t="shared" si="124"/>
        <v>0.43932632945414074</v>
      </c>
      <c r="BR73" s="24">
        <f t="shared" si="125"/>
        <v>0.43566389029078567</v>
      </c>
      <c r="BS73" s="24">
        <f t="shared" si="126"/>
        <v>0.43132350315118306</v>
      </c>
      <c r="BT73" s="24">
        <f t="shared" si="127"/>
        <v>0.42028340877952486</v>
      </c>
      <c r="BU73" s="24">
        <f t="shared" si="128"/>
        <v>0.39485371769848632</v>
      </c>
      <c r="BV73" s="24">
        <f t="shared" si="129"/>
        <v>0.36105185623890224</v>
      </c>
      <c r="BW73" s="24">
        <f t="shared" si="130"/>
        <v>0.41572466625843907</v>
      </c>
      <c r="BY73" s="112">
        <f t="shared" si="131"/>
        <v>0.80021369992778935</v>
      </c>
      <c r="BZ73" s="112">
        <f t="shared" si="132"/>
        <v>0.29761452078861295</v>
      </c>
      <c r="CA73" s="112">
        <f t="shared" si="133"/>
        <v>0.46099583758069418</v>
      </c>
      <c r="CB73" s="112">
        <f t="shared" si="134"/>
        <v>0.2114173020864043</v>
      </c>
      <c r="CC73" s="112">
        <f t="shared" si="135"/>
        <v>0.23261610066826521</v>
      </c>
      <c r="CD73" s="112">
        <f t="shared" si="136"/>
        <v>0.82224134216906775</v>
      </c>
      <c r="CE73" s="112">
        <f t="shared" si="137"/>
        <v>0.38438957515453898</v>
      </c>
      <c r="CF73" s="112">
        <f t="shared" si="138"/>
        <v>0.39410087028669949</v>
      </c>
      <c r="CG73" s="112">
        <f t="shared" si="139"/>
        <v>0.39055350960794266</v>
      </c>
      <c r="CH73" s="112">
        <f t="shared" si="140"/>
        <v>0.386349502938381</v>
      </c>
      <c r="CI73" s="112">
        <f t="shared" si="141"/>
        <v>0.37565630233708758</v>
      </c>
      <c r="CJ73" s="112">
        <f t="shared" si="142"/>
        <v>0.35102564440933159</v>
      </c>
      <c r="CK73" s="112">
        <f t="shared" si="143"/>
        <v>0.31828588031706495</v>
      </c>
      <c r="CL73" s="112">
        <f t="shared" si="144"/>
        <v>0.37124080128912951</v>
      </c>
    </row>
    <row r="74" spans="1:90" x14ac:dyDescent="0.15">
      <c r="A74" t="s">
        <v>197</v>
      </c>
      <c r="B74" s="8">
        <f t="shared" si="145"/>
        <v>5.7261100000000003</v>
      </c>
      <c r="C74" s="8">
        <f t="shared" si="146"/>
        <v>7.5804509920996539</v>
      </c>
      <c r="D74" s="8">
        <f t="shared" si="147"/>
        <v>9.6622158472760677</v>
      </c>
      <c r="E74" s="8">
        <f t="shared" si="148"/>
        <v>13.74886874126787</v>
      </c>
      <c r="F74" s="8">
        <f t="shared" si="149"/>
        <v>19.410224283413715</v>
      </c>
      <c r="G74" s="8">
        <f t="shared" si="150"/>
        <v>26.180762766885742</v>
      </c>
      <c r="H74" s="8">
        <f t="shared" si="151"/>
        <v>34.816320579046852</v>
      </c>
      <c r="I74" s="8">
        <f t="shared" si="152"/>
        <v>46.939610736774043</v>
      </c>
      <c r="J74" s="8">
        <f t="shared" si="153"/>
        <v>60.55719579639333</v>
      </c>
      <c r="K74" s="8">
        <f t="shared" si="154"/>
        <v>77.812844280219338</v>
      </c>
      <c r="L74" s="8">
        <f t="shared" si="155"/>
        <v>99.427234461762936</v>
      </c>
      <c r="M74" s="8">
        <f t="shared" si="156"/>
        <v>126.77701693624923</v>
      </c>
      <c r="N74" s="8">
        <f t="shared" si="157"/>
        <v>161.33076404892086</v>
      </c>
      <c r="O74" s="8">
        <f t="shared" si="158"/>
        <v>204.4272386705926</v>
      </c>
      <c r="P74" s="24"/>
      <c r="Q74" s="72">
        <v>5.1820000000000004</v>
      </c>
      <c r="R74" s="72">
        <v>6.8820000000000006</v>
      </c>
      <c r="S74" s="72">
        <v>8.8000000000000007</v>
      </c>
      <c r="T74" s="72">
        <v>12.55</v>
      </c>
      <c r="U74" s="72">
        <v>17.75</v>
      </c>
      <c r="V74" s="72">
        <v>24</v>
      </c>
      <c r="W74" s="72">
        <v>32</v>
      </c>
      <c r="X74" s="72">
        <v>43.252562018339177</v>
      </c>
      <c r="Y74" s="72">
        <v>55.938564596453766</v>
      </c>
      <c r="Z74" s="72">
        <v>72.050810919627978</v>
      </c>
      <c r="AA74" s="72">
        <v>92.279367926414935</v>
      </c>
      <c r="AB74" s="72">
        <v>117.92935206135336</v>
      </c>
      <c r="AC74" s="72">
        <v>150.40143127385679</v>
      </c>
      <c r="AD74" s="72">
        <v>190.98487665445487</v>
      </c>
      <c r="AF74" s="72">
        <v>0.54410999999999998</v>
      </c>
      <c r="AG74" s="72">
        <v>0.698450992099653</v>
      </c>
      <c r="AH74" s="72">
        <v>0.8622158472760667</v>
      </c>
      <c r="AI74" s="72">
        <v>1.1988687412678698</v>
      </c>
      <c r="AJ74" s="72">
        <v>1.6602242834137151</v>
      </c>
      <c r="AK74" s="72">
        <v>2.1807627668857439</v>
      </c>
      <c r="AL74" s="72">
        <v>2.8163205790468497</v>
      </c>
      <c r="AM74" s="72">
        <v>3.6870487184348679</v>
      </c>
      <c r="AN74" s="72">
        <v>4.6186311999395624</v>
      </c>
      <c r="AO74" s="72">
        <v>5.762033360591361</v>
      </c>
      <c r="AP74" s="72">
        <v>7.1478665353479984</v>
      </c>
      <c r="AQ74" s="72">
        <v>8.8476648748958695</v>
      </c>
      <c r="AR74" s="72">
        <v>10.929332775064056</v>
      </c>
      <c r="AS74" s="72">
        <v>13.442362016137725</v>
      </c>
      <c r="AU74" s="24">
        <f t="shared" si="103"/>
        <v>0.3238395685901343</v>
      </c>
      <c r="AV74" s="24">
        <f t="shared" si="104"/>
        <v>0.27462282354256096</v>
      </c>
      <c r="AW74" s="24">
        <f t="shared" si="105"/>
        <v>0.42295193551734767</v>
      </c>
      <c r="AX74" s="24">
        <f t="shared" si="106"/>
        <v>0.41176882612552856</v>
      </c>
      <c r="AY74" s="24">
        <f t="shared" si="107"/>
        <v>0.34881299590430492</v>
      </c>
      <c r="AZ74" s="24">
        <f t="shared" si="108"/>
        <v>0.32984362942563461</v>
      </c>
      <c r="BA74" s="24">
        <f t="shared" si="109"/>
        <v>0.34820710391273302</v>
      </c>
      <c r="BB74" s="24">
        <f t="shared" si="110"/>
        <v>0.29010860648128078</v>
      </c>
      <c r="BC74" s="24">
        <f t="shared" si="111"/>
        <v>0.28494794478006069</v>
      </c>
      <c r="BD74" s="24">
        <f t="shared" si="112"/>
        <v>0.27777406649866099</v>
      </c>
      <c r="BE74" s="24">
        <f t="shared" si="113"/>
        <v>0.27507335009910472</v>
      </c>
      <c r="BF74" s="24">
        <f t="shared" si="114"/>
        <v>0.27255529391456834</v>
      </c>
      <c r="BG74" s="24">
        <f t="shared" si="115"/>
        <v>0.26713116296036055</v>
      </c>
      <c r="BH74" s="24">
        <f t="shared" si="116"/>
        <v>0.28772245822953546</v>
      </c>
      <c r="BJ74" s="24">
        <f t="shared" si="117"/>
        <v>0.32805866460825928</v>
      </c>
      <c r="BK74" s="24">
        <f t="shared" si="118"/>
        <v>0.27869805289160121</v>
      </c>
      <c r="BL74" s="24">
        <f t="shared" si="119"/>
        <v>0.42613636363636354</v>
      </c>
      <c r="BM74" s="24">
        <f t="shared" si="120"/>
        <v>0.41434262948207157</v>
      </c>
      <c r="BN74" s="24">
        <f t="shared" si="121"/>
        <v>0.352112676056338</v>
      </c>
      <c r="BO74" s="24">
        <f t="shared" si="122"/>
        <v>0.33333333333333326</v>
      </c>
      <c r="BP74" s="24">
        <f t="shared" si="123"/>
        <v>0.35164256307309927</v>
      </c>
      <c r="BQ74" s="24">
        <f t="shared" si="124"/>
        <v>0.29330060431416061</v>
      </c>
      <c r="BR74" s="24">
        <f t="shared" si="125"/>
        <v>0.28803467588790532</v>
      </c>
      <c r="BS74" s="24">
        <f t="shared" si="126"/>
        <v>0.28075405049017044</v>
      </c>
      <c r="BT74" s="24">
        <f t="shared" si="127"/>
        <v>0.27796011948621202</v>
      </c>
      <c r="BU74" s="24">
        <f t="shared" si="128"/>
        <v>0.27535196831752007</v>
      </c>
      <c r="BV74" s="24">
        <f t="shared" si="129"/>
        <v>0.26983417003992582</v>
      </c>
      <c r="BW74" s="24">
        <f t="shared" si="130"/>
        <v>0.29073049670262385</v>
      </c>
      <c r="BY74" s="112">
        <f t="shared" si="131"/>
        <v>0.28365770175084637</v>
      </c>
      <c r="BZ74" s="112">
        <f t="shared" si="132"/>
        <v>0.23446864136324153</v>
      </c>
      <c r="CA74" s="112">
        <f t="shared" si="133"/>
        <v>0.39045083090894828</v>
      </c>
      <c r="CB74" s="112">
        <f t="shared" si="134"/>
        <v>0.38482573301388801</v>
      </c>
      <c r="CC74" s="112">
        <f t="shared" si="135"/>
        <v>0.31353503780929493</v>
      </c>
      <c r="CD74" s="112">
        <f t="shared" si="136"/>
        <v>0.29143830856426423</v>
      </c>
      <c r="CE74" s="112">
        <f t="shared" si="137"/>
        <v>0.30917223907894242</v>
      </c>
      <c r="CF74" s="112">
        <f t="shared" si="138"/>
        <v>0.25266345867546502</v>
      </c>
      <c r="CG74" s="112">
        <f t="shared" si="139"/>
        <v>0.24756299240059709</v>
      </c>
      <c r="CH74" s="112">
        <f t="shared" si="140"/>
        <v>0.24051113348889186</v>
      </c>
      <c r="CI74" s="112">
        <f t="shared" si="141"/>
        <v>0.23780499134139399</v>
      </c>
      <c r="CJ74" s="112">
        <f t="shared" si="142"/>
        <v>0.23527879159106213</v>
      </c>
      <c r="CK74" s="112">
        <f t="shared" si="143"/>
        <v>0.22993436953510105</v>
      </c>
      <c r="CL74" s="112">
        <f t="shared" si="144"/>
        <v>0.25017410710546173</v>
      </c>
    </row>
    <row r="75" spans="1:90" x14ac:dyDescent="0.15">
      <c r="A75" t="s">
        <v>198</v>
      </c>
      <c r="B75" s="8">
        <f t="shared" si="145"/>
        <v>21.271249999999998</v>
      </c>
      <c r="C75" s="8">
        <f t="shared" si="146"/>
        <v>25.554557253227543</v>
      </c>
      <c r="D75" s="8">
        <f t="shared" si="147"/>
        <v>31.841393133068856</v>
      </c>
      <c r="E75" s="8">
        <f t="shared" si="148"/>
        <v>39.986749725599779</v>
      </c>
      <c r="F75" s="8">
        <f t="shared" si="149"/>
        <v>51.396086834954623</v>
      </c>
      <c r="G75" s="8">
        <f t="shared" si="150"/>
        <v>68.724502263075081</v>
      </c>
      <c r="H75" s="8">
        <f t="shared" si="151"/>
        <v>87.040801447617127</v>
      </c>
      <c r="I75" s="8">
        <f t="shared" si="152"/>
        <v>123.7293574566209</v>
      </c>
      <c r="J75" s="8">
        <f t="shared" si="153"/>
        <v>167.54950982659119</v>
      </c>
      <c r="K75" s="8">
        <f t="shared" si="154"/>
        <v>223.34856953800499</v>
      </c>
      <c r="L75" s="8">
        <f t="shared" si="155"/>
        <v>294.91731787809596</v>
      </c>
      <c r="M75" s="8">
        <f t="shared" si="156"/>
        <v>388.79984865857693</v>
      </c>
      <c r="N75" s="8">
        <f t="shared" si="157"/>
        <v>510.82184616307109</v>
      </c>
      <c r="O75" s="8">
        <f t="shared" si="158"/>
        <v>667.63008600515036</v>
      </c>
      <c r="P75" s="24"/>
      <c r="Q75" s="72">
        <v>19.25</v>
      </c>
      <c r="R75" s="72">
        <v>23.2</v>
      </c>
      <c r="S75" s="72">
        <v>29</v>
      </c>
      <c r="T75" s="72">
        <v>36.5</v>
      </c>
      <c r="U75" s="72">
        <v>47</v>
      </c>
      <c r="V75" s="72">
        <v>63</v>
      </c>
      <c r="W75" s="72">
        <v>80</v>
      </c>
      <c r="X75" s="72">
        <v>114.01056853437267</v>
      </c>
      <c r="Y75" s="72">
        <v>154.77069166232997</v>
      </c>
      <c r="Z75" s="72">
        <v>206.80963023276877</v>
      </c>
      <c r="AA75" s="72">
        <v>273.71558538933681</v>
      </c>
      <c r="AB75" s="72">
        <v>361.66582352158275</v>
      </c>
      <c r="AC75" s="72">
        <v>476.21628299970661</v>
      </c>
      <c r="AD75" s="72">
        <v>623.72925670613677</v>
      </c>
      <c r="AF75" s="72">
        <v>2.0212499999999998</v>
      </c>
      <c r="AG75" s="72">
        <v>2.3545572532275427</v>
      </c>
      <c r="AH75" s="72">
        <v>2.8413931330688564</v>
      </c>
      <c r="AI75" s="72">
        <v>3.4867497255997804</v>
      </c>
      <c r="AJ75" s="72">
        <v>4.3960868349546258</v>
      </c>
      <c r="AK75" s="72">
        <v>5.7245022630750775</v>
      </c>
      <c r="AL75" s="72">
        <v>7.0408014476171239</v>
      </c>
      <c r="AM75" s="72">
        <v>9.7187889222482315</v>
      </c>
      <c r="AN75" s="72">
        <v>12.778818164261221</v>
      </c>
      <c r="AO75" s="72">
        <v>16.538939305236212</v>
      </c>
      <c r="AP75" s="72">
        <v>21.201732488759124</v>
      </c>
      <c r="AQ75" s="72">
        <v>27.134025136994161</v>
      </c>
      <c r="AR75" s="72">
        <v>34.605563163364486</v>
      </c>
      <c r="AS75" s="72">
        <v>43.90082929901358</v>
      </c>
      <c r="AU75" s="24">
        <f t="shared" si="103"/>
        <v>0.20136603411776677</v>
      </c>
      <c r="AV75" s="24">
        <f t="shared" si="104"/>
        <v>0.24601623176419096</v>
      </c>
      <c r="AW75" s="24">
        <f t="shared" si="105"/>
        <v>0.25581030825160633</v>
      </c>
      <c r="AX75" s="24">
        <f t="shared" si="106"/>
        <v>0.28532794457286204</v>
      </c>
      <c r="AY75" s="24">
        <f t="shared" si="107"/>
        <v>0.33715437293438755</v>
      </c>
      <c r="AZ75" s="24">
        <f t="shared" si="108"/>
        <v>0.26651774231012793</v>
      </c>
      <c r="BA75" s="24">
        <f t="shared" si="109"/>
        <v>0.42150985973036659</v>
      </c>
      <c r="BB75" s="24">
        <f t="shared" si="110"/>
        <v>0.35416131846747434</v>
      </c>
      <c r="BC75" s="24">
        <f t="shared" si="111"/>
        <v>0.33303027725455103</v>
      </c>
      <c r="BD75" s="24">
        <f t="shared" si="112"/>
        <v>0.32043522144838632</v>
      </c>
      <c r="BE75" s="24">
        <f t="shared" si="113"/>
        <v>0.31833508949544731</v>
      </c>
      <c r="BF75" s="24">
        <f t="shared" si="114"/>
        <v>0.31384270833821049</v>
      </c>
      <c r="BG75" s="24">
        <f t="shared" si="115"/>
        <v>0.30697246216055718</v>
      </c>
      <c r="BH75" s="24">
        <f t="shared" si="116"/>
        <v>0.33783286248577449</v>
      </c>
      <c r="BJ75" s="24">
        <f t="shared" si="117"/>
        <v>0.20519480519480515</v>
      </c>
      <c r="BK75" s="24">
        <f t="shared" si="118"/>
        <v>0.25</v>
      </c>
      <c r="BL75" s="24">
        <f t="shared" si="119"/>
        <v>0.25862068965517238</v>
      </c>
      <c r="BM75" s="24">
        <f t="shared" si="120"/>
        <v>0.28767123287671237</v>
      </c>
      <c r="BN75" s="24">
        <f t="shared" si="121"/>
        <v>0.34042553191489366</v>
      </c>
      <c r="BO75" s="24">
        <f t="shared" si="122"/>
        <v>0.26984126984126977</v>
      </c>
      <c r="BP75" s="24">
        <f t="shared" si="123"/>
        <v>0.42513210667965828</v>
      </c>
      <c r="BQ75" s="24">
        <f t="shared" si="124"/>
        <v>0.35751179607238481</v>
      </c>
      <c r="BR75" s="24">
        <f t="shared" si="125"/>
        <v>0.33623251283243238</v>
      </c>
      <c r="BS75" s="24">
        <f t="shared" si="126"/>
        <v>0.32351469842707004</v>
      </c>
      <c r="BT75" s="24">
        <f t="shared" si="127"/>
        <v>0.32131980357327605</v>
      </c>
      <c r="BU75" s="24">
        <f t="shared" si="128"/>
        <v>0.31673011943106077</v>
      </c>
      <c r="BV75" s="24">
        <f t="shared" si="129"/>
        <v>0.30976045753253056</v>
      </c>
      <c r="BW75" s="24">
        <f t="shared" si="130"/>
        <v>0.34095795570380538</v>
      </c>
      <c r="BY75" s="112">
        <f t="shared" si="131"/>
        <v>0.16490154766978016</v>
      </c>
      <c r="BZ75" s="112">
        <f t="shared" si="132"/>
        <v>0.20676323719628242</v>
      </c>
      <c r="CA75" s="112">
        <f t="shared" si="133"/>
        <v>0.22712682205784884</v>
      </c>
      <c r="CB75" s="112">
        <f t="shared" si="134"/>
        <v>0.26079792956703374</v>
      </c>
      <c r="CC75" s="112">
        <f t="shared" si="135"/>
        <v>0.30218134399844332</v>
      </c>
      <c r="CD75" s="112">
        <f t="shared" si="136"/>
        <v>0.22994124625168011</v>
      </c>
      <c r="CE75" s="112">
        <f t="shared" si="137"/>
        <v>0.3803526479982533</v>
      </c>
      <c r="CF75" s="112">
        <f t="shared" si="138"/>
        <v>0.31485705333181757</v>
      </c>
      <c r="CG75" s="112">
        <f t="shared" si="139"/>
        <v>0.29424639216566972</v>
      </c>
      <c r="CH75" s="112">
        <f t="shared" si="140"/>
        <v>0.28192818762244776</v>
      </c>
      <c r="CI75" s="112">
        <f t="shared" si="141"/>
        <v>0.27980225914935297</v>
      </c>
      <c r="CJ75" s="112">
        <f t="shared" si="142"/>
        <v>0.27535678870525304</v>
      </c>
      <c r="CK75" s="112">
        <f t="shared" si="143"/>
        <v>0.26860612242512549</v>
      </c>
      <c r="CL75" s="112">
        <f t="shared" si="144"/>
        <v>0.29882335562743667</v>
      </c>
    </row>
    <row r="76" spans="1:90" x14ac:dyDescent="0.15">
      <c r="A76" t="s">
        <v>199</v>
      </c>
      <c r="B76" s="8">
        <f t="shared" si="145"/>
        <v>141.41568999999998</v>
      </c>
      <c r="C76" s="8">
        <f t="shared" si="146"/>
        <v>200.69139360077835</v>
      </c>
      <c r="D76" s="8">
        <f t="shared" si="147"/>
        <v>307.98313013192461</v>
      </c>
      <c r="E76" s="8">
        <f t="shared" si="148"/>
        <v>493.79627060462195</v>
      </c>
      <c r="F76" s="8">
        <f t="shared" si="149"/>
        <v>684.81830088498316</v>
      </c>
      <c r="G76" s="8">
        <f t="shared" si="150"/>
        <v>919.32669684100108</v>
      </c>
      <c r="H76" s="8">
        <f t="shared" si="151"/>
        <v>1195.4589798323545</v>
      </c>
      <c r="I76" s="8">
        <f t="shared" si="152"/>
        <v>1692.8961307234135</v>
      </c>
      <c r="J76" s="8">
        <f t="shared" si="153"/>
        <v>2360.8913620582616</v>
      </c>
      <c r="K76" s="8">
        <f t="shared" si="154"/>
        <v>3276.6678064399184</v>
      </c>
      <c r="L76" s="8">
        <f t="shared" si="155"/>
        <v>4524.5725574118196</v>
      </c>
      <c r="M76" s="8">
        <f t="shared" si="156"/>
        <v>6081.7322848413651</v>
      </c>
      <c r="N76" s="8">
        <f t="shared" si="157"/>
        <v>8010.0158574631423</v>
      </c>
      <c r="O76" s="8">
        <f t="shared" si="158"/>
        <v>10499.374726711354</v>
      </c>
      <c r="P76" s="24"/>
      <c r="Q76" s="72">
        <v>127.97799999999999</v>
      </c>
      <c r="R76" s="72">
        <v>182.2</v>
      </c>
      <c r="S76" s="72">
        <v>280.5</v>
      </c>
      <c r="T76" s="72">
        <v>448</v>
      </c>
      <c r="U76" s="72">
        <v>623.5</v>
      </c>
      <c r="V76" s="72">
        <v>840</v>
      </c>
      <c r="W76" s="72">
        <v>1096</v>
      </c>
      <c r="X76" s="72">
        <v>1556.1611230269668</v>
      </c>
      <c r="Y76" s="72">
        <v>2175.7723000107871</v>
      </c>
      <c r="Z76" s="72">
        <v>3027.3217524030933</v>
      </c>
      <c r="AA76" s="72">
        <v>4190.5111082156109</v>
      </c>
      <c r="AB76" s="72">
        <v>5645.9236737986221</v>
      </c>
      <c r="AC76" s="72">
        <v>7452.842636147534</v>
      </c>
      <c r="AD76" s="72">
        <v>9790.6022590000102</v>
      </c>
      <c r="AF76" s="72">
        <v>13.43769</v>
      </c>
      <c r="AG76" s="72">
        <v>18.491393600778373</v>
      </c>
      <c r="AH76" s="72">
        <v>27.483130131924632</v>
      </c>
      <c r="AI76" s="72">
        <v>45.796270604621967</v>
      </c>
      <c r="AJ76" s="72">
        <v>61.318300884983181</v>
      </c>
      <c r="AK76" s="72">
        <v>79.326696841001038</v>
      </c>
      <c r="AL76" s="72">
        <v>99.458979832354601</v>
      </c>
      <c r="AM76" s="72">
        <v>136.73500769644659</v>
      </c>
      <c r="AN76" s="72">
        <v>185.1190620474743</v>
      </c>
      <c r="AO76" s="72">
        <v>249.34605403682511</v>
      </c>
      <c r="AP76" s="72">
        <v>334.06144919620908</v>
      </c>
      <c r="AQ76" s="72">
        <v>435.8086110427426</v>
      </c>
      <c r="AR76" s="72">
        <v>557.17322131560809</v>
      </c>
      <c r="AS76" s="72">
        <v>708.77246771134378</v>
      </c>
      <c r="AU76" s="24">
        <f t="shared" si="103"/>
        <v>0.41915931394018857</v>
      </c>
      <c r="AV76" s="24">
        <f t="shared" si="104"/>
        <v>0.53461055108608369</v>
      </c>
      <c r="AW76" s="24">
        <f t="shared" si="105"/>
        <v>0.60332246247742294</v>
      </c>
      <c r="AX76" s="24">
        <f t="shared" si="106"/>
        <v>0.38684380918160222</v>
      </c>
      <c r="AY76" s="24">
        <f t="shared" si="107"/>
        <v>0.34243885663243123</v>
      </c>
      <c r="AZ76" s="24">
        <f t="shared" si="108"/>
        <v>0.30036360734459455</v>
      </c>
      <c r="BA76" s="24">
        <f t="shared" si="109"/>
        <v>0.41610557893071087</v>
      </c>
      <c r="BB76" s="24">
        <f t="shared" si="110"/>
        <v>0.39458725152227636</v>
      </c>
      <c r="BC76" s="24">
        <f t="shared" si="111"/>
        <v>0.38789436019761148</v>
      </c>
      <c r="BD76" s="24">
        <f t="shared" si="112"/>
        <v>0.3808456714834767</v>
      </c>
      <c r="BE76" s="24">
        <f t="shared" si="113"/>
        <v>0.34415620650810919</v>
      </c>
      <c r="BF76" s="24">
        <f t="shared" si="114"/>
        <v>0.31706156770958138</v>
      </c>
      <c r="BG76" s="24">
        <f t="shared" si="115"/>
        <v>0.31078076667336574</v>
      </c>
      <c r="BH76" s="24">
        <f t="shared" si="116"/>
        <v>0.36396776992213975</v>
      </c>
      <c r="BJ76" s="24">
        <f t="shared" si="117"/>
        <v>0.42368219537733043</v>
      </c>
      <c r="BK76" s="24">
        <f t="shared" si="118"/>
        <v>0.53951701427003296</v>
      </c>
      <c r="BL76" s="24">
        <f t="shared" si="119"/>
        <v>0.59714795008912658</v>
      </c>
      <c r="BM76" s="24">
        <f t="shared" si="120"/>
        <v>0.3917410714285714</v>
      </c>
      <c r="BN76" s="24">
        <f t="shared" si="121"/>
        <v>0.34723336006415395</v>
      </c>
      <c r="BO76" s="24">
        <f t="shared" si="122"/>
        <v>0.30476190476190479</v>
      </c>
      <c r="BP76" s="24">
        <f t="shared" si="123"/>
        <v>0.41985503925818146</v>
      </c>
      <c r="BQ76" s="24">
        <f t="shared" si="124"/>
        <v>0.39816646735049099</v>
      </c>
      <c r="BR76" s="24">
        <f t="shared" si="125"/>
        <v>0.39137801891681612</v>
      </c>
      <c r="BS76" s="24">
        <f t="shared" si="126"/>
        <v>0.38423050172621265</v>
      </c>
      <c r="BT76" s="24">
        <f t="shared" si="127"/>
        <v>0.3473114682191476</v>
      </c>
      <c r="BU76" s="24">
        <f t="shared" si="128"/>
        <v>0.32003956602077177</v>
      </c>
      <c r="BV76" s="24">
        <f t="shared" si="129"/>
        <v>0.31367355209057424</v>
      </c>
      <c r="BW76" s="24">
        <f t="shared" si="130"/>
        <v>0.36727848229873317</v>
      </c>
      <c r="BY76" s="112">
        <f t="shared" si="131"/>
        <v>0.37608425263407419</v>
      </c>
      <c r="BZ76" s="112">
        <f t="shared" si="132"/>
        <v>0.48626602868740854</v>
      </c>
      <c r="CA76" s="112">
        <f t="shared" si="133"/>
        <v>0.66634114763458618</v>
      </c>
      <c r="CB76" s="112">
        <f t="shared" si="134"/>
        <v>0.33893655696048453</v>
      </c>
      <c r="CC76" s="112">
        <f t="shared" si="135"/>
        <v>0.2936871324891539</v>
      </c>
      <c r="CD76" s="112">
        <f t="shared" si="136"/>
        <v>0.25378950332075245</v>
      </c>
      <c r="CE76" s="112">
        <f t="shared" si="137"/>
        <v>0.37478795707459955</v>
      </c>
      <c r="CF76" s="112">
        <f t="shared" si="138"/>
        <v>0.35385271969590204</v>
      </c>
      <c r="CG76" s="112">
        <f t="shared" si="139"/>
        <v>0.34694964029625219</v>
      </c>
      <c r="CH76" s="112">
        <f t="shared" si="140"/>
        <v>0.33975029397045375</v>
      </c>
      <c r="CI76" s="112">
        <f t="shared" si="141"/>
        <v>0.30457618528372277</v>
      </c>
      <c r="CJ76" s="112">
        <f t="shared" si="142"/>
        <v>0.27848144161833099</v>
      </c>
      <c r="CK76" s="112">
        <f t="shared" si="143"/>
        <v>0.27208638282682829</v>
      </c>
      <c r="CL76" s="112">
        <f t="shared" si="144"/>
        <v>0.32384624642296567</v>
      </c>
    </row>
    <row r="77" spans="1:90" x14ac:dyDescent="0.15">
      <c r="A77" t="s">
        <v>241</v>
      </c>
      <c r="B77" s="8">
        <f t="shared" si="145"/>
        <v>20026.51414011608</v>
      </c>
      <c r="C77" s="8">
        <f t="shared" si="146"/>
        <v>40934.008155145173</v>
      </c>
      <c r="D77" s="8">
        <f t="shared" si="147"/>
        <v>58616.831662348035</v>
      </c>
      <c r="E77" s="8">
        <f t="shared" si="148"/>
        <v>78281.549327565532</v>
      </c>
      <c r="F77" s="8">
        <f t="shared" si="149"/>
        <v>110056.59884318407</v>
      </c>
      <c r="G77" s="8">
        <f t="shared" si="150"/>
        <v>148255.57282601928</v>
      </c>
      <c r="H77" s="8">
        <f t="shared" si="151"/>
        <v>186690.77032971656</v>
      </c>
      <c r="I77" s="8">
        <f t="shared" si="152"/>
        <v>251525.99779596407</v>
      </c>
      <c r="J77" s="8">
        <f t="shared" si="153"/>
        <v>336327.80277948268</v>
      </c>
      <c r="K77" s="8">
        <f t="shared" si="154"/>
        <v>445930.84228053316</v>
      </c>
      <c r="L77" s="8">
        <f t="shared" si="155"/>
        <v>588015.11677955417</v>
      </c>
      <c r="M77" s="8">
        <f t="shared" si="156"/>
        <v>769968.45273014077</v>
      </c>
      <c r="N77" s="8">
        <f t="shared" si="157"/>
        <v>1000640.7150442526</v>
      </c>
      <c r="O77" s="8">
        <f t="shared" si="158"/>
        <v>1291571.1169890561</v>
      </c>
      <c r="P77" s="24"/>
      <c r="Q77" s="72">
        <v>10913.713999999998</v>
      </c>
      <c r="R77" s="72">
        <v>16140.424000000001</v>
      </c>
      <c r="S77" s="72">
        <v>23476.901172158316</v>
      </c>
      <c r="T77" s="72">
        <v>33012.652600000009</v>
      </c>
      <c r="U77" s="72">
        <v>46622.779830000007</v>
      </c>
      <c r="V77" s="72">
        <v>62491.109080000002</v>
      </c>
      <c r="W77" s="72">
        <v>76313.203760260003</v>
      </c>
      <c r="X77" s="72">
        <v>101240.30588237521</v>
      </c>
      <c r="Y77" s="72">
        <v>132135.55875630587</v>
      </c>
      <c r="Z77" s="72">
        <v>170269.87349835024</v>
      </c>
      <c r="AA77" s="72">
        <v>218026.74879412752</v>
      </c>
      <c r="AB77" s="72">
        <v>278067.56073955249</v>
      </c>
      <c r="AC77" s="72">
        <v>352851.13166626118</v>
      </c>
      <c r="AD77" s="72">
        <v>446427.97453624918</v>
      </c>
      <c r="AF77" s="72">
        <v>9112.8001401160818</v>
      </c>
      <c r="AG77" s="72">
        <v>24793.58415514517</v>
      </c>
      <c r="AH77" s="72">
        <v>35139.930490189719</v>
      </c>
      <c r="AI77" s="72">
        <v>45268.896727565516</v>
      </c>
      <c r="AJ77" s="72">
        <v>63433.819013184067</v>
      </c>
      <c r="AK77" s="72">
        <v>85764.463746019275</v>
      </c>
      <c r="AL77" s="72">
        <v>110377.56656945655</v>
      </c>
      <c r="AM77" s="72">
        <v>150285.69191358887</v>
      </c>
      <c r="AN77" s="72">
        <v>204192.24402317684</v>
      </c>
      <c r="AO77" s="72">
        <v>275660.96878218296</v>
      </c>
      <c r="AP77" s="72">
        <v>369988.36798542668</v>
      </c>
      <c r="AQ77" s="72">
        <v>491900.89199058828</v>
      </c>
      <c r="AR77" s="72">
        <v>647789.58337799145</v>
      </c>
      <c r="AS77" s="72">
        <v>845143.14245280693</v>
      </c>
      <c r="AU77" s="24">
        <f t="shared" si="103"/>
        <v>1.0439906749996135</v>
      </c>
      <c r="AV77" s="24">
        <f t="shared" si="104"/>
        <v>0.43198368066431891</v>
      </c>
      <c r="AW77" s="24">
        <f t="shared" si="105"/>
        <v>0.33547902722707112</v>
      </c>
      <c r="AX77" s="24">
        <f t="shared" si="106"/>
        <v>0.4059072640815693</v>
      </c>
      <c r="AY77" s="24">
        <f t="shared" si="107"/>
        <v>0.34708481258142143</v>
      </c>
      <c r="AZ77" s="24">
        <f t="shared" si="108"/>
        <v>0.25924959696996819</v>
      </c>
      <c r="BA77" s="24">
        <f t="shared" si="109"/>
        <v>0.34728673169938351</v>
      </c>
      <c r="BB77" s="24">
        <f t="shared" si="110"/>
        <v>0.3371492638001945</v>
      </c>
      <c r="BC77" s="24">
        <f t="shared" si="111"/>
        <v>0.32588159110031412</v>
      </c>
      <c r="BD77" s="24">
        <f t="shared" si="112"/>
        <v>0.31862401302495336</v>
      </c>
      <c r="BE77" s="24">
        <f t="shared" si="113"/>
        <v>0.30943649365191495</v>
      </c>
      <c r="BF77" s="24">
        <f t="shared" si="114"/>
        <v>0.29958664085028164</v>
      </c>
      <c r="BG77" s="24">
        <f t="shared" si="115"/>
        <v>0.29074411781449183</v>
      </c>
      <c r="BH77" s="24">
        <f t="shared" si="116"/>
        <v>0.3182547771486921</v>
      </c>
      <c r="BJ77" s="24">
        <f t="shared" si="117"/>
        <v>0.47891212835520558</v>
      </c>
      <c r="BK77" s="24">
        <f t="shared" si="118"/>
        <v>0.45454054813915135</v>
      </c>
      <c r="BL77" s="24">
        <f t="shared" si="119"/>
        <v>0.40617589851041824</v>
      </c>
      <c r="BM77" s="24">
        <f t="shared" si="120"/>
        <v>0.41227002855262818</v>
      </c>
      <c r="BN77" s="24">
        <f t="shared" si="121"/>
        <v>0.34035570825807615</v>
      </c>
      <c r="BO77" s="24">
        <f t="shared" si="122"/>
        <v>0.22118497949148574</v>
      </c>
      <c r="BP77" s="24">
        <f t="shared" si="123"/>
        <v>0.32664206053285838</v>
      </c>
      <c r="BQ77" s="24">
        <f t="shared" si="124"/>
        <v>0.30516751806168907</v>
      </c>
      <c r="BR77" s="24">
        <f t="shared" si="125"/>
        <v>0.28859994312639548</v>
      </c>
      <c r="BS77" s="24">
        <f t="shared" si="126"/>
        <v>0.28047754023990623</v>
      </c>
      <c r="BT77" s="24">
        <f t="shared" si="127"/>
        <v>0.27538277884480444</v>
      </c>
      <c r="BU77" s="24">
        <f t="shared" si="128"/>
        <v>0.26894029180467238</v>
      </c>
      <c r="BV77" s="24">
        <f t="shared" si="129"/>
        <v>0.26520204832018579</v>
      </c>
      <c r="BW77" s="24">
        <f t="shared" si="130"/>
        <v>0.28704313395150249</v>
      </c>
      <c r="BY77" s="112">
        <f t="shared" si="131"/>
        <v>1.72074266679016</v>
      </c>
      <c r="BZ77" s="112">
        <f t="shared" si="132"/>
        <v>0.4172993412449999</v>
      </c>
      <c r="CA77" s="112">
        <f t="shared" si="133"/>
        <v>0.28824662132452361</v>
      </c>
      <c r="CB77" s="112">
        <f t="shared" si="134"/>
        <v>0.40126717456662497</v>
      </c>
      <c r="CC77" s="112">
        <f t="shared" si="135"/>
        <v>0.35203058999481041</v>
      </c>
      <c r="CD77" s="112">
        <f t="shared" si="136"/>
        <v>0.28698486235891241</v>
      </c>
      <c r="CE77" s="112">
        <f t="shared" si="137"/>
        <v>0.36156011211770656</v>
      </c>
      <c r="CF77" s="112">
        <f t="shared" si="138"/>
        <v>0.35869384119802383</v>
      </c>
      <c r="CG77" s="112">
        <f t="shared" si="139"/>
        <v>0.35000704899885449</v>
      </c>
      <c r="CH77" s="112">
        <f t="shared" si="140"/>
        <v>0.34218627185402406</v>
      </c>
      <c r="CI77" s="112">
        <f t="shared" si="141"/>
        <v>0.32950366701788725</v>
      </c>
      <c r="CJ77" s="112">
        <f t="shared" si="142"/>
        <v>0.31691077191701011</v>
      </c>
      <c r="CK77" s="112">
        <f t="shared" si="143"/>
        <v>0.30465688880899733</v>
      </c>
      <c r="CL77" s="112">
        <f t="shared" si="144"/>
        <v>0.337496885924502</v>
      </c>
    </row>
    <row r="78" spans="1:90" x14ac:dyDescent="0.15">
      <c r="A78" t="s">
        <v>46</v>
      </c>
      <c r="B78" s="8">
        <f t="shared" si="145"/>
        <v>8889.8662133866183</v>
      </c>
      <c r="C78" s="8">
        <f t="shared" si="146"/>
        <v>11146.447291958702</v>
      </c>
      <c r="D78" s="8">
        <f t="shared" si="147"/>
        <v>12464.335846721653</v>
      </c>
      <c r="E78" s="8">
        <f t="shared" si="148"/>
        <v>17023.674239842177</v>
      </c>
      <c r="F78" s="8">
        <f t="shared" si="149"/>
        <v>22591.026620052253</v>
      </c>
      <c r="G78" s="8">
        <f t="shared" si="150"/>
        <v>30554.337687301668</v>
      </c>
      <c r="H78" s="8">
        <f t="shared" si="151"/>
        <v>37258.713391052006</v>
      </c>
      <c r="I78" s="8">
        <f t="shared" si="152"/>
        <v>46537.32450841301</v>
      </c>
      <c r="J78" s="8">
        <f t="shared" si="153"/>
        <v>57897.487158947784</v>
      </c>
      <c r="K78" s="8">
        <f t="shared" si="154"/>
        <v>72055.364308814023</v>
      </c>
      <c r="L78" s="8">
        <f t="shared" si="155"/>
        <v>89759.472398585553</v>
      </c>
      <c r="M78" s="8">
        <f t="shared" si="156"/>
        <v>111601.60495140223</v>
      </c>
      <c r="N78" s="8">
        <f t="shared" si="157"/>
        <v>138214.07056242676</v>
      </c>
      <c r="O78" s="8">
        <f t="shared" si="158"/>
        <v>170506.09260506806</v>
      </c>
      <c r="P78" s="24"/>
      <c r="Q78" s="72">
        <v>6191.5439999999999</v>
      </c>
      <c r="R78" s="72">
        <v>8309.1550000000007</v>
      </c>
      <c r="S78" s="72">
        <v>8710.1549999999988</v>
      </c>
      <c r="T78" s="72">
        <v>12289.577000000001</v>
      </c>
      <c r="U78" s="72">
        <v>15326.483</v>
      </c>
      <c r="V78" s="72">
        <v>21105.576999999997</v>
      </c>
      <c r="W78" s="72">
        <v>25062.005806517998</v>
      </c>
      <c r="X78" s="72">
        <v>30524.471767344425</v>
      </c>
      <c r="Y78" s="72">
        <v>36936.703247617814</v>
      </c>
      <c r="Z78" s="72">
        <v>44676.631826353994</v>
      </c>
      <c r="AA78" s="72">
        <v>54075.583895922624</v>
      </c>
      <c r="AB78" s="72">
        <v>65379.969333193774</v>
      </c>
      <c r="AC78" s="72">
        <v>78739.242252585245</v>
      </c>
      <c r="AD78" s="72">
        <v>94485.389210320922</v>
      </c>
      <c r="AF78" s="72">
        <v>2698.3222133866179</v>
      </c>
      <c r="AG78" s="72">
        <v>2837.2922919587027</v>
      </c>
      <c r="AH78" s="72">
        <v>3754.1808467216538</v>
      </c>
      <c r="AI78" s="72">
        <v>4734.0972398421745</v>
      </c>
      <c r="AJ78" s="72">
        <v>7264.5436200522527</v>
      </c>
      <c r="AK78" s="72">
        <v>9448.7606873016721</v>
      </c>
      <c r="AL78" s="72">
        <v>12196.70758453401</v>
      </c>
      <c r="AM78" s="72">
        <v>16012.852741068587</v>
      </c>
      <c r="AN78" s="72">
        <v>20960.783911329967</v>
      </c>
      <c r="AO78" s="72">
        <v>27378.732482460033</v>
      </c>
      <c r="AP78" s="72">
        <v>35683.888502662936</v>
      </c>
      <c r="AQ78" s="72">
        <v>46221.635618208449</v>
      </c>
      <c r="AR78" s="72">
        <v>59474.828309841512</v>
      </c>
      <c r="AS78" s="72">
        <v>76020.703394747135</v>
      </c>
      <c r="AU78" s="24">
        <f t="shared" si="103"/>
        <v>0.25383746216271041</v>
      </c>
      <c r="AV78" s="24">
        <f t="shared" si="104"/>
        <v>0.11823395564914252</v>
      </c>
      <c r="AW78" s="24">
        <f t="shared" si="105"/>
        <v>0.36579072075626984</v>
      </c>
      <c r="AX78" s="24">
        <f t="shared" si="106"/>
        <v>0.32703588554227925</v>
      </c>
      <c r="AY78" s="24">
        <f t="shared" si="107"/>
        <v>0.35249885723126106</v>
      </c>
      <c r="AZ78" s="24">
        <f t="shared" si="108"/>
        <v>0.21942467784325981</v>
      </c>
      <c r="BA78" s="24">
        <f t="shared" si="109"/>
        <v>0.24903197864017868</v>
      </c>
      <c r="BB78" s="24">
        <f t="shared" si="110"/>
        <v>0.24410863259835835</v>
      </c>
      <c r="BC78" s="24">
        <f t="shared" si="111"/>
        <v>0.24453353408928047</v>
      </c>
      <c r="BD78" s="24">
        <f t="shared" si="112"/>
        <v>0.2457014583105217</v>
      </c>
      <c r="BE78" s="24">
        <f t="shared" si="113"/>
        <v>0.24334069674367731</v>
      </c>
      <c r="BF78" s="24">
        <f t="shared" si="114"/>
        <v>0.23845952414943428</v>
      </c>
      <c r="BG78" s="24">
        <f t="shared" si="115"/>
        <v>0.23363773247714348</v>
      </c>
      <c r="BH78" s="24">
        <f t="shared" si="116"/>
        <v>0.24267872746964625</v>
      </c>
      <c r="BJ78" s="24">
        <f t="shared" si="117"/>
        <v>0.34201662783951803</v>
      </c>
      <c r="BK78" s="24">
        <f t="shared" si="118"/>
        <v>4.8260021626747696E-2</v>
      </c>
      <c r="BL78" s="24">
        <f t="shared" si="119"/>
        <v>0.41094814041770822</v>
      </c>
      <c r="BM78" s="24">
        <f t="shared" si="120"/>
        <v>0.24711232941540606</v>
      </c>
      <c r="BN78" s="24">
        <f t="shared" si="121"/>
        <v>0.37706589306887928</v>
      </c>
      <c r="BO78" s="24">
        <f t="shared" si="122"/>
        <v>0.18745892644953521</v>
      </c>
      <c r="BP78" s="24">
        <f t="shared" si="123"/>
        <v>0.21795805184139638</v>
      </c>
      <c r="BQ78" s="24">
        <f t="shared" si="124"/>
        <v>0.21006854857790858</v>
      </c>
      <c r="BR78" s="24">
        <f t="shared" si="125"/>
        <v>0.20954573359860862</v>
      </c>
      <c r="BS78" s="24">
        <f t="shared" si="126"/>
        <v>0.21037736475076763</v>
      </c>
      <c r="BT78" s="24">
        <f t="shared" si="127"/>
        <v>0.20904786639064876</v>
      </c>
      <c r="BU78" s="24">
        <f t="shared" si="128"/>
        <v>0.20433281103741496</v>
      </c>
      <c r="BV78" s="24">
        <f t="shared" si="129"/>
        <v>0.19997839079050417</v>
      </c>
      <c r="BW78" s="24">
        <f t="shared" si="130"/>
        <v>0.20874738393772696</v>
      </c>
      <c r="BY78" s="112">
        <f t="shared" si="131"/>
        <v>5.150240319063526E-2</v>
      </c>
      <c r="BZ78" s="112">
        <f t="shared" si="132"/>
        <v>0.32315618569209326</v>
      </c>
      <c r="CA78" s="112">
        <f t="shared" si="133"/>
        <v>0.26102002890357157</v>
      </c>
      <c r="CB78" s="112">
        <f t="shared" si="134"/>
        <v>0.53451508323779984</v>
      </c>
      <c r="CC78" s="112">
        <f t="shared" si="135"/>
        <v>0.30066817428425163</v>
      </c>
      <c r="CD78" s="112">
        <f t="shared" si="136"/>
        <v>0.29082617161902968</v>
      </c>
      <c r="CE78" s="112">
        <f t="shared" si="137"/>
        <v>0.31288322115499656</v>
      </c>
      <c r="CF78" s="112">
        <f t="shared" si="138"/>
        <v>0.30899748160246854</v>
      </c>
      <c r="CG78" s="112">
        <f t="shared" si="139"/>
        <v>0.3061883848562057</v>
      </c>
      <c r="CH78" s="112">
        <f t="shared" si="140"/>
        <v>0.30334333503289579</v>
      </c>
      <c r="CI78" s="112">
        <f t="shared" si="141"/>
        <v>0.29530826257231269</v>
      </c>
      <c r="CJ78" s="112">
        <f t="shared" si="142"/>
        <v>0.28673136539573529</v>
      </c>
      <c r="CK78" s="112">
        <f t="shared" si="143"/>
        <v>0.27819962755853322</v>
      </c>
      <c r="CL78" s="112">
        <f t="shared" si="144"/>
        <v>0.29875442077825864</v>
      </c>
    </row>
    <row r="79" spans="1:90" x14ac:dyDescent="0.15">
      <c r="A79" t="s">
        <v>200</v>
      </c>
      <c r="B79" s="8">
        <f t="shared" si="145"/>
        <v>350.69517170717205</v>
      </c>
      <c r="C79" s="8">
        <f t="shared" si="146"/>
        <v>527.19263460132788</v>
      </c>
      <c r="D79" s="8">
        <f t="shared" si="147"/>
        <v>667.66189265948492</v>
      </c>
      <c r="E79" s="8">
        <f t="shared" si="148"/>
        <v>811.58556784958512</v>
      </c>
      <c r="F79" s="8">
        <f t="shared" si="149"/>
        <v>1101.6630871969262</v>
      </c>
      <c r="G79" s="8">
        <f t="shared" si="150"/>
        <v>1241.9511430837526</v>
      </c>
      <c r="H79" s="8">
        <f t="shared" si="151"/>
        <v>1684.8632375228206</v>
      </c>
      <c r="I79" s="8">
        <f t="shared" si="152"/>
        <v>2217.9652399326837</v>
      </c>
      <c r="J79" s="8">
        <f t="shared" si="153"/>
        <v>2895.7812688870481</v>
      </c>
      <c r="K79" s="8">
        <f t="shared" si="154"/>
        <v>3759.6968311809264</v>
      </c>
      <c r="L79" s="8">
        <f t="shared" si="155"/>
        <v>4732.7164440686438</v>
      </c>
      <c r="M79" s="8">
        <f t="shared" si="156"/>
        <v>5839.5483998192612</v>
      </c>
      <c r="N79" s="8">
        <f t="shared" si="157"/>
        <v>7189.8533128542049</v>
      </c>
      <c r="O79" s="8">
        <f t="shared" si="158"/>
        <v>8814.7583001107705</v>
      </c>
      <c r="P79" s="24"/>
      <c r="Q79" s="72">
        <v>304</v>
      </c>
      <c r="R79" s="72">
        <v>465</v>
      </c>
      <c r="S79" s="72">
        <v>594</v>
      </c>
      <c r="T79" s="72">
        <v>713</v>
      </c>
      <c r="U79" s="72">
        <v>980</v>
      </c>
      <c r="V79" s="72">
        <v>1111</v>
      </c>
      <c r="W79" s="72">
        <v>1521</v>
      </c>
      <c r="X79" s="72">
        <v>2006.1458191768909</v>
      </c>
      <c r="Y79" s="72">
        <v>2624.358635848017</v>
      </c>
      <c r="Z79" s="72">
        <v>3414.2003589805231</v>
      </c>
      <c r="AA79" s="72">
        <v>4304.5995567572645</v>
      </c>
      <c r="AB79" s="72">
        <v>5318.3164420130361</v>
      </c>
      <c r="AC79" s="72">
        <v>6557.4207654198599</v>
      </c>
      <c r="AD79" s="72">
        <v>8051.4001626435511</v>
      </c>
      <c r="AF79" s="72">
        <v>46.695171707172037</v>
      </c>
      <c r="AG79" s="72">
        <v>62.19263460132791</v>
      </c>
      <c r="AH79" s="72">
        <v>73.661892659484963</v>
      </c>
      <c r="AI79" s="72">
        <v>98.585567849585118</v>
      </c>
      <c r="AJ79" s="72">
        <v>121.66308719692624</v>
      </c>
      <c r="AK79" s="72">
        <v>130.95114308375256</v>
      </c>
      <c r="AL79" s="72">
        <v>163.86323752282058</v>
      </c>
      <c r="AM79" s="72">
        <v>211.81942075579269</v>
      </c>
      <c r="AN79" s="72">
        <v>271.42263303903087</v>
      </c>
      <c r="AO79" s="72">
        <v>345.49647220040333</v>
      </c>
      <c r="AP79" s="72">
        <v>428.11688731137929</v>
      </c>
      <c r="AQ79" s="72">
        <v>521.23195780622507</v>
      </c>
      <c r="AR79" s="72">
        <v>632.43254743434511</v>
      </c>
      <c r="AS79" s="72">
        <v>763.35813746721988</v>
      </c>
      <c r="AU79" s="24">
        <f t="shared" si="103"/>
        <v>0.50327885050419208</v>
      </c>
      <c r="AV79" s="24">
        <f t="shared" si="104"/>
        <v>0.26644768693398446</v>
      </c>
      <c r="AW79" s="24">
        <f t="shared" si="105"/>
        <v>0.21556371087289672</v>
      </c>
      <c r="AX79" s="24">
        <f t="shared" si="106"/>
        <v>0.3574207463002872</v>
      </c>
      <c r="AY79" s="24">
        <f t="shared" si="107"/>
        <v>0.12734206811247128</v>
      </c>
      <c r="AZ79" s="24">
        <f t="shared" si="108"/>
        <v>0.35662602100379037</v>
      </c>
      <c r="BA79" s="24">
        <f t="shared" si="109"/>
        <v>0.31640669137849997</v>
      </c>
      <c r="BB79" s="24">
        <f t="shared" si="110"/>
        <v>0.30560263828793666</v>
      </c>
      <c r="BC79" s="24">
        <f t="shared" si="111"/>
        <v>0.29833591769378076</v>
      </c>
      <c r="BD79" s="24">
        <f t="shared" si="112"/>
        <v>0.25880267919955946</v>
      </c>
      <c r="BE79" s="24">
        <f t="shared" si="113"/>
        <v>0.23386821687527326</v>
      </c>
      <c r="BF79" s="24">
        <f t="shared" si="114"/>
        <v>0.23123447578184919</v>
      </c>
      <c r="BG79" s="24">
        <f t="shared" si="115"/>
        <v>0.22599974110063115</v>
      </c>
      <c r="BH79" s="24">
        <f t="shared" si="116"/>
        <v>0.26667056692564617</v>
      </c>
      <c r="BJ79" s="24">
        <f t="shared" si="117"/>
        <v>0.52960526315789469</v>
      </c>
      <c r="BK79" s="24">
        <f t="shared" si="118"/>
        <v>0.27741935483870961</v>
      </c>
      <c r="BL79" s="24">
        <f t="shared" si="119"/>
        <v>0.20033670033670026</v>
      </c>
      <c r="BM79" s="24">
        <f t="shared" si="120"/>
        <v>0.37447405329593275</v>
      </c>
      <c r="BN79" s="24">
        <f t="shared" si="121"/>
        <v>0.13367346938775504</v>
      </c>
      <c r="BO79" s="24">
        <f t="shared" si="122"/>
        <v>0.36903690369036912</v>
      </c>
      <c r="BP79" s="24">
        <f t="shared" si="123"/>
        <v>0.31896503561925771</v>
      </c>
      <c r="BQ79" s="24">
        <f t="shared" si="124"/>
        <v>0.3081594621694923</v>
      </c>
      <c r="BR79" s="24">
        <f t="shared" si="125"/>
        <v>0.30096561969217372</v>
      </c>
      <c r="BS79" s="24">
        <f t="shared" si="126"/>
        <v>0.26079289559989793</v>
      </c>
      <c r="BT79" s="24">
        <f t="shared" si="127"/>
        <v>0.23549621094590822</v>
      </c>
      <c r="BU79" s="24">
        <f t="shared" si="128"/>
        <v>0.23298807750856776</v>
      </c>
      <c r="BV79" s="24">
        <f t="shared" si="129"/>
        <v>0.2278303391940466</v>
      </c>
      <c r="BW79" s="24">
        <f t="shared" si="130"/>
        <v>0.2687958298214479</v>
      </c>
      <c r="BY79" s="112">
        <f t="shared" si="131"/>
        <v>0.33188576736244402</v>
      </c>
      <c r="BZ79" s="112">
        <f t="shared" si="132"/>
        <v>0.18441505383520385</v>
      </c>
      <c r="CA79" s="112">
        <f t="shared" si="133"/>
        <v>0.33835235954789034</v>
      </c>
      <c r="CB79" s="112">
        <f t="shared" si="134"/>
        <v>0.23408618371556345</v>
      </c>
      <c r="CC79" s="112">
        <f t="shared" si="135"/>
        <v>7.6342431388350951E-2</v>
      </c>
      <c r="CD79" s="112">
        <f t="shared" si="136"/>
        <v>0.25133109695742339</v>
      </c>
      <c r="CE79" s="112">
        <f t="shared" si="137"/>
        <v>0.29265980556678217</v>
      </c>
      <c r="CF79" s="112">
        <f t="shared" si="138"/>
        <v>0.28138690999422056</v>
      </c>
      <c r="CG79" s="112">
        <f t="shared" si="139"/>
        <v>0.27290958875459936</v>
      </c>
      <c r="CH79" s="112">
        <f t="shared" si="140"/>
        <v>0.23913533641829043</v>
      </c>
      <c r="CI79" s="112">
        <f t="shared" si="141"/>
        <v>0.21749917663752671</v>
      </c>
      <c r="CJ79" s="112">
        <f t="shared" si="142"/>
        <v>0.21334184898436392</v>
      </c>
      <c r="CK79" s="112">
        <f t="shared" si="143"/>
        <v>0.20701905770665063</v>
      </c>
      <c r="CL79" s="112">
        <f t="shared" si="144"/>
        <v>0.24584447275844035</v>
      </c>
    </row>
    <row r="80" spans="1:90" x14ac:dyDescent="0.15">
      <c r="A80" t="s">
        <v>47</v>
      </c>
      <c r="B80" s="8">
        <f t="shared" si="145"/>
        <v>14097.756842783148</v>
      </c>
      <c r="C80" s="8">
        <f t="shared" si="146"/>
        <v>20249.179959587313</v>
      </c>
      <c r="D80" s="8">
        <f t="shared" si="147"/>
        <v>28251.073343355351</v>
      </c>
      <c r="E80" s="8">
        <f t="shared" si="148"/>
        <v>43489.214805035146</v>
      </c>
      <c r="F80" s="8">
        <f t="shared" si="149"/>
        <v>62222.988106589532</v>
      </c>
      <c r="G80" s="8">
        <f t="shared" si="150"/>
        <v>79384.933027329258</v>
      </c>
      <c r="H80" s="8">
        <f t="shared" si="151"/>
        <v>98440.99524679716</v>
      </c>
      <c r="I80" s="8">
        <f t="shared" si="152"/>
        <v>135007.68795285741</v>
      </c>
      <c r="J80" s="8">
        <f t="shared" si="153"/>
        <v>185089.41346452344</v>
      </c>
      <c r="K80" s="8">
        <f t="shared" si="154"/>
        <v>250716.20047936574</v>
      </c>
      <c r="L80" s="8">
        <f t="shared" si="155"/>
        <v>337580.12175326579</v>
      </c>
      <c r="M80" s="8">
        <f t="shared" si="156"/>
        <v>451810.69268359873</v>
      </c>
      <c r="N80" s="8">
        <f t="shared" si="157"/>
        <v>600950.61082840385</v>
      </c>
      <c r="O80" s="8">
        <f t="shared" si="158"/>
        <v>794098.67551327264</v>
      </c>
      <c r="P80" s="24"/>
      <c r="Q80" s="72">
        <v>8462.3222000000005</v>
      </c>
      <c r="R80" s="72">
        <v>11525.838</v>
      </c>
      <c r="S80" s="72">
        <v>13833.212</v>
      </c>
      <c r="T80" s="72">
        <v>18151.456000000002</v>
      </c>
      <c r="U80" s="72">
        <v>22902.761640000001</v>
      </c>
      <c r="V80" s="72">
        <v>27055.029640000001</v>
      </c>
      <c r="W80" s="72">
        <v>34217.929640000002</v>
      </c>
      <c r="X80" s="72">
        <v>45188.837400131481</v>
      </c>
      <c r="Y80" s="72">
        <v>59721.558828053327</v>
      </c>
      <c r="Z80" s="72">
        <v>77062.212244643975</v>
      </c>
      <c r="AA80" s="72">
        <v>98785.650335442915</v>
      </c>
      <c r="AB80" s="72">
        <v>126059.77074350044</v>
      </c>
      <c r="AC80" s="72">
        <v>160200.53987439041</v>
      </c>
      <c r="AD80" s="72">
        <v>202684.89145350497</v>
      </c>
      <c r="AF80" s="72">
        <v>5635.4346427831479</v>
      </c>
      <c r="AG80" s="72">
        <v>8723.3419595873129</v>
      </c>
      <c r="AH80" s="72">
        <v>14417.861343355351</v>
      </c>
      <c r="AI80" s="72">
        <v>25337.758805035144</v>
      </c>
      <c r="AJ80" s="72">
        <v>39320.226466589527</v>
      </c>
      <c r="AK80" s="72">
        <v>52329.903387329257</v>
      </c>
      <c r="AL80" s="72">
        <v>64223.065606797158</v>
      </c>
      <c r="AM80" s="72">
        <v>89818.850552725926</v>
      </c>
      <c r="AN80" s="72">
        <v>125367.85463647013</v>
      </c>
      <c r="AO80" s="72">
        <v>173653.98823472176</v>
      </c>
      <c r="AP80" s="72">
        <v>238794.47141782288</v>
      </c>
      <c r="AQ80" s="72">
        <v>325750.92194009828</v>
      </c>
      <c r="AR80" s="72">
        <v>440750.07095401344</v>
      </c>
      <c r="AS80" s="72">
        <v>591413.78405976773</v>
      </c>
      <c r="AU80" s="24">
        <f t="shared" si="103"/>
        <v>0.43634056009081812</v>
      </c>
      <c r="AV80" s="24">
        <f t="shared" si="104"/>
        <v>0.39517123161224155</v>
      </c>
      <c r="AW80" s="24">
        <f t="shared" si="105"/>
        <v>0.53938274402815933</v>
      </c>
      <c r="AX80" s="24">
        <f t="shared" si="106"/>
        <v>0.43076825795864693</v>
      </c>
      <c r="AY80" s="24">
        <f t="shared" si="107"/>
        <v>0.27581357699088449</v>
      </c>
      <c r="AZ80" s="24">
        <f t="shared" si="108"/>
        <v>0.24004633489969196</v>
      </c>
      <c r="BA80" s="24">
        <f t="shared" si="109"/>
        <v>0.37145797453982943</v>
      </c>
      <c r="BB80" s="24">
        <f t="shared" si="110"/>
        <v>0.37095461948177211</v>
      </c>
      <c r="BC80" s="24">
        <f t="shared" si="111"/>
        <v>0.35456802086317674</v>
      </c>
      <c r="BD80" s="24">
        <f t="shared" si="112"/>
        <v>0.34646313683685981</v>
      </c>
      <c r="BE80" s="24">
        <f t="shared" si="113"/>
        <v>0.33838062009416237</v>
      </c>
      <c r="BF80" s="24">
        <f t="shared" si="114"/>
        <v>0.33009382150512145</v>
      </c>
      <c r="BG80" s="24">
        <f t="shared" si="115"/>
        <v>0.32140422391553325</v>
      </c>
      <c r="BH80" s="24">
        <f t="shared" si="116"/>
        <v>0.3474986963376534</v>
      </c>
      <c r="BJ80" s="24">
        <f t="shared" si="117"/>
        <v>0.36201833581803333</v>
      </c>
      <c r="BK80" s="24">
        <f t="shared" si="118"/>
        <v>0.2001914307662489</v>
      </c>
      <c r="BL80" s="24">
        <f t="shared" si="119"/>
        <v>0.31216495489261664</v>
      </c>
      <c r="BM80" s="24">
        <f t="shared" si="120"/>
        <v>0.26175892666681944</v>
      </c>
      <c r="BN80" s="24">
        <f t="shared" si="121"/>
        <v>0.18129988275073372</v>
      </c>
      <c r="BO80" s="24">
        <f t="shared" si="122"/>
        <v>0.26475299030572419</v>
      </c>
      <c r="BP80" s="24">
        <f t="shared" si="123"/>
        <v>0.3206186895453409</v>
      </c>
      <c r="BQ80" s="24">
        <f t="shared" si="124"/>
        <v>0.32159980791804044</v>
      </c>
      <c r="BR80" s="24">
        <f t="shared" si="125"/>
        <v>0.29035835227470863</v>
      </c>
      <c r="BS80" s="24">
        <f t="shared" si="126"/>
        <v>0.28189481534523142</v>
      </c>
      <c r="BT80" s="24">
        <f t="shared" si="127"/>
        <v>0.27609395003670834</v>
      </c>
      <c r="BU80" s="24">
        <f t="shared" si="128"/>
        <v>0.27083001126789097</v>
      </c>
      <c r="BV80" s="24">
        <f t="shared" si="129"/>
        <v>0.26519480903388692</v>
      </c>
      <c r="BW80" s="24">
        <f t="shared" si="130"/>
        <v>0.28933807192881011</v>
      </c>
      <c r="BY80" s="112">
        <f t="shared" si="131"/>
        <v>0.54794483700713337</v>
      </c>
      <c r="BZ80" s="112">
        <f t="shared" si="132"/>
        <v>0.65279103010624562</v>
      </c>
      <c r="CA80" s="112">
        <f t="shared" si="133"/>
        <v>0.75738677197865845</v>
      </c>
      <c r="CB80" s="112">
        <f t="shared" si="134"/>
        <v>0.55184311166367928</v>
      </c>
      <c r="CC80" s="112">
        <f t="shared" si="135"/>
        <v>0.3308647505322504</v>
      </c>
      <c r="CD80" s="112">
        <f t="shared" si="136"/>
        <v>0.22727277234659704</v>
      </c>
      <c r="CE80" s="112">
        <f t="shared" si="137"/>
        <v>0.39854505081768932</v>
      </c>
      <c r="CF80" s="112">
        <f t="shared" si="138"/>
        <v>0.39578556021351052</v>
      </c>
      <c r="CG80" s="112">
        <f t="shared" si="139"/>
        <v>0.38515561854565683</v>
      </c>
      <c r="CH80" s="112">
        <f t="shared" si="140"/>
        <v>0.37511653976557735</v>
      </c>
      <c r="CI80" s="112">
        <f t="shared" si="141"/>
        <v>0.36414767061389042</v>
      </c>
      <c r="CJ80" s="112">
        <f t="shared" si="142"/>
        <v>0.35302785431582651</v>
      </c>
      <c r="CK80" s="112">
        <f t="shared" si="143"/>
        <v>0.34183480170437486</v>
      </c>
      <c r="CL80" s="112">
        <f t="shared" si="144"/>
        <v>0.37322884003512069</v>
      </c>
    </row>
    <row r="81" spans="1:90" x14ac:dyDescent="0.15">
      <c r="A81" t="s">
        <v>48</v>
      </c>
      <c r="B81" s="8">
        <f t="shared" si="145"/>
        <v>3091.8453127039224</v>
      </c>
      <c r="C81" s="8">
        <f t="shared" si="146"/>
        <v>6208.7223506570808</v>
      </c>
      <c r="D81" s="8">
        <f t="shared" si="147"/>
        <v>11485.620117268811</v>
      </c>
      <c r="E81" s="8">
        <f t="shared" si="148"/>
        <v>19606.836376276398</v>
      </c>
      <c r="F81" s="8">
        <f t="shared" si="149"/>
        <v>27715.234780365892</v>
      </c>
      <c r="G81" s="8">
        <f t="shared" si="150"/>
        <v>39132.877632395452</v>
      </c>
      <c r="H81" s="8">
        <f t="shared" si="151"/>
        <v>49734.406097389554</v>
      </c>
      <c r="I81" s="8">
        <f t="shared" si="152"/>
        <v>64280.362237968628</v>
      </c>
      <c r="J81" s="8">
        <f t="shared" si="153"/>
        <v>83528.525103193446</v>
      </c>
      <c r="K81" s="8">
        <f t="shared" si="154"/>
        <v>108221.59593640691</v>
      </c>
      <c r="L81" s="8">
        <f t="shared" si="155"/>
        <v>139813.25124453619</v>
      </c>
      <c r="M81" s="8">
        <f t="shared" si="156"/>
        <v>180039.42565990245</v>
      </c>
      <c r="N81" s="8">
        <f t="shared" si="157"/>
        <v>230910.83619960974</v>
      </c>
      <c r="O81" s="8">
        <f t="shared" si="158"/>
        <v>294652.25009516871</v>
      </c>
      <c r="P81" s="24"/>
      <c r="Q81" s="72">
        <v>2772.3240000000001</v>
      </c>
      <c r="R81" s="72">
        <v>5508.9949999999999</v>
      </c>
      <c r="S81" s="72">
        <v>9951.6850000000013</v>
      </c>
      <c r="T81" s="72">
        <v>16644.587</v>
      </c>
      <c r="U81" s="72">
        <v>22326</v>
      </c>
      <c r="V81" s="72">
        <v>31104.1</v>
      </c>
      <c r="W81" s="72">
        <v>38540</v>
      </c>
      <c r="X81" s="72">
        <v>49483.044156073483</v>
      </c>
      <c r="Y81" s="72">
        <v>63989.762874171851</v>
      </c>
      <c r="Z81" s="72">
        <v>82528.868468880624</v>
      </c>
      <c r="AA81" s="72">
        <v>106168.38845617765</v>
      </c>
      <c r="AB81" s="72">
        <v>136249.25233676998</v>
      </c>
      <c r="AC81" s="72">
        <v>174285.09413586347</v>
      </c>
      <c r="AD81" s="72">
        <v>221931.05265648931</v>
      </c>
      <c r="AF81" s="72">
        <v>319.52131270392255</v>
      </c>
      <c r="AG81" s="72">
        <v>699.72735065708048</v>
      </c>
      <c r="AH81" s="72">
        <v>1533.9351172688089</v>
      </c>
      <c r="AI81" s="72">
        <v>2962.2493762764007</v>
      </c>
      <c r="AJ81" s="72">
        <v>5389.2347803658931</v>
      </c>
      <c r="AK81" s="72">
        <v>8028.7776323954531</v>
      </c>
      <c r="AL81" s="72">
        <v>11194.40609738955</v>
      </c>
      <c r="AM81" s="72">
        <v>14797.31808189514</v>
      </c>
      <c r="AN81" s="72">
        <v>19538.762229021591</v>
      </c>
      <c r="AO81" s="72">
        <v>25692.727467526292</v>
      </c>
      <c r="AP81" s="72">
        <v>33644.862788358529</v>
      </c>
      <c r="AQ81" s="72">
        <v>43790.173323132462</v>
      </c>
      <c r="AR81" s="72">
        <v>56625.742063746264</v>
      </c>
      <c r="AS81" s="72">
        <v>72721.197438679403</v>
      </c>
      <c r="AU81" s="24">
        <f t="shared" si="103"/>
        <v>1.0080960470908376</v>
      </c>
      <c r="AV81" s="24">
        <f t="shared" si="104"/>
        <v>0.84991685383600157</v>
      </c>
      <c r="AW81" s="24">
        <f t="shared" si="105"/>
        <v>0.70707686446961726</v>
      </c>
      <c r="AX81" s="24">
        <f t="shared" si="106"/>
        <v>0.41354955223170919</v>
      </c>
      <c r="AY81" s="24">
        <f t="shared" si="107"/>
        <v>0.41196269641987948</v>
      </c>
      <c r="AZ81" s="24">
        <f t="shared" si="108"/>
        <v>0.27091103712285691</v>
      </c>
      <c r="BA81" s="24">
        <f t="shared" si="109"/>
        <v>0.2924727021389435</v>
      </c>
      <c r="BB81" s="24">
        <f t="shared" si="110"/>
        <v>0.29944079645922494</v>
      </c>
      <c r="BC81" s="24">
        <f t="shared" si="111"/>
        <v>0.29562440858026595</v>
      </c>
      <c r="BD81" s="24">
        <f t="shared" si="112"/>
        <v>0.29191636876888372</v>
      </c>
      <c r="BE81" s="24">
        <f t="shared" si="113"/>
        <v>0.2877136040918602</v>
      </c>
      <c r="BF81" s="24">
        <f t="shared" si="114"/>
        <v>0.28255705856229651</v>
      </c>
      <c r="BG81" s="24">
        <f t="shared" si="115"/>
        <v>0.27604340681724437</v>
      </c>
      <c r="BH81" s="24">
        <f t="shared" si="116"/>
        <v>0.28937419776233364</v>
      </c>
      <c r="BJ81" s="24">
        <f t="shared" si="117"/>
        <v>0.98713967054355822</v>
      </c>
      <c r="BK81" s="24">
        <f t="shared" si="118"/>
        <v>0.80644291744683039</v>
      </c>
      <c r="BL81" s="24">
        <f t="shared" si="119"/>
        <v>0.6725395749564016</v>
      </c>
      <c r="BM81" s="24">
        <f t="shared" si="120"/>
        <v>0.34133697639959459</v>
      </c>
      <c r="BN81" s="24">
        <f t="shared" si="121"/>
        <v>0.3931783570724714</v>
      </c>
      <c r="BO81" s="24">
        <f t="shared" si="122"/>
        <v>0.23906494642185439</v>
      </c>
      <c r="BP81" s="24">
        <f t="shared" si="123"/>
        <v>0.28393991064020452</v>
      </c>
      <c r="BQ81" s="24">
        <f t="shared" si="124"/>
        <v>0.29316544617471418</v>
      </c>
      <c r="BR81" s="24">
        <f t="shared" si="125"/>
        <v>0.28971986708504738</v>
      </c>
      <c r="BS81" s="24">
        <f t="shared" si="126"/>
        <v>0.28643940509387744</v>
      </c>
      <c r="BT81" s="24">
        <f t="shared" si="127"/>
        <v>0.28333164247857612</v>
      </c>
      <c r="BU81" s="24">
        <f t="shared" si="128"/>
        <v>0.2791636735376688</v>
      </c>
      <c r="BV81" s="24">
        <f t="shared" si="129"/>
        <v>0.27337942327691866</v>
      </c>
      <c r="BW81" s="24">
        <f t="shared" si="130"/>
        <v>0.28414833994503486</v>
      </c>
      <c r="BY81" s="112">
        <f t="shared" si="131"/>
        <v>1.1899238731078561</v>
      </c>
      <c r="BZ81" s="112">
        <f t="shared" si="132"/>
        <v>1.1921897376576229</v>
      </c>
      <c r="CA81" s="112">
        <f t="shared" si="133"/>
        <v>0.93114385538726285</v>
      </c>
      <c r="CB81" s="112">
        <f t="shared" si="134"/>
        <v>0.81930489158892339</v>
      </c>
      <c r="CC81" s="112">
        <f t="shared" si="135"/>
        <v>0.48978063855112897</v>
      </c>
      <c r="CD81" s="112">
        <f t="shared" si="136"/>
        <v>0.39428523368501933</v>
      </c>
      <c r="CE81" s="112">
        <f t="shared" si="137"/>
        <v>0.32184931948696782</v>
      </c>
      <c r="CF81" s="112">
        <f t="shared" si="138"/>
        <v>0.32042591237717044</v>
      </c>
      <c r="CG81" s="112">
        <f t="shared" si="139"/>
        <v>0.31496187764463435</v>
      </c>
      <c r="CH81" s="112">
        <f t="shared" si="140"/>
        <v>0.30950919208103334</v>
      </c>
      <c r="CI81" s="112">
        <f t="shared" si="141"/>
        <v>0.30154114756218631</v>
      </c>
      <c r="CJ81" s="112">
        <f t="shared" si="142"/>
        <v>0.29311527602091769</v>
      </c>
      <c r="CK81" s="112">
        <f t="shared" si="143"/>
        <v>0.2842427275710353</v>
      </c>
      <c r="CL81" s="112">
        <f t="shared" si="144"/>
        <v>0.30645447419018113</v>
      </c>
    </row>
    <row r="82" spans="1:90" x14ac:dyDescent="0.15">
      <c r="A82" t="s">
        <v>65</v>
      </c>
      <c r="B82" s="8">
        <f t="shared" si="145"/>
        <v>1097.0570856406068</v>
      </c>
      <c r="C82" s="8">
        <f t="shared" si="146"/>
        <v>1897.7649823300787</v>
      </c>
      <c r="D82" s="8">
        <f t="shared" si="147"/>
        <v>2702.7210402263945</v>
      </c>
      <c r="E82" s="8">
        <f t="shared" si="148"/>
        <v>3687.7129242296819</v>
      </c>
      <c r="F82" s="8">
        <f t="shared" si="149"/>
        <v>4389.3509886951688</v>
      </c>
      <c r="G82" s="8">
        <f t="shared" si="150"/>
        <v>5738.9505064091254</v>
      </c>
      <c r="H82" s="8">
        <f t="shared" si="151"/>
        <v>6811.9427132760402</v>
      </c>
      <c r="I82" s="8">
        <f t="shared" si="152"/>
        <v>9147.5002371574956</v>
      </c>
      <c r="J82" s="8">
        <f t="shared" si="153"/>
        <v>12074.895035793375</v>
      </c>
      <c r="K82" s="8">
        <f t="shared" si="154"/>
        <v>15759.874747000587</v>
      </c>
      <c r="L82" s="8">
        <f t="shared" si="155"/>
        <v>20424.099764726347</v>
      </c>
      <c r="M82" s="8">
        <f t="shared" si="156"/>
        <v>26423.292999661935</v>
      </c>
      <c r="N82" s="8">
        <f t="shared" si="157"/>
        <v>34061.602896536002</v>
      </c>
      <c r="O82" s="8">
        <f t="shared" si="158"/>
        <v>43282.081488989548</v>
      </c>
      <c r="P82" s="24"/>
      <c r="Q82" s="72">
        <v>992</v>
      </c>
      <c r="R82" s="72">
        <v>1722</v>
      </c>
      <c r="S82" s="72">
        <v>2460.4</v>
      </c>
      <c r="T82" s="72">
        <v>3365</v>
      </c>
      <c r="U82" s="72">
        <v>4013</v>
      </c>
      <c r="V82" s="72">
        <v>5260</v>
      </c>
      <c r="W82" s="72">
        <v>6260</v>
      </c>
      <c r="X82" s="72">
        <v>8427.7219730285105</v>
      </c>
      <c r="Y82" s="72">
        <v>11152.270490946699</v>
      </c>
      <c r="Z82" s="72">
        <v>14590.621216772313</v>
      </c>
      <c r="AA82" s="72">
        <v>18952.87314253614</v>
      </c>
      <c r="AB82" s="72">
        <v>24575.443056539632</v>
      </c>
      <c r="AC82" s="72">
        <v>31749.258568853387</v>
      </c>
      <c r="AD82" s="72">
        <v>40429.891082374277</v>
      </c>
      <c r="AF82" s="72">
        <v>105.05708564060691</v>
      </c>
      <c r="AG82" s="72">
        <v>175.76498233007882</v>
      </c>
      <c r="AH82" s="72">
        <v>242.32104022639459</v>
      </c>
      <c r="AI82" s="72">
        <v>322.71292422968202</v>
      </c>
      <c r="AJ82" s="72">
        <v>376.35098869516838</v>
      </c>
      <c r="AK82" s="72">
        <v>478.95050640912558</v>
      </c>
      <c r="AL82" s="72">
        <v>551.94271327603997</v>
      </c>
      <c r="AM82" s="72">
        <v>719.77826412898514</v>
      </c>
      <c r="AN82" s="72">
        <v>922.62454484667614</v>
      </c>
      <c r="AO82" s="72">
        <v>1169.253530228274</v>
      </c>
      <c r="AP82" s="72">
        <v>1471.226622190205</v>
      </c>
      <c r="AQ82" s="72">
        <v>1847.8499431223038</v>
      </c>
      <c r="AR82" s="72">
        <v>2312.344327682616</v>
      </c>
      <c r="AS82" s="72">
        <v>2852.1904066152701</v>
      </c>
      <c r="AU82" s="24">
        <f t="shared" si="103"/>
        <v>0.72986894407770309</v>
      </c>
      <c r="AV82" s="24">
        <f t="shared" si="104"/>
        <v>0.42416003319230255</v>
      </c>
      <c r="AW82" s="24">
        <f t="shared" si="105"/>
        <v>0.36444452436747943</v>
      </c>
      <c r="AX82" s="24">
        <f t="shared" si="106"/>
        <v>0.19026374310631855</v>
      </c>
      <c r="AY82" s="24">
        <f t="shared" si="107"/>
        <v>0.30747131436740149</v>
      </c>
      <c r="AZ82" s="24">
        <f t="shared" si="108"/>
        <v>0.18696662493754257</v>
      </c>
      <c r="BA82" s="24">
        <f t="shared" si="109"/>
        <v>0.34286217929132068</v>
      </c>
      <c r="BB82" s="24">
        <f t="shared" si="110"/>
        <v>0.32002128698993526</v>
      </c>
      <c r="BC82" s="24">
        <f t="shared" si="111"/>
        <v>0.30517695601360506</v>
      </c>
      <c r="BD82" s="24">
        <f t="shared" si="112"/>
        <v>0.29595571618444816</v>
      </c>
      <c r="BE82" s="24">
        <f t="shared" si="113"/>
        <v>0.29373109728422686</v>
      </c>
      <c r="BF82" s="24">
        <f t="shared" si="114"/>
        <v>0.28907486651916514</v>
      </c>
      <c r="BG82" s="24">
        <f t="shared" si="115"/>
        <v>0.27070007892644576</v>
      </c>
      <c r="BH82" s="24">
        <f t="shared" si="116"/>
        <v>0.30232564624308345</v>
      </c>
      <c r="BJ82" s="24">
        <f t="shared" si="117"/>
        <v>0.73588709677419351</v>
      </c>
      <c r="BK82" s="24">
        <f t="shared" si="118"/>
        <v>0.42880371660859473</v>
      </c>
      <c r="BL82" s="24">
        <f t="shared" si="119"/>
        <v>0.36766379450495856</v>
      </c>
      <c r="BM82" s="24">
        <f t="shared" si="120"/>
        <v>0.19257057949479939</v>
      </c>
      <c r="BN82" s="24">
        <f t="shared" si="121"/>
        <v>0.31074009469225028</v>
      </c>
      <c r="BO82" s="24">
        <f t="shared" si="122"/>
        <v>0.19011406844106471</v>
      </c>
      <c r="BP82" s="24">
        <f t="shared" si="123"/>
        <v>0.34628146534001769</v>
      </c>
      <c r="BQ82" s="24">
        <f t="shared" si="124"/>
        <v>0.32328410057161849</v>
      </c>
      <c r="BR82" s="24">
        <f t="shared" si="125"/>
        <v>0.30830948089152188</v>
      </c>
      <c r="BS82" s="24">
        <f t="shared" si="126"/>
        <v>0.29897643568111421</v>
      </c>
      <c r="BT82" s="24">
        <f t="shared" si="127"/>
        <v>0.29666055756922138</v>
      </c>
      <c r="BU82" s="24">
        <f t="shared" si="128"/>
        <v>0.29190991575652481</v>
      </c>
      <c r="BV82" s="24">
        <f t="shared" si="129"/>
        <v>0.27341213322180535</v>
      </c>
      <c r="BW82" s="24">
        <f t="shared" si="130"/>
        <v>0.30536692792790254</v>
      </c>
      <c r="BY82" s="112">
        <f t="shared" si="131"/>
        <v>0.67304262495305434</v>
      </c>
      <c r="BZ82" s="112">
        <f t="shared" si="132"/>
        <v>0.37866506180011705</v>
      </c>
      <c r="CA82" s="112">
        <f t="shared" si="133"/>
        <v>0.33175775379710837</v>
      </c>
      <c r="CB82" s="112">
        <f t="shared" si="134"/>
        <v>0.1662098429851262</v>
      </c>
      <c r="CC82" s="112">
        <f t="shared" si="135"/>
        <v>0.27261657547300699</v>
      </c>
      <c r="CD82" s="112">
        <f t="shared" si="136"/>
        <v>0.15240031253785435</v>
      </c>
      <c r="CE82" s="112">
        <f t="shared" si="137"/>
        <v>0.30408146863061591</v>
      </c>
      <c r="CF82" s="112">
        <f t="shared" si="138"/>
        <v>0.28181773585947112</v>
      </c>
      <c r="CG82" s="112">
        <f t="shared" si="139"/>
        <v>0.26731240433516024</v>
      </c>
      <c r="CH82" s="112">
        <f t="shared" si="140"/>
        <v>0.25826143274758961</v>
      </c>
      <c r="CI82" s="112">
        <f t="shared" si="141"/>
        <v>0.25599273099845221</v>
      </c>
      <c r="CJ82" s="112">
        <f t="shared" si="142"/>
        <v>0.2513701863558564</v>
      </c>
      <c r="CK82" s="112">
        <f t="shared" si="143"/>
        <v>0.23346266923563097</v>
      </c>
      <c r="CL82" s="112">
        <f t="shared" si="144"/>
        <v>0.26443872224390286</v>
      </c>
    </row>
    <row r="83" spans="1:90" x14ac:dyDescent="0.15">
      <c r="A83" t="s">
        <v>201</v>
      </c>
      <c r="B83" s="8">
        <f t="shared" si="145"/>
        <v>696.09636590516129</v>
      </c>
      <c r="C83" s="8">
        <f t="shared" si="146"/>
        <v>1278.2786074297658</v>
      </c>
      <c r="D83" s="8">
        <f t="shared" si="147"/>
        <v>1878.7629213111197</v>
      </c>
      <c r="E83" s="8">
        <f t="shared" si="148"/>
        <v>2440.702771608429</v>
      </c>
      <c r="F83" s="8">
        <f t="shared" si="149"/>
        <v>2708.6109511110926</v>
      </c>
      <c r="G83" s="8">
        <f t="shared" si="150"/>
        <v>3705.6700059592299</v>
      </c>
      <c r="H83" s="8">
        <f t="shared" si="151"/>
        <v>5760.5487653074924</v>
      </c>
      <c r="I83" s="8">
        <f t="shared" si="152"/>
        <v>7829.3684597349311</v>
      </c>
      <c r="J83" s="8">
        <f t="shared" si="153"/>
        <v>10608.598618823082</v>
      </c>
      <c r="K83" s="8">
        <f t="shared" si="154"/>
        <v>13910.111665239805</v>
      </c>
      <c r="L83" s="8">
        <f t="shared" si="155"/>
        <v>17912.05547865733</v>
      </c>
      <c r="M83" s="8">
        <f t="shared" si="156"/>
        <v>23031.272974598403</v>
      </c>
      <c r="N83" s="8">
        <f t="shared" si="157"/>
        <v>29557.493608666118</v>
      </c>
      <c r="O83" s="8">
        <f t="shared" si="158"/>
        <v>37615.472807877195</v>
      </c>
      <c r="P83" s="24"/>
      <c r="Q83" s="72">
        <v>629.98800000000006</v>
      </c>
      <c r="R83" s="72">
        <v>1160.5</v>
      </c>
      <c r="S83" s="72">
        <v>1711</v>
      </c>
      <c r="T83" s="72">
        <v>2209.5</v>
      </c>
      <c r="U83" s="72">
        <v>2449.5</v>
      </c>
      <c r="V83" s="72">
        <v>3369.5</v>
      </c>
      <c r="W83" s="72">
        <v>5267</v>
      </c>
      <c r="X83" s="72">
        <v>7177.3299367730542</v>
      </c>
      <c r="Y83" s="72">
        <v>9750.0583931166111</v>
      </c>
      <c r="Z83" s="72">
        <v>12814.572301943899</v>
      </c>
      <c r="AA83" s="72">
        <v>16538.160811010595</v>
      </c>
      <c r="AB83" s="72">
        <v>21311.275231980686</v>
      </c>
      <c r="AC83" s="72">
        <v>27408.81361669075</v>
      </c>
      <c r="AD83" s="72">
        <v>34953.225719052556</v>
      </c>
      <c r="AF83" s="72">
        <v>66.108365905161179</v>
      </c>
      <c r="AG83" s="72">
        <v>117.77860742976569</v>
      </c>
      <c r="AH83" s="72">
        <v>167.76292131111981</v>
      </c>
      <c r="AI83" s="72">
        <v>231.20277160842886</v>
      </c>
      <c r="AJ83" s="72">
        <v>259.11095111109273</v>
      </c>
      <c r="AK83" s="72">
        <v>336.17000595922974</v>
      </c>
      <c r="AL83" s="72">
        <v>493.54876530749243</v>
      </c>
      <c r="AM83" s="72">
        <v>652.03852296187677</v>
      </c>
      <c r="AN83" s="72">
        <v>858.54022570647157</v>
      </c>
      <c r="AO83" s="72">
        <v>1095.5393632959058</v>
      </c>
      <c r="AP83" s="72">
        <v>1373.8946676467349</v>
      </c>
      <c r="AQ83" s="72">
        <v>1719.9977426177161</v>
      </c>
      <c r="AR83" s="72">
        <v>2148.6799919753703</v>
      </c>
      <c r="AS83" s="72">
        <v>2662.2470888246398</v>
      </c>
      <c r="AU83" s="24">
        <f t="shared" si="103"/>
        <v>0.83635293910430075</v>
      </c>
      <c r="AV83" s="24">
        <f t="shared" si="104"/>
        <v>0.46976012145642287</v>
      </c>
      <c r="AW83" s="24">
        <f t="shared" si="105"/>
        <v>0.29910099029693016</v>
      </c>
      <c r="AX83" s="24">
        <f t="shared" si="106"/>
        <v>0.10976681905683727</v>
      </c>
      <c r="AY83" s="24">
        <f t="shared" si="107"/>
        <v>0.36810714895734153</v>
      </c>
      <c r="AZ83" s="24">
        <f t="shared" si="108"/>
        <v>0.55452286794121797</v>
      </c>
      <c r="BA83" s="24">
        <f t="shared" si="109"/>
        <v>0.35913587033352834</v>
      </c>
      <c r="BB83" s="24">
        <f t="shared" si="110"/>
        <v>0.35497501150715327</v>
      </c>
      <c r="BC83" s="24">
        <f t="shared" si="111"/>
        <v>0.31121104351697992</v>
      </c>
      <c r="BD83" s="24">
        <f t="shared" si="112"/>
        <v>0.28770033697271069</v>
      </c>
      <c r="BE83" s="24">
        <f t="shared" si="113"/>
        <v>0.28579732248154044</v>
      </c>
      <c r="BF83" s="24">
        <f t="shared" si="114"/>
        <v>0.28336343550204979</v>
      </c>
      <c r="BG83" s="24">
        <f t="shared" si="115"/>
        <v>0.27262051735159698</v>
      </c>
      <c r="BH83" s="24">
        <f t="shared" si="116"/>
        <v>0.30741862298035105</v>
      </c>
      <c r="BJ83" s="24">
        <f t="shared" si="117"/>
        <v>0.8420985796554854</v>
      </c>
      <c r="BK83" s="24">
        <f t="shared" si="118"/>
        <v>0.47436449806118053</v>
      </c>
      <c r="BL83" s="24">
        <f t="shared" si="119"/>
        <v>0.29135008766803039</v>
      </c>
      <c r="BM83" s="24">
        <f t="shared" si="120"/>
        <v>0.10862186014935515</v>
      </c>
      <c r="BN83" s="24">
        <f t="shared" si="121"/>
        <v>0.37558685446009399</v>
      </c>
      <c r="BO83" s="24">
        <f t="shared" si="122"/>
        <v>0.56313993174061427</v>
      </c>
      <c r="BP83" s="24">
        <f t="shared" si="123"/>
        <v>0.36269791850637056</v>
      </c>
      <c r="BQ83" s="24">
        <f t="shared" si="124"/>
        <v>0.35845202589366565</v>
      </c>
      <c r="BR83" s="24">
        <f t="shared" si="125"/>
        <v>0.31430723645622338</v>
      </c>
      <c r="BS83" s="24">
        <f t="shared" si="126"/>
        <v>0.29057454445840913</v>
      </c>
      <c r="BT83" s="24">
        <f t="shared" si="127"/>
        <v>0.28861216646244592</v>
      </c>
      <c r="BU83" s="24">
        <f t="shared" si="128"/>
        <v>0.2861179501618849</v>
      </c>
      <c r="BV83" s="24">
        <f t="shared" si="129"/>
        <v>0.27525496753962364</v>
      </c>
      <c r="BW83" s="24">
        <f t="shared" si="130"/>
        <v>0.31044170514606551</v>
      </c>
      <c r="BY83" s="112">
        <f t="shared" si="131"/>
        <v>0.78159913374247436</v>
      </c>
      <c r="BZ83" s="112">
        <f t="shared" si="132"/>
        <v>0.42439212835116091</v>
      </c>
      <c r="CA83" s="112">
        <f t="shared" si="133"/>
        <v>0.37815179779600117</v>
      </c>
      <c r="CB83" s="112">
        <f t="shared" si="134"/>
        <v>0.12070867190956469</v>
      </c>
      <c r="CC83" s="112">
        <f t="shared" si="135"/>
        <v>0.29739790818450684</v>
      </c>
      <c r="CD83" s="112">
        <f t="shared" si="136"/>
        <v>0.46815229365629185</v>
      </c>
      <c r="CE83" s="112">
        <f t="shared" si="137"/>
        <v>0.32112279230531859</v>
      </c>
      <c r="CF83" s="112">
        <f t="shared" si="138"/>
        <v>0.31670169088562972</v>
      </c>
      <c r="CG83" s="112">
        <f t="shared" si="139"/>
        <v>0.27604896135695145</v>
      </c>
      <c r="CH83" s="112">
        <f t="shared" si="140"/>
        <v>0.2540806051125386</v>
      </c>
      <c r="CI83" s="112">
        <f t="shared" si="141"/>
        <v>0.25191383526060362</v>
      </c>
      <c r="CJ83" s="112">
        <f t="shared" si="142"/>
        <v>0.24923419300843364</v>
      </c>
      <c r="CK83" s="112">
        <f t="shared" si="143"/>
        <v>0.23901516222391317</v>
      </c>
      <c r="CL83" s="112">
        <f t="shared" si="144"/>
        <v>0.27221278555623551</v>
      </c>
    </row>
    <row r="84" spans="1:90" x14ac:dyDescent="0.15">
      <c r="A84" t="s">
        <v>49</v>
      </c>
      <c r="B84" s="8">
        <f t="shared" si="145"/>
        <v>37005.269262466769</v>
      </c>
      <c r="C84" s="8">
        <f t="shared" si="146"/>
        <v>63236.579096923277</v>
      </c>
      <c r="D84" s="8">
        <f t="shared" si="147"/>
        <v>130590.63228203326</v>
      </c>
      <c r="E84" s="8">
        <f t="shared" si="148"/>
        <v>157818.00997303904</v>
      </c>
      <c r="F84" s="8">
        <f t="shared" si="149"/>
        <v>182630.04702859526</v>
      </c>
      <c r="G84" s="8">
        <f t="shared" si="150"/>
        <v>266389.28086826595</v>
      </c>
      <c r="H84" s="8">
        <f t="shared" si="151"/>
        <v>346472.35144136875</v>
      </c>
      <c r="I84" s="8">
        <f t="shared" si="152"/>
        <v>458728.07669774478</v>
      </c>
      <c r="J84" s="8">
        <f t="shared" si="153"/>
        <v>607428.5631679676</v>
      </c>
      <c r="K84" s="8">
        <f t="shared" si="154"/>
        <v>804369.72398848296</v>
      </c>
      <c r="L84" s="8">
        <f t="shared" si="155"/>
        <v>1065197.8374544345</v>
      </c>
      <c r="M84" s="8">
        <f t="shared" si="156"/>
        <v>1400403.8567147113</v>
      </c>
      <c r="N84" s="8">
        <f t="shared" si="157"/>
        <v>1828241.6360500238</v>
      </c>
      <c r="O84" s="8">
        <f t="shared" si="158"/>
        <v>2368768.652589269</v>
      </c>
      <c r="P84" s="24"/>
      <c r="Q84" s="72">
        <v>2132.9290000000001</v>
      </c>
      <c r="R84" s="72">
        <v>2656.9286400000001</v>
      </c>
      <c r="S84" s="72">
        <v>3304.4403199999997</v>
      </c>
      <c r="T84" s="72">
        <v>4450.1819999999989</v>
      </c>
      <c r="U84" s="72">
        <v>5761.1820000000007</v>
      </c>
      <c r="V84" s="72">
        <v>6388.7650000000012</v>
      </c>
      <c r="W84" s="72">
        <v>7584.8119999999999</v>
      </c>
      <c r="X84" s="72">
        <v>9072.5628399360376</v>
      </c>
      <c r="Y84" s="72">
        <v>10828.571093198425</v>
      </c>
      <c r="Z84" s="72">
        <v>12885.421413787541</v>
      </c>
      <c r="AA84" s="72">
        <v>15301.389026277273</v>
      </c>
      <c r="AB84" s="72">
        <v>18228.767819826164</v>
      </c>
      <c r="AC84" s="72">
        <v>22439.604516594121</v>
      </c>
      <c r="AD84" s="72">
        <v>27510.366630132557</v>
      </c>
      <c r="AF84" s="72">
        <v>34872.340262466765</v>
      </c>
      <c r="AG84" s="72">
        <v>60579.650456923278</v>
      </c>
      <c r="AH84" s="72">
        <v>127286.19196203326</v>
      </c>
      <c r="AI84" s="72">
        <v>153367.82797303903</v>
      </c>
      <c r="AJ84" s="72">
        <v>176868.86502859526</v>
      </c>
      <c r="AK84" s="72">
        <v>260000.51586826594</v>
      </c>
      <c r="AL84" s="72">
        <v>338887.53944136878</v>
      </c>
      <c r="AM84" s="72">
        <v>449655.51385780872</v>
      </c>
      <c r="AN84" s="72">
        <v>596599.99207476922</v>
      </c>
      <c r="AO84" s="72">
        <v>791484.30257469544</v>
      </c>
      <c r="AP84" s="72">
        <v>1049896.4484281573</v>
      </c>
      <c r="AQ84" s="72">
        <v>1382175.088894885</v>
      </c>
      <c r="AR84" s="72">
        <v>1805802.0315334296</v>
      </c>
      <c r="AS84" s="72">
        <v>2341258.2859591362</v>
      </c>
      <c r="AU84" s="24">
        <f t="shared" si="103"/>
        <v>0.70885337027021889</v>
      </c>
      <c r="AV84" s="24">
        <f t="shared" si="104"/>
        <v>1.0651122206006085</v>
      </c>
      <c r="AW84" s="24">
        <f t="shared" si="105"/>
        <v>0.20849411029884224</v>
      </c>
      <c r="AX84" s="24">
        <f t="shared" si="106"/>
        <v>0.15721930000128004</v>
      </c>
      <c r="AY84" s="24">
        <f t="shared" si="107"/>
        <v>0.45862789394428671</v>
      </c>
      <c r="AZ84" s="24">
        <f t="shared" si="108"/>
        <v>0.30062422298705505</v>
      </c>
      <c r="BA84" s="24">
        <f t="shared" si="109"/>
        <v>0.32399619995470941</v>
      </c>
      <c r="BB84" s="24">
        <f t="shared" si="110"/>
        <v>0.32415824106663815</v>
      </c>
      <c r="BC84" s="24">
        <f t="shared" si="111"/>
        <v>0.32422110641849544</v>
      </c>
      <c r="BD84" s="24">
        <f t="shared" si="112"/>
        <v>0.32426396181675043</v>
      </c>
      <c r="BE84" s="24">
        <f t="shared" si="113"/>
        <v>0.31468897839798315</v>
      </c>
      <c r="BF84" s="24">
        <f t="shared" si="114"/>
        <v>0.3055102835399226</v>
      </c>
      <c r="BG84" s="24">
        <f t="shared" si="115"/>
        <v>0.29565403493767461</v>
      </c>
      <c r="BH84" s="24">
        <f t="shared" si="116"/>
        <v>0.31602720224471237</v>
      </c>
      <c r="BJ84" s="24">
        <f t="shared" si="117"/>
        <v>0.24567139365632884</v>
      </c>
      <c r="BK84" s="24">
        <f t="shared" si="118"/>
        <v>0.24370683888597</v>
      </c>
      <c r="BL84" s="24">
        <f t="shared" si="119"/>
        <v>0.34672790822259403</v>
      </c>
      <c r="BM84" s="24">
        <f t="shared" si="120"/>
        <v>0.29459469298109653</v>
      </c>
      <c r="BN84" s="24">
        <f t="shared" si="121"/>
        <v>0.10893302797932791</v>
      </c>
      <c r="BO84" s="24">
        <f t="shared" si="122"/>
        <v>0.18721098678696091</v>
      </c>
      <c r="BP84" s="24">
        <f t="shared" si="123"/>
        <v>0.19614867711105277</v>
      </c>
      <c r="BQ84" s="24">
        <f t="shared" si="124"/>
        <v>0.19355151176608087</v>
      </c>
      <c r="BR84" s="24">
        <f t="shared" si="125"/>
        <v>0.18994660540955888</v>
      </c>
      <c r="BS84" s="24">
        <f t="shared" si="126"/>
        <v>0.18749620481210028</v>
      </c>
      <c r="BT84" s="24">
        <f t="shared" si="127"/>
        <v>0.19131457859947654</v>
      </c>
      <c r="BU84" s="24">
        <f t="shared" si="128"/>
        <v>0.23099952439945626</v>
      </c>
      <c r="BV84" s="24">
        <f t="shared" si="129"/>
        <v>0.22597377372620797</v>
      </c>
      <c r="BW84" s="24">
        <f t="shared" si="130"/>
        <v>0.2020871005020286</v>
      </c>
      <c r="BY84" s="112">
        <f t="shared" si="131"/>
        <v>0.73718339523445731</v>
      </c>
      <c r="BZ84" s="112">
        <f t="shared" si="132"/>
        <v>1.1011377748464128</v>
      </c>
      <c r="CA84" s="112">
        <f t="shared" si="133"/>
        <v>0.20490546232057416</v>
      </c>
      <c r="CB84" s="112">
        <f t="shared" si="134"/>
        <v>0.1532331608666162</v>
      </c>
      <c r="CC84" s="112">
        <f t="shared" si="135"/>
        <v>0.47001856899025363</v>
      </c>
      <c r="CD84" s="112">
        <f t="shared" si="136"/>
        <v>0.3034110271268553</v>
      </c>
      <c r="CE84" s="112">
        <f t="shared" si="137"/>
        <v>0.32685761948944125</v>
      </c>
      <c r="CF84" s="112">
        <f t="shared" si="138"/>
        <v>0.32679345340670651</v>
      </c>
      <c r="CG84" s="112">
        <f t="shared" si="139"/>
        <v>0.3266582519087633</v>
      </c>
      <c r="CH84" s="112">
        <f t="shared" si="140"/>
        <v>0.32649055074478173</v>
      </c>
      <c r="CI84" s="112">
        <f t="shared" si="141"/>
        <v>0.31648706018978889</v>
      </c>
      <c r="CJ84" s="112">
        <f t="shared" si="142"/>
        <v>0.30649296608091414</v>
      </c>
      <c r="CK84" s="112">
        <f t="shared" si="143"/>
        <v>0.29651990920123961</v>
      </c>
      <c r="CL84" s="112">
        <f t="shared" si="144"/>
        <v>0.31799386755352876</v>
      </c>
    </row>
    <row r="85" spans="1:90" x14ac:dyDescent="0.15">
      <c r="A85" t="s">
        <v>50</v>
      </c>
      <c r="B85" s="8">
        <f t="shared" si="145"/>
        <v>919.64715500000011</v>
      </c>
      <c r="C85" s="8">
        <f t="shared" si="146"/>
        <v>1168.2431926314282</v>
      </c>
      <c r="D85" s="8">
        <f t="shared" si="147"/>
        <v>1444.2467669712009</v>
      </c>
      <c r="E85" s="8">
        <f t="shared" si="148"/>
        <v>2183.7732271144059</v>
      </c>
      <c r="F85" s="8">
        <f t="shared" si="149"/>
        <v>3055.1228922770651</v>
      </c>
      <c r="G85" s="8">
        <f t="shared" si="150"/>
        <v>4094.2203153161836</v>
      </c>
      <c r="H85" s="8">
        <f t="shared" si="151"/>
        <v>5376.2398468033916</v>
      </c>
      <c r="I85" s="8">
        <f t="shared" si="152"/>
        <v>7131.4182275840976</v>
      </c>
      <c r="J85" s="8">
        <f t="shared" si="153"/>
        <v>9419.4819385102564</v>
      </c>
      <c r="K85" s="8">
        <f t="shared" si="154"/>
        <v>12130.236180925611</v>
      </c>
      <c r="L85" s="8">
        <f t="shared" si="155"/>
        <v>15419.041848766878</v>
      </c>
      <c r="M85" s="8">
        <f t="shared" si="156"/>
        <v>19546.377798135305</v>
      </c>
      <c r="N85" s="8">
        <f t="shared" si="157"/>
        <v>24704.436623502432</v>
      </c>
      <c r="O85" s="8">
        <f t="shared" si="158"/>
        <v>31039.389345018877</v>
      </c>
      <c r="P85" s="24"/>
      <c r="Q85" s="72">
        <v>787.01100000000008</v>
      </c>
      <c r="R85" s="72">
        <v>1015.21</v>
      </c>
      <c r="S85" s="72">
        <v>1269.83</v>
      </c>
      <c r="T85" s="72">
        <v>1710.36</v>
      </c>
      <c r="U85" s="72">
        <v>2181.1149999999998</v>
      </c>
      <c r="V85" s="72">
        <v>2845.6499999999996</v>
      </c>
      <c r="W85" s="72">
        <v>3498.35</v>
      </c>
      <c r="X85" s="72">
        <v>4612.1889702933868</v>
      </c>
      <c r="Y85" s="72">
        <v>6053.7551381861067</v>
      </c>
      <c r="Z85" s="72">
        <v>7683.9772826107401</v>
      </c>
      <c r="AA85" s="72">
        <v>9594.5780336432726</v>
      </c>
      <c r="AB85" s="72">
        <v>11965.363172320751</v>
      </c>
      <c r="AC85" s="72">
        <v>14902.194565834106</v>
      </c>
      <c r="AD85" s="72">
        <v>18455.584600508704</v>
      </c>
      <c r="AF85" s="72">
        <v>132.636155</v>
      </c>
      <c r="AG85" s="72">
        <v>153.03319263142819</v>
      </c>
      <c r="AH85" s="72">
        <v>174.4167669712009</v>
      </c>
      <c r="AI85" s="72">
        <v>473.41322711440625</v>
      </c>
      <c r="AJ85" s="72">
        <v>874.00789227706514</v>
      </c>
      <c r="AK85" s="72">
        <v>1248.570315316184</v>
      </c>
      <c r="AL85" s="72">
        <v>1877.8898468033922</v>
      </c>
      <c r="AM85" s="72">
        <v>2519.2292572907104</v>
      </c>
      <c r="AN85" s="72">
        <v>3365.7268003241497</v>
      </c>
      <c r="AO85" s="72">
        <v>4446.2588983148707</v>
      </c>
      <c r="AP85" s="72">
        <v>5824.4638151236049</v>
      </c>
      <c r="AQ85" s="72">
        <v>7581.0146258145523</v>
      </c>
      <c r="AR85" s="72">
        <v>9802.2420576683253</v>
      </c>
      <c r="AS85" s="72">
        <v>12583.804744510171</v>
      </c>
      <c r="AU85" s="24">
        <f t="shared" si="103"/>
        <v>0.27031675820432244</v>
      </c>
      <c r="AV85" s="24">
        <f t="shared" si="104"/>
        <v>0.23625523870426668</v>
      </c>
      <c r="AW85" s="24">
        <f t="shared" si="105"/>
        <v>0.51204993291700518</v>
      </c>
      <c r="AX85" s="24">
        <f t="shared" si="106"/>
        <v>0.3990110577159347</v>
      </c>
      <c r="AY85" s="24">
        <f t="shared" si="107"/>
        <v>0.34011640764625706</v>
      </c>
      <c r="AZ85" s="24">
        <f t="shared" si="108"/>
        <v>0.3131291021861391</v>
      </c>
      <c r="BA85" s="24">
        <f t="shared" si="109"/>
        <v>0.32646950857750534</v>
      </c>
      <c r="BB85" s="24">
        <f t="shared" si="110"/>
        <v>0.32084273252632989</v>
      </c>
      <c r="BC85" s="24">
        <f t="shared" si="111"/>
        <v>0.28778166995923726</v>
      </c>
      <c r="BD85" s="24">
        <f t="shared" si="112"/>
        <v>0.27112461940459198</v>
      </c>
      <c r="BE85" s="24">
        <f t="shared" si="113"/>
        <v>0.26767784858814081</v>
      </c>
      <c r="BF85" s="24">
        <f t="shared" si="114"/>
        <v>0.26388821901616977</v>
      </c>
      <c r="BG85" s="24">
        <f t="shared" si="115"/>
        <v>0.25642975867297135</v>
      </c>
      <c r="BH85" s="24">
        <f t="shared" si="116"/>
        <v>0.28462497735946446</v>
      </c>
      <c r="BJ85" s="24">
        <f t="shared" si="117"/>
        <v>0.28995655715104363</v>
      </c>
      <c r="BK85" s="24">
        <f t="shared" si="118"/>
        <v>0.25080525211532567</v>
      </c>
      <c r="BL85" s="24">
        <f t="shared" si="119"/>
        <v>0.34692045391902848</v>
      </c>
      <c r="BM85" s="24">
        <f t="shared" si="120"/>
        <v>0.27523737692649486</v>
      </c>
      <c r="BN85" s="24">
        <f t="shared" si="121"/>
        <v>0.30467673643984838</v>
      </c>
      <c r="BO85" s="24">
        <f t="shared" si="122"/>
        <v>0.22936763129689197</v>
      </c>
      <c r="BP85" s="24">
        <f t="shared" si="123"/>
        <v>0.31838980384849624</v>
      </c>
      <c r="BQ85" s="24">
        <f t="shared" si="124"/>
        <v>0.31255574677830689</v>
      </c>
      <c r="BR85" s="24">
        <f t="shared" si="125"/>
        <v>0.26929106103771128</v>
      </c>
      <c r="BS85" s="24">
        <f t="shared" si="126"/>
        <v>0.24864737111551927</v>
      </c>
      <c r="BT85" s="24">
        <f t="shared" si="127"/>
        <v>0.24709634236798617</v>
      </c>
      <c r="BU85" s="24">
        <f t="shared" si="128"/>
        <v>0.24544440074389651</v>
      </c>
      <c r="BV85" s="24">
        <f t="shared" si="129"/>
        <v>0.23844743262320356</v>
      </c>
      <c r="BW85" s="24">
        <f t="shared" si="130"/>
        <v>0.26817927022784294</v>
      </c>
      <c r="BY85" s="112">
        <f t="shared" si="131"/>
        <v>0.15378188271085058</v>
      </c>
      <c r="BZ85" s="112">
        <f t="shared" si="132"/>
        <v>0.13973160967290177</v>
      </c>
      <c r="CA85" s="112">
        <f t="shared" si="133"/>
        <v>1.7142644330322589</v>
      </c>
      <c r="CB85" s="112">
        <f t="shared" si="134"/>
        <v>0.84618393027250627</v>
      </c>
      <c r="CC85" s="112">
        <f t="shared" si="135"/>
        <v>0.42855725485872442</v>
      </c>
      <c r="CD85" s="112">
        <f t="shared" si="136"/>
        <v>0.50403211078091448</v>
      </c>
      <c r="CE85" s="112">
        <f t="shared" si="137"/>
        <v>0.34152131530985597</v>
      </c>
      <c r="CF85" s="112">
        <f t="shared" si="138"/>
        <v>0.3360144935533973</v>
      </c>
      <c r="CG85" s="112">
        <f t="shared" si="139"/>
        <v>0.32103975221240666</v>
      </c>
      <c r="CH85" s="112">
        <f t="shared" si="140"/>
        <v>0.30996956055147229</v>
      </c>
      <c r="CI85" s="112">
        <f t="shared" si="141"/>
        <v>0.30158154749454313</v>
      </c>
      <c r="CJ85" s="112">
        <f t="shared" si="142"/>
        <v>0.2929987002386385</v>
      </c>
      <c r="CK85" s="112">
        <f t="shared" si="143"/>
        <v>0.28376800638847932</v>
      </c>
      <c r="CL85" s="112">
        <f t="shared" si="144"/>
        <v>0.31226113109003761</v>
      </c>
    </row>
    <row r="86" spans="1:90" x14ac:dyDescent="0.15">
      <c r="A86" t="s">
        <v>37</v>
      </c>
      <c r="B86" s="8">
        <f t="shared" si="145"/>
        <v>20150.804305814538</v>
      </c>
      <c r="C86" s="8">
        <f t="shared" si="146"/>
        <v>29634.433978088629</v>
      </c>
      <c r="D86" s="8">
        <f t="shared" si="147"/>
        <v>45965.642954107214</v>
      </c>
      <c r="E86" s="8">
        <f t="shared" si="148"/>
        <v>75389.802865286591</v>
      </c>
      <c r="F86" s="8">
        <f t="shared" si="149"/>
        <v>106215.3138761923</v>
      </c>
      <c r="G86" s="8">
        <f t="shared" si="150"/>
        <v>141445.27287253621</v>
      </c>
      <c r="H86" s="8">
        <f t="shared" si="151"/>
        <v>185741.65129913713</v>
      </c>
      <c r="I86" s="8">
        <f t="shared" si="152"/>
        <v>245322.54003707727</v>
      </c>
      <c r="J86" s="8">
        <f t="shared" si="153"/>
        <v>324298.64995157055</v>
      </c>
      <c r="K86" s="8">
        <f t="shared" si="154"/>
        <v>427681.23496619792</v>
      </c>
      <c r="L86" s="8">
        <f t="shared" si="155"/>
        <v>563765.11549524497</v>
      </c>
      <c r="M86" s="8">
        <f t="shared" si="156"/>
        <v>738438.50871555344</v>
      </c>
      <c r="N86" s="8">
        <f t="shared" si="157"/>
        <v>960321.29928475188</v>
      </c>
      <c r="O86" s="8">
        <f t="shared" si="158"/>
        <v>1239091.6488624085</v>
      </c>
      <c r="P86" s="24"/>
      <c r="Q86" s="72">
        <v>13206.153999999999</v>
      </c>
      <c r="R86" s="72">
        <v>17475.821</v>
      </c>
      <c r="S86" s="72">
        <v>20807.438999999998</v>
      </c>
      <c r="T86" s="72">
        <v>27934.47</v>
      </c>
      <c r="U86" s="72">
        <v>34525.97</v>
      </c>
      <c r="V86" s="72">
        <v>42888.228999999999</v>
      </c>
      <c r="W86" s="72">
        <v>53512.054421214001</v>
      </c>
      <c r="X86" s="72">
        <v>67549.295217842169</v>
      </c>
      <c r="Y86" s="72">
        <v>85514.240564608044</v>
      </c>
      <c r="Z86" s="72">
        <v>107534.95205254294</v>
      </c>
      <c r="AA86" s="72">
        <v>135242.29311916791</v>
      </c>
      <c r="AB86" s="72">
        <v>169897.43866774949</v>
      </c>
      <c r="AC86" s="72">
        <v>212623.59673248057</v>
      </c>
      <c r="AD86" s="72">
        <v>264327.20555540116</v>
      </c>
      <c r="AF86" s="72">
        <v>6944.650305814539</v>
      </c>
      <c r="AG86" s="72">
        <v>12158.612978088629</v>
      </c>
      <c r="AH86" s="72">
        <v>25158.203954107215</v>
      </c>
      <c r="AI86" s="72">
        <v>47455.332865286589</v>
      </c>
      <c r="AJ86" s="72">
        <v>71689.343876192303</v>
      </c>
      <c r="AK86" s="72">
        <v>98557.043872536218</v>
      </c>
      <c r="AL86" s="72">
        <v>132229.59687792312</v>
      </c>
      <c r="AM86" s="72">
        <v>177773.24481923509</v>
      </c>
      <c r="AN86" s="72">
        <v>238784.40938696248</v>
      </c>
      <c r="AO86" s="72">
        <v>320146.28291365498</v>
      </c>
      <c r="AP86" s="72">
        <v>428522.82237607706</v>
      </c>
      <c r="AQ86" s="72">
        <v>568541.07004780392</v>
      </c>
      <c r="AR86" s="72">
        <v>747697.70255227131</v>
      </c>
      <c r="AS86" s="72">
        <v>974764.44330700731</v>
      </c>
      <c r="AU86" s="24">
        <f t="shared" si="103"/>
        <v>0.47063281089666376</v>
      </c>
      <c r="AV86" s="24">
        <f t="shared" si="104"/>
        <v>0.55108894565334698</v>
      </c>
      <c r="AW86" s="24">
        <f t="shared" si="105"/>
        <v>0.64013376122154764</v>
      </c>
      <c r="AX86" s="24">
        <f t="shared" si="106"/>
        <v>0.40888170335167962</v>
      </c>
      <c r="AY86" s="24">
        <f t="shared" si="107"/>
        <v>0.33168436556529857</v>
      </c>
      <c r="AZ86" s="24">
        <f t="shared" si="108"/>
        <v>0.31316973361505496</v>
      </c>
      <c r="BA86" s="24">
        <f t="shared" si="109"/>
        <v>0.32077290322990115</v>
      </c>
      <c r="BB86" s="24">
        <f t="shared" si="110"/>
        <v>0.32192765451783223</v>
      </c>
      <c r="BC86" s="24">
        <f t="shared" si="111"/>
        <v>0.31878820658077389</v>
      </c>
      <c r="BD86" s="24">
        <f t="shared" si="112"/>
        <v>0.31818997281889749</v>
      </c>
      <c r="BE86" s="24">
        <f t="shared" si="113"/>
        <v>0.30983363180757451</v>
      </c>
      <c r="BF86" s="24">
        <f t="shared" si="114"/>
        <v>0.30047564956375772</v>
      </c>
      <c r="BG86" s="24">
        <f t="shared" si="115"/>
        <v>0.29028862505214148</v>
      </c>
      <c r="BH86" s="24">
        <f t="shared" si="116"/>
        <v>0.31142065102191907</v>
      </c>
      <c r="BJ86" s="24">
        <f t="shared" si="117"/>
        <v>0.32330889068838675</v>
      </c>
      <c r="BK86" s="24">
        <f t="shared" si="118"/>
        <v>0.19064157271924431</v>
      </c>
      <c r="BL86" s="24">
        <f t="shared" si="119"/>
        <v>0.34252321970041599</v>
      </c>
      <c r="BM86" s="24">
        <f t="shared" si="120"/>
        <v>0.2359629518655626</v>
      </c>
      <c r="BN86" s="24">
        <f t="shared" si="121"/>
        <v>0.24220200040722961</v>
      </c>
      <c r="BO86" s="24">
        <f t="shared" si="122"/>
        <v>0.24770958533200349</v>
      </c>
      <c r="BP86" s="24">
        <f t="shared" si="123"/>
        <v>0.2623192278535158</v>
      </c>
      <c r="BQ86" s="24">
        <f t="shared" si="124"/>
        <v>0.2659531130388566</v>
      </c>
      <c r="BR86" s="24">
        <f t="shared" si="125"/>
        <v>0.25750929134776945</v>
      </c>
      <c r="BS86" s="24">
        <f t="shared" si="126"/>
        <v>0.25765893356317138</v>
      </c>
      <c r="BT86" s="24">
        <f t="shared" si="127"/>
        <v>0.25624488279007074</v>
      </c>
      <c r="BU86" s="24">
        <f t="shared" si="128"/>
        <v>0.2514820611762496</v>
      </c>
      <c r="BV86" s="24">
        <f t="shared" si="129"/>
        <v>0.24316966516173277</v>
      </c>
      <c r="BW86" s="24">
        <f t="shared" si="130"/>
        <v>0.25631517524160419</v>
      </c>
      <c r="BY86" s="112">
        <f t="shared" si="131"/>
        <v>0.75078836840907637</v>
      </c>
      <c r="BZ86" s="112">
        <f t="shared" si="132"/>
        <v>1.0691672643454897</v>
      </c>
      <c r="CA86" s="112">
        <f t="shared" si="133"/>
        <v>0.8862766575806873</v>
      </c>
      <c r="CB86" s="112">
        <f t="shared" si="134"/>
        <v>0.5106699194313904</v>
      </c>
      <c r="CC86" s="112">
        <f t="shared" si="135"/>
        <v>0.37477954942291714</v>
      </c>
      <c r="CD86" s="112">
        <f t="shared" si="136"/>
        <v>0.34165546857245022</v>
      </c>
      <c r="CE86" s="112">
        <f t="shared" si="137"/>
        <v>0.3444285471380415</v>
      </c>
      <c r="CF86" s="112">
        <f t="shared" si="138"/>
        <v>0.34319655148200323</v>
      </c>
      <c r="CG86" s="112">
        <f t="shared" si="139"/>
        <v>0.34073360876271197</v>
      </c>
      <c r="CH86" s="112">
        <f t="shared" si="140"/>
        <v>0.33852193589782131</v>
      </c>
      <c r="CI86" s="112">
        <f t="shared" si="141"/>
        <v>0.32674630232143165</v>
      </c>
      <c r="CJ86" s="112">
        <f t="shared" si="142"/>
        <v>0.31511643035639203</v>
      </c>
      <c r="CK86" s="112">
        <f t="shared" si="143"/>
        <v>0.30368789415781561</v>
      </c>
      <c r="CL86" s="112">
        <f t="shared" si="144"/>
        <v>0.33026668558605454</v>
      </c>
    </row>
    <row r="87" spans="1:90" x14ac:dyDescent="0.15">
      <c r="A87" t="s">
        <v>202</v>
      </c>
      <c r="B87" s="8">
        <f t="shared" si="145"/>
        <v>145.36275000000001</v>
      </c>
      <c r="C87" s="8">
        <f t="shared" si="146"/>
        <v>166.23641964190838</v>
      </c>
      <c r="D87" s="8">
        <f t="shared" si="147"/>
        <v>208.39976627511084</v>
      </c>
      <c r="E87" s="8">
        <f t="shared" si="148"/>
        <v>240.14926656104311</v>
      </c>
      <c r="F87" s="8">
        <f t="shared" si="149"/>
        <v>306.66058209793181</v>
      </c>
      <c r="G87" s="8">
        <f t="shared" si="150"/>
        <v>420.80182288672904</v>
      </c>
      <c r="H87" s="8">
        <f t="shared" si="151"/>
        <v>597.82132962665389</v>
      </c>
      <c r="I87" s="8">
        <f t="shared" si="152"/>
        <v>836.53501235752992</v>
      </c>
      <c r="J87" s="8">
        <f t="shared" si="153"/>
        <v>1116.574298344857</v>
      </c>
      <c r="K87" s="8">
        <f t="shared" si="154"/>
        <v>1480.0826145531946</v>
      </c>
      <c r="L87" s="8">
        <f t="shared" si="155"/>
        <v>1951.2183275933494</v>
      </c>
      <c r="M87" s="8">
        <f t="shared" si="156"/>
        <v>2559.8342477529818</v>
      </c>
      <c r="N87" s="8">
        <f t="shared" si="157"/>
        <v>3337.2059775007551</v>
      </c>
      <c r="O87" s="8">
        <f t="shared" si="158"/>
        <v>4328.4159160678928</v>
      </c>
      <c r="P87" s="24"/>
      <c r="Q87" s="72">
        <v>131.55000000000001</v>
      </c>
      <c r="R87" s="72">
        <v>151.15</v>
      </c>
      <c r="S87" s="72">
        <v>190.45</v>
      </c>
      <c r="T87" s="72">
        <v>219.95</v>
      </c>
      <c r="U87" s="72">
        <v>281.5</v>
      </c>
      <c r="V87" s="72">
        <v>387</v>
      </c>
      <c r="W87" s="72">
        <v>551</v>
      </c>
      <c r="X87" s="72">
        <v>772.89991478938225</v>
      </c>
      <c r="Y87" s="72">
        <v>1034.0760905889365</v>
      </c>
      <c r="Z87" s="72">
        <v>1373.8666565239891</v>
      </c>
      <c r="AA87" s="72">
        <v>1815.235840594979</v>
      </c>
      <c r="AB87" s="72">
        <v>2386.6162476341879</v>
      </c>
      <c r="AC87" s="72">
        <v>3117.9879901188147</v>
      </c>
      <c r="AD87" s="72">
        <v>4052.4176925831675</v>
      </c>
      <c r="AF87" s="72">
        <v>13.812750000000001</v>
      </c>
      <c r="AG87" s="72">
        <v>15.086419641908373</v>
      </c>
      <c r="AH87" s="72">
        <v>17.949766275110846</v>
      </c>
      <c r="AI87" s="72">
        <v>20.199266561043114</v>
      </c>
      <c r="AJ87" s="72">
        <v>25.160582097931798</v>
      </c>
      <c r="AK87" s="72">
        <v>33.801822886729028</v>
      </c>
      <c r="AL87" s="72">
        <v>46.821329626653878</v>
      </c>
      <c r="AM87" s="72">
        <v>63.635097568147657</v>
      </c>
      <c r="AN87" s="72">
        <v>82.498207755920518</v>
      </c>
      <c r="AO87" s="72">
        <v>106.21595802920538</v>
      </c>
      <c r="AP87" s="72">
        <v>135.98248699837032</v>
      </c>
      <c r="AQ87" s="72">
        <v>173.21800011879384</v>
      </c>
      <c r="AR87" s="72">
        <v>219.21798738194053</v>
      </c>
      <c r="AS87" s="72">
        <v>275.99822348472554</v>
      </c>
      <c r="AU87" s="24">
        <f t="shared" si="103"/>
        <v>0.14359710202172415</v>
      </c>
      <c r="AV87" s="24">
        <f t="shared" si="104"/>
        <v>0.25363483359438899</v>
      </c>
      <c r="AW87" s="24">
        <f t="shared" si="105"/>
        <v>0.15234902060312017</v>
      </c>
      <c r="AX87" s="24">
        <f t="shared" si="106"/>
        <v>0.27695822889378796</v>
      </c>
      <c r="AY87" s="24">
        <f t="shared" si="107"/>
        <v>0.37220708317949502</v>
      </c>
      <c r="AZ87" s="24">
        <f t="shared" si="108"/>
        <v>0.42067191041511909</v>
      </c>
      <c r="BA87" s="24">
        <f t="shared" si="109"/>
        <v>0.39930606504113086</v>
      </c>
      <c r="BB87" s="24">
        <f t="shared" si="110"/>
        <v>0.33476098651043662</v>
      </c>
      <c r="BC87" s="24">
        <f t="shared" si="111"/>
        <v>0.32555676478240692</v>
      </c>
      <c r="BD87" s="24">
        <f t="shared" si="112"/>
        <v>0.31831717257376235</v>
      </c>
      <c r="BE87" s="24">
        <f t="shared" si="113"/>
        <v>0.31191584844854603</v>
      </c>
      <c r="BF87" s="24">
        <f t="shared" si="114"/>
        <v>0.30368049432503263</v>
      </c>
      <c r="BG87" s="24">
        <f t="shared" si="115"/>
        <v>0.2970179081692339</v>
      </c>
      <c r="BH87" s="24">
        <f t="shared" si="116"/>
        <v>0.32685208526935816</v>
      </c>
      <c r="BJ87" s="24">
        <f t="shared" si="117"/>
        <v>0.14899277841125036</v>
      </c>
      <c r="BK87" s="24">
        <f t="shared" si="118"/>
        <v>0.26000661594442587</v>
      </c>
      <c r="BL87" s="24">
        <f t="shared" si="119"/>
        <v>0.15489629824100826</v>
      </c>
      <c r="BM87" s="24">
        <f t="shared" si="120"/>
        <v>0.27983632643782674</v>
      </c>
      <c r="BN87" s="24">
        <f t="shared" si="121"/>
        <v>0.37477797513321498</v>
      </c>
      <c r="BO87" s="24">
        <f t="shared" si="122"/>
        <v>0.42377260981912146</v>
      </c>
      <c r="BP87" s="24">
        <f t="shared" si="123"/>
        <v>0.40272216840178277</v>
      </c>
      <c r="BQ87" s="24">
        <f t="shared" si="124"/>
        <v>0.3379172009233895</v>
      </c>
      <c r="BR87" s="24">
        <f t="shared" si="125"/>
        <v>0.32859338788263837</v>
      </c>
      <c r="BS87" s="24">
        <f t="shared" si="126"/>
        <v>0.32126056919358903</v>
      </c>
      <c r="BT87" s="24">
        <f t="shared" si="127"/>
        <v>0.31476924059186029</v>
      </c>
      <c r="BU87" s="24">
        <f t="shared" si="128"/>
        <v>0.30644714801117412</v>
      </c>
      <c r="BV87" s="24">
        <f t="shared" si="129"/>
        <v>0.29968996206067655</v>
      </c>
      <c r="BW87" s="24">
        <f t="shared" si="130"/>
        <v>0.32982550373129427</v>
      </c>
      <c r="BY87" s="112">
        <f t="shared" si="131"/>
        <v>9.2209707835758437E-2</v>
      </c>
      <c r="BZ87" s="112">
        <f t="shared" si="132"/>
        <v>0.18979630032618333</v>
      </c>
      <c r="CA87" s="112">
        <f t="shared" si="133"/>
        <v>0.12532198199435185</v>
      </c>
      <c r="CB87" s="112">
        <f t="shared" si="134"/>
        <v>0.2456185981751049</v>
      </c>
      <c r="CC87" s="112">
        <f t="shared" si="135"/>
        <v>0.343443595826328</v>
      </c>
      <c r="CD87" s="112">
        <f t="shared" si="136"/>
        <v>0.38517173418586403</v>
      </c>
      <c r="CE87" s="112">
        <f t="shared" si="137"/>
        <v>0.35910487966839466</v>
      </c>
      <c r="CF87" s="112">
        <f t="shared" si="138"/>
        <v>0.2964262004560001</v>
      </c>
      <c r="CG87" s="112">
        <f t="shared" si="139"/>
        <v>0.28749412767191607</v>
      </c>
      <c r="CH87" s="112">
        <f t="shared" si="140"/>
        <v>0.2802453559848348</v>
      </c>
      <c r="CI87" s="112">
        <f t="shared" si="141"/>
        <v>0.27382579876532009</v>
      </c>
      <c r="CJ87" s="112">
        <f t="shared" si="142"/>
        <v>0.26556124208569343</v>
      </c>
      <c r="CK87" s="112">
        <f t="shared" si="143"/>
        <v>0.25901266944786605</v>
      </c>
      <c r="CL87" s="112">
        <f t="shared" si="144"/>
        <v>0.28844557323920528</v>
      </c>
    </row>
    <row r="88" spans="1:90" x14ac:dyDescent="0.15">
      <c r="A88" t="s">
        <v>38</v>
      </c>
      <c r="B88" s="8">
        <f t="shared" si="145"/>
        <v>37438.441743697171</v>
      </c>
      <c r="C88" s="8">
        <f t="shared" si="146"/>
        <v>58033.685092309621</v>
      </c>
      <c r="D88" s="8">
        <f t="shared" si="147"/>
        <v>80938.653457649183</v>
      </c>
      <c r="E88" s="8">
        <f t="shared" si="148"/>
        <v>116049.03833499033</v>
      </c>
      <c r="F88" s="8">
        <f t="shared" si="149"/>
        <v>171625.82632740706</v>
      </c>
      <c r="G88" s="8">
        <f t="shared" si="150"/>
        <v>240097.18588417573</v>
      </c>
      <c r="H88" s="8">
        <f t="shared" si="151"/>
        <v>327135.22571139329</v>
      </c>
      <c r="I88" s="8">
        <f t="shared" si="152"/>
        <v>439767.46987638477</v>
      </c>
      <c r="J88" s="8">
        <f t="shared" si="153"/>
        <v>591797.53821673826</v>
      </c>
      <c r="K88" s="8">
        <f t="shared" si="154"/>
        <v>792097.46305936307</v>
      </c>
      <c r="L88" s="8">
        <f t="shared" si="155"/>
        <v>1054767.6491211453</v>
      </c>
      <c r="M88" s="8">
        <f t="shared" si="156"/>
        <v>1391424.2241544372</v>
      </c>
      <c r="N88" s="8">
        <f t="shared" si="157"/>
        <v>1819435.2995668743</v>
      </c>
      <c r="O88" s="8">
        <f t="shared" si="158"/>
        <v>2359336.6556919226</v>
      </c>
      <c r="P88" s="24"/>
      <c r="Q88" s="72">
        <v>10683.831200000001</v>
      </c>
      <c r="R88" s="72">
        <v>14235.447759999999</v>
      </c>
      <c r="S88" s="72">
        <v>17054.198</v>
      </c>
      <c r="T88" s="72">
        <v>23097.046779999997</v>
      </c>
      <c r="U88" s="72">
        <v>31316.661180000003</v>
      </c>
      <c r="V88" s="72">
        <v>42220.239000000001</v>
      </c>
      <c r="W88" s="72">
        <v>53283.246245183</v>
      </c>
      <c r="X88" s="72">
        <v>69090.446707525582</v>
      </c>
      <c r="Y88" s="72">
        <v>88882.563376412785</v>
      </c>
      <c r="Z88" s="72">
        <v>113955.95406367921</v>
      </c>
      <c r="AA88" s="72">
        <v>145760.50220129907</v>
      </c>
      <c r="AB88" s="72">
        <v>184277.03546141819</v>
      </c>
      <c r="AC88" s="72">
        <v>231108.08196035185</v>
      </c>
      <c r="AD88" s="72">
        <v>288420.708764893</v>
      </c>
      <c r="AF88" s="72">
        <v>26754.610543697174</v>
      </c>
      <c r="AG88" s="72">
        <v>43798.237332309618</v>
      </c>
      <c r="AH88" s="72">
        <v>63884.455457649179</v>
      </c>
      <c r="AI88" s="72">
        <v>92951.991554990323</v>
      </c>
      <c r="AJ88" s="72">
        <v>140309.16514740707</v>
      </c>
      <c r="AK88" s="72">
        <v>197876.94688417573</v>
      </c>
      <c r="AL88" s="72">
        <v>273851.97946621029</v>
      </c>
      <c r="AM88" s="72">
        <v>370677.02316885919</v>
      </c>
      <c r="AN88" s="72">
        <v>502914.97484032548</v>
      </c>
      <c r="AO88" s="72">
        <v>678141.50899568386</v>
      </c>
      <c r="AP88" s="72">
        <v>909007.14691984607</v>
      </c>
      <c r="AQ88" s="72">
        <v>1207147.1886930191</v>
      </c>
      <c r="AR88" s="72">
        <v>1588327.2176065224</v>
      </c>
      <c r="AS88" s="72">
        <v>2070915.9469270296</v>
      </c>
      <c r="AU88" s="24">
        <f t="shared" si="103"/>
        <v>0.55010952351080955</v>
      </c>
      <c r="AV88" s="24">
        <f t="shared" si="104"/>
        <v>0.39468402409577186</v>
      </c>
      <c r="AW88" s="24">
        <f t="shared" si="105"/>
        <v>0.43379007899745337</v>
      </c>
      <c r="AX88" s="24">
        <f t="shared" si="106"/>
        <v>0.47890778579299598</v>
      </c>
      <c r="AY88" s="24">
        <f t="shared" si="107"/>
        <v>0.39895720254915057</v>
      </c>
      <c r="AZ88" s="24">
        <f t="shared" si="108"/>
        <v>0.36251170336167626</v>
      </c>
      <c r="BA88" s="24">
        <f t="shared" si="109"/>
        <v>0.34429873432327462</v>
      </c>
      <c r="BB88" s="24">
        <f t="shared" si="110"/>
        <v>0.34570558023104336</v>
      </c>
      <c r="BC88" s="24">
        <f t="shared" si="111"/>
        <v>0.33846021976736829</v>
      </c>
      <c r="BD88" s="24">
        <f t="shared" si="112"/>
        <v>0.33161346717013362</v>
      </c>
      <c r="BE88" s="24">
        <f t="shared" si="113"/>
        <v>0.3191760529570673</v>
      </c>
      <c r="BF88" s="24">
        <f t="shared" si="114"/>
        <v>0.30760645673862519</v>
      </c>
      <c r="BG88" s="24">
        <f t="shared" si="115"/>
        <v>0.29674116812704177</v>
      </c>
      <c r="BH88" s="24">
        <f t="shared" si="116"/>
        <v>0.32611250988059148</v>
      </c>
      <c r="BJ88" s="24">
        <f t="shared" si="117"/>
        <v>0.33242911587745771</v>
      </c>
      <c r="BK88" s="24">
        <f t="shared" si="118"/>
        <v>0.19800924337064907</v>
      </c>
      <c r="BL88" s="24">
        <f t="shared" si="119"/>
        <v>0.35433204070927271</v>
      </c>
      <c r="BM88" s="24">
        <f t="shared" si="120"/>
        <v>0.35587295978971079</v>
      </c>
      <c r="BN88" s="24">
        <f t="shared" si="121"/>
        <v>0.3481717848952377</v>
      </c>
      <c r="BO88" s="24">
        <f t="shared" si="122"/>
        <v>0.26203090051629019</v>
      </c>
      <c r="BP88" s="24">
        <f t="shared" si="123"/>
        <v>0.296663615231056</v>
      </c>
      <c r="BQ88" s="24">
        <f t="shared" si="124"/>
        <v>0.28646676367098056</v>
      </c>
      <c r="BR88" s="24">
        <f t="shared" si="125"/>
        <v>0.28209571973168668</v>
      </c>
      <c r="BS88" s="24">
        <f t="shared" si="126"/>
        <v>0.27909509774142482</v>
      </c>
      <c r="BT88" s="24">
        <f t="shared" si="127"/>
        <v>0.26424533860981603</v>
      </c>
      <c r="BU88" s="24">
        <f t="shared" si="128"/>
        <v>0.25413392602974993</v>
      </c>
      <c r="BV88" s="24">
        <f t="shared" si="129"/>
        <v>0.247990577907931</v>
      </c>
      <c r="BW88" s="24">
        <f t="shared" si="130"/>
        <v>0.27284797998127597</v>
      </c>
      <c r="BY88" s="112">
        <f t="shared" si="131"/>
        <v>0.63703512935745454</v>
      </c>
      <c r="BZ88" s="112">
        <f t="shared" si="132"/>
        <v>0.45860791092892028</v>
      </c>
      <c r="CA88" s="112">
        <f t="shared" si="133"/>
        <v>0.45500170407824547</v>
      </c>
      <c r="CB88" s="112">
        <f t="shared" si="134"/>
        <v>0.50947992399280961</v>
      </c>
      <c r="CC88" s="112">
        <f t="shared" si="135"/>
        <v>0.41029238308337646</v>
      </c>
      <c r="CD88" s="112">
        <f t="shared" si="136"/>
        <v>0.38395090372253105</v>
      </c>
      <c r="CE88" s="112">
        <f t="shared" si="137"/>
        <v>0.35356707624089245</v>
      </c>
      <c r="CF88" s="112">
        <f t="shared" si="138"/>
        <v>0.35674709627530987</v>
      </c>
      <c r="CG88" s="112">
        <f t="shared" si="139"/>
        <v>0.34842178682587943</v>
      </c>
      <c r="CH88" s="112">
        <f t="shared" si="140"/>
        <v>0.34043873566458172</v>
      </c>
      <c r="CI88" s="112">
        <f t="shared" si="141"/>
        <v>0.32798426589209462</v>
      </c>
      <c r="CJ88" s="112">
        <f t="shared" si="142"/>
        <v>0.31576930508880841</v>
      </c>
      <c r="CK88" s="112">
        <f t="shared" si="143"/>
        <v>0.3038345776430933</v>
      </c>
      <c r="CL88" s="112">
        <f t="shared" si="144"/>
        <v>0.33512196590238807</v>
      </c>
    </row>
    <row r="89" spans="1:90" x14ac:dyDescent="0.15">
      <c r="A89" t="s">
        <v>203</v>
      </c>
      <c r="B89" s="8">
        <f t="shared" si="145"/>
        <v>271.62426499999998</v>
      </c>
      <c r="C89" s="8">
        <f t="shared" si="146"/>
        <v>368.89278930070179</v>
      </c>
      <c r="D89" s="8">
        <f t="shared" si="147"/>
        <v>401.53855906686977</v>
      </c>
      <c r="E89" s="8">
        <f t="shared" si="148"/>
        <v>515.2257499997005</v>
      </c>
      <c r="F89" s="8">
        <f t="shared" si="149"/>
        <v>907.47934471066935</v>
      </c>
      <c r="G89" s="8">
        <f t="shared" si="150"/>
        <v>1261.9027032434669</v>
      </c>
      <c r="H89" s="8">
        <f t="shared" si="151"/>
        <v>1418.80573853126</v>
      </c>
      <c r="I89" s="8">
        <f t="shared" si="152"/>
        <v>1891.5668080200394</v>
      </c>
      <c r="J89" s="8">
        <f t="shared" si="153"/>
        <v>2511.1236431404332</v>
      </c>
      <c r="K89" s="8">
        <f t="shared" si="154"/>
        <v>3271.7724410611158</v>
      </c>
      <c r="L89" s="8">
        <f t="shared" si="155"/>
        <v>4170.4053208690748</v>
      </c>
      <c r="M89" s="8">
        <f t="shared" si="156"/>
        <v>5306.1602923274186</v>
      </c>
      <c r="N89" s="8">
        <f t="shared" si="157"/>
        <v>6740.3632689029573</v>
      </c>
      <c r="O89" s="8">
        <f t="shared" si="158"/>
        <v>8490.2092124397368</v>
      </c>
      <c r="P89" s="24"/>
      <c r="Q89" s="72">
        <v>245.393</v>
      </c>
      <c r="R89" s="72">
        <v>333.85500000000002</v>
      </c>
      <c r="S89" s="72">
        <v>364.65499999999997</v>
      </c>
      <c r="T89" s="72">
        <v>469.24499999999995</v>
      </c>
      <c r="U89" s="72">
        <v>828.94499999999994</v>
      </c>
      <c r="V89" s="72">
        <v>1137.54</v>
      </c>
      <c r="W89" s="72">
        <v>1275.5450000000001</v>
      </c>
      <c r="X89" s="72">
        <v>1703.0322430775868</v>
      </c>
      <c r="Y89" s="72">
        <v>2263.6021113589641</v>
      </c>
      <c r="Z89" s="72">
        <v>2952.0373373468674</v>
      </c>
      <c r="AA89" s="72">
        <v>3764.8100110753012</v>
      </c>
      <c r="AB89" s="72">
        <v>4793.1594368021015</v>
      </c>
      <c r="AC89" s="72">
        <v>6093.5508617822097</v>
      </c>
      <c r="AD89" s="72">
        <v>7681.3279255746311</v>
      </c>
      <c r="AF89" s="72">
        <v>26.231265</v>
      </c>
      <c r="AG89" s="72">
        <v>35.037789300701782</v>
      </c>
      <c r="AH89" s="72">
        <v>36.883559066869793</v>
      </c>
      <c r="AI89" s="72">
        <v>45.980749999700521</v>
      </c>
      <c r="AJ89" s="72">
        <v>78.534344710669416</v>
      </c>
      <c r="AK89" s="72">
        <v>124.36270324346702</v>
      </c>
      <c r="AL89" s="72">
        <v>143.26073853125982</v>
      </c>
      <c r="AM89" s="72">
        <v>188.53456494245248</v>
      </c>
      <c r="AN89" s="72">
        <v>247.52153178146906</v>
      </c>
      <c r="AO89" s="72">
        <v>319.73510371424851</v>
      </c>
      <c r="AP89" s="72">
        <v>405.59530979377354</v>
      </c>
      <c r="AQ89" s="72">
        <v>513.00085552531743</v>
      </c>
      <c r="AR89" s="72">
        <v>646.81240712074782</v>
      </c>
      <c r="AS89" s="72">
        <v>808.88128686510618</v>
      </c>
      <c r="AU89" s="24">
        <f t="shared" si="103"/>
        <v>0.35809953982094278</v>
      </c>
      <c r="AV89" s="24">
        <f t="shared" si="104"/>
        <v>8.8496632932439478E-2</v>
      </c>
      <c r="AW89" s="24">
        <f t="shared" si="105"/>
        <v>0.28312895079622469</v>
      </c>
      <c r="AX89" s="24">
        <f t="shared" si="106"/>
        <v>0.76132373956697008</v>
      </c>
      <c r="AY89" s="24">
        <f t="shared" si="107"/>
        <v>0.39055804476276856</v>
      </c>
      <c r="AZ89" s="24">
        <f t="shared" si="108"/>
        <v>0.12433845722376646</v>
      </c>
      <c r="BA89" s="24">
        <f t="shared" si="109"/>
        <v>0.33321057044650737</v>
      </c>
      <c r="BB89" s="24">
        <f t="shared" si="110"/>
        <v>0.32753632200223626</v>
      </c>
      <c r="BC89" s="24">
        <f t="shared" si="111"/>
        <v>0.30291172638931019</v>
      </c>
      <c r="BD89" s="24">
        <f t="shared" si="112"/>
        <v>0.27466240271787057</v>
      </c>
      <c r="BE89" s="24">
        <f t="shared" si="113"/>
        <v>0.27233683157244348</v>
      </c>
      <c r="BF89" s="24">
        <f t="shared" si="114"/>
        <v>0.27029017171783565</v>
      </c>
      <c r="BG89" s="24">
        <f t="shared" si="115"/>
        <v>0.25960706770950925</v>
      </c>
      <c r="BH89" s="24">
        <f t="shared" si="116"/>
        <v>0.29121734350704109</v>
      </c>
      <c r="BJ89" s="24">
        <f t="shared" si="117"/>
        <v>0.3604911305538463</v>
      </c>
      <c r="BK89" s="24">
        <f t="shared" si="118"/>
        <v>9.2255619954770607E-2</v>
      </c>
      <c r="BL89" s="24">
        <f t="shared" si="119"/>
        <v>0.28681904814139392</v>
      </c>
      <c r="BM89" s="24">
        <f t="shared" si="120"/>
        <v>0.76655052264808377</v>
      </c>
      <c r="BN89" s="24">
        <f t="shared" si="121"/>
        <v>0.37227439697446751</v>
      </c>
      <c r="BO89" s="24">
        <f t="shared" si="122"/>
        <v>0.12131881076709394</v>
      </c>
      <c r="BP89" s="24">
        <f t="shared" si="123"/>
        <v>0.3351408559302782</v>
      </c>
      <c r="BQ89" s="24">
        <f t="shared" si="124"/>
        <v>0.3291598679707668</v>
      </c>
      <c r="BR89" s="24">
        <f t="shared" si="125"/>
        <v>0.30413261347180764</v>
      </c>
      <c r="BS89" s="24">
        <f t="shared" si="126"/>
        <v>0.2753260141549938</v>
      </c>
      <c r="BT89" s="24">
        <f t="shared" si="127"/>
        <v>0.27314776116234452</v>
      </c>
      <c r="BU89" s="24">
        <f t="shared" si="128"/>
        <v>0.27130151669807656</v>
      </c>
      <c r="BV89" s="24">
        <f t="shared" si="129"/>
        <v>0.26056680247812625</v>
      </c>
      <c r="BW89" s="24">
        <f t="shared" si="130"/>
        <v>0.29238379269511405</v>
      </c>
      <c r="BY89" s="112">
        <f t="shared" si="131"/>
        <v>0.33572625264933964</v>
      </c>
      <c r="BZ89" s="112">
        <f t="shared" si="132"/>
        <v>5.2679401383666669E-2</v>
      </c>
      <c r="CA89" s="112">
        <f t="shared" si="133"/>
        <v>0.24664623379586392</v>
      </c>
      <c r="CB89" s="112">
        <f t="shared" si="134"/>
        <v>0.7079831170909765</v>
      </c>
      <c r="CC89" s="112">
        <f t="shared" si="135"/>
        <v>0.5835454373705562</v>
      </c>
      <c r="CD89" s="112">
        <f t="shared" si="136"/>
        <v>0.15195902625882773</v>
      </c>
      <c r="CE89" s="112">
        <f t="shared" si="137"/>
        <v>0.31602396354611706</v>
      </c>
      <c r="CF89" s="112">
        <f t="shared" si="138"/>
        <v>0.31287083541960348</v>
      </c>
      <c r="CG89" s="112">
        <f t="shared" si="139"/>
        <v>0.29174662669967266</v>
      </c>
      <c r="CH89" s="112">
        <f t="shared" si="140"/>
        <v>0.26853543787378253</v>
      </c>
      <c r="CI89" s="112">
        <f t="shared" si="141"/>
        <v>0.26480963447569117</v>
      </c>
      <c r="CJ89" s="112">
        <f t="shared" si="142"/>
        <v>0.26084079617841205</v>
      </c>
      <c r="CK89" s="112">
        <f t="shared" si="143"/>
        <v>0.25056550857736259</v>
      </c>
      <c r="CL89" s="112">
        <f t="shared" si="144"/>
        <v>0.28054234184981186</v>
      </c>
    </row>
    <row r="90" spans="1:90" x14ac:dyDescent="0.15">
      <c r="A90" t="s">
        <v>204</v>
      </c>
      <c r="B90" s="8">
        <f t="shared" si="145"/>
        <v>1478.1076534663828</v>
      </c>
      <c r="C90" s="8">
        <f t="shared" si="146"/>
        <v>1899.357888699652</v>
      </c>
      <c r="D90" s="8">
        <f t="shared" si="147"/>
        <v>2785.3574109704655</v>
      </c>
      <c r="E90" s="8">
        <f t="shared" si="148"/>
        <v>3466.0451280474281</v>
      </c>
      <c r="F90" s="8">
        <f t="shared" si="149"/>
        <v>4877.16058050846</v>
      </c>
      <c r="G90" s="8">
        <f t="shared" si="150"/>
        <v>7581.5125512439963</v>
      </c>
      <c r="H90" s="8">
        <f t="shared" si="151"/>
        <v>9389.5264561616968</v>
      </c>
      <c r="I90" s="8">
        <f t="shared" si="152"/>
        <v>12268.788405591702</v>
      </c>
      <c r="J90" s="8">
        <f t="shared" si="153"/>
        <v>16210.96357895099</v>
      </c>
      <c r="K90" s="8">
        <f t="shared" si="154"/>
        <v>21339.530651795416</v>
      </c>
      <c r="L90" s="8">
        <f t="shared" si="155"/>
        <v>28035.672614967414</v>
      </c>
      <c r="M90" s="8">
        <f t="shared" si="156"/>
        <v>36736.96817170304</v>
      </c>
      <c r="N90" s="8">
        <f t="shared" si="157"/>
        <v>48019.834625584954</v>
      </c>
      <c r="O90" s="8">
        <f t="shared" si="158"/>
        <v>62453.521855785068</v>
      </c>
      <c r="P90" s="24"/>
      <c r="Q90" s="72">
        <v>1338.6130000000001</v>
      </c>
      <c r="R90" s="72">
        <v>1724.354</v>
      </c>
      <c r="S90" s="72">
        <v>2534.9760000000001</v>
      </c>
      <c r="T90" s="72">
        <v>3161.866</v>
      </c>
      <c r="U90" s="72">
        <v>4460</v>
      </c>
      <c r="V90" s="72">
        <v>6950</v>
      </c>
      <c r="W90" s="72">
        <v>8630</v>
      </c>
      <c r="X90" s="72">
        <v>11305.090158896479</v>
      </c>
      <c r="Y90" s="72">
        <v>14974.571087816415</v>
      </c>
      <c r="Z90" s="72">
        <v>19759.34053469589</v>
      </c>
      <c r="AA90" s="72">
        <v>26020.176084612198</v>
      </c>
      <c r="AB90" s="72">
        <v>34173.125049677292</v>
      </c>
      <c r="AC90" s="72">
        <v>44766.736832857605</v>
      </c>
      <c r="AD90" s="72">
        <v>58346.814474578336</v>
      </c>
      <c r="AF90" s="72">
        <v>139.49465346638269</v>
      </c>
      <c r="AG90" s="72">
        <v>175.00388869965198</v>
      </c>
      <c r="AH90" s="72">
        <v>250.3814109704654</v>
      </c>
      <c r="AI90" s="72">
        <v>304.17912804742809</v>
      </c>
      <c r="AJ90" s="72">
        <v>417.16058050846027</v>
      </c>
      <c r="AK90" s="72">
        <v>631.51255124399665</v>
      </c>
      <c r="AL90" s="72">
        <v>759.5264561616973</v>
      </c>
      <c r="AM90" s="72">
        <v>963.69824669522393</v>
      </c>
      <c r="AN90" s="72">
        <v>1236.3924911345748</v>
      </c>
      <c r="AO90" s="72">
        <v>1580.1901170995279</v>
      </c>
      <c r="AP90" s="72">
        <v>2015.4965303552178</v>
      </c>
      <c r="AQ90" s="72">
        <v>2563.8431220257494</v>
      </c>
      <c r="AR90" s="72">
        <v>3253.0977927273516</v>
      </c>
      <c r="AS90" s="72">
        <v>4106.7073812067292</v>
      </c>
      <c r="AU90" s="24">
        <f t="shared" si="103"/>
        <v>0.28499293285260685</v>
      </c>
      <c r="AV90" s="24">
        <f t="shared" si="104"/>
        <v>0.46647318419668182</v>
      </c>
      <c r="AW90" s="24">
        <f t="shared" si="105"/>
        <v>0.24438074424344691</v>
      </c>
      <c r="AX90" s="24">
        <f t="shared" si="106"/>
        <v>0.40712552789408529</v>
      </c>
      <c r="AY90" s="24">
        <f t="shared" si="107"/>
        <v>0.55449311665961143</v>
      </c>
      <c r="AZ90" s="24">
        <f t="shared" si="108"/>
        <v>0.23847667502984438</v>
      </c>
      <c r="BA90" s="24">
        <f t="shared" si="109"/>
        <v>0.30664612990578921</v>
      </c>
      <c r="BB90" s="24">
        <f t="shared" si="110"/>
        <v>0.32131739851040031</v>
      </c>
      <c r="BC90" s="24">
        <f t="shared" si="111"/>
        <v>0.31636411049023505</v>
      </c>
      <c r="BD90" s="24">
        <f t="shared" si="112"/>
        <v>0.31379049860258346</v>
      </c>
      <c r="BE90" s="24">
        <f t="shared" si="113"/>
        <v>0.31036514358818201</v>
      </c>
      <c r="BF90" s="24">
        <f t="shared" si="114"/>
        <v>0.3071256833483782</v>
      </c>
      <c r="BG90" s="24">
        <f t="shared" si="115"/>
        <v>0.30057761220422541</v>
      </c>
      <c r="BH90" s="24">
        <f t="shared" si="116"/>
        <v>0.31086822022597405</v>
      </c>
      <c r="BJ90" s="24">
        <f t="shared" si="117"/>
        <v>0.28816468986929</v>
      </c>
      <c r="BK90" s="24">
        <f t="shared" si="118"/>
        <v>0.47010184683655454</v>
      </c>
      <c r="BL90" s="24">
        <f t="shared" si="119"/>
        <v>0.24729622686763109</v>
      </c>
      <c r="BM90" s="24">
        <f t="shared" si="120"/>
        <v>0.41055946077411254</v>
      </c>
      <c r="BN90" s="24">
        <f t="shared" si="121"/>
        <v>0.55829596412556048</v>
      </c>
      <c r="BO90" s="24">
        <f t="shared" si="122"/>
        <v>0.24172661870503598</v>
      </c>
      <c r="BP90" s="24">
        <f t="shared" si="123"/>
        <v>0.30997568469252368</v>
      </c>
      <c r="BQ90" s="24">
        <f t="shared" si="124"/>
        <v>0.32458661340548955</v>
      </c>
      <c r="BR90" s="24">
        <f t="shared" si="125"/>
        <v>0.31952631022416722</v>
      </c>
      <c r="BS90" s="24">
        <f t="shared" si="126"/>
        <v>0.31685447897022478</v>
      </c>
      <c r="BT90" s="24">
        <f t="shared" si="127"/>
        <v>0.31333181368770924</v>
      </c>
      <c r="BU90" s="24">
        <f t="shared" si="128"/>
        <v>0.30999833254291009</v>
      </c>
      <c r="BV90" s="24">
        <f t="shared" si="129"/>
        <v>0.30335196626959227</v>
      </c>
      <c r="BW90" s="24">
        <f t="shared" si="130"/>
        <v>0.31393032573977386</v>
      </c>
      <c r="BY90" s="112">
        <f t="shared" si="131"/>
        <v>0.25455624535335186</v>
      </c>
      <c r="BZ90" s="112">
        <f t="shared" si="132"/>
        <v>0.43071912761995268</v>
      </c>
      <c r="CA90" s="112">
        <f t="shared" si="133"/>
        <v>0.21486306378914288</v>
      </c>
      <c r="CB90" s="112">
        <f t="shared" si="134"/>
        <v>0.37143065399088115</v>
      </c>
      <c r="CC90" s="112">
        <f t="shared" si="135"/>
        <v>0.51383563249018249</v>
      </c>
      <c r="CD90" s="112">
        <f t="shared" si="136"/>
        <v>0.20270999311974092</v>
      </c>
      <c r="CE90" s="112">
        <f t="shared" si="137"/>
        <v>0.26881458687471982</v>
      </c>
      <c r="CF90" s="112">
        <f t="shared" si="138"/>
        <v>0.28296642167243902</v>
      </c>
      <c r="CG90" s="112">
        <f t="shared" si="139"/>
        <v>0.27806511963645741</v>
      </c>
      <c r="CH90" s="112">
        <f t="shared" si="140"/>
        <v>0.27547724070993684</v>
      </c>
      <c r="CI90" s="112">
        <f t="shared" si="141"/>
        <v>0.27206526203936909</v>
      </c>
      <c r="CJ90" s="112">
        <f t="shared" si="142"/>
        <v>0.26883652310091688</v>
      </c>
      <c r="CK90" s="112">
        <f t="shared" si="143"/>
        <v>0.26239899408733214</v>
      </c>
      <c r="CL90" s="112">
        <f t="shared" si="144"/>
        <v>0.27264496808349947</v>
      </c>
    </row>
    <row r="91" spans="1:90" x14ac:dyDescent="0.15">
      <c r="A91" t="s">
        <v>70</v>
      </c>
      <c r="B91" s="8">
        <f t="shared" si="145"/>
        <v>598.51811538457287</v>
      </c>
      <c r="C91" s="8">
        <f t="shared" si="146"/>
        <v>836.92205656111082</v>
      </c>
      <c r="D91" s="8">
        <f t="shared" si="147"/>
        <v>1295.7545615535428</v>
      </c>
      <c r="E91" s="8">
        <f t="shared" si="148"/>
        <v>2174.2030981925568</v>
      </c>
      <c r="F91" s="8">
        <f t="shared" si="149"/>
        <v>3296.2128300880704</v>
      </c>
      <c r="G91" s="8">
        <f t="shared" si="150"/>
        <v>4723.8145166942795</v>
      </c>
      <c r="H91" s="8">
        <f t="shared" si="151"/>
        <v>6300.4113329349821</v>
      </c>
      <c r="I91" s="8">
        <f t="shared" si="152"/>
        <v>9024.885349223212</v>
      </c>
      <c r="J91" s="8">
        <f t="shared" si="153"/>
        <v>12762.292994876103</v>
      </c>
      <c r="K91" s="8">
        <f t="shared" si="154"/>
        <v>17991.74519243028</v>
      </c>
      <c r="L91" s="8">
        <f t="shared" si="155"/>
        <v>25270.313766335465</v>
      </c>
      <c r="M91" s="8">
        <f t="shared" si="156"/>
        <v>35094.141349717524</v>
      </c>
      <c r="N91" s="8">
        <f t="shared" si="157"/>
        <v>48343.585450049795</v>
      </c>
      <c r="O91" s="8">
        <f t="shared" si="158"/>
        <v>66133.840723567308</v>
      </c>
      <c r="P91" s="24"/>
      <c r="Q91" s="72">
        <v>470.06900000000007</v>
      </c>
      <c r="R91" s="72">
        <v>660.43119999999999</v>
      </c>
      <c r="S91" s="72">
        <v>913.57600000000002</v>
      </c>
      <c r="T91" s="72">
        <v>1290.5820000000001</v>
      </c>
      <c r="U91" s="72">
        <v>1950.8979999999999</v>
      </c>
      <c r="V91" s="72">
        <v>2431.7530000000002</v>
      </c>
      <c r="W91" s="72">
        <v>3162.1136531059997</v>
      </c>
      <c r="X91" s="72">
        <v>4570.7716520258591</v>
      </c>
      <c r="Y91" s="72">
        <v>6471.1856583757653</v>
      </c>
      <c r="Z91" s="72">
        <v>9146.9739342444427</v>
      </c>
      <c r="AA91" s="72">
        <v>12894.538229903275</v>
      </c>
      <c r="AB91" s="72">
        <v>17913.193601927665</v>
      </c>
      <c r="AC91" s="72">
        <v>24670.255708971323</v>
      </c>
      <c r="AD91" s="72">
        <v>33756.780768591241</v>
      </c>
      <c r="AF91" s="72">
        <v>128.44911538457274</v>
      </c>
      <c r="AG91" s="72">
        <v>176.49085656111077</v>
      </c>
      <c r="AH91" s="72">
        <v>382.17856155354286</v>
      </c>
      <c r="AI91" s="72">
        <v>883.62109819255659</v>
      </c>
      <c r="AJ91" s="72">
        <v>1345.3148300880703</v>
      </c>
      <c r="AK91" s="72">
        <v>2292.0615166942794</v>
      </c>
      <c r="AL91" s="72">
        <v>3138.2976798289824</v>
      </c>
      <c r="AM91" s="72">
        <v>4454.1136971973538</v>
      </c>
      <c r="AN91" s="72">
        <v>6291.1073365003376</v>
      </c>
      <c r="AO91" s="72">
        <v>8844.7712581858359</v>
      </c>
      <c r="AP91" s="72">
        <v>12375.775536432191</v>
      </c>
      <c r="AQ91" s="72">
        <v>17180.947747789854</v>
      </c>
      <c r="AR91" s="72">
        <v>23673.329741078473</v>
      </c>
      <c r="AS91" s="72">
        <v>32377.05995497607</v>
      </c>
      <c r="AU91" s="24">
        <f t="shared" si="103"/>
        <v>0.39832368486182479</v>
      </c>
      <c r="AV91" s="24">
        <f t="shared" si="104"/>
        <v>0.54823803649979275</v>
      </c>
      <c r="AW91" s="24">
        <f t="shared" si="105"/>
        <v>0.67794361887933441</v>
      </c>
      <c r="AX91" s="24">
        <f t="shared" si="106"/>
        <v>0.51605562186359455</v>
      </c>
      <c r="AY91" s="24">
        <f t="shared" si="107"/>
        <v>0.43310361320572421</v>
      </c>
      <c r="AZ91" s="24">
        <f t="shared" si="108"/>
        <v>0.33375502163958881</v>
      </c>
      <c r="BA91" s="24">
        <f t="shared" si="109"/>
        <v>0.43242795943277912</v>
      </c>
      <c r="BB91" s="24">
        <f t="shared" si="110"/>
        <v>0.41412245153613791</v>
      </c>
      <c r="BC91" s="24">
        <f t="shared" si="111"/>
        <v>0.40975804266942739</v>
      </c>
      <c r="BD91" s="24">
        <f t="shared" si="112"/>
        <v>0.40455044777799087</v>
      </c>
      <c r="BE91" s="24">
        <f t="shared" si="113"/>
        <v>0.38874972721823253</v>
      </c>
      <c r="BF91" s="24">
        <f t="shared" si="114"/>
        <v>0.37754005628175658</v>
      </c>
      <c r="BG91" s="24">
        <f t="shared" si="115"/>
        <v>0.3679961903508171</v>
      </c>
      <c r="BH91" s="24">
        <f t="shared" si="116"/>
        <v>0.39915225673661503</v>
      </c>
      <c r="BJ91" s="24">
        <f t="shared" si="117"/>
        <v>0.40496650491736297</v>
      </c>
      <c r="BK91" s="24">
        <f t="shared" si="118"/>
        <v>0.38330230310136781</v>
      </c>
      <c r="BL91" s="24">
        <f t="shared" si="119"/>
        <v>0.41267064809058041</v>
      </c>
      <c r="BM91" s="24">
        <f t="shared" si="120"/>
        <v>0.51164203436899003</v>
      </c>
      <c r="BN91" s="24">
        <f t="shared" si="121"/>
        <v>0.24647880104444231</v>
      </c>
      <c r="BO91" s="24">
        <f t="shared" si="122"/>
        <v>0.30034327216045353</v>
      </c>
      <c r="BP91" s="24">
        <f t="shared" si="123"/>
        <v>0.44547987626447227</v>
      </c>
      <c r="BQ91" s="24">
        <f t="shared" si="124"/>
        <v>0.41577531126666623</v>
      </c>
      <c r="BR91" s="24">
        <f t="shared" si="125"/>
        <v>0.41349273798154118</v>
      </c>
      <c r="BS91" s="24">
        <f t="shared" si="126"/>
        <v>0.40970536514034439</v>
      </c>
      <c r="BT91" s="24">
        <f t="shared" si="127"/>
        <v>0.38920783998187702</v>
      </c>
      <c r="BU91" s="24">
        <f t="shared" si="128"/>
        <v>0.37721147089687679</v>
      </c>
      <c r="BV91" s="24">
        <f t="shared" si="129"/>
        <v>0.36831904649920633</v>
      </c>
      <c r="BW91" s="24">
        <f t="shared" si="130"/>
        <v>0.40252927615714218</v>
      </c>
      <c r="BY91" s="112">
        <f t="shared" si="131"/>
        <v>0.37401379552286151</v>
      </c>
      <c r="BZ91" s="112">
        <f t="shared" si="132"/>
        <v>1.1654298075278011</v>
      </c>
      <c r="CA91" s="112">
        <f t="shared" si="133"/>
        <v>1.3120634883355748</v>
      </c>
      <c r="CB91" s="112">
        <f t="shared" si="134"/>
        <v>0.52250193305694759</v>
      </c>
      <c r="CC91" s="112">
        <f t="shared" si="135"/>
        <v>0.70373615560621672</v>
      </c>
      <c r="CD91" s="112">
        <f t="shared" si="136"/>
        <v>0.36920307634464589</v>
      </c>
      <c r="CE91" s="112">
        <f t="shared" si="137"/>
        <v>0.41927699396574614</v>
      </c>
      <c r="CF91" s="112">
        <f t="shared" si="138"/>
        <v>0.41242630165881677</v>
      </c>
      <c r="CG91" s="112">
        <f t="shared" si="139"/>
        <v>0.40591644444999542</v>
      </c>
      <c r="CH91" s="112">
        <f t="shared" si="140"/>
        <v>0.39921940038623505</v>
      </c>
      <c r="CI91" s="112">
        <f t="shared" si="141"/>
        <v>0.38827241147126901</v>
      </c>
      <c r="CJ91" s="112">
        <f t="shared" si="142"/>
        <v>0.3778826458583342</v>
      </c>
      <c r="CK91" s="112">
        <f t="shared" si="143"/>
        <v>0.36765973815650854</v>
      </c>
      <c r="CL91" s="112">
        <f t="shared" si="144"/>
        <v>0.39569941430339939</v>
      </c>
    </row>
    <row r="92" spans="1:90" x14ac:dyDescent="0.15">
      <c r="A92" t="s">
        <v>132</v>
      </c>
      <c r="B92" s="8">
        <f t="shared" si="145"/>
        <v>623.19331544444447</v>
      </c>
      <c r="C92" s="8">
        <f t="shared" si="146"/>
        <v>839.91785741753233</v>
      </c>
      <c r="D92" s="8">
        <f t="shared" si="147"/>
        <v>1010.7894744914929</v>
      </c>
      <c r="E92" s="8">
        <f t="shared" si="148"/>
        <v>1220.0961190126861</v>
      </c>
      <c r="F92" s="8">
        <f t="shared" si="149"/>
        <v>1418.1578354002679</v>
      </c>
      <c r="G92" s="8">
        <f t="shared" si="150"/>
        <v>1820.2212639991044</v>
      </c>
      <c r="H92" s="8">
        <f t="shared" si="151"/>
        <v>2076.9770307618637</v>
      </c>
      <c r="I92" s="8">
        <f t="shared" si="152"/>
        <v>2647.3170879096715</v>
      </c>
      <c r="J92" s="8">
        <f t="shared" si="153"/>
        <v>3365.0957629412042</v>
      </c>
      <c r="K92" s="8">
        <f t="shared" si="154"/>
        <v>4265.5512339497054</v>
      </c>
      <c r="L92" s="8">
        <f t="shared" si="155"/>
        <v>5400.1273037983119</v>
      </c>
      <c r="M92" s="8">
        <f t="shared" si="156"/>
        <v>6836.2932734253918</v>
      </c>
      <c r="N92" s="8">
        <f t="shared" si="157"/>
        <v>8629.9726668109561</v>
      </c>
      <c r="O92" s="8">
        <f t="shared" si="158"/>
        <v>10702.783476993225</v>
      </c>
      <c r="P92" s="24"/>
      <c r="Q92" s="72">
        <v>501.1302</v>
      </c>
      <c r="R92" s="72">
        <v>686.87400000000002</v>
      </c>
      <c r="S92" s="72">
        <v>829.5</v>
      </c>
      <c r="T92" s="72">
        <v>995.03</v>
      </c>
      <c r="U92" s="72">
        <v>1156.03</v>
      </c>
      <c r="V92" s="72">
        <v>1501.03</v>
      </c>
      <c r="W92" s="72">
        <v>1700</v>
      </c>
      <c r="X92" s="72">
        <v>2184.9778683790496</v>
      </c>
      <c r="Y92" s="72">
        <v>2798.6199920027875</v>
      </c>
      <c r="Z92" s="72">
        <v>3572.2611396650145</v>
      </c>
      <c r="AA92" s="72">
        <v>4552.0832352542402</v>
      </c>
      <c r="AB92" s="72">
        <v>5799.0156035756354</v>
      </c>
      <c r="AC92" s="72">
        <v>7363.070505864328</v>
      </c>
      <c r="AD92" s="72">
        <v>9168.3920555505465</v>
      </c>
      <c r="AF92" s="72">
        <v>122.06311544444446</v>
      </c>
      <c r="AG92" s="72">
        <v>153.04385741753228</v>
      </c>
      <c r="AH92" s="72">
        <v>181.28947449149291</v>
      </c>
      <c r="AI92" s="72">
        <v>225.06611901268613</v>
      </c>
      <c r="AJ92" s="72">
        <v>262.127835400268</v>
      </c>
      <c r="AK92" s="72">
        <v>319.19126399910448</v>
      </c>
      <c r="AL92" s="72">
        <v>376.97703076186389</v>
      </c>
      <c r="AM92" s="72">
        <v>462.33921953062168</v>
      </c>
      <c r="AN92" s="72">
        <v>566.47577093841653</v>
      </c>
      <c r="AO92" s="72">
        <v>693.29009428469101</v>
      </c>
      <c r="AP92" s="72">
        <v>848.04406854407193</v>
      </c>
      <c r="AQ92" s="72">
        <v>1037.2776698497564</v>
      </c>
      <c r="AR92" s="72">
        <v>1266.9021609466276</v>
      </c>
      <c r="AS92" s="72">
        <v>1534.3914214426788</v>
      </c>
      <c r="AU92" s="24">
        <f t="shared" si="103"/>
        <v>0.3477645484989289</v>
      </c>
      <c r="AV92" s="24">
        <f t="shared" si="104"/>
        <v>0.20343848575780243</v>
      </c>
      <c r="AW92" s="24">
        <f t="shared" si="105"/>
        <v>0.20707244169364847</v>
      </c>
      <c r="AX92" s="24">
        <f t="shared" si="106"/>
        <v>0.162332879599564</v>
      </c>
      <c r="AY92" s="24">
        <f t="shared" si="107"/>
        <v>0.28351105819286748</v>
      </c>
      <c r="AZ92" s="24">
        <f t="shared" si="108"/>
        <v>0.1410574482569531</v>
      </c>
      <c r="BA92" s="24">
        <f t="shared" si="109"/>
        <v>0.27460104213988301</v>
      </c>
      <c r="BB92" s="24">
        <f t="shared" si="110"/>
        <v>0.27113437914545124</v>
      </c>
      <c r="BC92" s="24">
        <f t="shared" si="111"/>
        <v>0.26758687848498952</v>
      </c>
      <c r="BD92" s="24">
        <f t="shared" si="112"/>
        <v>0.26598580291767848</v>
      </c>
      <c r="BE92" s="24">
        <f t="shared" si="113"/>
        <v>0.2659503913207597</v>
      </c>
      <c r="BF92" s="24">
        <f t="shared" si="114"/>
        <v>0.26237601601413219</v>
      </c>
      <c r="BG92" s="24">
        <f t="shared" si="115"/>
        <v>0.24018741312517244</v>
      </c>
      <c r="BH92" s="24">
        <f t="shared" si="116"/>
        <v>0.26393161757589811</v>
      </c>
      <c r="BJ92" s="24">
        <f t="shared" si="117"/>
        <v>0.37064978322998687</v>
      </c>
      <c r="BK92" s="24">
        <f t="shared" si="118"/>
        <v>0.20764507027489754</v>
      </c>
      <c r="BL92" s="24">
        <f t="shared" si="119"/>
        <v>0.19955394816154315</v>
      </c>
      <c r="BM92" s="24">
        <f t="shared" si="120"/>
        <v>0.16180416670854147</v>
      </c>
      <c r="BN92" s="24">
        <f t="shared" si="121"/>
        <v>0.29843516171725648</v>
      </c>
      <c r="BO92" s="24">
        <f t="shared" si="122"/>
        <v>0.13255564512368179</v>
      </c>
      <c r="BP92" s="24">
        <f t="shared" si="123"/>
        <v>0.28528109904649979</v>
      </c>
      <c r="BQ92" s="24">
        <f t="shared" si="124"/>
        <v>0.28084592183030899</v>
      </c>
      <c r="BR92" s="24">
        <f t="shared" si="125"/>
        <v>0.27643665444860321</v>
      </c>
      <c r="BS92" s="24">
        <f t="shared" si="126"/>
        <v>0.27428624540061142</v>
      </c>
      <c r="BT92" s="24">
        <f t="shared" si="127"/>
        <v>0.27392565203209696</v>
      </c>
      <c r="BU92" s="24">
        <f t="shared" si="128"/>
        <v>0.26971041452695976</v>
      </c>
      <c r="BV92" s="24">
        <f t="shared" si="129"/>
        <v>0.24518596531818715</v>
      </c>
      <c r="BW92" s="24">
        <f t="shared" si="130"/>
        <v>0.27218180306008755</v>
      </c>
      <c r="BY92" s="112">
        <f t="shared" si="131"/>
        <v>0.25380920239733129</v>
      </c>
      <c r="BZ92" s="112">
        <f t="shared" si="132"/>
        <v>0.18455897251009112</v>
      </c>
      <c r="CA92" s="112">
        <f t="shared" si="133"/>
        <v>0.24147372396541122</v>
      </c>
      <c r="CB92" s="112">
        <f t="shared" si="134"/>
        <v>0.16467034909635969</v>
      </c>
      <c r="CC92" s="112">
        <f t="shared" si="135"/>
        <v>0.21769312866640389</v>
      </c>
      <c r="CD92" s="112">
        <f t="shared" si="136"/>
        <v>0.18103805861967937</v>
      </c>
      <c r="CE92" s="112">
        <f t="shared" si="137"/>
        <v>0.22643869998191213</v>
      </c>
      <c r="CF92" s="112">
        <f t="shared" si="138"/>
        <v>0.22523841155746394</v>
      </c>
      <c r="CG92" s="112">
        <f t="shared" si="139"/>
        <v>0.22386539698987562</v>
      </c>
      <c r="CH92" s="112">
        <f t="shared" si="140"/>
        <v>0.223216768182805</v>
      </c>
      <c r="CI92" s="112">
        <f t="shared" si="141"/>
        <v>0.22314123560885468</v>
      </c>
      <c r="CJ92" s="112">
        <f t="shared" si="142"/>
        <v>0.22137224946733025</v>
      </c>
      <c r="CK92" s="112">
        <f t="shared" si="143"/>
        <v>0.21113647820774384</v>
      </c>
      <c r="CL92" s="112">
        <f t="shared" si="144"/>
        <v>0.22204937482771947</v>
      </c>
    </row>
    <row r="93" spans="1:90" x14ac:dyDescent="0.15">
      <c r="A93" t="s">
        <v>205</v>
      </c>
      <c r="B93" s="8">
        <f t="shared" si="145"/>
        <v>56.043269326986341</v>
      </c>
      <c r="C93" s="8">
        <f t="shared" si="146"/>
        <v>99.659163820189974</v>
      </c>
      <c r="D93" s="8">
        <f t="shared" si="147"/>
        <v>142.73714675861351</v>
      </c>
      <c r="E93" s="8">
        <f t="shared" si="148"/>
        <v>357.53947426372309</v>
      </c>
      <c r="F93" s="8">
        <f t="shared" si="149"/>
        <v>575.40522528406768</v>
      </c>
      <c r="G93" s="8">
        <f t="shared" si="150"/>
        <v>786.72288300657226</v>
      </c>
      <c r="H93" s="8">
        <f t="shared" si="151"/>
        <v>1025.0294170095012</v>
      </c>
      <c r="I93" s="8">
        <f t="shared" si="152"/>
        <v>1394.0069818035242</v>
      </c>
      <c r="J93" s="8">
        <f t="shared" si="153"/>
        <v>1830.4090080286981</v>
      </c>
      <c r="K93" s="8">
        <f t="shared" si="154"/>
        <v>2395.8602934022083</v>
      </c>
      <c r="L93" s="8">
        <f t="shared" si="155"/>
        <v>3136.0851314428078</v>
      </c>
      <c r="M93" s="8">
        <f t="shared" si="156"/>
        <v>4104.6015293181845</v>
      </c>
      <c r="N93" s="8">
        <f t="shared" si="157"/>
        <v>5371.0413531989416</v>
      </c>
      <c r="O93" s="8">
        <f t="shared" si="158"/>
        <v>6991.9974025351949</v>
      </c>
      <c r="P93" s="24"/>
      <c r="Q93" s="72">
        <v>48.942999999999998</v>
      </c>
      <c r="R93" s="72">
        <v>88.661000000000001</v>
      </c>
      <c r="S93" s="72">
        <v>128.08600000000001</v>
      </c>
      <c r="T93" s="72">
        <v>324.976</v>
      </c>
      <c r="U93" s="72">
        <v>525</v>
      </c>
      <c r="V93" s="72">
        <v>720</v>
      </c>
      <c r="W93" s="72">
        <v>940</v>
      </c>
      <c r="X93" s="72">
        <v>1281.6267054657988</v>
      </c>
      <c r="Y93" s="72">
        <v>1686.9290955578622</v>
      </c>
      <c r="Z93" s="72">
        <v>2213.3034114745619</v>
      </c>
      <c r="AA93" s="72">
        <v>2903.893169246443</v>
      </c>
      <c r="AB93" s="72">
        <v>3809.4281398436792</v>
      </c>
      <c r="AC93" s="72">
        <v>4996.0367943197743</v>
      </c>
      <c r="AD93" s="72">
        <v>6518.1439044835297</v>
      </c>
      <c r="AF93" s="72">
        <v>7.1002693269863419</v>
      </c>
      <c r="AG93" s="72">
        <v>10.998163820189966</v>
      </c>
      <c r="AH93" s="72">
        <v>14.651146758613507</v>
      </c>
      <c r="AI93" s="72">
        <v>32.563474263723073</v>
      </c>
      <c r="AJ93" s="72">
        <v>50.405225284067626</v>
      </c>
      <c r="AK93" s="72">
        <v>66.722883006572303</v>
      </c>
      <c r="AL93" s="72">
        <v>85.029417009501216</v>
      </c>
      <c r="AM93" s="72">
        <v>112.38027633772542</v>
      </c>
      <c r="AN93" s="72">
        <v>143.47991247083579</v>
      </c>
      <c r="AO93" s="72">
        <v>182.55688192764649</v>
      </c>
      <c r="AP93" s="72">
        <v>232.19196219636476</v>
      </c>
      <c r="AQ93" s="72">
        <v>295.17338947450503</v>
      </c>
      <c r="AR93" s="72">
        <v>375.00455887916706</v>
      </c>
      <c r="AS93" s="72">
        <v>473.85349805166504</v>
      </c>
      <c r="AU93" s="24">
        <f t="shared" si="103"/>
        <v>0.77825392802702553</v>
      </c>
      <c r="AV93" s="24">
        <f t="shared" si="104"/>
        <v>0.43225310435221975</v>
      </c>
      <c r="AW93" s="24">
        <f t="shared" si="105"/>
        <v>1.504880350931824</v>
      </c>
      <c r="AX93" s="24">
        <f t="shared" si="106"/>
        <v>0.60934740553890721</v>
      </c>
      <c r="AY93" s="24">
        <f t="shared" si="107"/>
        <v>0.36725015421641438</v>
      </c>
      <c r="AZ93" s="24">
        <f t="shared" si="108"/>
        <v>0.30291038833420858</v>
      </c>
      <c r="BA93" s="24">
        <f t="shared" si="109"/>
        <v>0.35996778109110883</v>
      </c>
      <c r="BB93" s="24">
        <f t="shared" si="110"/>
        <v>0.31305583969211548</v>
      </c>
      <c r="BC93" s="24">
        <f t="shared" si="111"/>
        <v>0.30892072913391422</v>
      </c>
      <c r="BD93" s="24">
        <f t="shared" si="112"/>
        <v>0.30895993396570431</v>
      </c>
      <c r="BE93" s="24">
        <f t="shared" si="113"/>
        <v>0.30882975342885377</v>
      </c>
      <c r="BF93" s="24">
        <f t="shared" si="114"/>
        <v>0.30854147834689472</v>
      </c>
      <c r="BG93" s="24">
        <f t="shared" si="115"/>
        <v>0.3017954885733336</v>
      </c>
      <c r="BH93" s="24">
        <f t="shared" si="116"/>
        <v>0.3155990805524469</v>
      </c>
      <c r="BJ93" s="24">
        <f t="shared" si="117"/>
        <v>0.81151543632388701</v>
      </c>
      <c r="BK93" s="24">
        <f t="shared" si="118"/>
        <v>0.44467127598380363</v>
      </c>
      <c r="BL93" s="24">
        <f t="shared" si="119"/>
        <v>1.5371703386786999</v>
      </c>
      <c r="BM93" s="24">
        <f t="shared" si="120"/>
        <v>0.61550391413519767</v>
      </c>
      <c r="BN93" s="24">
        <f t="shared" si="121"/>
        <v>0.37142857142857144</v>
      </c>
      <c r="BO93" s="24">
        <f t="shared" si="122"/>
        <v>0.30555555555555558</v>
      </c>
      <c r="BP93" s="24">
        <f t="shared" si="123"/>
        <v>0.36343266538914754</v>
      </c>
      <c r="BQ93" s="24">
        <f t="shared" si="124"/>
        <v>0.31624059358591383</v>
      </c>
      <c r="BR93" s="24">
        <f t="shared" si="125"/>
        <v>0.31203108494766307</v>
      </c>
      <c r="BS93" s="24">
        <f t="shared" si="126"/>
        <v>0.31201766291580957</v>
      </c>
      <c r="BT93" s="24">
        <f t="shared" si="127"/>
        <v>0.31183480858981505</v>
      </c>
      <c r="BU93" s="24">
        <f t="shared" si="128"/>
        <v>0.31149259440415333</v>
      </c>
      <c r="BV93" s="24">
        <f t="shared" si="129"/>
        <v>0.30466291038815196</v>
      </c>
      <c r="BW93" s="24">
        <f t="shared" si="130"/>
        <v>0.31868874250985857</v>
      </c>
      <c r="BY93" s="112">
        <f t="shared" si="131"/>
        <v>0.54897839978952701</v>
      </c>
      <c r="BZ93" s="112">
        <f t="shared" si="132"/>
        <v>0.33214480145472547</v>
      </c>
      <c r="CA93" s="112">
        <f t="shared" si="133"/>
        <v>1.2225887707103058</v>
      </c>
      <c r="CB93" s="112">
        <f t="shared" si="134"/>
        <v>0.54790686263538313</v>
      </c>
      <c r="CC93" s="112">
        <f t="shared" si="135"/>
        <v>0.32372948698361359</v>
      </c>
      <c r="CD93" s="112">
        <f t="shared" si="136"/>
        <v>0.27436665170966457</v>
      </c>
      <c r="CE93" s="112">
        <f t="shared" si="137"/>
        <v>0.32166349353151524</v>
      </c>
      <c r="CF93" s="112">
        <f t="shared" si="138"/>
        <v>0.2767357150791272</v>
      </c>
      <c r="CG93" s="112">
        <f t="shared" si="139"/>
        <v>0.27235150052627488</v>
      </c>
      <c r="CH93" s="112">
        <f t="shared" si="140"/>
        <v>0.27188829993486818</v>
      </c>
      <c r="CI93" s="112">
        <f t="shared" si="141"/>
        <v>0.27124723303245468</v>
      </c>
      <c r="CJ93" s="112">
        <f t="shared" si="142"/>
        <v>0.27045517059239277</v>
      </c>
      <c r="CK93" s="112">
        <f t="shared" si="143"/>
        <v>0.26359396661188006</v>
      </c>
      <c r="CL93" s="112">
        <f t="shared" si="144"/>
        <v>0.27815089092181267</v>
      </c>
    </row>
    <row r="94" spans="1:90" x14ac:dyDescent="0.15">
      <c r="A94" t="s">
        <v>142</v>
      </c>
      <c r="B94" s="8">
        <f t="shared" si="145"/>
        <v>33.136250532447747</v>
      </c>
      <c r="C94" s="8">
        <f t="shared" si="146"/>
        <v>58.26745945812241</v>
      </c>
      <c r="D94" s="8">
        <f t="shared" si="147"/>
        <v>125.41919598087929</v>
      </c>
      <c r="E94" s="8">
        <f t="shared" si="148"/>
        <v>199.70859296734406</v>
      </c>
      <c r="F94" s="8">
        <f t="shared" si="149"/>
        <v>265.5506441456061</v>
      </c>
      <c r="G94" s="8">
        <f t="shared" si="150"/>
        <v>344.81337643066229</v>
      </c>
      <c r="H94" s="8">
        <f t="shared" si="151"/>
        <v>430.95196716570479</v>
      </c>
      <c r="I94" s="8">
        <f t="shared" si="152"/>
        <v>590.85236623443745</v>
      </c>
      <c r="J94" s="8">
        <f t="shared" si="153"/>
        <v>774.35297608282099</v>
      </c>
      <c r="K94" s="8">
        <f t="shared" si="154"/>
        <v>1005.5521306809925</v>
      </c>
      <c r="L94" s="8">
        <f t="shared" si="155"/>
        <v>1302.0300093557944</v>
      </c>
      <c r="M94" s="8">
        <f t="shared" si="156"/>
        <v>1682.1631034639843</v>
      </c>
      <c r="N94" s="8">
        <f t="shared" si="157"/>
        <v>2169.0075640610812</v>
      </c>
      <c r="O94" s="8">
        <f t="shared" si="158"/>
        <v>2783.0403635702382</v>
      </c>
      <c r="P94" s="24"/>
      <c r="Q94" s="72">
        <v>30</v>
      </c>
      <c r="R94" s="72">
        <v>52.807999999999993</v>
      </c>
      <c r="S94" s="72">
        <v>114.054</v>
      </c>
      <c r="T94" s="72">
        <v>182.09100000000001</v>
      </c>
      <c r="U94" s="72">
        <v>242.7</v>
      </c>
      <c r="V94" s="72">
        <v>316</v>
      </c>
      <c r="W94" s="72">
        <v>396</v>
      </c>
      <c r="X94" s="72">
        <v>544.31630263498573</v>
      </c>
      <c r="Y94" s="72">
        <v>715.12537160103341</v>
      </c>
      <c r="Z94" s="72">
        <v>930.8674580073066</v>
      </c>
      <c r="AA94" s="72">
        <v>1208.1335805631068</v>
      </c>
      <c r="AB94" s="72">
        <v>1564.3873268802863</v>
      </c>
      <c r="AC94" s="72">
        <v>2021.5838905815938</v>
      </c>
      <c r="AD94" s="72">
        <v>2599.4257122314648</v>
      </c>
      <c r="AF94" s="72">
        <v>3.1362505324477503</v>
      </c>
      <c r="AG94" s="72">
        <v>5.4594594581224172</v>
      </c>
      <c r="AH94" s="72">
        <v>11.365195980879291</v>
      </c>
      <c r="AI94" s="72">
        <v>17.617592967344045</v>
      </c>
      <c r="AJ94" s="72">
        <v>22.850644145606118</v>
      </c>
      <c r="AK94" s="72">
        <v>28.813376430662295</v>
      </c>
      <c r="AL94" s="72">
        <v>34.951967165704765</v>
      </c>
      <c r="AM94" s="72">
        <v>46.536063599451673</v>
      </c>
      <c r="AN94" s="72">
        <v>59.22760448178758</v>
      </c>
      <c r="AO94" s="72">
        <v>74.68467267368591</v>
      </c>
      <c r="AP94" s="72">
        <v>93.896428792687743</v>
      </c>
      <c r="AQ94" s="72">
        <v>117.77577658369796</v>
      </c>
      <c r="AR94" s="72">
        <v>147.42367347948732</v>
      </c>
      <c r="AS94" s="72">
        <v>183.61465133877326</v>
      </c>
      <c r="AU94" s="24">
        <f t="shared" si="103"/>
        <v>0.75842041636743507</v>
      </c>
      <c r="AV94" s="24">
        <f t="shared" si="104"/>
        <v>1.1524740763928403</v>
      </c>
      <c r="AW94" s="24">
        <f t="shared" si="105"/>
        <v>0.59232876120327305</v>
      </c>
      <c r="AX94" s="24">
        <f t="shared" si="106"/>
        <v>0.32969062672745575</v>
      </c>
      <c r="AY94" s="24">
        <f t="shared" si="107"/>
        <v>0.2984844286108943</v>
      </c>
      <c r="AZ94" s="24">
        <f t="shared" si="108"/>
        <v>0.24981220748077293</v>
      </c>
      <c r="BA94" s="24">
        <f t="shared" si="109"/>
        <v>0.37103995630967757</v>
      </c>
      <c r="BB94" s="24">
        <f t="shared" si="110"/>
        <v>0.3105693068775397</v>
      </c>
      <c r="BC94" s="24">
        <f t="shared" si="111"/>
        <v>0.29857075744413941</v>
      </c>
      <c r="BD94" s="24">
        <f t="shared" si="112"/>
        <v>0.29484088355918203</v>
      </c>
      <c r="BE94" s="24">
        <f t="shared" si="113"/>
        <v>0.2919541726202366</v>
      </c>
      <c r="BF94" s="24">
        <f t="shared" si="114"/>
        <v>0.28941572882829569</v>
      </c>
      <c r="BG94" s="24">
        <f t="shared" si="115"/>
        <v>0.28309389496064719</v>
      </c>
      <c r="BH94" s="24">
        <f t="shared" si="116"/>
        <v>0.30535078281702055</v>
      </c>
      <c r="BJ94" s="24">
        <f t="shared" si="117"/>
        <v>0.76026666666666642</v>
      </c>
      <c r="BK94" s="24">
        <f t="shared" si="118"/>
        <v>1.1597863960006065</v>
      </c>
      <c r="BL94" s="24">
        <f t="shared" si="119"/>
        <v>0.5965332211057921</v>
      </c>
      <c r="BM94" s="24">
        <f t="shared" si="120"/>
        <v>0.33285005848723981</v>
      </c>
      <c r="BN94" s="24">
        <f t="shared" si="121"/>
        <v>0.30201895344046159</v>
      </c>
      <c r="BO94" s="24">
        <f t="shared" si="122"/>
        <v>0.25316455696202533</v>
      </c>
      <c r="BP94" s="24">
        <f t="shared" si="123"/>
        <v>0.37453611776511542</v>
      </c>
      <c r="BQ94" s="24">
        <f t="shared" si="124"/>
        <v>0.31380480088356077</v>
      </c>
      <c r="BR94" s="24">
        <f t="shared" si="125"/>
        <v>0.3016842849852559</v>
      </c>
      <c r="BS94" s="24">
        <f t="shared" si="126"/>
        <v>0.29785778863656853</v>
      </c>
      <c r="BT94" s="24">
        <f t="shared" si="127"/>
        <v>0.2948794339042633</v>
      </c>
      <c r="BU94" s="24">
        <f t="shared" si="128"/>
        <v>0.29225279177699082</v>
      </c>
      <c r="BV94" s="24">
        <f t="shared" si="129"/>
        <v>0.28583618238253305</v>
      </c>
      <c r="BW94" s="24">
        <f t="shared" si="130"/>
        <v>0.30839934424352622</v>
      </c>
      <c r="BY94" s="112">
        <f t="shared" si="131"/>
        <v>0.74075999402428838</v>
      </c>
      <c r="BZ94" s="112">
        <f t="shared" si="132"/>
        <v>1.0817438187896968</v>
      </c>
      <c r="CA94" s="112">
        <f t="shared" si="133"/>
        <v>0.55013543074696947</v>
      </c>
      <c r="CB94" s="112">
        <f t="shared" si="134"/>
        <v>0.29703553646414993</v>
      </c>
      <c r="CC94" s="112">
        <f t="shared" si="135"/>
        <v>0.26094372863457038</v>
      </c>
      <c r="CD94" s="112">
        <f t="shared" si="136"/>
        <v>0.2130465601563436</v>
      </c>
      <c r="CE94" s="112">
        <f t="shared" si="137"/>
        <v>0.331429025978067</v>
      </c>
      <c r="CF94" s="112">
        <f t="shared" si="138"/>
        <v>0.27272484822900767</v>
      </c>
      <c r="CG94" s="112">
        <f t="shared" si="139"/>
        <v>0.26097743319420186</v>
      </c>
      <c r="CH94" s="112">
        <f t="shared" si="140"/>
        <v>0.25723827167245283</v>
      </c>
      <c r="CI94" s="112">
        <f t="shared" si="141"/>
        <v>0.25431582540517073</v>
      </c>
      <c r="CJ94" s="112">
        <f t="shared" si="142"/>
        <v>0.25173170371515163</v>
      </c>
      <c r="CK94" s="112">
        <f t="shared" si="143"/>
        <v>0.24548959475169774</v>
      </c>
      <c r="CL94" s="112">
        <f t="shared" si="144"/>
        <v>0.26741658815371427</v>
      </c>
    </row>
    <row r="95" spans="1:90" x14ac:dyDescent="0.15">
      <c r="A95" t="s">
        <v>39</v>
      </c>
      <c r="B95" s="8">
        <f t="shared" si="145"/>
        <v>1144.2083510815917</v>
      </c>
      <c r="C95" s="8">
        <f t="shared" si="146"/>
        <v>1890.5024217854427</v>
      </c>
      <c r="D95" s="8">
        <f t="shared" si="147"/>
        <v>2778.1366404014871</v>
      </c>
      <c r="E95" s="8">
        <f t="shared" si="148"/>
        <v>3708.4299757918225</v>
      </c>
      <c r="F95" s="8">
        <f t="shared" si="149"/>
        <v>4301.0403230409547</v>
      </c>
      <c r="G95" s="8">
        <f t="shared" si="150"/>
        <v>6461.5609244284005</v>
      </c>
      <c r="H95" s="8">
        <f t="shared" si="151"/>
        <v>7417.3457187046042</v>
      </c>
      <c r="I95" s="8">
        <f t="shared" si="152"/>
        <v>9115.1417478091626</v>
      </c>
      <c r="J95" s="8">
        <f t="shared" si="153"/>
        <v>11195.704748857415</v>
      </c>
      <c r="K95" s="8">
        <f t="shared" si="154"/>
        <v>13879.854210057845</v>
      </c>
      <c r="L95" s="8">
        <f t="shared" si="155"/>
        <v>17131.626574381229</v>
      </c>
      <c r="M95" s="8">
        <f t="shared" si="156"/>
        <v>21038.524865744319</v>
      </c>
      <c r="N95" s="8">
        <f t="shared" si="157"/>
        <v>25639.579274247619</v>
      </c>
      <c r="O95" s="8">
        <f t="shared" si="158"/>
        <v>30968.880208736937</v>
      </c>
      <c r="P95" s="24"/>
      <c r="Q95" s="72">
        <v>1000</v>
      </c>
      <c r="R95" s="72">
        <v>1680</v>
      </c>
      <c r="S95" s="72">
        <v>2492</v>
      </c>
      <c r="T95" s="72">
        <v>3310</v>
      </c>
      <c r="U95" s="72">
        <v>3860</v>
      </c>
      <c r="V95" s="72">
        <v>5850</v>
      </c>
      <c r="W95" s="72">
        <v>6560</v>
      </c>
      <c r="X95" s="72">
        <v>8048.2161096819473</v>
      </c>
      <c r="Y95" s="72">
        <v>9869.8847013749873</v>
      </c>
      <c r="Z95" s="72">
        <v>12225.866953707025</v>
      </c>
      <c r="AA95" s="72">
        <v>15079.814452375434</v>
      </c>
      <c r="AB95" s="72">
        <v>18509.113491568685</v>
      </c>
      <c r="AC95" s="72">
        <v>22545.96548710479</v>
      </c>
      <c r="AD95" s="72">
        <v>27217.642712073757</v>
      </c>
      <c r="AF95" s="72">
        <v>144.20835108159167</v>
      </c>
      <c r="AG95" s="72">
        <v>210.50242178544275</v>
      </c>
      <c r="AH95" s="72">
        <v>286.13664040148694</v>
      </c>
      <c r="AI95" s="72">
        <v>398.42997579182264</v>
      </c>
      <c r="AJ95" s="72">
        <v>441.04032304095438</v>
      </c>
      <c r="AK95" s="72">
        <v>611.56092442840009</v>
      </c>
      <c r="AL95" s="72">
        <v>857.34571870460422</v>
      </c>
      <c r="AM95" s="72">
        <v>1066.9256381272153</v>
      </c>
      <c r="AN95" s="72">
        <v>1325.8200474824284</v>
      </c>
      <c r="AO95" s="72">
        <v>1653.9872563508204</v>
      </c>
      <c r="AP95" s="72">
        <v>2051.8121220057942</v>
      </c>
      <c r="AQ95" s="72">
        <v>2529.4113741756337</v>
      </c>
      <c r="AR95" s="72">
        <v>3093.6137871428286</v>
      </c>
      <c r="AS95" s="72">
        <v>3751.2374966631801</v>
      </c>
      <c r="AU95" s="24">
        <f t="shared" si="103"/>
        <v>0.65223616835028153</v>
      </c>
      <c r="AV95" s="24">
        <f t="shared" si="104"/>
        <v>0.46952292067298074</v>
      </c>
      <c r="AW95" s="24">
        <f t="shared" si="105"/>
        <v>0.33486233969251145</v>
      </c>
      <c r="AX95" s="24">
        <f t="shared" si="106"/>
        <v>0.15980087290783973</v>
      </c>
      <c r="AY95" s="24">
        <f t="shared" si="107"/>
        <v>0.50232512116043071</v>
      </c>
      <c r="AZ95" s="24">
        <f t="shared" si="108"/>
        <v>0.14791856108061907</v>
      </c>
      <c r="BA95" s="24">
        <f t="shared" si="109"/>
        <v>0.22889536142601008</v>
      </c>
      <c r="BB95" s="24">
        <f t="shared" si="110"/>
        <v>0.22825349935433747</v>
      </c>
      <c r="BC95" s="24">
        <f t="shared" si="111"/>
        <v>0.2397481464018032</v>
      </c>
      <c r="BD95" s="24">
        <f t="shared" si="112"/>
        <v>0.23428000864497789</v>
      </c>
      <c r="BE95" s="24">
        <f t="shared" si="113"/>
        <v>0.22805180082581855</v>
      </c>
      <c r="BF95" s="24">
        <f t="shared" si="114"/>
        <v>0.2186966262066643</v>
      </c>
      <c r="BG95" s="24">
        <f t="shared" si="115"/>
        <v>0.20785446116278772</v>
      </c>
      <c r="BH95" s="24">
        <f t="shared" si="116"/>
        <v>0.22650165922708831</v>
      </c>
      <c r="BJ95" s="24">
        <f t="shared" si="117"/>
        <v>0.67999999999999994</v>
      </c>
      <c r="BK95" s="24">
        <f t="shared" si="118"/>
        <v>0.48333333333333339</v>
      </c>
      <c r="BL95" s="24">
        <f t="shared" si="119"/>
        <v>0.32825040128410921</v>
      </c>
      <c r="BM95" s="24">
        <f t="shared" si="120"/>
        <v>0.16616314199395776</v>
      </c>
      <c r="BN95" s="24">
        <f t="shared" si="121"/>
        <v>0.51554404145077726</v>
      </c>
      <c r="BO95" s="24">
        <f t="shared" si="122"/>
        <v>0.12136752136752138</v>
      </c>
      <c r="BP95" s="24">
        <f t="shared" si="123"/>
        <v>0.22686221184176025</v>
      </c>
      <c r="BQ95" s="24">
        <f t="shared" si="124"/>
        <v>0.22634439320057353</v>
      </c>
      <c r="BR95" s="24">
        <f t="shared" si="125"/>
        <v>0.23870413116414846</v>
      </c>
      <c r="BS95" s="24">
        <f t="shared" si="126"/>
        <v>0.23343518373582972</v>
      </c>
      <c r="BT95" s="24">
        <f t="shared" si="127"/>
        <v>0.22740989619093455</v>
      </c>
      <c r="BU95" s="24">
        <f t="shared" si="128"/>
        <v>0.21810077491690683</v>
      </c>
      <c r="BV95" s="24">
        <f t="shared" si="129"/>
        <v>0.20720679394461694</v>
      </c>
      <c r="BW95" s="24">
        <f t="shared" si="130"/>
        <v>0.225400619707947</v>
      </c>
      <c r="BY95" s="112">
        <f t="shared" si="131"/>
        <v>0.45971034414187661</v>
      </c>
      <c r="BZ95" s="112">
        <f t="shared" si="132"/>
        <v>0.35930331810213256</v>
      </c>
      <c r="CA95" s="112">
        <f t="shared" si="133"/>
        <v>0.39244654313678096</v>
      </c>
      <c r="CB95" s="112">
        <f t="shared" si="134"/>
        <v>0.10694563621737996</v>
      </c>
      <c r="CC95" s="112">
        <f t="shared" si="135"/>
        <v>0.3866326784175047</v>
      </c>
      <c r="CD95" s="112">
        <f t="shared" si="136"/>
        <v>0.4018974798069852</v>
      </c>
      <c r="CE95" s="112">
        <f t="shared" si="137"/>
        <v>0.24445205108071599</v>
      </c>
      <c r="CF95" s="112">
        <f t="shared" si="138"/>
        <v>0.24265459569389769</v>
      </c>
      <c r="CG95" s="112">
        <f t="shared" si="139"/>
        <v>0.2475201740172368</v>
      </c>
      <c r="CH95" s="112">
        <f t="shared" si="140"/>
        <v>0.24052474656466938</v>
      </c>
      <c r="CI95" s="112">
        <f t="shared" si="141"/>
        <v>0.2327694855915714</v>
      </c>
      <c r="CJ95" s="112">
        <f t="shared" si="142"/>
        <v>0.22305680235626979</v>
      </c>
      <c r="CK95" s="112">
        <f t="shared" si="143"/>
        <v>0.21257459876001961</v>
      </c>
      <c r="CL95" s="112">
        <f t="shared" si="144"/>
        <v>0.23473591997769727</v>
      </c>
    </row>
    <row r="96" spans="1:90" x14ac:dyDescent="0.15">
      <c r="A96" t="s">
        <v>206</v>
      </c>
      <c r="B96" s="8">
        <f t="shared" si="145"/>
        <v>282.09500000000003</v>
      </c>
      <c r="C96" s="8">
        <f t="shared" si="146"/>
        <v>386.92133787196724</v>
      </c>
      <c r="D96" s="8">
        <f t="shared" si="147"/>
        <v>528.42995530596727</v>
      </c>
      <c r="E96" s="8">
        <f t="shared" si="148"/>
        <v>672.57643384547589</v>
      </c>
      <c r="F96" s="8">
        <f t="shared" si="149"/>
        <v>780.73363371209018</v>
      </c>
      <c r="G96" s="8">
        <f t="shared" si="150"/>
        <v>887.73209222952482</v>
      </c>
      <c r="H96" s="8">
        <f t="shared" si="151"/>
        <v>994.46901628569265</v>
      </c>
      <c r="I96" s="8">
        <f t="shared" si="152"/>
        <v>1280.9127576929372</v>
      </c>
      <c r="J96" s="8">
        <f t="shared" si="153"/>
        <v>1652.7043101849865</v>
      </c>
      <c r="K96" s="8">
        <f t="shared" si="154"/>
        <v>2072.1972649606655</v>
      </c>
      <c r="L96" s="8">
        <f t="shared" si="155"/>
        <v>2550.9326522275196</v>
      </c>
      <c r="M96" s="8">
        <f t="shared" si="156"/>
        <v>3136.6152443799292</v>
      </c>
      <c r="N96" s="8">
        <f t="shared" si="157"/>
        <v>3856.7287796242913</v>
      </c>
      <c r="O96" s="8">
        <f t="shared" si="158"/>
        <v>4722.5386494752911</v>
      </c>
      <c r="P96" s="24"/>
      <c r="Q96" s="72">
        <v>255</v>
      </c>
      <c r="R96" s="72">
        <v>350</v>
      </c>
      <c r="S96" s="72">
        <v>480</v>
      </c>
      <c r="T96" s="72">
        <v>600</v>
      </c>
      <c r="U96" s="72">
        <v>700</v>
      </c>
      <c r="V96" s="72">
        <v>800</v>
      </c>
      <c r="W96" s="72">
        <v>900</v>
      </c>
      <c r="X96" s="72">
        <v>1161.3555120047599</v>
      </c>
      <c r="Y96" s="72">
        <v>1501.3107070413689</v>
      </c>
      <c r="Z96" s="72">
        <v>1885.155596276509</v>
      </c>
      <c r="AA96" s="72">
        <v>2323.4069667919603</v>
      </c>
      <c r="AB96" s="72">
        <v>2860.2243143861851</v>
      </c>
      <c r="AC96" s="72">
        <v>3521.1988599047709</v>
      </c>
      <c r="AD96" s="72">
        <v>4316.8558991984028</v>
      </c>
      <c r="AF96" s="72">
        <v>27.094999999999999</v>
      </c>
      <c r="AG96" s="72">
        <v>36.921337871967239</v>
      </c>
      <c r="AH96" s="72">
        <v>48.429955305967276</v>
      </c>
      <c r="AI96" s="72">
        <v>72.576433845475847</v>
      </c>
      <c r="AJ96" s="72">
        <v>80.733633712090182</v>
      </c>
      <c r="AK96" s="72">
        <v>87.732092229524795</v>
      </c>
      <c r="AL96" s="72">
        <v>94.469016285692661</v>
      </c>
      <c r="AM96" s="72">
        <v>119.55724568817729</v>
      </c>
      <c r="AN96" s="72">
        <v>151.39360314361761</v>
      </c>
      <c r="AO96" s="72">
        <v>187.04166868415663</v>
      </c>
      <c r="AP96" s="72">
        <v>227.52568543555935</v>
      </c>
      <c r="AQ96" s="72">
        <v>276.39092999374384</v>
      </c>
      <c r="AR96" s="72">
        <v>335.52991971952025</v>
      </c>
      <c r="AS96" s="72">
        <v>405.6827502768881</v>
      </c>
      <c r="AU96" s="24">
        <f t="shared" si="103"/>
        <v>0.37159941818170195</v>
      </c>
      <c r="AV96" s="24">
        <f t="shared" si="104"/>
        <v>0.36572968090176872</v>
      </c>
      <c r="AW96" s="24">
        <f t="shared" si="105"/>
        <v>0.27278256482648877</v>
      </c>
      <c r="AX96" s="24">
        <f t="shared" si="106"/>
        <v>0.16081027289080341</v>
      </c>
      <c r="AY96" s="24">
        <f t="shared" si="107"/>
        <v>0.13704860902264171</v>
      </c>
      <c r="AZ96" s="24">
        <f t="shared" si="108"/>
        <v>0.12023551360872831</v>
      </c>
      <c r="BA96" s="24">
        <f t="shared" si="109"/>
        <v>0.2880368686367949</v>
      </c>
      <c r="BB96" s="24">
        <f t="shared" si="110"/>
        <v>0.29025517175868099</v>
      </c>
      <c r="BC96" s="24">
        <f t="shared" si="111"/>
        <v>0.25382214603695519</v>
      </c>
      <c r="BD96" s="24">
        <f t="shared" si="112"/>
        <v>0.23102790229575043</v>
      </c>
      <c r="BE96" s="24">
        <f t="shared" si="113"/>
        <v>0.22959547428309457</v>
      </c>
      <c r="BF96" s="24">
        <f t="shared" si="114"/>
        <v>0.22958299923289438</v>
      </c>
      <c r="BG96" s="24">
        <f t="shared" si="115"/>
        <v>0.22449332564561209</v>
      </c>
      <c r="BH96" s="24">
        <f t="shared" si="116"/>
        <v>0.24926592661465685</v>
      </c>
      <c r="BJ96" s="24">
        <f t="shared" si="117"/>
        <v>0.37254901960784315</v>
      </c>
      <c r="BK96" s="24">
        <f t="shared" si="118"/>
        <v>0.37142857142857144</v>
      </c>
      <c r="BL96" s="24">
        <f t="shared" si="119"/>
        <v>0.25</v>
      </c>
      <c r="BM96" s="24">
        <f t="shared" si="120"/>
        <v>0.16666666666666674</v>
      </c>
      <c r="BN96" s="24">
        <f t="shared" si="121"/>
        <v>0.14285714285714279</v>
      </c>
      <c r="BO96" s="24">
        <f t="shared" si="122"/>
        <v>0.125</v>
      </c>
      <c r="BP96" s="24">
        <f t="shared" si="123"/>
        <v>0.29039501333862217</v>
      </c>
      <c r="BQ96" s="24">
        <f t="shared" si="124"/>
        <v>0.29272276363485816</v>
      </c>
      <c r="BR96" s="24">
        <f t="shared" si="125"/>
        <v>0.25567318439470976</v>
      </c>
      <c r="BS96" s="24">
        <f t="shared" si="126"/>
        <v>0.23247490625233769</v>
      </c>
      <c r="BT96" s="24">
        <f t="shared" si="127"/>
        <v>0.23104748985729118</v>
      </c>
      <c r="BU96" s="24">
        <f t="shared" si="128"/>
        <v>0.23109185604571492</v>
      </c>
      <c r="BV96" s="24">
        <f t="shared" si="129"/>
        <v>0.22596197231392656</v>
      </c>
      <c r="BW96" s="24">
        <f t="shared" si="130"/>
        <v>0.25105097597039805</v>
      </c>
      <c r="BY96" s="112">
        <f t="shared" si="131"/>
        <v>0.36266240531342464</v>
      </c>
      <c r="BZ96" s="112">
        <f t="shared" si="132"/>
        <v>0.31170640332451294</v>
      </c>
      <c r="CA96" s="112">
        <f t="shared" si="133"/>
        <v>0.49858560444579592</v>
      </c>
      <c r="CB96" s="112">
        <f t="shared" si="134"/>
        <v>0.11239460847555582</v>
      </c>
      <c r="CC96" s="112">
        <f t="shared" si="135"/>
        <v>8.6685786278272836E-2</v>
      </c>
      <c r="CD96" s="112">
        <f t="shared" si="136"/>
        <v>7.6789734348779781E-2</v>
      </c>
      <c r="CE96" s="112">
        <f t="shared" si="137"/>
        <v>0.2655709817768499</v>
      </c>
      <c r="CF96" s="112">
        <f t="shared" si="138"/>
        <v>0.2662854707984339</v>
      </c>
      <c r="CG96" s="112">
        <f t="shared" si="139"/>
        <v>0.23546612802868516</v>
      </c>
      <c r="CH96" s="112">
        <f t="shared" si="140"/>
        <v>0.21644383861739969</v>
      </c>
      <c r="CI96" s="112">
        <f t="shared" si="141"/>
        <v>0.21476803581380377</v>
      </c>
      <c r="CJ96" s="112">
        <f t="shared" si="142"/>
        <v>0.21396863394582089</v>
      </c>
      <c r="CK96" s="112">
        <f t="shared" si="143"/>
        <v>0.20908070021299663</v>
      </c>
      <c r="CL96" s="112">
        <f t="shared" si="144"/>
        <v>0.23144176375838166</v>
      </c>
    </row>
    <row r="97" spans="1:90" x14ac:dyDescent="0.15">
      <c r="A97" t="s">
        <v>207</v>
      </c>
      <c r="B97" s="8">
        <f t="shared" si="145"/>
        <v>22.518120903606899</v>
      </c>
      <c r="C97" s="8">
        <f t="shared" si="146"/>
        <v>22.971894736346396</v>
      </c>
      <c r="D97" s="8">
        <f t="shared" si="147"/>
        <v>33.924546056338649</v>
      </c>
      <c r="E97" s="8">
        <f t="shared" si="148"/>
        <v>39.342704480715561</v>
      </c>
      <c r="F97" s="8">
        <f t="shared" si="149"/>
        <v>64.534894990741435</v>
      </c>
      <c r="G97" s="8">
        <f t="shared" si="150"/>
        <v>68.740865239804378</v>
      </c>
      <c r="H97" s="8">
        <f t="shared" si="151"/>
        <v>103.37727186931676</v>
      </c>
      <c r="I97" s="8">
        <f t="shared" si="152"/>
        <v>150.59858445611289</v>
      </c>
      <c r="J97" s="8">
        <f t="shared" si="153"/>
        <v>209.98414366981936</v>
      </c>
      <c r="K97" s="8">
        <f t="shared" si="154"/>
        <v>287.41775699648338</v>
      </c>
      <c r="L97" s="8">
        <f t="shared" si="155"/>
        <v>391.72034745880569</v>
      </c>
      <c r="M97" s="8">
        <f t="shared" si="156"/>
        <v>531.58854734646775</v>
      </c>
      <c r="N97" s="8">
        <f t="shared" si="157"/>
        <v>717.29511358973366</v>
      </c>
      <c r="O97" s="8">
        <f t="shared" si="158"/>
        <v>962.44124222502137</v>
      </c>
      <c r="P97" s="24"/>
      <c r="Q97" s="72">
        <v>20.393000000000001</v>
      </c>
      <c r="R97" s="72">
        <v>20.8553</v>
      </c>
      <c r="S97" s="72">
        <v>30.875</v>
      </c>
      <c r="T97" s="72">
        <v>35.89</v>
      </c>
      <c r="U97" s="72">
        <v>59.015000000000001</v>
      </c>
      <c r="V97" s="72">
        <v>63.015000000000001</v>
      </c>
      <c r="W97" s="72">
        <v>95.015000000000001</v>
      </c>
      <c r="X97" s="72">
        <v>138.76925078458322</v>
      </c>
      <c r="Y97" s="72">
        <v>193.96888231744708</v>
      </c>
      <c r="Z97" s="72">
        <v>266.13450074798925</v>
      </c>
      <c r="AA97" s="72">
        <v>363.55940364926545</v>
      </c>
      <c r="AB97" s="72">
        <v>494.48941509113661</v>
      </c>
      <c r="AC97" s="72">
        <v>668.7020443101984</v>
      </c>
      <c r="AD97" s="72">
        <v>899.15474634813347</v>
      </c>
      <c r="AF97" s="72">
        <v>2.1251209036068994</v>
      </c>
      <c r="AG97" s="72">
        <v>2.1165947363463955</v>
      </c>
      <c r="AH97" s="72">
        <v>3.0495460563386474</v>
      </c>
      <c r="AI97" s="72">
        <v>3.4527044807155636</v>
      </c>
      <c r="AJ97" s="72">
        <v>5.519894990741431</v>
      </c>
      <c r="AK97" s="72">
        <v>5.7258652398043814</v>
      </c>
      <c r="AL97" s="72">
        <v>8.3622718693167641</v>
      </c>
      <c r="AM97" s="72">
        <v>11.829333671529657</v>
      </c>
      <c r="AN97" s="72">
        <v>16.015261352372281</v>
      </c>
      <c r="AO97" s="72">
        <v>21.283256248494123</v>
      </c>
      <c r="AP97" s="72">
        <v>28.160943809540232</v>
      </c>
      <c r="AQ97" s="72">
        <v>37.099132255331114</v>
      </c>
      <c r="AR97" s="72">
        <v>48.593069279535293</v>
      </c>
      <c r="AS97" s="72">
        <v>63.286495876887884</v>
      </c>
      <c r="AU97" s="24">
        <f t="shared" si="103"/>
        <v>2.015149641846059E-2</v>
      </c>
      <c r="AV97" s="24">
        <f t="shared" si="104"/>
        <v>0.47678484712289926</v>
      </c>
      <c r="AW97" s="24">
        <f t="shared" si="105"/>
        <v>0.15971203904626918</v>
      </c>
      <c r="AX97" s="24">
        <f t="shared" si="106"/>
        <v>0.64032686218544588</v>
      </c>
      <c r="AY97" s="24">
        <f t="shared" si="107"/>
        <v>6.5173581667195002E-2</v>
      </c>
      <c r="AZ97" s="24">
        <f t="shared" si="108"/>
        <v>0.50386922696830094</v>
      </c>
      <c r="BA97" s="24">
        <f t="shared" si="109"/>
        <v>0.45678621357400906</v>
      </c>
      <c r="BB97" s="24">
        <f t="shared" si="110"/>
        <v>0.3943301288533192</v>
      </c>
      <c r="BC97" s="24">
        <f t="shared" si="111"/>
        <v>0.36875933569737152</v>
      </c>
      <c r="BD97" s="24">
        <f t="shared" si="112"/>
        <v>0.36289542981715806</v>
      </c>
      <c r="BE97" s="24">
        <f t="shared" si="113"/>
        <v>0.35706135970475961</v>
      </c>
      <c r="BF97" s="24">
        <f t="shared" si="114"/>
        <v>0.34934267709539268</v>
      </c>
      <c r="BG97" s="24">
        <f t="shared" si="115"/>
        <v>0.34176467118037879</v>
      </c>
      <c r="BH97" s="24">
        <f t="shared" si="116"/>
        <v>0.37537557740832361</v>
      </c>
      <c r="BJ97" s="24">
        <f t="shared" si="117"/>
        <v>2.2669543470798859E-2</v>
      </c>
      <c r="BK97" s="24">
        <f t="shared" si="118"/>
        <v>0.48043902509194303</v>
      </c>
      <c r="BL97" s="24">
        <f t="shared" si="119"/>
        <v>0.16242914979757095</v>
      </c>
      <c r="BM97" s="24">
        <f t="shared" si="120"/>
        <v>0.64432989690721643</v>
      </c>
      <c r="BN97" s="24">
        <f t="shared" si="121"/>
        <v>6.7779378124205758E-2</v>
      </c>
      <c r="BO97" s="24">
        <f t="shared" si="122"/>
        <v>0.50781559946044585</v>
      </c>
      <c r="BP97" s="24">
        <f t="shared" si="123"/>
        <v>0.46049835062446154</v>
      </c>
      <c r="BQ97" s="24">
        <f t="shared" si="124"/>
        <v>0.39777999247507889</v>
      </c>
      <c r="BR97" s="24">
        <f t="shared" si="125"/>
        <v>0.37204740043012063</v>
      </c>
      <c r="BS97" s="24">
        <f t="shared" si="126"/>
        <v>0.36607393114179798</v>
      </c>
      <c r="BT97" s="24">
        <f t="shared" si="127"/>
        <v>0.36013375015925186</v>
      </c>
      <c r="BU97" s="24">
        <f t="shared" si="128"/>
        <v>0.35230810590142481</v>
      </c>
      <c r="BV97" s="24">
        <f t="shared" si="129"/>
        <v>0.3446268842734872</v>
      </c>
      <c r="BW97" s="24">
        <f t="shared" si="130"/>
        <v>0.37858836804139084</v>
      </c>
      <c r="BY97" s="112">
        <f t="shared" si="131"/>
        <v>-4.0120857340553151E-3</v>
      </c>
      <c r="BZ97" s="112">
        <f t="shared" si="132"/>
        <v>0.44077938207608192</v>
      </c>
      <c r="CA97" s="112">
        <f t="shared" si="133"/>
        <v>0.1322027662244778</v>
      </c>
      <c r="CB97" s="112">
        <f t="shared" si="134"/>
        <v>0.59871631689644289</v>
      </c>
      <c r="CC97" s="112">
        <f t="shared" si="135"/>
        <v>3.7314160760019144E-2</v>
      </c>
      <c r="CD97" s="112">
        <f t="shared" si="136"/>
        <v>0.4604381205455077</v>
      </c>
      <c r="CE97" s="112">
        <f t="shared" si="137"/>
        <v>0.41460763969351411</v>
      </c>
      <c r="CF97" s="112">
        <f t="shared" si="138"/>
        <v>0.3538599719202391</v>
      </c>
      <c r="CG97" s="112">
        <f t="shared" si="139"/>
        <v>0.32893593056110282</v>
      </c>
      <c r="CH97" s="112">
        <f t="shared" si="140"/>
        <v>0.32315015525562418</v>
      </c>
      <c r="CI97" s="112">
        <f t="shared" si="141"/>
        <v>0.317396622295125</v>
      </c>
      <c r="CJ97" s="112">
        <f t="shared" si="142"/>
        <v>0.30981686970731004</v>
      </c>
      <c r="CK97" s="112">
        <f t="shared" si="143"/>
        <v>0.30237700180714144</v>
      </c>
      <c r="CL97" s="112">
        <f t="shared" si="144"/>
        <v>0.33527137267230733</v>
      </c>
    </row>
    <row r="98" spans="1:90" x14ac:dyDescent="0.15">
      <c r="A98" t="s">
        <v>208</v>
      </c>
      <c r="B98" s="8">
        <f t="shared" si="145"/>
        <v>13.709850887029043</v>
      </c>
      <c r="C98" s="8">
        <f t="shared" si="146"/>
        <v>15.072782821257142</v>
      </c>
      <c r="D98" s="8">
        <f t="shared" si="147"/>
        <v>32.919170845276305</v>
      </c>
      <c r="E98" s="8">
        <f t="shared" si="148"/>
        <v>33.330034264033344</v>
      </c>
      <c r="F98" s="8">
        <f t="shared" si="149"/>
        <v>49.230889985311855</v>
      </c>
      <c r="G98" s="8">
        <f t="shared" si="150"/>
        <v>61.001177246843781</v>
      </c>
      <c r="H98" s="8">
        <f t="shared" si="151"/>
        <v>87.225763150693311</v>
      </c>
      <c r="I98" s="8">
        <f t="shared" si="152"/>
        <v>123.38147228296381</v>
      </c>
      <c r="J98" s="8">
        <f t="shared" si="153"/>
        <v>172.64628664746823</v>
      </c>
      <c r="K98" s="8">
        <f t="shared" si="154"/>
        <v>241.3055917315717</v>
      </c>
      <c r="L98" s="8">
        <f t="shared" si="155"/>
        <v>336.45936753801686</v>
      </c>
      <c r="M98" s="8">
        <f t="shared" si="156"/>
        <v>463.00809346614028</v>
      </c>
      <c r="N98" s="8">
        <f t="shared" si="157"/>
        <v>631.4716169797058</v>
      </c>
      <c r="O98" s="8">
        <f t="shared" si="158"/>
        <v>851.46001584341695</v>
      </c>
      <c r="P98" s="24"/>
      <c r="Q98" s="72">
        <v>12.416</v>
      </c>
      <c r="R98" s="72">
        <v>13.684000000000001</v>
      </c>
      <c r="S98" s="72">
        <v>29.96</v>
      </c>
      <c r="T98" s="72">
        <v>30.405000000000001</v>
      </c>
      <c r="U98" s="72">
        <v>45.019999999999996</v>
      </c>
      <c r="V98" s="72">
        <v>55.92</v>
      </c>
      <c r="W98" s="72">
        <v>80.17</v>
      </c>
      <c r="X98" s="72">
        <v>113.69000931343572</v>
      </c>
      <c r="Y98" s="72">
        <v>159.47874288033765</v>
      </c>
      <c r="Z98" s="72">
        <v>223.43693672331352</v>
      </c>
      <c r="AA98" s="72">
        <v>312.27115927950166</v>
      </c>
      <c r="AB98" s="72">
        <v>430.6951352947641</v>
      </c>
      <c r="AC98" s="72">
        <v>588.69264992611761</v>
      </c>
      <c r="AD98" s="72">
        <v>795.47122565251345</v>
      </c>
      <c r="AF98" s="72">
        <v>1.2938508870290424</v>
      </c>
      <c r="AG98" s="72">
        <v>1.388782821257142</v>
      </c>
      <c r="AH98" s="72">
        <v>2.9591708452763039</v>
      </c>
      <c r="AI98" s="72">
        <v>2.9250342640333438</v>
      </c>
      <c r="AJ98" s="72">
        <v>4.210889985311856</v>
      </c>
      <c r="AK98" s="72">
        <v>5.081177246843783</v>
      </c>
      <c r="AL98" s="72">
        <v>7.0557631506933109</v>
      </c>
      <c r="AM98" s="72">
        <v>9.6914629695280929</v>
      </c>
      <c r="AN98" s="72">
        <v>13.167543767130592</v>
      </c>
      <c r="AO98" s="72">
        <v>17.86865500825818</v>
      </c>
      <c r="AP98" s="72">
        <v>24.188208258515228</v>
      </c>
      <c r="AQ98" s="72">
        <v>32.312958171376195</v>
      </c>
      <c r="AR98" s="72">
        <v>42.778967053588197</v>
      </c>
      <c r="AS98" s="72">
        <v>55.988790190903551</v>
      </c>
      <c r="AU98" s="24">
        <f t="shared" si="103"/>
        <v>9.9412600870631973E-2</v>
      </c>
      <c r="AV98" s="24">
        <f t="shared" si="104"/>
        <v>1.1840141422890009</v>
      </c>
      <c r="AW98" s="24">
        <f t="shared" si="105"/>
        <v>1.2480977139070148E-2</v>
      </c>
      <c r="AX98" s="24">
        <f t="shared" si="106"/>
        <v>0.4770728885339679</v>
      </c>
      <c r="AY98" s="24">
        <f t="shared" si="107"/>
        <v>0.2390833735697977</v>
      </c>
      <c r="AZ98" s="24">
        <f t="shared" si="108"/>
        <v>0.42990294757313707</v>
      </c>
      <c r="BA98" s="24">
        <f t="shared" si="109"/>
        <v>0.41450722614839197</v>
      </c>
      <c r="BB98" s="24">
        <f t="shared" si="110"/>
        <v>0.39928859214388512</v>
      </c>
      <c r="BC98" s="24">
        <f t="shared" si="111"/>
        <v>0.39768770251225272</v>
      </c>
      <c r="BD98" s="24">
        <f t="shared" si="112"/>
        <v>0.3943289300659647</v>
      </c>
      <c r="BE98" s="24">
        <f t="shared" si="113"/>
        <v>0.37611889618090233</v>
      </c>
      <c r="BF98" s="24">
        <f t="shared" si="114"/>
        <v>0.36384574241980339</v>
      </c>
      <c r="BG98" s="24">
        <f t="shared" si="115"/>
        <v>0.3483741674976677</v>
      </c>
      <c r="BH98" s="24">
        <f t="shared" si="116"/>
        <v>0.38471349845328873</v>
      </c>
      <c r="BJ98" s="24">
        <f t="shared" si="117"/>
        <v>0.10212628865979378</v>
      </c>
      <c r="BK98" s="24">
        <f t="shared" si="118"/>
        <v>1.1894182987430573</v>
      </c>
      <c r="BL98" s="24">
        <f t="shared" si="119"/>
        <v>1.485313751668893E-2</v>
      </c>
      <c r="BM98" s="24">
        <f t="shared" si="120"/>
        <v>0.48067752014471288</v>
      </c>
      <c r="BN98" s="24">
        <f t="shared" si="121"/>
        <v>0.24211461572634407</v>
      </c>
      <c r="BO98" s="24">
        <f t="shared" si="122"/>
        <v>0.43365522174535043</v>
      </c>
      <c r="BP98" s="24">
        <f t="shared" si="123"/>
        <v>0.41811162920588396</v>
      </c>
      <c r="BQ98" s="24">
        <f t="shared" si="124"/>
        <v>0.40275072403825263</v>
      </c>
      <c r="BR98" s="24">
        <f t="shared" si="125"/>
        <v>0.40104525962413629</v>
      </c>
      <c r="BS98" s="24">
        <f t="shared" si="126"/>
        <v>0.39758073959899187</v>
      </c>
      <c r="BT98" s="24">
        <f t="shared" si="127"/>
        <v>0.37923443294763515</v>
      </c>
      <c r="BU98" s="24">
        <f t="shared" si="128"/>
        <v>0.36684304438038606</v>
      </c>
      <c r="BV98" s="24">
        <f t="shared" si="129"/>
        <v>0.35125047977471269</v>
      </c>
      <c r="BW98" s="24">
        <f t="shared" si="130"/>
        <v>0.38794810188117257</v>
      </c>
      <c r="BY98" s="112">
        <f t="shared" si="131"/>
        <v>7.3371618924406024E-2</v>
      </c>
      <c r="BZ98" s="112">
        <f t="shared" si="132"/>
        <v>1.1307657323969695</v>
      </c>
      <c r="CA98" s="112">
        <f t="shared" si="133"/>
        <v>-1.1535860221606353E-2</v>
      </c>
      <c r="CB98" s="112">
        <f t="shared" si="134"/>
        <v>0.43960364399473373</v>
      </c>
      <c r="CC98" s="112">
        <f t="shared" si="135"/>
        <v>0.20667537374939848</v>
      </c>
      <c r="CD98" s="112">
        <f t="shared" si="136"/>
        <v>0.38860795597635556</v>
      </c>
      <c r="CE98" s="112">
        <f t="shared" si="137"/>
        <v>0.37355276283271976</v>
      </c>
      <c r="CF98" s="112">
        <f t="shared" si="138"/>
        <v>0.35867451679194318</v>
      </c>
      <c r="CG98" s="112">
        <f t="shared" si="139"/>
        <v>0.35702264023323105</v>
      </c>
      <c r="CH98" s="112">
        <f t="shared" si="140"/>
        <v>0.35366697982228668</v>
      </c>
      <c r="CI98" s="112">
        <f t="shared" si="141"/>
        <v>0.33589713739961402</v>
      </c>
      <c r="CJ98" s="112">
        <f t="shared" si="142"/>
        <v>0.32389510198057669</v>
      </c>
      <c r="CK98" s="112">
        <f t="shared" si="143"/>
        <v>0.30879247553517875</v>
      </c>
      <c r="CL98" s="112">
        <f t="shared" si="144"/>
        <v>0.34433701180130183</v>
      </c>
    </row>
    <row r="99" spans="1:90" x14ac:dyDescent="0.15">
      <c r="A99" t="s">
        <v>125</v>
      </c>
      <c r="B99" s="8">
        <f t="shared" si="145"/>
        <v>99.378751597343253</v>
      </c>
      <c r="C99" s="8">
        <f t="shared" si="146"/>
        <v>132.17874441324591</v>
      </c>
      <c r="D99" s="8">
        <f t="shared" si="147"/>
        <v>153.82790114615096</v>
      </c>
      <c r="E99" s="8">
        <f t="shared" si="148"/>
        <v>175.39238553676483</v>
      </c>
      <c r="F99" s="8">
        <f t="shared" si="149"/>
        <v>218.70675248916862</v>
      </c>
      <c r="G99" s="8">
        <f t="shared" si="150"/>
        <v>403.62009265615524</v>
      </c>
      <c r="H99" s="8">
        <f t="shared" si="151"/>
        <v>478.7244079618942</v>
      </c>
      <c r="I99" s="8">
        <f t="shared" si="152"/>
        <v>735.50208864438139</v>
      </c>
      <c r="J99" s="8">
        <f t="shared" si="153"/>
        <v>1001.7100055203171</v>
      </c>
      <c r="K99" s="8">
        <f t="shared" si="154"/>
        <v>1363.8937532585355</v>
      </c>
      <c r="L99" s="8">
        <f t="shared" si="155"/>
        <v>1849.54376091023</v>
      </c>
      <c r="M99" s="8">
        <f t="shared" si="156"/>
        <v>2507.0746985351557</v>
      </c>
      <c r="N99" s="8">
        <f t="shared" si="157"/>
        <v>3325.9999674487826</v>
      </c>
      <c r="O99" s="8">
        <f t="shared" si="158"/>
        <v>4275.2812813990458</v>
      </c>
      <c r="P99" s="24"/>
      <c r="Q99" s="72">
        <v>90</v>
      </c>
      <c r="R99" s="72">
        <v>120</v>
      </c>
      <c r="S99" s="72">
        <v>140</v>
      </c>
      <c r="T99" s="72">
        <v>160</v>
      </c>
      <c r="U99" s="72">
        <v>200</v>
      </c>
      <c r="V99" s="72">
        <v>370</v>
      </c>
      <c r="W99" s="72">
        <v>440</v>
      </c>
      <c r="X99" s="72">
        <v>677.7293037666002</v>
      </c>
      <c r="Y99" s="72">
        <v>925.31067718379404</v>
      </c>
      <c r="Z99" s="72">
        <v>1262.8975568172802</v>
      </c>
      <c r="AA99" s="72">
        <v>1716.5792665658148</v>
      </c>
      <c r="AB99" s="72">
        <v>2332.1079949083942</v>
      </c>
      <c r="AC99" s="72">
        <v>3100.6805085817982</v>
      </c>
      <c r="AD99" s="72">
        <v>3994.1549545987887</v>
      </c>
      <c r="AF99" s="72">
        <v>9.3787515973432516</v>
      </c>
      <c r="AG99" s="72">
        <v>12.178744413245912</v>
      </c>
      <c r="AH99" s="72">
        <v>13.827901146150953</v>
      </c>
      <c r="AI99" s="72">
        <v>15.392385536764841</v>
      </c>
      <c r="AJ99" s="72">
        <v>18.706752489168622</v>
      </c>
      <c r="AK99" s="72">
        <v>33.620092656155222</v>
      </c>
      <c r="AL99" s="72">
        <v>38.724407961894187</v>
      </c>
      <c r="AM99" s="72">
        <v>57.772784877781184</v>
      </c>
      <c r="AN99" s="72">
        <v>76.39932833652307</v>
      </c>
      <c r="AO99" s="72">
        <v>100.99619644125536</v>
      </c>
      <c r="AP99" s="72">
        <v>132.96449434441513</v>
      </c>
      <c r="AQ99" s="72">
        <v>174.96670362676156</v>
      </c>
      <c r="AR99" s="72">
        <v>225.31945886698426</v>
      </c>
      <c r="AS99" s="72">
        <v>281.126326800257</v>
      </c>
      <c r="AU99" s="24">
        <f t="shared" si="103"/>
        <v>0.3300503607531684</v>
      </c>
      <c r="AV99" s="24">
        <f t="shared" si="104"/>
        <v>0.16378697519792418</v>
      </c>
      <c r="AW99" s="24">
        <f t="shared" si="105"/>
        <v>0.14018578053746955</v>
      </c>
      <c r="AX99" s="24">
        <f t="shared" si="106"/>
        <v>0.24695694068956286</v>
      </c>
      <c r="AY99" s="24">
        <f t="shared" si="107"/>
        <v>0.84548528137531731</v>
      </c>
      <c r="AZ99" s="24">
        <f t="shared" si="108"/>
        <v>0.18607675056880901</v>
      </c>
      <c r="BA99" s="24">
        <f t="shared" si="109"/>
        <v>0.53637891950336147</v>
      </c>
      <c r="BB99" s="24">
        <f t="shared" si="110"/>
        <v>0.3619403955284326</v>
      </c>
      <c r="BC99" s="24">
        <f t="shared" si="111"/>
        <v>0.36156546879063045</v>
      </c>
      <c r="BD99" s="24">
        <f t="shared" si="112"/>
        <v>0.35607612872440231</v>
      </c>
      <c r="BE99" s="24">
        <f t="shared" si="113"/>
        <v>0.35550980275337185</v>
      </c>
      <c r="BF99" s="24">
        <f t="shared" si="114"/>
        <v>0.3266457395115161</v>
      </c>
      <c r="BG99" s="24">
        <f t="shared" si="115"/>
        <v>0.28541230404112472</v>
      </c>
      <c r="BH99" s="24">
        <f t="shared" si="116"/>
        <v>0.36722463388041415</v>
      </c>
      <c r="BJ99" s="24">
        <f t="shared" si="117"/>
        <v>0.33333333333333326</v>
      </c>
      <c r="BK99" s="24">
        <f t="shared" si="118"/>
        <v>0.16666666666666674</v>
      </c>
      <c r="BL99" s="24">
        <f t="shared" si="119"/>
        <v>0.14285714285714279</v>
      </c>
      <c r="BM99" s="24">
        <f t="shared" si="120"/>
        <v>0.25</v>
      </c>
      <c r="BN99" s="24">
        <f t="shared" si="121"/>
        <v>0.85000000000000009</v>
      </c>
      <c r="BO99" s="24">
        <f t="shared" si="122"/>
        <v>0.18918918918918926</v>
      </c>
      <c r="BP99" s="24">
        <f t="shared" si="123"/>
        <v>0.54029387219681868</v>
      </c>
      <c r="BQ99" s="24">
        <f t="shared" si="124"/>
        <v>0.36531012019285081</v>
      </c>
      <c r="BR99" s="24">
        <f t="shared" si="125"/>
        <v>0.36483625225307059</v>
      </c>
      <c r="BS99" s="24">
        <f t="shared" si="126"/>
        <v>0.35923872629217102</v>
      </c>
      <c r="BT99" s="24">
        <f t="shared" si="127"/>
        <v>0.35857868047888353</v>
      </c>
      <c r="BU99" s="24">
        <f t="shared" si="128"/>
        <v>0.32956128762107073</v>
      </c>
      <c r="BV99" s="24">
        <f t="shared" si="129"/>
        <v>0.28815430791534569</v>
      </c>
      <c r="BW99" s="24">
        <f t="shared" si="130"/>
        <v>0.37041838442330755</v>
      </c>
      <c r="BY99" s="112">
        <f t="shared" si="131"/>
        <v>0.29854643092326105</v>
      </c>
      <c r="BZ99" s="112">
        <f t="shared" si="132"/>
        <v>0.13541270569003627</v>
      </c>
      <c r="CA99" s="112">
        <f t="shared" si="133"/>
        <v>0.11313968577576716</v>
      </c>
      <c r="CB99" s="112">
        <f t="shared" si="134"/>
        <v>0.2153250998350702</v>
      </c>
      <c r="CC99" s="112">
        <f t="shared" si="135"/>
        <v>0.79721695016928029</v>
      </c>
      <c r="CD99" s="112">
        <f t="shared" si="136"/>
        <v>0.15182335628704635</v>
      </c>
      <c r="CE99" s="112">
        <f t="shared" si="137"/>
        <v>0.49189588475131996</v>
      </c>
      <c r="CF99" s="112">
        <f t="shared" si="138"/>
        <v>0.32241034421564585</v>
      </c>
      <c r="CG99" s="112">
        <f t="shared" si="139"/>
        <v>0.32195136580767092</v>
      </c>
      <c r="CH99" s="112">
        <f t="shared" si="140"/>
        <v>0.31652972121335465</v>
      </c>
      <c r="CI99" s="112">
        <f t="shared" si="141"/>
        <v>0.31589041487683911</v>
      </c>
      <c r="CJ99" s="112">
        <f t="shared" si="142"/>
        <v>0.28778478531341056</v>
      </c>
      <c r="CK99" s="112">
        <f t="shared" si="143"/>
        <v>0.24767886543797313</v>
      </c>
      <c r="CL99" s="112">
        <f t="shared" si="144"/>
        <v>0.32735810030375578</v>
      </c>
    </row>
    <row r="100" spans="1:90" x14ac:dyDescent="0.15">
      <c r="A100" t="s">
        <v>40</v>
      </c>
      <c r="B100" s="8">
        <f t="shared" si="145"/>
        <v>922.32459735445741</v>
      </c>
      <c r="C100" s="8">
        <f t="shared" si="146"/>
        <v>1173.5193275125903</v>
      </c>
      <c r="D100" s="8">
        <f t="shared" si="147"/>
        <v>1295.6846730455823</v>
      </c>
      <c r="E100" s="8">
        <f t="shared" si="148"/>
        <v>1638.3289638138797</v>
      </c>
      <c r="F100" s="8">
        <f t="shared" si="149"/>
        <v>2498.9382001406029</v>
      </c>
      <c r="G100" s="8">
        <f t="shared" si="150"/>
        <v>3518.9607412492419</v>
      </c>
      <c r="H100" s="8">
        <f t="shared" si="151"/>
        <v>4121.8743620665846</v>
      </c>
      <c r="I100" s="8">
        <f t="shared" si="152"/>
        <v>5042.3734260787369</v>
      </c>
      <c r="J100" s="8">
        <f t="shared" si="153"/>
        <v>6168.0929917903468</v>
      </c>
      <c r="K100" s="8">
        <f t="shared" si="154"/>
        <v>7588.1531990858202</v>
      </c>
      <c r="L100" s="8">
        <f t="shared" si="155"/>
        <v>9375.8347522271961</v>
      </c>
      <c r="M100" s="8">
        <f t="shared" si="156"/>
        <v>11558.444264192916</v>
      </c>
      <c r="N100" s="8">
        <f t="shared" si="157"/>
        <v>14217.988138652263</v>
      </c>
      <c r="O100" s="8">
        <f t="shared" si="158"/>
        <v>17416.07289728698</v>
      </c>
      <c r="P100" s="24"/>
      <c r="Q100" s="72">
        <v>790</v>
      </c>
      <c r="R100" s="72">
        <v>1020</v>
      </c>
      <c r="S100" s="72">
        <v>1070</v>
      </c>
      <c r="T100" s="72">
        <v>1230</v>
      </c>
      <c r="U100" s="72">
        <v>2020</v>
      </c>
      <c r="V100" s="72">
        <v>2960</v>
      </c>
      <c r="W100" s="72">
        <v>3430</v>
      </c>
      <c r="X100" s="72">
        <v>4160.3105109830021</v>
      </c>
      <c r="Y100" s="72">
        <v>5040.9156270040357</v>
      </c>
      <c r="Z100" s="72">
        <v>6141.5219781640735</v>
      </c>
      <c r="AA100" s="72">
        <v>7513.3458317352724</v>
      </c>
      <c r="AB100" s="72">
        <v>9172.7388183354815</v>
      </c>
      <c r="AC100" s="72">
        <v>11178.82664720729</v>
      </c>
      <c r="AD100" s="72">
        <v>13569.261348228149</v>
      </c>
      <c r="AF100" s="72">
        <v>132.32459735445744</v>
      </c>
      <c r="AG100" s="72">
        <v>153.51932751259025</v>
      </c>
      <c r="AH100" s="72">
        <v>225.68467304558229</v>
      </c>
      <c r="AI100" s="72">
        <v>408.32896381387968</v>
      </c>
      <c r="AJ100" s="72">
        <v>478.93820014060304</v>
      </c>
      <c r="AK100" s="72">
        <v>558.96074124924178</v>
      </c>
      <c r="AL100" s="72">
        <v>691.87436206658413</v>
      </c>
      <c r="AM100" s="72">
        <v>882.0629150957343</v>
      </c>
      <c r="AN100" s="72">
        <v>1127.177364786311</v>
      </c>
      <c r="AO100" s="72">
        <v>1446.6312209217463</v>
      </c>
      <c r="AP100" s="72">
        <v>1862.4889204919239</v>
      </c>
      <c r="AQ100" s="72">
        <v>2385.7054458574339</v>
      </c>
      <c r="AR100" s="72">
        <v>3039.1614914449724</v>
      </c>
      <c r="AS100" s="72">
        <v>3846.8115490588316</v>
      </c>
      <c r="AU100" s="24">
        <f t="shared" si="103"/>
        <v>0.27234959457727292</v>
      </c>
      <c r="AV100" s="24">
        <f t="shared" si="104"/>
        <v>0.10410169024820037</v>
      </c>
      <c r="AW100" s="24">
        <f t="shared" si="105"/>
        <v>0.26445036967435298</v>
      </c>
      <c r="AX100" s="24">
        <f t="shared" si="106"/>
        <v>0.52529696741935372</v>
      </c>
      <c r="AY100" s="24">
        <f t="shared" si="107"/>
        <v>0.40818237964077997</v>
      </c>
      <c r="AZ100" s="24">
        <f t="shared" si="108"/>
        <v>0.1713328636349909</v>
      </c>
      <c r="BA100" s="24">
        <f t="shared" si="109"/>
        <v>0.22332050498274802</v>
      </c>
      <c r="BB100" s="24">
        <f t="shared" si="110"/>
        <v>0.2232519233679684</v>
      </c>
      <c r="BC100" s="24">
        <f t="shared" si="111"/>
        <v>0.2302267830892879</v>
      </c>
      <c r="BD100" s="24">
        <f t="shared" si="112"/>
        <v>0.23558848987876857</v>
      </c>
      <c r="BE100" s="24">
        <f t="shared" si="113"/>
        <v>0.23279095351453893</v>
      </c>
      <c r="BF100" s="24">
        <f t="shared" si="114"/>
        <v>0.23009531505017411</v>
      </c>
      <c r="BG100" s="24">
        <f t="shared" si="115"/>
        <v>0.224932298961523</v>
      </c>
      <c r="BH100" s="24">
        <f t="shared" si="116"/>
        <v>0.22859268795344523</v>
      </c>
      <c r="BJ100" s="24">
        <f t="shared" si="117"/>
        <v>0.29113924050632911</v>
      </c>
      <c r="BK100" s="24">
        <f t="shared" si="118"/>
        <v>4.9019607843137303E-2</v>
      </c>
      <c r="BL100" s="24">
        <f t="shared" si="119"/>
        <v>0.14953271028037385</v>
      </c>
      <c r="BM100" s="24">
        <f t="shared" si="120"/>
        <v>0.64227642276422769</v>
      </c>
      <c r="BN100" s="24">
        <f t="shared" si="121"/>
        <v>0.46534653465346532</v>
      </c>
      <c r="BO100" s="24">
        <f t="shared" si="122"/>
        <v>0.15878378378378377</v>
      </c>
      <c r="BP100" s="24">
        <f t="shared" si="123"/>
        <v>0.21291851632157499</v>
      </c>
      <c r="BQ100" s="24">
        <f t="shared" si="124"/>
        <v>0.21166812277503855</v>
      </c>
      <c r="BR100" s="24">
        <f t="shared" si="125"/>
        <v>0.21833461073304261</v>
      </c>
      <c r="BS100" s="24">
        <f t="shared" si="126"/>
        <v>0.22336871193307806</v>
      </c>
      <c r="BT100" s="24">
        <f t="shared" si="127"/>
        <v>0.22085939124366893</v>
      </c>
      <c r="BU100" s="24">
        <f t="shared" si="128"/>
        <v>0.2187010737580164</v>
      </c>
      <c r="BV100" s="24">
        <f t="shared" si="129"/>
        <v>0.2138359218244108</v>
      </c>
      <c r="BW100" s="24">
        <f t="shared" si="130"/>
        <v>0.21709129241027858</v>
      </c>
      <c r="BY100" s="112">
        <f t="shared" si="131"/>
        <v>0.16017226261689332</v>
      </c>
      <c r="BZ100" s="112">
        <f t="shared" si="132"/>
        <v>0.47007335624938618</v>
      </c>
      <c r="CA100" s="112">
        <f t="shared" si="133"/>
        <v>0.80928974176021296</v>
      </c>
      <c r="CB100" s="112">
        <f t="shared" si="134"/>
        <v>0.17292242917871414</v>
      </c>
      <c r="CC100" s="112">
        <f t="shared" si="135"/>
        <v>0.16708322928750796</v>
      </c>
      <c r="CD100" s="112">
        <f t="shared" si="136"/>
        <v>0.23778704121561178</v>
      </c>
      <c r="CE100" s="112">
        <f t="shared" si="137"/>
        <v>0.27488885765483384</v>
      </c>
      <c r="CF100" s="112">
        <f t="shared" si="138"/>
        <v>0.27788771695947934</v>
      </c>
      <c r="CG100" s="112">
        <f t="shared" si="139"/>
        <v>0.28341046060306296</v>
      </c>
      <c r="CH100" s="112">
        <f t="shared" si="140"/>
        <v>0.28746628273735619</v>
      </c>
      <c r="CI100" s="112">
        <f t="shared" si="141"/>
        <v>0.28092329549392292</v>
      </c>
      <c r="CJ100" s="112">
        <f t="shared" si="142"/>
        <v>0.27390474659066011</v>
      </c>
      <c r="CK100" s="112">
        <f t="shared" si="143"/>
        <v>0.26574766095429214</v>
      </c>
      <c r="CL100" s="112">
        <f t="shared" si="144"/>
        <v>0.27773001304214762</v>
      </c>
    </row>
    <row r="101" spans="1:90" x14ac:dyDescent="0.15">
      <c r="A101" t="s">
        <v>12</v>
      </c>
      <c r="B101" s="8">
        <f t="shared" si="145"/>
        <v>1435.5719701932971</v>
      </c>
      <c r="C101" s="8">
        <f t="shared" si="146"/>
        <v>1768.3124934531693</v>
      </c>
      <c r="D101" s="8">
        <f t="shared" si="147"/>
        <v>2402.4791921756396</v>
      </c>
      <c r="E101" s="8">
        <f t="shared" si="148"/>
        <v>3434.2144296843235</v>
      </c>
      <c r="F101" s="8">
        <f t="shared" si="149"/>
        <v>3134.8058251142879</v>
      </c>
      <c r="G101" s="8">
        <f t="shared" si="150"/>
        <v>5454.361856322832</v>
      </c>
      <c r="H101" s="8">
        <f t="shared" si="151"/>
        <v>6221.0693118446534</v>
      </c>
      <c r="I101" s="8">
        <f t="shared" si="152"/>
        <v>7669.3431525462547</v>
      </c>
      <c r="J101" s="8">
        <f t="shared" si="153"/>
        <v>9427.344053455734</v>
      </c>
      <c r="K101" s="8">
        <f t="shared" si="154"/>
        <v>11677.478355416122</v>
      </c>
      <c r="L101" s="8">
        <f t="shared" si="155"/>
        <v>14477.653120208954</v>
      </c>
      <c r="M101" s="8">
        <f t="shared" si="156"/>
        <v>17912.742162334278</v>
      </c>
      <c r="N101" s="8">
        <f t="shared" si="157"/>
        <v>22109.643917077738</v>
      </c>
      <c r="O101" s="8">
        <f t="shared" si="158"/>
        <v>27164.129250329657</v>
      </c>
      <c r="P101" s="24"/>
      <c r="Q101" s="72">
        <v>1245.7539999999999</v>
      </c>
      <c r="R101" s="72">
        <v>1532.7539999999999</v>
      </c>
      <c r="S101" s="72">
        <v>2131.9090000000001</v>
      </c>
      <c r="T101" s="72">
        <v>2640.2190000000001</v>
      </c>
      <c r="U101" s="72">
        <v>2482.5990000000002</v>
      </c>
      <c r="V101" s="72">
        <v>4175</v>
      </c>
      <c r="W101" s="72">
        <v>4523</v>
      </c>
      <c r="X101" s="72">
        <v>5445.9181707429007</v>
      </c>
      <c r="Y101" s="72">
        <v>6525.7297548309525</v>
      </c>
      <c r="Z101" s="72">
        <v>7895.1975323027382</v>
      </c>
      <c r="AA101" s="72">
        <v>9563.2946775469845</v>
      </c>
      <c r="AB101" s="72">
        <v>11574.362445896259</v>
      </c>
      <c r="AC101" s="72">
        <v>13996.125661949238</v>
      </c>
      <c r="AD101" s="72">
        <v>16860.624376446314</v>
      </c>
      <c r="AF101" s="72">
        <v>189.81797019329719</v>
      </c>
      <c r="AG101" s="72">
        <v>235.55849345316938</v>
      </c>
      <c r="AH101" s="72">
        <v>270.57019217563953</v>
      </c>
      <c r="AI101" s="72">
        <v>793.99542968432331</v>
      </c>
      <c r="AJ101" s="72">
        <v>652.20682511428765</v>
      </c>
      <c r="AK101" s="72">
        <v>1279.3618563228324</v>
      </c>
      <c r="AL101" s="72">
        <v>1698.0693118446532</v>
      </c>
      <c r="AM101" s="72">
        <v>2223.4249818033545</v>
      </c>
      <c r="AN101" s="72">
        <v>2901.614298624781</v>
      </c>
      <c r="AO101" s="72">
        <v>3782.2808231133849</v>
      </c>
      <c r="AP101" s="72">
        <v>4914.35844266197</v>
      </c>
      <c r="AQ101" s="72">
        <v>6338.3797164380194</v>
      </c>
      <c r="AR101" s="72">
        <v>8113.5182551284988</v>
      </c>
      <c r="AS101" s="72">
        <v>10303.504873883341</v>
      </c>
      <c r="AU101" s="24">
        <f t="shared" si="103"/>
        <v>0.23178254393965991</v>
      </c>
      <c r="AV101" s="24">
        <f t="shared" si="104"/>
        <v>0.35862818425495968</v>
      </c>
      <c r="AW101" s="24">
        <f t="shared" si="105"/>
        <v>0.42944606590925938</v>
      </c>
      <c r="AX101" s="24">
        <f t="shared" si="106"/>
        <v>-8.7184015646209256E-2</v>
      </c>
      <c r="AY101" s="24">
        <f t="shared" si="107"/>
        <v>0.73993611107443269</v>
      </c>
      <c r="AZ101" s="24">
        <f t="shared" si="108"/>
        <v>0.14056776497749879</v>
      </c>
      <c r="BA101" s="24">
        <f t="shared" si="109"/>
        <v>0.23280143141053733</v>
      </c>
      <c r="BB101" s="24">
        <f t="shared" si="110"/>
        <v>0.22922444151241494</v>
      </c>
      <c r="BC101" s="24">
        <f t="shared" si="111"/>
        <v>0.23868167844532717</v>
      </c>
      <c r="BD101" s="24">
        <f t="shared" si="112"/>
        <v>0.23979276000919203</v>
      </c>
      <c r="BE101" s="24">
        <f t="shared" si="113"/>
        <v>0.23726836204760149</v>
      </c>
      <c r="BF101" s="24">
        <f t="shared" si="114"/>
        <v>0.23429700024200795</v>
      </c>
      <c r="BG101" s="24">
        <f t="shared" si="115"/>
        <v>0.22860998359850471</v>
      </c>
      <c r="BH101" s="24">
        <f t="shared" si="116"/>
        <v>0.23437537640926487</v>
      </c>
      <c r="BJ101" s="24">
        <f t="shared" si="117"/>
        <v>0.23038256349166852</v>
      </c>
      <c r="BK101" s="24">
        <f t="shared" si="118"/>
        <v>0.39090095344719389</v>
      </c>
      <c r="BL101" s="24">
        <f t="shared" si="119"/>
        <v>0.2384295014468254</v>
      </c>
      <c r="BM101" s="24">
        <f t="shared" si="120"/>
        <v>-5.9699593101935844E-2</v>
      </c>
      <c r="BN101" s="24">
        <f t="shared" si="121"/>
        <v>0.68170534186149268</v>
      </c>
      <c r="BO101" s="24">
        <f t="shared" si="122"/>
        <v>8.3353293413173546E-2</v>
      </c>
      <c r="BP101" s="24">
        <f t="shared" si="123"/>
        <v>0.20405000458609335</v>
      </c>
      <c r="BQ101" s="24">
        <f t="shared" si="124"/>
        <v>0.19827906887935298</v>
      </c>
      <c r="BR101" s="24">
        <f t="shared" si="125"/>
        <v>0.20985664882275867</v>
      </c>
      <c r="BS101" s="24">
        <f t="shared" si="126"/>
        <v>0.21127997601318071</v>
      </c>
      <c r="BT101" s="24">
        <f t="shared" si="127"/>
        <v>0.21029026461674594</v>
      </c>
      <c r="BU101" s="24">
        <f t="shared" si="128"/>
        <v>0.20923512870565286</v>
      </c>
      <c r="BV101" s="24">
        <f t="shared" si="129"/>
        <v>0.20466368934402235</v>
      </c>
      <c r="BW101" s="24">
        <f t="shared" si="130"/>
        <v>0.20679998211812878</v>
      </c>
      <c r="BY101" s="112">
        <f t="shared" si="131"/>
        <v>0.24097045824108898</v>
      </c>
      <c r="BZ101" s="112">
        <f t="shared" si="132"/>
        <v>0.14863271627024011</v>
      </c>
      <c r="CA101" s="112">
        <f t="shared" si="133"/>
        <v>1.9345266132231758</v>
      </c>
      <c r="CB101" s="112">
        <f t="shared" si="134"/>
        <v>-0.17857609662363927</v>
      </c>
      <c r="CC101" s="112">
        <f t="shared" si="135"/>
        <v>0.96158918775289881</v>
      </c>
      <c r="CD101" s="112">
        <f t="shared" si="136"/>
        <v>0.32727836417233669</v>
      </c>
      <c r="CE101" s="112">
        <f t="shared" si="137"/>
        <v>0.3093841142373599</v>
      </c>
      <c r="CF101" s="112">
        <f t="shared" si="138"/>
        <v>0.30502010293658177</v>
      </c>
      <c r="CG101" s="112">
        <f t="shared" si="139"/>
        <v>0.30350916209159684</v>
      </c>
      <c r="CH101" s="112">
        <f t="shared" si="140"/>
        <v>0.2993108318743809</v>
      </c>
      <c r="CI101" s="112">
        <f t="shared" si="141"/>
        <v>0.28976748244775918</v>
      </c>
      <c r="CJ101" s="112">
        <f t="shared" si="142"/>
        <v>0.28006187986605102</v>
      </c>
      <c r="CK101" s="112">
        <f t="shared" si="143"/>
        <v>0.26991824630092709</v>
      </c>
      <c r="CL101" s="112">
        <f t="shared" si="144"/>
        <v>0.29378278097193844</v>
      </c>
    </row>
    <row r="102" spans="1:90" x14ac:dyDescent="0.15">
      <c r="A102" t="s">
        <v>209</v>
      </c>
      <c r="B102" s="8">
        <f t="shared" si="145"/>
        <v>18.005221372736436</v>
      </c>
      <c r="C102" s="8">
        <f t="shared" si="146"/>
        <v>24.673585921713258</v>
      </c>
      <c r="D102" s="8">
        <f t="shared" si="147"/>
        <v>34.070682562427493</v>
      </c>
      <c r="E102" s="8">
        <f t="shared" si="148"/>
        <v>39.483018389144974</v>
      </c>
      <c r="F102" s="8">
        <f t="shared" si="149"/>
        <v>49.230889985311855</v>
      </c>
      <c r="G102" s="8">
        <f t="shared" si="150"/>
        <v>81.836700948823704</v>
      </c>
      <c r="H102" s="8">
        <f t="shared" si="151"/>
        <v>108.82276200988332</v>
      </c>
      <c r="I102" s="8">
        <f t="shared" si="152"/>
        <v>159.48871491479275</v>
      </c>
      <c r="J102" s="8">
        <f t="shared" si="153"/>
        <v>232.07059645178313</v>
      </c>
      <c r="K102" s="8">
        <f t="shared" si="154"/>
        <v>335.57465913315264</v>
      </c>
      <c r="L102" s="8">
        <f t="shared" si="155"/>
        <v>482.56318351741027</v>
      </c>
      <c r="M102" s="8">
        <f t="shared" si="156"/>
        <v>689.85954079145779</v>
      </c>
      <c r="N102" s="8">
        <f t="shared" si="157"/>
        <v>956.02103189322281</v>
      </c>
      <c r="O102" s="8">
        <f t="shared" si="158"/>
        <v>1283.6840773085855</v>
      </c>
      <c r="P102" s="24"/>
      <c r="Q102" s="72">
        <v>16.306000000000001</v>
      </c>
      <c r="R102" s="72">
        <v>22.400199999999998</v>
      </c>
      <c r="S102" s="72">
        <v>31.007999999999999</v>
      </c>
      <c r="T102" s="72">
        <v>36.018000000000001</v>
      </c>
      <c r="U102" s="72">
        <v>45.019999999999996</v>
      </c>
      <c r="V102" s="72">
        <v>75.02000000000001</v>
      </c>
      <c r="W102" s="72">
        <v>100.02000000000001</v>
      </c>
      <c r="X102" s="72">
        <v>146.96107242476421</v>
      </c>
      <c r="Y102" s="72">
        <v>214.37082546231096</v>
      </c>
      <c r="Z102" s="72">
        <v>310.72538908294018</v>
      </c>
      <c r="AA102" s="72">
        <v>447.87150925605283</v>
      </c>
      <c r="AB102" s="72">
        <v>641.71480466202479</v>
      </c>
      <c r="AC102" s="72">
        <v>891.25550462929209</v>
      </c>
      <c r="AD102" s="72">
        <v>1199.2738676234708</v>
      </c>
      <c r="AF102" s="72">
        <v>1.699221372736434</v>
      </c>
      <c r="AG102" s="72">
        <v>2.2733859217132588</v>
      </c>
      <c r="AH102" s="72">
        <v>3.0626825624274909</v>
      </c>
      <c r="AI102" s="72">
        <v>3.4650183891449755</v>
      </c>
      <c r="AJ102" s="72">
        <v>4.210889985311856</v>
      </c>
      <c r="AK102" s="72">
        <v>6.8167009488236889</v>
      </c>
      <c r="AL102" s="72">
        <v>8.8027620098833097</v>
      </c>
      <c r="AM102" s="72">
        <v>12.527642490028546</v>
      </c>
      <c r="AN102" s="72">
        <v>17.699770989472178</v>
      </c>
      <c r="AO102" s="72">
        <v>24.849270050212457</v>
      </c>
      <c r="AP102" s="72">
        <v>34.691674261357434</v>
      </c>
      <c r="AQ102" s="72">
        <v>48.144736129432985</v>
      </c>
      <c r="AR102" s="72">
        <v>64.76552726393075</v>
      </c>
      <c r="AS102" s="72">
        <v>84.410209685114822</v>
      </c>
      <c r="AU102" s="24">
        <f t="shared" ref="AU102:AU133" si="159">C102/B102-1</f>
        <v>0.37035726531383162</v>
      </c>
      <c r="AV102" s="24">
        <f t="shared" ref="AV102:AV133" si="160">D102/C102-1</f>
        <v>0.38085654312795292</v>
      </c>
      <c r="AW102" s="24">
        <f t="shared" ref="AW102:AW133" si="161">E102/D102-1</f>
        <v>0.15885610206958711</v>
      </c>
      <c r="AX102" s="24">
        <f t="shared" ref="AX102:AX133" si="162">F102/E102-1</f>
        <v>0.24688769992435167</v>
      </c>
      <c r="AY102" s="24">
        <f t="shared" ref="AY102:AY133" si="163">G102/F102-1</f>
        <v>0.662303910679654</v>
      </c>
      <c r="AZ102" s="24">
        <f t="shared" ref="AZ102:AZ133" si="164">H102/G102-1</f>
        <v>0.32975499681903431</v>
      </c>
      <c r="BA102" s="24">
        <f t="shared" ref="BA102:BA133" si="165">I102/H102-1</f>
        <v>0.46558230988759441</v>
      </c>
      <c r="BB102" s="24">
        <f t="shared" ref="BB102:BB133" si="166">J102/I102-1</f>
        <v>0.45509101741629454</v>
      </c>
      <c r="BC102" s="24">
        <f t="shared" ref="BC102:BC133" si="167">K102/J102-1</f>
        <v>0.44600248486401561</v>
      </c>
      <c r="BD102" s="24">
        <f t="shared" ref="BD102:BD133" si="168">L102/K102-1</f>
        <v>0.43802033432427345</v>
      </c>
      <c r="BE102" s="24">
        <f t="shared" ref="BE102:BE133" si="169">M102/L102-1</f>
        <v>0.42957350323135146</v>
      </c>
      <c r="BF102" s="24">
        <f t="shared" ref="BF102:BF133" si="170">N102/M102-1</f>
        <v>0.38581983050695356</v>
      </c>
      <c r="BG102" s="24">
        <f t="shared" ref="BG102:BG133" si="171">O102/N102-1</f>
        <v>0.34273623119617636</v>
      </c>
      <c r="BH102" s="24">
        <f t="shared" ref="BH102:BH133" si="172">(O102/H102)^(1/($O$5-$H$5))-1</f>
        <v>0.42267430288623764</v>
      </c>
      <c r="BJ102" s="24">
        <f t="shared" ref="BJ102:BJ133" si="173">R102/Q102-1</f>
        <v>0.37373972770759201</v>
      </c>
      <c r="BK102" s="24">
        <f t="shared" ref="BK102:BK133" si="174">S102/R102-1</f>
        <v>0.38427335470219015</v>
      </c>
      <c r="BL102" s="24">
        <f t="shared" ref="BL102:BL133" si="175">T102/S102-1</f>
        <v>0.16157120743034059</v>
      </c>
      <c r="BM102" s="24">
        <f t="shared" ref="BM102:BM133" si="176">U102/T102-1</f>
        <v>0.24993059026042519</v>
      </c>
      <c r="BN102" s="24">
        <f t="shared" ref="BN102:BN133" si="177">V102/U102-1</f>
        <v>0.66637050199911196</v>
      </c>
      <c r="BO102" s="24">
        <f t="shared" ref="BO102:BO133" si="178">W102/V102-1</f>
        <v>0.33324446814182873</v>
      </c>
      <c r="BP102" s="24">
        <f t="shared" ref="BP102:BP133" si="179">X102/W102-1</f>
        <v>0.46931686087546676</v>
      </c>
      <c r="BQ102" s="24">
        <f t="shared" ref="BQ102:BQ133" si="180">Y102/X102-1</f>
        <v>0.45869121615220076</v>
      </c>
      <c r="BR102" s="24">
        <f t="shared" ref="BR102:BR133" si="181">Z102/Y102-1</f>
        <v>0.44947610484230527</v>
      </c>
      <c r="BS102" s="24">
        <f t="shared" ref="BS102:BS133" si="182">AA102/Z102-1</f>
        <v>0.44137403955910726</v>
      </c>
      <c r="BT102" s="24">
        <f t="shared" ref="BT102:BT133" si="183">AB102/AA102-1</f>
        <v>0.43281006136773414</v>
      </c>
      <c r="BU102" s="24">
        <f t="shared" ref="BU102:BU133" si="184">AC102/AB102-1</f>
        <v>0.38886542456924333</v>
      </c>
      <c r="BV102" s="24">
        <f t="shared" ref="BV102:BV133" si="185">AD102/AC102-1</f>
        <v>0.34560051679265147</v>
      </c>
      <c r="BW102" s="24">
        <f t="shared" ref="BW102:BW133" si="186">(AD102/W102)^(1/($O$5-$H$5))-1</f>
        <v>0.4259975803598941</v>
      </c>
      <c r="BY102" s="112">
        <f t="shared" ref="BY102:BY133" si="187">IFERROR(AG102/AF102-1,"n.a.")</f>
        <v>0.33789861532413967</v>
      </c>
      <c r="BZ102" s="112">
        <f t="shared" ref="BZ102:BZ133" si="188">IFERROR(AH102/AG102-1,"n.a.")</f>
        <v>0.3471899043517459</v>
      </c>
      <c r="CA102" s="112">
        <f t="shared" ref="CA102:CA133" si="189">IFERROR(AI102/AH102-1,"n.a.")</f>
        <v>0.13136713273953937</v>
      </c>
      <c r="CB102" s="112">
        <f t="shared" ref="CB102:CB133" si="190">IFERROR(AJ102/AI102-1,"n.a.")</f>
        <v>0.21525761551612743</v>
      </c>
      <c r="CC102" s="112">
        <f t="shared" ref="CC102:CC133" si="191">IFERROR(AK102/AJ102-1,"n.a.")</f>
        <v>0.6188266548404846</v>
      </c>
      <c r="CD102" s="112">
        <f t="shared" ref="CD102:CD133" si="192">IFERROR(AL102/AK102-1,"n.a.")</f>
        <v>0.29135223562980883</v>
      </c>
      <c r="CE102" s="112">
        <f t="shared" ref="CE102:CE133" si="193">IFERROR(AM102/AL102-1,"n.a.")</f>
        <v>0.42314906116547535</v>
      </c>
      <c r="CF102" s="112">
        <f t="shared" ref="CF102:CF133" si="194">IFERROR(AN102/AM102-1,"n.a.")</f>
        <v>0.41285728767886054</v>
      </c>
      <c r="CG102" s="112">
        <f t="shared" ref="CG102:CG133" si="195">IFERROR(AO102/AN102-1,"n.a.")</f>
        <v>0.40393172685639844</v>
      </c>
      <c r="CH102" s="112">
        <f t="shared" ref="CH102:CH133" si="196">IFERROR(AP102/AO102-1,"n.a.")</f>
        <v>0.39608423874249077</v>
      </c>
      <c r="CI102" s="112">
        <f t="shared" ref="CI102:CI133" si="197">IFERROR(AQ102/AP102-1,"n.a.")</f>
        <v>0.38778935160995465</v>
      </c>
      <c r="CJ102" s="112">
        <f t="shared" ref="CJ102:CJ133" si="198">IFERROR(AR102/AQ102-1,"n.a.")</f>
        <v>0.3452255110468192</v>
      </c>
      <c r="CK102" s="112">
        <f t="shared" ref="CK102:CK133" si="199">IFERROR(AS102/AR102-1,"n.a.")</f>
        <v>0.30332004155742576</v>
      </c>
      <c r="CL102" s="112">
        <f t="shared" ref="CL102:CL133" si="200">IFERROR((AS102/AL102)^(1/($O$5-$H$5))-1,"n.a.")</f>
        <v>0.38119092739753624</v>
      </c>
    </row>
    <row r="103" spans="1:90" x14ac:dyDescent="0.15">
      <c r="A103" t="s">
        <v>210</v>
      </c>
      <c r="B103" s="8">
        <f t="shared" si="145"/>
        <v>15.268219568746233</v>
      </c>
      <c r="C103" s="8">
        <f t="shared" si="146"/>
        <v>21.339696399332162</v>
      </c>
      <c r="D103" s="8">
        <f t="shared" si="147"/>
        <v>32.009484458149629</v>
      </c>
      <c r="E103" s="8">
        <f t="shared" si="148"/>
        <v>42.093529560168051</v>
      </c>
      <c r="F103" s="8">
        <f t="shared" si="149"/>
        <v>154.91472674241803</v>
      </c>
      <c r="G103" s="8">
        <f t="shared" si="150"/>
        <v>212.9023998080163</v>
      </c>
      <c r="H103" s="8">
        <f t="shared" si="151"/>
        <v>327.13897537427857</v>
      </c>
      <c r="I103" s="8">
        <f t="shared" si="152"/>
        <v>512.99022217961999</v>
      </c>
      <c r="J103" s="8">
        <f t="shared" si="153"/>
        <v>778.45317505187472</v>
      </c>
      <c r="K103" s="8">
        <f t="shared" si="154"/>
        <v>1175.8902889025378</v>
      </c>
      <c r="L103" s="8">
        <f t="shared" si="155"/>
        <v>1771.4240090028177</v>
      </c>
      <c r="M103" s="8">
        <f t="shared" si="156"/>
        <v>2578.916664795398</v>
      </c>
      <c r="N103" s="8">
        <f t="shared" si="157"/>
        <v>3647.1099749449177</v>
      </c>
      <c r="O103" s="8">
        <f t="shared" si="158"/>
        <v>5124.8256694656702</v>
      </c>
      <c r="P103" s="24"/>
      <c r="Q103" s="72">
        <v>13.264000000000001</v>
      </c>
      <c r="R103" s="72">
        <v>18.808799999999998</v>
      </c>
      <c r="S103" s="72">
        <v>28.566000000000003</v>
      </c>
      <c r="T103" s="72">
        <v>37.832000000000001</v>
      </c>
      <c r="U103" s="72">
        <v>140</v>
      </c>
      <c r="V103" s="72">
        <v>193.5</v>
      </c>
      <c r="W103" s="72">
        <v>297</v>
      </c>
      <c r="X103" s="72">
        <v>467.68200716206303</v>
      </c>
      <c r="Y103" s="72">
        <v>712.33946038187719</v>
      </c>
      <c r="Z103" s="72">
        <v>1079.8702240234293</v>
      </c>
      <c r="AA103" s="72">
        <v>1632.3582608634861</v>
      </c>
      <c r="AB103" s="72">
        <v>2383.7768853705147</v>
      </c>
      <c r="AC103" s="72">
        <v>3380.6560489349899</v>
      </c>
      <c r="AD103" s="72">
        <v>4763.338787386303</v>
      </c>
      <c r="AF103" s="72">
        <v>2.0042195687462319</v>
      </c>
      <c r="AG103" s="72">
        <v>2.530896399332164</v>
      </c>
      <c r="AH103" s="72">
        <v>3.4434844581496296</v>
      </c>
      <c r="AI103" s="72">
        <v>4.2615295601680465</v>
      </c>
      <c r="AJ103" s="72">
        <v>14.914726742418035</v>
      </c>
      <c r="AK103" s="72">
        <v>19.402399808016312</v>
      </c>
      <c r="AL103" s="72">
        <v>30.138975374278576</v>
      </c>
      <c r="AM103" s="72">
        <v>45.308215017556954</v>
      </c>
      <c r="AN103" s="72">
        <v>66.113714669997577</v>
      </c>
      <c r="AO103" s="72">
        <v>96.020064879108602</v>
      </c>
      <c r="AP103" s="72">
        <v>139.06574813933162</v>
      </c>
      <c r="AQ103" s="72">
        <v>195.13977942488333</v>
      </c>
      <c r="AR103" s="72">
        <v>266.45392600992778</v>
      </c>
      <c r="AS103" s="72">
        <v>361.48688207936704</v>
      </c>
      <c r="AU103" s="24">
        <f t="shared" si="159"/>
        <v>0.39765454008888712</v>
      </c>
      <c r="AV103" s="24">
        <f t="shared" si="160"/>
        <v>0.49999718173832042</v>
      </c>
      <c r="AW103" s="24">
        <f t="shared" si="161"/>
        <v>0.3150330370113481</v>
      </c>
      <c r="AX103" s="24">
        <f t="shared" si="162"/>
        <v>2.6802503463384921</v>
      </c>
      <c r="AY103" s="24">
        <f t="shared" si="163"/>
        <v>0.37431995191791123</v>
      </c>
      <c r="AZ103" s="24">
        <f t="shared" si="164"/>
        <v>0.5365678154369069</v>
      </c>
      <c r="BA103" s="24">
        <f t="shared" si="165"/>
        <v>0.56811098889305267</v>
      </c>
      <c r="BB103" s="24">
        <f t="shared" si="166"/>
        <v>0.51748150626407985</v>
      </c>
      <c r="BC103" s="24">
        <f t="shared" si="167"/>
        <v>0.5105472321108826</v>
      </c>
      <c r="BD103" s="24">
        <f t="shared" si="168"/>
        <v>0.50645347250558004</v>
      </c>
      <c r="BE103" s="24">
        <f t="shared" si="169"/>
        <v>0.45584380232440203</v>
      </c>
      <c r="BF103" s="24">
        <f t="shared" si="170"/>
        <v>0.41420233725709243</v>
      </c>
      <c r="BG103" s="24">
        <f t="shared" si="171"/>
        <v>0.40517442705935136</v>
      </c>
      <c r="BH103" s="24">
        <f t="shared" si="172"/>
        <v>0.48151716216350193</v>
      </c>
      <c r="BJ103" s="24">
        <f t="shared" si="173"/>
        <v>0.4180337756332928</v>
      </c>
      <c r="BK103" s="24">
        <f t="shared" si="174"/>
        <v>0.51875717749138728</v>
      </c>
      <c r="BL103" s="24">
        <f t="shared" si="175"/>
        <v>0.32437163060981566</v>
      </c>
      <c r="BM103" s="24">
        <f t="shared" si="176"/>
        <v>2.7005709452315498</v>
      </c>
      <c r="BN103" s="24">
        <f t="shared" si="177"/>
        <v>0.38214285714285712</v>
      </c>
      <c r="BO103" s="24">
        <f t="shared" si="178"/>
        <v>0.53488372093023262</v>
      </c>
      <c r="BP103" s="24">
        <f t="shared" si="179"/>
        <v>0.57468689280155894</v>
      </c>
      <c r="BQ103" s="24">
        <f t="shared" si="180"/>
        <v>0.52312778655825953</v>
      </c>
      <c r="BR103" s="24">
        <f t="shared" si="181"/>
        <v>0.51594890369336399</v>
      </c>
      <c r="BS103" s="24">
        <f t="shared" si="182"/>
        <v>0.51162447537591316</v>
      </c>
      <c r="BT103" s="24">
        <f t="shared" si="183"/>
        <v>0.46032702656189128</v>
      </c>
      <c r="BU103" s="24">
        <f t="shared" si="184"/>
        <v>0.41819314956967069</v>
      </c>
      <c r="BV103" s="24">
        <f t="shared" si="185"/>
        <v>0.40899834778722921</v>
      </c>
      <c r="BW103" s="24">
        <f t="shared" si="186"/>
        <v>0.4865003067006497</v>
      </c>
      <c r="BY103" s="112">
        <f t="shared" si="187"/>
        <v>0.26278399772106931</v>
      </c>
      <c r="BZ103" s="112">
        <f t="shared" si="188"/>
        <v>0.36057898658288545</v>
      </c>
      <c r="CA103" s="112">
        <f t="shared" si="189"/>
        <v>0.23756317531283333</v>
      </c>
      <c r="CB103" s="112">
        <f t="shared" si="190"/>
        <v>2.4998529358622816</v>
      </c>
      <c r="CC103" s="112">
        <f t="shared" si="191"/>
        <v>0.30088872180508486</v>
      </c>
      <c r="CD103" s="112">
        <f t="shared" si="192"/>
        <v>0.55336327838303445</v>
      </c>
      <c r="CE103" s="112">
        <f t="shared" si="193"/>
        <v>0.50330973282602764</v>
      </c>
      <c r="CF103" s="112">
        <f t="shared" si="194"/>
        <v>0.45919927863806786</v>
      </c>
      <c r="CG103" s="112">
        <f t="shared" si="195"/>
        <v>0.4523471470085545</v>
      </c>
      <c r="CH103" s="112">
        <f t="shared" si="196"/>
        <v>0.44829883539881465</v>
      </c>
      <c r="CI103" s="112">
        <f t="shared" si="197"/>
        <v>0.40321957085630089</v>
      </c>
      <c r="CJ103" s="112">
        <f t="shared" si="198"/>
        <v>0.36545161009826788</v>
      </c>
      <c r="CK103" s="112">
        <f t="shared" si="199"/>
        <v>0.35665811906970513</v>
      </c>
      <c r="CL103" s="112">
        <f t="shared" si="200"/>
        <v>0.42605975115076666</v>
      </c>
    </row>
    <row r="104" spans="1:90" x14ac:dyDescent="0.15">
      <c r="A104" t="s">
        <v>13</v>
      </c>
      <c r="B104" s="8">
        <f t="shared" si="145"/>
        <v>4853.6013400487082</v>
      </c>
      <c r="C104" s="8">
        <f t="shared" si="146"/>
        <v>8267.9642933307623</v>
      </c>
      <c r="D104" s="8">
        <f t="shared" si="147"/>
        <v>10064.544666426584</v>
      </c>
      <c r="E104" s="8">
        <f t="shared" si="148"/>
        <v>14392.024686792889</v>
      </c>
      <c r="F104" s="8">
        <f t="shared" si="149"/>
        <v>17346.832091080163</v>
      </c>
      <c r="G104" s="8">
        <f t="shared" si="150"/>
        <v>23622.820552918311</v>
      </c>
      <c r="H104" s="8">
        <f t="shared" si="151"/>
        <v>31730.465438378556</v>
      </c>
      <c r="I104" s="8">
        <f t="shared" si="152"/>
        <v>43225.719187249691</v>
      </c>
      <c r="J104" s="8">
        <f t="shared" si="153"/>
        <v>58597.473277643403</v>
      </c>
      <c r="K104" s="8">
        <f t="shared" si="154"/>
        <v>78946.020993222279</v>
      </c>
      <c r="L104" s="8">
        <f t="shared" si="155"/>
        <v>103858.19791654694</v>
      </c>
      <c r="M104" s="8">
        <f t="shared" si="156"/>
        <v>135922.90877143969</v>
      </c>
      <c r="N104" s="8">
        <f t="shared" si="157"/>
        <v>176450.4072863867</v>
      </c>
      <c r="O104" s="8">
        <f t="shared" si="158"/>
        <v>227330.8229662723</v>
      </c>
      <c r="P104" s="24"/>
      <c r="Q104" s="72">
        <v>3362.2289999999998</v>
      </c>
      <c r="R104" s="72">
        <v>5380.8629999999994</v>
      </c>
      <c r="S104" s="72">
        <v>6046.3429999999998</v>
      </c>
      <c r="T104" s="72">
        <v>7773.2219999999998</v>
      </c>
      <c r="U104" s="72">
        <v>9388.6740800000007</v>
      </c>
      <c r="V104" s="72">
        <v>12763.1</v>
      </c>
      <c r="W104" s="72">
        <v>16434.099999999999</v>
      </c>
      <c r="X104" s="72">
        <v>22357.975955603761</v>
      </c>
      <c r="Y104" s="72">
        <v>30272.094732592766</v>
      </c>
      <c r="Z104" s="72">
        <v>40693.116234965753</v>
      </c>
      <c r="AA104" s="72">
        <v>52581.9679529532</v>
      </c>
      <c r="AB104" s="72">
        <v>67805.500009066891</v>
      </c>
      <c r="AC104" s="72">
        <v>86813.422845640176</v>
      </c>
      <c r="AD104" s="72">
        <v>110474.79912066915</v>
      </c>
      <c r="AF104" s="72">
        <v>1491.3723400487088</v>
      </c>
      <c r="AG104" s="72">
        <v>2887.1012933307638</v>
      </c>
      <c r="AH104" s="72">
        <v>4018.2016664265843</v>
      </c>
      <c r="AI104" s="72">
        <v>6618.8026867928893</v>
      </c>
      <c r="AJ104" s="72">
        <v>7958.1580110801642</v>
      </c>
      <c r="AK104" s="72">
        <v>10859.72055291831</v>
      </c>
      <c r="AL104" s="72">
        <v>15296.365438378558</v>
      </c>
      <c r="AM104" s="72">
        <v>20867.743231645931</v>
      </c>
      <c r="AN104" s="72">
        <v>28325.378545050637</v>
      </c>
      <c r="AO104" s="72">
        <v>38252.904758256525</v>
      </c>
      <c r="AP104" s="72">
        <v>51276.229963593738</v>
      </c>
      <c r="AQ104" s="72">
        <v>68117.408762372812</v>
      </c>
      <c r="AR104" s="72">
        <v>89636.984440746513</v>
      </c>
      <c r="AS104" s="72">
        <v>116856.02384560317</v>
      </c>
      <c r="AU104" s="24">
        <f t="shared" si="159"/>
        <v>0.70347000383179181</v>
      </c>
      <c r="AV104" s="24">
        <f t="shared" si="160"/>
        <v>0.2172941620641744</v>
      </c>
      <c r="AW104" s="24">
        <f t="shared" si="161"/>
        <v>0.42997275721791572</v>
      </c>
      <c r="AX104" s="24">
        <f t="shared" si="162"/>
        <v>0.20530866702853889</v>
      </c>
      <c r="AY104" s="24">
        <f t="shared" si="163"/>
        <v>0.36179450108733668</v>
      </c>
      <c r="AZ104" s="24">
        <f t="shared" si="164"/>
        <v>0.34321239782937973</v>
      </c>
      <c r="BA104" s="24">
        <f t="shared" si="165"/>
        <v>0.36227813207452741</v>
      </c>
      <c r="BB104" s="24">
        <f t="shared" si="166"/>
        <v>0.35561592448710311</v>
      </c>
      <c r="BC104" s="24">
        <f t="shared" si="167"/>
        <v>0.34725981475625201</v>
      </c>
      <c r="BD104" s="24">
        <f t="shared" si="168"/>
        <v>0.31555962681720762</v>
      </c>
      <c r="BE104" s="24">
        <f t="shared" si="169"/>
        <v>0.30873548259192463</v>
      </c>
      <c r="BF104" s="24">
        <f t="shared" si="170"/>
        <v>0.298165326811066</v>
      </c>
      <c r="BG104" s="24">
        <f t="shared" si="171"/>
        <v>0.28835533146321657</v>
      </c>
      <c r="BH104" s="24">
        <f t="shared" si="172"/>
        <v>0.32485649818979878</v>
      </c>
      <c r="BJ104" s="24">
        <f t="shared" si="173"/>
        <v>0.60038563702829273</v>
      </c>
      <c r="BK104" s="24">
        <f t="shared" si="174"/>
        <v>0.12367532866010533</v>
      </c>
      <c r="BL104" s="24">
        <f t="shared" si="175"/>
        <v>0.28560718437574573</v>
      </c>
      <c r="BM104" s="24">
        <f t="shared" si="176"/>
        <v>0.20782271238361649</v>
      </c>
      <c r="BN104" s="24">
        <f t="shared" si="177"/>
        <v>0.35941453407018242</v>
      </c>
      <c r="BO104" s="24">
        <f t="shared" si="178"/>
        <v>0.28762604696351191</v>
      </c>
      <c r="BP104" s="24">
        <f t="shared" si="179"/>
        <v>0.3604624503686702</v>
      </c>
      <c r="BQ104" s="24">
        <f t="shared" si="180"/>
        <v>0.35397295321830891</v>
      </c>
      <c r="BR104" s="24">
        <f t="shared" si="181"/>
        <v>0.34424514043136512</v>
      </c>
      <c r="BS104" s="24">
        <f t="shared" si="182"/>
        <v>0.29215879288624969</v>
      </c>
      <c r="BT104" s="24">
        <f t="shared" si="183"/>
        <v>0.28952001320556664</v>
      </c>
      <c r="BU104" s="24">
        <f t="shared" si="184"/>
        <v>0.28033010351714194</v>
      </c>
      <c r="BV104" s="24">
        <f t="shared" si="185"/>
        <v>0.27255435276524476</v>
      </c>
      <c r="BW104" s="24">
        <f t="shared" si="186"/>
        <v>0.31285498172144788</v>
      </c>
      <c r="BY104" s="112">
        <f t="shared" si="187"/>
        <v>0.93586887445992861</v>
      </c>
      <c r="BZ104" s="112">
        <f t="shared" si="188"/>
        <v>0.3917771696160004</v>
      </c>
      <c r="CA104" s="112">
        <f t="shared" si="189"/>
        <v>0.64720520179342778</v>
      </c>
      <c r="CB104" s="112">
        <f t="shared" si="190"/>
        <v>0.2023561341328115</v>
      </c>
      <c r="CC104" s="112">
        <f t="shared" si="191"/>
        <v>0.36460227829081715</v>
      </c>
      <c r="CD104" s="112">
        <f t="shared" si="192"/>
        <v>0.40854134909281781</v>
      </c>
      <c r="CE104" s="112">
        <f t="shared" si="193"/>
        <v>0.36422886310553193</v>
      </c>
      <c r="CF104" s="112">
        <f t="shared" si="194"/>
        <v>0.35737622562343985</v>
      </c>
      <c r="CG104" s="112">
        <f t="shared" si="195"/>
        <v>0.35048167837956568</v>
      </c>
      <c r="CH104" s="112">
        <f t="shared" si="196"/>
        <v>0.34045323584286113</v>
      </c>
      <c r="CI104" s="112">
        <f t="shared" si="197"/>
        <v>0.32844026970657469</v>
      </c>
      <c r="CJ104" s="112">
        <f t="shared" si="198"/>
        <v>0.3159188828430719</v>
      </c>
      <c r="CK104" s="112">
        <f t="shared" si="199"/>
        <v>0.30365857993415069</v>
      </c>
      <c r="CL104" s="112">
        <f t="shared" si="200"/>
        <v>0.33706289350819207</v>
      </c>
    </row>
    <row r="105" spans="1:90" x14ac:dyDescent="0.15">
      <c r="A105" t="s">
        <v>211</v>
      </c>
      <c r="B105" s="8">
        <f t="shared" si="145"/>
        <v>4.8728714533230644</v>
      </c>
      <c r="C105" s="8">
        <f t="shared" si="146"/>
        <v>13.604497268733335</v>
      </c>
      <c r="D105" s="8">
        <f t="shared" si="147"/>
        <v>32.936751176835863</v>
      </c>
      <c r="E105" s="8">
        <f t="shared" si="148"/>
        <v>50.425310841819893</v>
      </c>
      <c r="F105" s="8">
        <f t="shared" si="149"/>
        <v>97.871271738902962</v>
      </c>
      <c r="G105" s="8">
        <f t="shared" si="150"/>
        <v>106.90478129811679</v>
      </c>
      <c r="H105" s="8">
        <f t="shared" si="151"/>
        <v>150.14538249713954</v>
      </c>
      <c r="I105" s="8">
        <f t="shared" si="152"/>
        <v>204.33741588558482</v>
      </c>
      <c r="J105" s="8">
        <f t="shared" si="153"/>
        <v>266.05099841882947</v>
      </c>
      <c r="K105" s="8">
        <f t="shared" si="154"/>
        <v>343.5716799958534</v>
      </c>
      <c r="L105" s="8">
        <f t="shared" si="155"/>
        <v>443.54716800468134</v>
      </c>
      <c r="M105" s="8">
        <f t="shared" si="156"/>
        <v>572.20878653113164</v>
      </c>
      <c r="N105" s="8">
        <f t="shared" si="157"/>
        <v>738.08384002343257</v>
      </c>
      <c r="O105" s="8">
        <f t="shared" si="158"/>
        <v>947.93174546140779</v>
      </c>
      <c r="P105" s="24"/>
      <c r="Q105" s="72">
        <v>4.4130000000000003</v>
      </c>
      <c r="R105" s="72">
        <v>12.350999999999999</v>
      </c>
      <c r="S105" s="72">
        <v>29.975999999999999</v>
      </c>
      <c r="T105" s="72">
        <v>46</v>
      </c>
      <c r="U105" s="72">
        <v>89.5</v>
      </c>
      <c r="V105" s="72">
        <v>98</v>
      </c>
      <c r="W105" s="72">
        <v>138</v>
      </c>
      <c r="X105" s="72">
        <v>188.28696306879147</v>
      </c>
      <c r="Y105" s="72">
        <v>245.75957927512036</v>
      </c>
      <c r="Z105" s="72">
        <v>318.13023134810391</v>
      </c>
      <c r="AA105" s="72">
        <v>411.66037183468131</v>
      </c>
      <c r="AB105" s="72">
        <v>532.27480082894317</v>
      </c>
      <c r="AC105" s="72">
        <v>688.08244102759613</v>
      </c>
      <c r="AD105" s="72">
        <v>885.59933921287302</v>
      </c>
      <c r="AF105" s="72">
        <v>0.45987145332306406</v>
      </c>
      <c r="AG105" s="72">
        <v>1.2534972687333354</v>
      </c>
      <c r="AH105" s="72">
        <v>2.9607511768358643</v>
      </c>
      <c r="AI105" s="72">
        <v>4.4253108418198916</v>
      </c>
      <c r="AJ105" s="72">
        <v>8.3712717389029585</v>
      </c>
      <c r="AK105" s="72">
        <v>8.904781298116788</v>
      </c>
      <c r="AL105" s="72">
        <v>12.14538249713954</v>
      </c>
      <c r="AM105" s="72">
        <v>16.050452816793342</v>
      </c>
      <c r="AN105" s="72">
        <v>20.291419143709117</v>
      </c>
      <c r="AO105" s="72">
        <v>25.441448647749482</v>
      </c>
      <c r="AP105" s="72">
        <v>31.886796170000043</v>
      </c>
      <c r="AQ105" s="72">
        <v>39.933985702188473</v>
      </c>
      <c r="AR105" s="72">
        <v>50.001398995836453</v>
      </c>
      <c r="AS105" s="72">
        <v>62.332406248534809</v>
      </c>
      <c r="AU105" s="24">
        <f t="shared" si="159"/>
        <v>1.7918851131309284</v>
      </c>
      <c r="AV105" s="24">
        <f t="shared" si="160"/>
        <v>1.4210193531026731</v>
      </c>
      <c r="AW105" s="24">
        <f t="shared" si="161"/>
        <v>0.53097403478226424</v>
      </c>
      <c r="AX105" s="24">
        <f t="shared" si="162"/>
        <v>0.94091558594288482</v>
      </c>
      <c r="AY105" s="24">
        <f t="shared" si="163"/>
        <v>9.22999098582582E-2</v>
      </c>
      <c r="AZ105" s="24">
        <f t="shared" si="164"/>
        <v>0.4044777106689097</v>
      </c>
      <c r="BA105" s="24">
        <f t="shared" si="165"/>
        <v>0.36093040283458411</v>
      </c>
      <c r="BB105" s="24">
        <f t="shared" si="166"/>
        <v>0.30201802379550546</v>
      </c>
      <c r="BC105" s="24">
        <f t="shared" si="167"/>
        <v>0.29137527029681509</v>
      </c>
      <c r="BD105" s="24">
        <f t="shared" si="168"/>
        <v>0.29098873344285692</v>
      </c>
      <c r="BE105" s="24">
        <f t="shared" si="169"/>
        <v>0.29007426449196116</v>
      </c>
      <c r="BF105" s="24">
        <f t="shared" si="170"/>
        <v>0.28988554072697093</v>
      </c>
      <c r="BG105" s="24">
        <f t="shared" si="171"/>
        <v>0.28431445597198413</v>
      </c>
      <c r="BH105" s="24">
        <f t="shared" si="172"/>
        <v>0.30113866855227145</v>
      </c>
      <c r="BJ105" s="24">
        <f t="shared" si="173"/>
        <v>1.7987763426240648</v>
      </c>
      <c r="BK105" s="24">
        <f t="shared" si="174"/>
        <v>1.4270099587077971</v>
      </c>
      <c r="BL105" s="24">
        <f t="shared" si="175"/>
        <v>0.53456098211902869</v>
      </c>
      <c r="BM105" s="24">
        <f t="shared" si="176"/>
        <v>0.94565217391304346</v>
      </c>
      <c r="BN105" s="24">
        <f t="shared" si="177"/>
        <v>9.4972067039106101E-2</v>
      </c>
      <c r="BO105" s="24">
        <f t="shared" si="178"/>
        <v>0.40816326530612246</v>
      </c>
      <c r="BP105" s="24">
        <f t="shared" si="179"/>
        <v>0.36439828310718458</v>
      </c>
      <c r="BQ105" s="24">
        <f t="shared" si="180"/>
        <v>0.30523948801134471</v>
      </c>
      <c r="BR105" s="24">
        <f t="shared" si="181"/>
        <v>0.29447744127184894</v>
      </c>
      <c r="BS105" s="24">
        <f t="shared" si="182"/>
        <v>0.29399953625983755</v>
      </c>
      <c r="BT105" s="24">
        <f t="shared" si="183"/>
        <v>0.292994995988342</v>
      </c>
      <c r="BU105" s="24">
        <f t="shared" si="184"/>
        <v>0.29272030153598183</v>
      </c>
      <c r="BV105" s="24">
        <f t="shared" si="185"/>
        <v>0.2870541179488626</v>
      </c>
      <c r="BW105" s="24">
        <f t="shared" si="186"/>
        <v>0.3041780464467978</v>
      </c>
      <c r="BY105" s="112">
        <f t="shared" si="187"/>
        <v>1.7257557730002033</v>
      </c>
      <c r="BZ105" s="112">
        <f t="shared" si="188"/>
        <v>1.361992523388357</v>
      </c>
      <c r="CA105" s="112">
        <f t="shared" si="189"/>
        <v>0.49465813825976168</v>
      </c>
      <c r="CB105" s="112">
        <f t="shared" si="190"/>
        <v>0.89167993800415291</v>
      </c>
      <c r="CC105" s="112">
        <f t="shared" si="191"/>
        <v>6.3731004780851253E-2</v>
      </c>
      <c r="CD105" s="112">
        <f t="shared" si="192"/>
        <v>0.36391698914695247</v>
      </c>
      <c r="CE105" s="112">
        <f t="shared" si="193"/>
        <v>0.32152715820794597</v>
      </c>
      <c r="CF105" s="112">
        <f t="shared" si="194"/>
        <v>0.26422720750149287</v>
      </c>
      <c r="CG105" s="112">
        <f t="shared" si="195"/>
        <v>0.25380331792303501</v>
      </c>
      <c r="CH105" s="112">
        <f t="shared" si="196"/>
        <v>0.25334042929275991</v>
      </c>
      <c r="CI105" s="112">
        <f t="shared" si="197"/>
        <v>0.25236745295093144</v>
      </c>
      <c r="CJ105" s="112">
        <f t="shared" si="198"/>
        <v>0.25210138974673546</v>
      </c>
      <c r="CK105" s="112">
        <f t="shared" si="199"/>
        <v>0.2466132448359124</v>
      </c>
      <c r="CL105" s="112">
        <f t="shared" si="200"/>
        <v>0.263199117777424</v>
      </c>
    </row>
    <row r="106" spans="1:90" x14ac:dyDescent="0.15">
      <c r="A106" t="s">
        <v>212</v>
      </c>
      <c r="B106" s="8">
        <f t="shared" si="145"/>
        <v>13.736351887455001</v>
      </c>
      <c r="C106" s="8">
        <f t="shared" si="146"/>
        <v>24.664553707511686</v>
      </c>
      <c r="D106" s="8">
        <f t="shared" si="147"/>
        <v>35.160663119120215</v>
      </c>
      <c r="E106" s="8">
        <f t="shared" si="148"/>
        <v>47.268247902158123</v>
      </c>
      <c r="F106" s="8">
        <f t="shared" si="149"/>
        <v>98.549262671619374</v>
      </c>
      <c r="G106" s="8">
        <f t="shared" si="150"/>
        <v>174.6693222597394</v>
      </c>
      <c r="H106" s="8">
        <f t="shared" si="151"/>
        <v>229.29811131356635</v>
      </c>
      <c r="I106" s="8">
        <f t="shared" si="152"/>
        <v>328.84001307051977</v>
      </c>
      <c r="J106" s="8">
        <f t="shared" si="153"/>
        <v>470.42352293732125</v>
      </c>
      <c r="K106" s="8">
        <f t="shared" si="154"/>
        <v>671.03371697739044</v>
      </c>
      <c r="L106" s="8">
        <f t="shared" si="155"/>
        <v>954.56369387665563</v>
      </c>
      <c r="M106" s="8">
        <f t="shared" si="156"/>
        <v>1344.9144832212119</v>
      </c>
      <c r="N106" s="8">
        <f t="shared" si="157"/>
        <v>1846.6547916850473</v>
      </c>
      <c r="O106" s="8">
        <f t="shared" si="158"/>
        <v>2463.6162960709416</v>
      </c>
      <c r="P106" s="24"/>
      <c r="Q106" s="72">
        <v>12.44</v>
      </c>
      <c r="R106" s="72">
        <v>22.391999999999999</v>
      </c>
      <c r="S106" s="72">
        <v>32</v>
      </c>
      <c r="T106" s="72">
        <v>43.12</v>
      </c>
      <c r="U106" s="72">
        <v>90.11999999999999</v>
      </c>
      <c r="V106" s="72">
        <v>160.12</v>
      </c>
      <c r="W106" s="72">
        <v>210.75</v>
      </c>
      <c r="X106" s="72">
        <v>303.0100343013969</v>
      </c>
      <c r="Y106" s="72">
        <v>434.5448345064874</v>
      </c>
      <c r="Z106" s="72">
        <v>621.3437371408836</v>
      </c>
      <c r="AA106" s="72">
        <v>885.93970045820151</v>
      </c>
      <c r="AB106" s="72">
        <v>1251.0539955673753</v>
      </c>
      <c r="AC106" s="72">
        <v>1721.553389866406</v>
      </c>
      <c r="AD106" s="72">
        <v>2301.6182065012572</v>
      </c>
      <c r="AF106" s="72">
        <v>1.2963518874550006</v>
      </c>
      <c r="AG106" s="72">
        <v>2.2725537075116868</v>
      </c>
      <c r="AH106" s="72">
        <v>3.1606631191202177</v>
      </c>
      <c r="AI106" s="72">
        <v>4.1482479021581247</v>
      </c>
      <c r="AJ106" s="72">
        <v>8.4292626716193801</v>
      </c>
      <c r="AK106" s="72">
        <v>14.549322259739389</v>
      </c>
      <c r="AL106" s="72">
        <v>18.548111313566359</v>
      </c>
      <c r="AM106" s="72">
        <v>25.829978769122867</v>
      </c>
      <c r="AN106" s="72">
        <v>35.878688430833826</v>
      </c>
      <c r="AO106" s="72">
        <v>49.689979836506851</v>
      </c>
      <c r="AP106" s="72">
        <v>68.623993418454177</v>
      </c>
      <c r="AQ106" s="72">
        <v>93.860487653836543</v>
      </c>
      <c r="AR106" s="72">
        <v>125.10140181864142</v>
      </c>
      <c r="AS106" s="72">
        <v>161.99808956968457</v>
      </c>
      <c r="AU106" s="24">
        <f t="shared" si="159"/>
        <v>0.79556798701677733</v>
      </c>
      <c r="AV106" s="24">
        <f t="shared" si="160"/>
        <v>0.42555440232481878</v>
      </c>
      <c r="AW106" s="24">
        <f t="shared" si="161"/>
        <v>0.34435029686496033</v>
      </c>
      <c r="AX106" s="24">
        <f t="shared" si="162"/>
        <v>1.0848934971232542</v>
      </c>
      <c r="AY106" s="24">
        <f t="shared" si="163"/>
        <v>0.77240618067091238</v>
      </c>
      <c r="AZ106" s="24">
        <f t="shared" si="164"/>
        <v>0.31275548760985061</v>
      </c>
      <c r="BA106" s="24">
        <f t="shared" si="165"/>
        <v>0.43411566360801523</v>
      </c>
      <c r="BB106" s="24">
        <f t="shared" si="166"/>
        <v>0.43055438583880257</v>
      </c>
      <c r="BC106" s="24">
        <f t="shared" si="167"/>
        <v>0.42644592427576855</v>
      </c>
      <c r="BD106" s="24">
        <f t="shared" si="168"/>
        <v>0.42252716924031763</v>
      </c>
      <c r="BE106" s="24">
        <f t="shared" si="169"/>
        <v>0.40893110836771007</v>
      </c>
      <c r="BF106" s="24">
        <f t="shared" si="170"/>
        <v>0.37306484146271846</v>
      </c>
      <c r="BG106" s="24">
        <f t="shared" si="171"/>
        <v>0.33409682587340828</v>
      </c>
      <c r="BH106" s="24">
        <f t="shared" si="172"/>
        <v>0.40381658865206016</v>
      </c>
      <c r="BJ106" s="24">
        <f t="shared" si="173"/>
        <v>0.8</v>
      </c>
      <c r="BK106" s="24">
        <f t="shared" si="174"/>
        <v>0.42908181493390507</v>
      </c>
      <c r="BL106" s="24">
        <f t="shared" si="175"/>
        <v>0.34749999999999992</v>
      </c>
      <c r="BM106" s="24">
        <f t="shared" si="176"/>
        <v>1.0899814471243041</v>
      </c>
      <c r="BN106" s="24">
        <f t="shared" si="177"/>
        <v>0.77674212161562384</v>
      </c>
      <c r="BO106" s="24">
        <f t="shared" si="178"/>
        <v>0.31620034973769662</v>
      </c>
      <c r="BP106" s="24">
        <f t="shared" si="179"/>
        <v>0.4377700322723459</v>
      </c>
      <c r="BQ106" s="24">
        <f t="shared" si="180"/>
        <v>0.43409387582939241</v>
      </c>
      <c r="BR106" s="24">
        <f t="shared" si="181"/>
        <v>0.42987256504048355</v>
      </c>
      <c r="BS106" s="24">
        <f t="shared" si="182"/>
        <v>0.42584474180887</v>
      </c>
      <c r="BT106" s="24">
        <f t="shared" si="183"/>
        <v>0.412120932068333</v>
      </c>
      <c r="BU106" s="24">
        <f t="shared" si="184"/>
        <v>0.37608240408972171</v>
      </c>
      <c r="BV106" s="24">
        <f t="shared" si="185"/>
        <v>0.3369426821435173</v>
      </c>
      <c r="BW106" s="24">
        <f t="shared" si="186"/>
        <v>0.40709581569422171</v>
      </c>
      <c r="BY106" s="112">
        <f t="shared" si="187"/>
        <v>0.75303768174640195</v>
      </c>
      <c r="BZ106" s="112">
        <f t="shared" si="188"/>
        <v>0.39079798583988512</v>
      </c>
      <c r="CA106" s="112">
        <f t="shared" si="189"/>
        <v>0.31246126075999037</v>
      </c>
      <c r="CB106" s="112">
        <f t="shared" si="190"/>
        <v>1.0320055287038317</v>
      </c>
      <c r="CC106" s="112">
        <f t="shared" si="191"/>
        <v>0.72604922002558259</v>
      </c>
      <c r="CD106" s="112">
        <f t="shared" si="192"/>
        <v>0.27484366504770774</v>
      </c>
      <c r="CE106" s="112">
        <f t="shared" si="193"/>
        <v>0.3925934739366399</v>
      </c>
      <c r="CF106" s="112">
        <f t="shared" si="194"/>
        <v>0.38903282699260977</v>
      </c>
      <c r="CG106" s="112">
        <f t="shared" si="195"/>
        <v>0.38494415514374603</v>
      </c>
      <c r="CH106" s="112">
        <f t="shared" si="196"/>
        <v>0.38104289122767265</v>
      </c>
      <c r="CI106" s="112">
        <f t="shared" si="197"/>
        <v>0.36775030099889006</v>
      </c>
      <c r="CJ106" s="112">
        <f t="shared" si="198"/>
        <v>0.33284414928700734</v>
      </c>
      <c r="CK106" s="112">
        <f t="shared" si="199"/>
        <v>0.29493424705609605</v>
      </c>
      <c r="CL106" s="112">
        <f t="shared" si="200"/>
        <v>0.36288308015599924</v>
      </c>
    </row>
    <row r="107" spans="1:90" x14ac:dyDescent="0.15">
      <c r="A107" t="s">
        <v>213</v>
      </c>
      <c r="B107" s="8">
        <f t="shared" si="145"/>
        <v>410.95708990018892</v>
      </c>
      <c r="C107" s="8">
        <f t="shared" si="146"/>
        <v>597.80434985960665</v>
      </c>
      <c r="D107" s="8">
        <f t="shared" si="147"/>
        <v>794.11492018020488</v>
      </c>
      <c r="E107" s="8">
        <f t="shared" si="148"/>
        <v>1117.1644337008281</v>
      </c>
      <c r="F107" s="8">
        <f t="shared" si="149"/>
        <v>1573.7532802975556</v>
      </c>
      <c r="G107" s="8">
        <f t="shared" si="150"/>
        <v>1965.3793471406093</v>
      </c>
      <c r="H107" s="8">
        <f t="shared" si="151"/>
        <v>2386.9001363713801</v>
      </c>
      <c r="I107" s="8">
        <f t="shared" si="152"/>
        <v>3136.2067803432242</v>
      </c>
      <c r="J107" s="8">
        <f t="shared" si="153"/>
        <v>4106.3670484632839</v>
      </c>
      <c r="K107" s="8">
        <f t="shared" si="154"/>
        <v>5260.469140166022</v>
      </c>
      <c r="L107" s="8">
        <f t="shared" si="155"/>
        <v>6530.3538794236083</v>
      </c>
      <c r="M107" s="8">
        <f t="shared" si="156"/>
        <v>8090.4439111895772</v>
      </c>
      <c r="N107" s="8">
        <f t="shared" si="157"/>
        <v>9986.1878873857677</v>
      </c>
      <c r="O107" s="8">
        <f t="shared" si="158"/>
        <v>12267.444595002316</v>
      </c>
      <c r="P107" s="24"/>
      <c r="Q107" s="72">
        <v>370</v>
      </c>
      <c r="R107" s="72">
        <v>540</v>
      </c>
      <c r="S107" s="72">
        <v>720</v>
      </c>
      <c r="T107" s="72">
        <v>1010</v>
      </c>
      <c r="U107" s="72">
        <v>1430</v>
      </c>
      <c r="V107" s="72">
        <v>1710</v>
      </c>
      <c r="W107" s="72">
        <v>2010</v>
      </c>
      <c r="X107" s="72">
        <v>2639.1884078795233</v>
      </c>
      <c r="Y107" s="72">
        <v>3456.0818667252665</v>
      </c>
      <c r="Z107" s="72">
        <v>4423.6566134108398</v>
      </c>
      <c r="AA107" s="72">
        <v>5475.018124325311</v>
      </c>
      <c r="AB107" s="72">
        <v>6767.854241532109</v>
      </c>
      <c r="AC107" s="72">
        <v>8340.6293584840078</v>
      </c>
      <c r="AD107" s="72">
        <v>10235.897360942912</v>
      </c>
      <c r="AF107" s="72">
        <v>40.957089900188919</v>
      </c>
      <c r="AG107" s="72">
        <v>57.804349859606603</v>
      </c>
      <c r="AH107" s="72">
        <v>74.114920180204905</v>
      </c>
      <c r="AI107" s="72">
        <v>107.16443370082806</v>
      </c>
      <c r="AJ107" s="72">
        <v>143.75328029755565</v>
      </c>
      <c r="AK107" s="72">
        <v>255.37934714060924</v>
      </c>
      <c r="AL107" s="72">
        <v>376.9001363713802</v>
      </c>
      <c r="AM107" s="72">
        <v>497.0183724637007</v>
      </c>
      <c r="AN107" s="72">
        <v>650.28518173801763</v>
      </c>
      <c r="AO107" s="72">
        <v>836.81252675518203</v>
      </c>
      <c r="AP107" s="72">
        <v>1055.3357550982978</v>
      </c>
      <c r="AQ107" s="72">
        <v>1322.5896696574682</v>
      </c>
      <c r="AR107" s="72">
        <v>1645.5585289017592</v>
      </c>
      <c r="AS107" s="72">
        <v>2031.5472340594047</v>
      </c>
      <c r="AU107" s="24">
        <f t="shared" si="159"/>
        <v>0.45466367304868305</v>
      </c>
      <c r="AV107" s="24">
        <f t="shared" si="160"/>
        <v>0.3283859850914459</v>
      </c>
      <c r="AW107" s="24">
        <f t="shared" si="161"/>
        <v>0.40680448800447566</v>
      </c>
      <c r="AX107" s="24">
        <f t="shared" si="162"/>
        <v>0.40870335003790514</v>
      </c>
      <c r="AY107" s="24">
        <f t="shared" si="163"/>
        <v>0.2488484514987046</v>
      </c>
      <c r="AZ107" s="24">
        <f t="shared" si="164"/>
        <v>0.21447299211932447</v>
      </c>
      <c r="BA107" s="24">
        <f t="shared" si="165"/>
        <v>0.31392458886485186</v>
      </c>
      <c r="BB107" s="24">
        <f t="shared" si="166"/>
        <v>0.3093419331278553</v>
      </c>
      <c r="BC107" s="24">
        <f t="shared" si="167"/>
        <v>0.28105185875545025</v>
      </c>
      <c r="BD107" s="24">
        <f t="shared" si="168"/>
        <v>0.24140142360335348</v>
      </c>
      <c r="BE107" s="24">
        <f t="shared" si="169"/>
        <v>0.23889823745718175</v>
      </c>
      <c r="BF107" s="24">
        <f t="shared" si="170"/>
        <v>0.234318907220191</v>
      </c>
      <c r="BG107" s="24">
        <f t="shared" si="171"/>
        <v>0.2284411963145776</v>
      </c>
      <c r="BH107" s="24">
        <f t="shared" si="172"/>
        <v>0.26345558471642394</v>
      </c>
      <c r="BJ107" s="24">
        <f t="shared" si="173"/>
        <v>0.45945945945945943</v>
      </c>
      <c r="BK107" s="24">
        <f t="shared" si="174"/>
        <v>0.33333333333333326</v>
      </c>
      <c r="BL107" s="24">
        <f t="shared" si="175"/>
        <v>0.40277777777777768</v>
      </c>
      <c r="BM107" s="24">
        <f t="shared" si="176"/>
        <v>0.41584158415841577</v>
      </c>
      <c r="BN107" s="24">
        <f t="shared" si="177"/>
        <v>0.19580419580419584</v>
      </c>
      <c r="BO107" s="24">
        <f t="shared" si="178"/>
        <v>0.17543859649122817</v>
      </c>
      <c r="BP107" s="24">
        <f t="shared" si="179"/>
        <v>0.31302905864652897</v>
      </c>
      <c r="BQ107" s="24">
        <f t="shared" si="180"/>
        <v>0.30952449488139533</v>
      </c>
      <c r="BR107" s="24">
        <f t="shared" si="181"/>
        <v>0.2799629129162895</v>
      </c>
      <c r="BS107" s="24">
        <f t="shared" si="182"/>
        <v>0.23766797534129203</v>
      </c>
      <c r="BT107" s="24">
        <f t="shared" si="183"/>
        <v>0.23613366893942755</v>
      </c>
      <c r="BU107" s="24">
        <f t="shared" si="184"/>
        <v>0.23238903510957609</v>
      </c>
      <c r="BV107" s="24">
        <f t="shared" si="185"/>
        <v>0.22723321238715122</v>
      </c>
      <c r="BW107" s="24">
        <f t="shared" si="186"/>
        <v>0.26179842423485389</v>
      </c>
      <c r="BY107" s="112">
        <f t="shared" si="187"/>
        <v>0.41133928217248594</v>
      </c>
      <c r="BZ107" s="112">
        <f t="shared" si="188"/>
        <v>0.28216856275025859</v>
      </c>
      <c r="CA107" s="112">
        <f t="shared" si="189"/>
        <v>0.44592254083611937</v>
      </c>
      <c r="CB107" s="112">
        <f t="shared" si="190"/>
        <v>0.34142714455873491</v>
      </c>
      <c r="CC107" s="112">
        <f t="shared" si="191"/>
        <v>0.77651144107458436</v>
      </c>
      <c r="CD107" s="112">
        <f t="shared" si="192"/>
        <v>0.47584423169451862</v>
      </c>
      <c r="CE107" s="112">
        <f t="shared" si="193"/>
        <v>0.31870043149562965</v>
      </c>
      <c r="CF107" s="112">
        <f t="shared" si="194"/>
        <v>0.30837252255802805</v>
      </c>
      <c r="CG107" s="112">
        <f t="shared" si="195"/>
        <v>0.28683929798097596</v>
      </c>
      <c r="CH107" s="112">
        <f t="shared" si="196"/>
        <v>0.26113761608046171</v>
      </c>
      <c r="CI107" s="112">
        <f t="shared" si="197"/>
        <v>0.25324065186654976</v>
      </c>
      <c r="CJ107" s="112">
        <f t="shared" si="198"/>
        <v>0.24419430051040347</v>
      </c>
      <c r="CK107" s="112">
        <f t="shared" si="199"/>
        <v>0.23456394797166724</v>
      </c>
      <c r="CL107" s="112">
        <f t="shared" si="200"/>
        <v>0.2720798567521332</v>
      </c>
    </row>
    <row r="108" spans="1:90" x14ac:dyDescent="0.15">
      <c r="A108" t="s">
        <v>214</v>
      </c>
      <c r="B108" s="8">
        <f t="shared" si="145"/>
        <v>15.101153409391848</v>
      </c>
      <c r="C108" s="8">
        <f t="shared" si="146"/>
        <v>45.348324229111121</v>
      </c>
      <c r="D108" s="8">
        <f t="shared" si="147"/>
        <v>68.673170154531675</v>
      </c>
      <c r="E108" s="8">
        <f t="shared" si="148"/>
        <v>112.42651912906626</v>
      </c>
      <c r="F108" s="8">
        <f t="shared" si="149"/>
        <v>145.50560243104388</v>
      </c>
      <c r="G108" s="8">
        <f t="shared" si="150"/>
        <v>166.95690589466096</v>
      </c>
      <c r="H108" s="8">
        <f t="shared" si="151"/>
        <v>223.09645421042364</v>
      </c>
      <c r="I108" s="8">
        <f t="shared" si="152"/>
        <v>314.96469533301541</v>
      </c>
      <c r="J108" s="8">
        <f t="shared" si="153"/>
        <v>438.21613711505211</v>
      </c>
      <c r="K108" s="8">
        <f t="shared" si="154"/>
        <v>608.61401987809666</v>
      </c>
      <c r="L108" s="8">
        <f t="shared" si="155"/>
        <v>838.51714735406972</v>
      </c>
      <c r="M108" s="8">
        <f t="shared" si="156"/>
        <v>1149.892580752927</v>
      </c>
      <c r="N108" s="8">
        <f t="shared" si="157"/>
        <v>1542.3613630595148</v>
      </c>
      <c r="O108" s="8">
        <f t="shared" si="158"/>
        <v>2006.7060617630443</v>
      </c>
      <c r="P108" s="24"/>
      <c r="Q108" s="72">
        <v>13.676</v>
      </c>
      <c r="R108" s="72">
        <v>41.17</v>
      </c>
      <c r="S108" s="72">
        <v>62.5</v>
      </c>
      <c r="T108" s="72">
        <v>102.56</v>
      </c>
      <c r="U108" s="72">
        <v>133.06</v>
      </c>
      <c r="V108" s="72">
        <v>153.05000000000001</v>
      </c>
      <c r="W108" s="72">
        <v>205.05</v>
      </c>
      <c r="X108" s="72">
        <v>290.22460571463199</v>
      </c>
      <c r="Y108" s="72">
        <v>404.79387083308012</v>
      </c>
      <c r="Z108" s="72">
        <v>563.54621238821312</v>
      </c>
      <c r="AA108" s="72">
        <v>778.23578994396689</v>
      </c>
      <c r="AB108" s="72">
        <v>1069.6425130159093</v>
      </c>
      <c r="AC108" s="72">
        <v>1437.8742821505864</v>
      </c>
      <c r="AD108" s="72">
        <v>1874.7526610439586</v>
      </c>
      <c r="AF108" s="72">
        <v>1.4251534093918479</v>
      </c>
      <c r="AG108" s="72">
        <v>4.1783242291111176</v>
      </c>
      <c r="AH108" s="72">
        <v>6.1731701545316753</v>
      </c>
      <c r="AI108" s="72">
        <v>9.8665191290662619</v>
      </c>
      <c r="AJ108" s="72">
        <v>12.445602431043882</v>
      </c>
      <c r="AK108" s="72">
        <v>13.906905894660962</v>
      </c>
      <c r="AL108" s="72">
        <v>18.04645421042364</v>
      </c>
      <c r="AM108" s="72">
        <v>24.740089618383436</v>
      </c>
      <c r="AN108" s="72">
        <v>33.422266281971993</v>
      </c>
      <c r="AO108" s="72">
        <v>45.067807489883492</v>
      </c>
      <c r="AP108" s="72">
        <v>60.2813574101028</v>
      </c>
      <c r="AQ108" s="72">
        <v>80.250067737017645</v>
      </c>
      <c r="AR108" s="72">
        <v>104.48708090892838</v>
      </c>
      <c r="AS108" s="72">
        <v>131.95340071908566</v>
      </c>
      <c r="AU108" s="24">
        <f t="shared" si="159"/>
        <v>2.0029708989584645</v>
      </c>
      <c r="AV108" s="24">
        <f t="shared" si="160"/>
        <v>0.51434857454880967</v>
      </c>
      <c r="AW108" s="24">
        <f t="shared" si="161"/>
        <v>0.63712435112692045</v>
      </c>
      <c r="AX108" s="24">
        <f t="shared" si="162"/>
        <v>0.29422847525860552</v>
      </c>
      <c r="AY108" s="24">
        <f t="shared" si="163"/>
        <v>0.14742596233559468</v>
      </c>
      <c r="AZ108" s="24">
        <f t="shared" si="164"/>
        <v>0.33625172924073654</v>
      </c>
      <c r="BA108" s="24">
        <f t="shared" si="165"/>
        <v>0.41178709651719525</v>
      </c>
      <c r="BB108" s="24">
        <f t="shared" si="166"/>
        <v>0.39131827664596397</v>
      </c>
      <c r="BC108" s="24">
        <f t="shared" si="167"/>
        <v>0.38884438141607558</v>
      </c>
      <c r="BD108" s="24">
        <f t="shared" si="168"/>
        <v>0.37774865508688404</v>
      </c>
      <c r="BE108" s="24">
        <f t="shared" si="169"/>
        <v>0.37134056754998812</v>
      </c>
      <c r="BF108" s="24">
        <f t="shared" si="170"/>
        <v>0.34130908301852592</v>
      </c>
      <c r="BG108" s="24">
        <f t="shared" si="171"/>
        <v>0.30106089910241862</v>
      </c>
      <c r="BH108" s="24">
        <f t="shared" si="172"/>
        <v>0.36862491593361701</v>
      </c>
      <c r="BJ108" s="24">
        <f t="shared" si="173"/>
        <v>2.0103831529687044</v>
      </c>
      <c r="BK108" s="24">
        <f t="shared" si="174"/>
        <v>0.5180957007529754</v>
      </c>
      <c r="BL108" s="24">
        <f t="shared" si="175"/>
        <v>0.64095999999999997</v>
      </c>
      <c r="BM108" s="24">
        <f t="shared" si="176"/>
        <v>0.29738689547581898</v>
      </c>
      <c r="BN108" s="24">
        <f t="shared" si="177"/>
        <v>0.15023297760408849</v>
      </c>
      <c r="BO108" s="24">
        <f t="shared" si="178"/>
        <v>0.33975824893825535</v>
      </c>
      <c r="BP108" s="24">
        <f t="shared" si="179"/>
        <v>0.41538456822546688</v>
      </c>
      <c r="BQ108" s="24">
        <f t="shared" si="180"/>
        <v>0.3947606883170347</v>
      </c>
      <c r="BR108" s="24">
        <f t="shared" si="181"/>
        <v>0.39218069490137064</v>
      </c>
      <c r="BS108" s="24">
        <f t="shared" si="182"/>
        <v>0.38096179663054741</v>
      </c>
      <c r="BT108" s="24">
        <f t="shared" si="183"/>
        <v>0.37444528616824968</v>
      </c>
      <c r="BU108" s="24">
        <f t="shared" si="184"/>
        <v>0.34425685652342808</v>
      </c>
      <c r="BV108" s="24">
        <f t="shared" si="185"/>
        <v>0.30383628410124008</v>
      </c>
      <c r="BW108" s="24">
        <f t="shared" si="186"/>
        <v>0.37182193744710057</v>
      </c>
      <c r="BY108" s="112">
        <f t="shared" si="187"/>
        <v>1.9318417242492676</v>
      </c>
      <c r="BZ108" s="112">
        <f t="shared" si="188"/>
        <v>0.47742726893286935</v>
      </c>
      <c r="CA108" s="112">
        <f t="shared" si="189"/>
        <v>0.59829048642427729</v>
      </c>
      <c r="CB108" s="112">
        <f t="shared" si="190"/>
        <v>0.26139748661508921</v>
      </c>
      <c r="CC108" s="112">
        <f t="shared" si="191"/>
        <v>0.11741524540202697</v>
      </c>
      <c r="CD108" s="112">
        <f t="shared" si="192"/>
        <v>0.29766134517038068</v>
      </c>
      <c r="CE108" s="112">
        <f t="shared" si="193"/>
        <v>0.37091138956779379</v>
      </c>
      <c r="CF108" s="112">
        <f t="shared" si="194"/>
        <v>0.35093553812905975</v>
      </c>
      <c r="CG108" s="112">
        <f t="shared" si="195"/>
        <v>0.34843661137943593</v>
      </c>
      <c r="CH108" s="112">
        <f t="shared" si="196"/>
        <v>0.337570225124316</v>
      </c>
      <c r="CI108" s="112">
        <f t="shared" si="197"/>
        <v>0.33125847168743761</v>
      </c>
      <c r="CJ108" s="112">
        <f t="shared" si="198"/>
        <v>0.30201860079839804</v>
      </c>
      <c r="CK108" s="112">
        <f t="shared" si="199"/>
        <v>0.26286809403831568</v>
      </c>
      <c r="CL108" s="112">
        <f t="shared" si="200"/>
        <v>0.32871755191102636</v>
      </c>
    </row>
    <row r="109" spans="1:90" x14ac:dyDescent="0.15">
      <c r="A109" t="s">
        <v>215</v>
      </c>
      <c r="B109" s="8">
        <f t="shared" si="145"/>
        <v>68.162781512266662</v>
      </c>
      <c r="C109" s="8">
        <f t="shared" si="146"/>
        <v>85.032899409068321</v>
      </c>
      <c r="D109" s="8">
        <f t="shared" si="147"/>
        <v>108.52778180005444</v>
      </c>
      <c r="E109" s="8">
        <f t="shared" si="148"/>
        <v>163.3861221639489</v>
      </c>
      <c r="F109" s="8">
        <f t="shared" si="149"/>
        <v>169.20211280567804</v>
      </c>
      <c r="G109" s="8">
        <f t="shared" si="150"/>
        <v>256.01735512507946</v>
      </c>
      <c r="H109" s="8">
        <f t="shared" si="151"/>
        <v>393.20256842322488</v>
      </c>
      <c r="I109" s="8">
        <f t="shared" si="152"/>
        <v>537.36950353639224</v>
      </c>
      <c r="J109" s="8">
        <f t="shared" si="153"/>
        <v>720.76362864030943</v>
      </c>
      <c r="K109" s="8">
        <f t="shared" si="154"/>
        <v>965.80342489101815</v>
      </c>
      <c r="L109" s="8">
        <f t="shared" si="155"/>
        <v>1290.0194412938999</v>
      </c>
      <c r="M109" s="8">
        <f t="shared" si="156"/>
        <v>1718.4025332086885</v>
      </c>
      <c r="N109" s="8">
        <f t="shared" si="157"/>
        <v>2263.3920255149469</v>
      </c>
      <c r="O109" s="8">
        <f t="shared" si="158"/>
        <v>2935.209885373788</v>
      </c>
      <c r="P109" s="24"/>
      <c r="Q109" s="72">
        <v>61.730000000000004</v>
      </c>
      <c r="R109" s="72">
        <v>77.198099999999997</v>
      </c>
      <c r="S109" s="72">
        <v>98.772000000000006</v>
      </c>
      <c r="T109" s="72">
        <v>139.92500000000001</v>
      </c>
      <c r="U109" s="72">
        <v>145.58499999999998</v>
      </c>
      <c r="V109" s="72">
        <v>225.52499999999998</v>
      </c>
      <c r="W109" s="72">
        <v>352.20499999999998</v>
      </c>
      <c r="X109" s="72">
        <v>482.72019804955022</v>
      </c>
      <c r="Y109" s="72">
        <v>648.95677454801444</v>
      </c>
      <c r="Z109" s="72">
        <v>871.50393280800552</v>
      </c>
      <c r="AA109" s="72">
        <v>1166.4521728888412</v>
      </c>
      <c r="AB109" s="72">
        <v>1557.2110468271435</v>
      </c>
      <c r="AC109" s="72">
        <v>2055.3956384658695</v>
      </c>
      <c r="AD109" s="72">
        <v>2670.5216666225233</v>
      </c>
      <c r="AF109" s="72">
        <v>6.4327815122666543</v>
      </c>
      <c r="AG109" s="72">
        <v>7.8347994090683262</v>
      </c>
      <c r="AH109" s="72">
        <v>9.7557818000544412</v>
      </c>
      <c r="AI109" s="72">
        <v>23.461122163948875</v>
      </c>
      <c r="AJ109" s="72">
        <v>23.617112805678069</v>
      </c>
      <c r="AK109" s="72">
        <v>30.492355125079474</v>
      </c>
      <c r="AL109" s="72">
        <v>40.997568423224862</v>
      </c>
      <c r="AM109" s="72">
        <v>54.649305486842039</v>
      </c>
      <c r="AN109" s="72">
        <v>71.806854092294998</v>
      </c>
      <c r="AO109" s="72">
        <v>94.299492083012623</v>
      </c>
      <c r="AP109" s="72">
        <v>123.56726840505866</v>
      </c>
      <c r="AQ109" s="72">
        <v>161.19148638154508</v>
      </c>
      <c r="AR109" s="72">
        <v>207.99638704907736</v>
      </c>
      <c r="AS109" s="72">
        <v>264.68821875126446</v>
      </c>
      <c r="AU109" s="24">
        <f t="shared" si="159"/>
        <v>0.24749749823172484</v>
      </c>
      <c r="AV109" s="24">
        <f t="shared" si="160"/>
        <v>0.27630343730794293</v>
      </c>
      <c r="AW109" s="24">
        <f t="shared" si="161"/>
        <v>0.50547739439623318</v>
      </c>
      <c r="AX109" s="24">
        <f t="shared" si="162"/>
        <v>3.5596601257805283E-2</v>
      </c>
      <c r="AY109" s="24">
        <f t="shared" si="163"/>
        <v>0.51308604177481709</v>
      </c>
      <c r="AZ109" s="24">
        <f t="shared" si="164"/>
        <v>0.53584341276833514</v>
      </c>
      <c r="BA109" s="24">
        <f t="shared" si="165"/>
        <v>0.36664799950643467</v>
      </c>
      <c r="BB109" s="24">
        <f t="shared" si="166"/>
        <v>0.34128122994887677</v>
      </c>
      <c r="BC109" s="24">
        <f t="shared" si="167"/>
        <v>0.33997247712535961</v>
      </c>
      <c r="BD109" s="24">
        <f t="shared" si="168"/>
        <v>0.33569565819200364</v>
      </c>
      <c r="BE109" s="24">
        <f t="shared" si="169"/>
        <v>0.33207491158824465</v>
      </c>
      <c r="BF109" s="24">
        <f t="shared" si="170"/>
        <v>0.31714891113936283</v>
      </c>
      <c r="BG109" s="24">
        <f t="shared" si="171"/>
        <v>0.2968190451700452</v>
      </c>
      <c r="BH109" s="24">
        <f t="shared" si="172"/>
        <v>0.33265442307252258</v>
      </c>
      <c r="BJ109" s="24">
        <f t="shared" si="173"/>
        <v>0.25057670500566975</v>
      </c>
      <c r="BK109" s="24">
        <f t="shared" si="174"/>
        <v>0.27946154115191968</v>
      </c>
      <c r="BL109" s="24">
        <f t="shared" si="175"/>
        <v>0.41664641801320212</v>
      </c>
      <c r="BM109" s="24">
        <f t="shared" si="176"/>
        <v>4.0450241200642889E-2</v>
      </c>
      <c r="BN109" s="24">
        <f t="shared" si="177"/>
        <v>0.54909503039461494</v>
      </c>
      <c r="BO109" s="24">
        <f t="shared" si="178"/>
        <v>0.56171156191109639</v>
      </c>
      <c r="BP109" s="24">
        <f t="shared" si="179"/>
        <v>0.37056600005550822</v>
      </c>
      <c r="BQ109" s="24">
        <f t="shared" si="180"/>
        <v>0.34437460286548927</v>
      </c>
      <c r="BR109" s="24">
        <f t="shared" si="181"/>
        <v>0.34293063419361136</v>
      </c>
      <c r="BS109" s="24">
        <f t="shared" si="182"/>
        <v>0.3384359255046685</v>
      </c>
      <c r="BT109" s="24">
        <f t="shared" si="183"/>
        <v>0.3349977676071767</v>
      </c>
      <c r="BU109" s="24">
        <f t="shared" si="184"/>
        <v>0.31992104901502572</v>
      </c>
      <c r="BV109" s="24">
        <f t="shared" si="185"/>
        <v>0.29927378293737106</v>
      </c>
      <c r="BW109" s="24">
        <f t="shared" si="186"/>
        <v>0.33562887159857513</v>
      </c>
      <c r="BY109" s="112">
        <f t="shared" si="187"/>
        <v>0.21794893766066314</v>
      </c>
      <c r="BZ109" s="112">
        <f t="shared" si="188"/>
        <v>0.24518590594198097</v>
      </c>
      <c r="CA109" s="112">
        <f t="shared" si="189"/>
        <v>1.4048428557327872</v>
      </c>
      <c r="CB109" s="112">
        <f t="shared" si="190"/>
        <v>6.6488994277047464E-3</v>
      </c>
      <c r="CC109" s="112">
        <f t="shared" si="191"/>
        <v>0.29111273575102059</v>
      </c>
      <c r="CD109" s="112">
        <f t="shared" si="192"/>
        <v>0.34451957728594795</v>
      </c>
      <c r="CE109" s="112">
        <f t="shared" si="193"/>
        <v>0.33298894516591759</v>
      </c>
      <c r="CF109" s="112">
        <f t="shared" si="194"/>
        <v>0.3139573038047847</v>
      </c>
      <c r="CG109" s="112">
        <f t="shared" si="195"/>
        <v>0.3132380366059111</v>
      </c>
      <c r="CH109" s="112">
        <f t="shared" si="196"/>
        <v>0.31037045561477017</v>
      </c>
      <c r="CI109" s="112">
        <f t="shared" si="197"/>
        <v>0.3044836910463431</v>
      </c>
      <c r="CJ109" s="112">
        <f t="shared" si="198"/>
        <v>0.29036831732380497</v>
      </c>
      <c r="CK109" s="112">
        <f t="shared" si="199"/>
        <v>0.27256161756699404</v>
      </c>
      <c r="CL109" s="112">
        <f t="shared" si="200"/>
        <v>0.30530178010046871</v>
      </c>
    </row>
    <row r="110" spans="1:90" x14ac:dyDescent="0.15">
      <c r="A110" t="s">
        <v>112</v>
      </c>
      <c r="B110" s="8">
        <f t="shared" si="145"/>
        <v>8778.2156500000001</v>
      </c>
      <c r="C110" s="8">
        <f t="shared" si="146"/>
        <v>11074.473320482342</v>
      </c>
      <c r="D110" s="8">
        <f t="shared" si="147"/>
        <v>14658.328452147147</v>
      </c>
      <c r="E110" s="8">
        <f t="shared" si="148"/>
        <v>19830.062094443823</v>
      </c>
      <c r="F110" s="8">
        <f t="shared" si="149"/>
        <v>29950.78331267367</v>
      </c>
      <c r="G110" s="8">
        <f t="shared" si="150"/>
        <v>41442.762206682506</v>
      </c>
      <c r="H110" s="8">
        <f t="shared" si="151"/>
        <v>56045.430188050428</v>
      </c>
      <c r="I110" s="8">
        <f t="shared" si="152"/>
        <v>73122.43388131143</v>
      </c>
      <c r="J110" s="8">
        <f t="shared" si="153"/>
        <v>97589.616330393503</v>
      </c>
      <c r="K110" s="8">
        <f t="shared" si="154"/>
        <v>129571.49742115929</v>
      </c>
      <c r="L110" s="8">
        <f t="shared" si="155"/>
        <v>171249.43586408295</v>
      </c>
      <c r="M110" s="8">
        <f t="shared" si="156"/>
        <v>225121.5937586427</v>
      </c>
      <c r="N110" s="8">
        <f t="shared" si="157"/>
        <v>294486.77146169043</v>
      </c>
      <c r="O110" s="8">
        <f t="shared" si="158"/>
        <v>382984.69254345167</v>
      </c>
      <c r="P110" s="24"/>
      <c r="Q110" s="72">
        <v>7306.5300000000007</v>
      </c>
      <c r="R110" s="72">
        <v>8870.6910000000025</v>
      </c>
      <c r="S110" s="72">
        <v>10796.953000000003</v>
      </c>
      <c r="T110" s="72">
        <v>14053.562000000002</v>
      </c>
      <c r="U110" s="72">
        <v>20500.312000000002</v>
      </c>
      <c r="V110" s="72">
        <v>26080</v>
      </c>
      <c r="W110" s="72">
        <v>35957.784889280993</v>
      </c>
      <c r="X110" s="72">
        <v>46551.102936899399</v>
      </c>
      <c r="Y110" s="72">
        <v>62353.547706711259</v>
      </c>
      <c r="Z110" s="72">
        <v>83012.235939579317</v>
      </c>
      <c r="AA110" s="72">
        <v>109931.55611235788</v>
      </c>
      <c r="AB110" s="72">
        <v>144926.66780156805</v>
      </c>
      <c r="AC110" s="72">
        <v>190318.76362227948</v>
      </c>
      <c r="AD110" s="72">
        <v>248616.6334314016</v>
      </c>
      <c r="AF110" s="72">
        <v>1471.6856499999999</v>
      </c>
      <c r="AG110" s="72">
        <v>2203.7823204823399</v>
      </c>
      <c r="AH110" s="72">
        <v>3861.3754521471446</v>
      </c>
      <c r="AI110" s="72">
        <v>5776.5000944438225</v>
      </c>
      <c r="AJ110" s="72">
        <v>9450.4713126736679</v>
      </c>
      <c r="AK110" s="72">
        <v>15362.762206682508</v>
      </c>
      <c r="AL110" s="72">
        <v>20087.645298769436</v>
      </c>
      <c r="AM110" s="72">
        <v>26571.330944412031</v>
      </c>
      <c r="AN110" s="72">
        <v>35236.068623682237</v>
      </c>
      <c r="AO110" s="72">
        <v>46559.261481579983</v>
      </c>
      <c r="AP110" s="72">
        <v>61317.879751725079</v>
      </c>
      <c r="AQ110" s="72">
        <v>80194.925957074651</v>
      </c>
      <c r="AR110" s="72">
        <v>104168.00783941092</v>
      </c>
      <c r="AS110" s="72">
        <v>134368.05911205005</v>
      </c>
      <c r="AU110" s="24">
        <f t="shared" si="159"/>
        <v>0.2615859261195459</v>
      </c>
      <c r="AV110" s="24">
        <f t="shared" si="160"/>
        <v>0.32361404718330311</v>
      </c>
      <c r="AW110" s="24">
        <f t="shared" si="161"/>
        <v>0.35281878552387891</v>
      </c>
      <c r="AX110" s="24">
        <f t="shared" si="162"/>
        <v>0.51037264381867797</v>
      </c>
      <c r="AY110" s="24">
        <f t="shared" si="163"/>
        <v>0.38369543707880283</v>
      </c>
      <c r="AZ110" s="24">
        <f t="shared" si="164"/>
        <v>0.35235749751770395</v>
      </c>
      <c r="BA110" s="24">
        <f t="shared" si="165"/>
        <v>0.30469930618718011</v>
      </c>
      <c r="BB110" s="24">
        <f t="shared" si="166"/>
        <v>0.3346056900785872</v>
      </c>
      <c r="BC110" s="24">
        <f t="shared" si="167"/>
        <v>0.32771807384189189</v>
      </c>
      <c r="BD110" s="24">
        <f t="shared" si="168"/>
        <v>0.3216597729626729</v>
      </c>
      <c r="BE110" s="24">
        <f t="shared" si="169"/>
        <v>0.31458298021674613</v>
      </c>
      <c r="BF110" s="24">
        <f t="shared" si="170"/>
        <v>0.30812316377528615</v>
      </c>
      <c r="BG110" s="24">
        <f t="shared" si="171"/>
        <v>0.30051577747448621</v>
      </c>
      <c r="BH110" s="24">
        <f t="shared" si="172"/>
        <v>0.31593506181608433</v>
      </c>
      <c r="BJ110" s="24">
        <f t="shared" si="173"/>
        <v>0.2140771337420091</v>
      </c>
      <c r="BK110" s="24">
        <f t="shared" si="174"/>
        <v>0.21714903607847469</v>
      </c>
      <c r="BL110" s="24">
        <f t="shared" si="175"/>
        <v>0.30162296714637904</v>
      </c>
      <c r="BM110" s="24">
        <f t="shared" si="176"/>
        <v>0.45872711843445813</v>
      </c>
      <c r="BN110" s="24">
        <f t="shared" si="177"/>
        <v>0.27217576005672495</v>
      </c>
      <c r="BO110" s="24">
        <f t="shared" si="178"/>
        <v>0.37874942060126515</v>
      </c>
      <c r="BP110" s="24">
        <f t="shared" si="179"/>
        <v>0.29460430002116933</v>
      </c>
      <c r="BQ110" s="24">
        <f t="shared" si="180"/>
        <v>0.33946445460663455</v>
      </c>
      <c r="BR110" s="24">
        <f t="shared" si="181"/>
        <v>0.33131536203904743</v>
      </c>
      <c r="BS110" s="24">
        <f t="shared" si="182"/>
        <v>0.32428135284022308</v>
      </c>
      <c r="BT110" s="24">
        <f t="shared" si="183"/>
        <v>0.31833545277429409</v>
      </c>
      <c r="BU110" s="24">
        <f t="shared" si="184"/>
        <v>0.31320733795426636</v>
      </c>
      <c r="BV110" s="24">
        <f t="shared" si="185"/>
        <v>0.30631698472371505</v>
      </c>
      <c r="BW110" s="24">
        <f t="shared" si="186"/>
        <v>0.31814280819346985</v>
      </c>
      <c r="BY110" s="112">
        <f t="shared" si="187"/>
        <v>0.49745451447619948</v>
      </c>
      <c r="BZ110" s="112">
        <f t="shared" si="188"/>
        <v>0.75215828544355001</v>
      </c>
      <c r="CA110" s="112">
        <f t="shared" si="189"/>
        <v>0.49596954920085778</v>
      </c>
      <c r="CB110" s="112">
        <f t="shared" si="190"/>
        <v>0.6360202818595444</v>
      </c>
      <c r="CC110" s="112">
        <f t="shared" si="191"/>
        <v>0.62560804624422195</v>
      </c>
      <c r="CD110" s="112">
        <f t="shared" si="192"/>
        <v>0.30755426846558187</v>
      </c>
      <c r="CE110" s="112">
        <f t="shared" si="193"/>
        <v>0.32276981941929184</v>
      </c>
      <c r="CF110" s="112">
        <f t="shared" si="194"/>
        <v>0.32609347636356945</v>
      </c>
      <c r="CG110" s="112">
        <f t="shared" si="195"/>
        <v>0.32135233299799526</v>
      </c>
      <c r="CH110" s="112">
        <f t="shared" si="196"/>
        <v>0.31698566086543223</v>
      </c>
      <c r="CI110" s="112">
        <f t="shared" si="197"/>
        <v>0.30785549470696583</v>
      </c>
      <c r="CJ110" s="112">
        <f t="shared" si="198"/>
        <v>0.29893514578675662</v>
      </c>
      <c r="CK110" s="112">
        <f t="shared" si="199"/>
        <v>0.28991675946415918</v>
      </c>
      <c r="CL110" s="112">
        <f t="shared" si="200"/>
        <v>0.3119267074380272</v>
      </c>
    </row>
    <row r="111" spans="1:90" x14ac:dyDescent="0.15">
      <c r="A111" t="s">
        <v>216</v>
      </c>
      <c r="B111" s="8">
        <f t="shared" si="145"/>
        <v>643.64926032948631</v>
      </c>
      <c r="C111" s="8">
        <f t="shared" si="146"/>
        <v>850.04362119311804</v>
      </c>
      <c r="D111" s="8">
        <f t="shared" si="147"/>
        <v>944.06617759937819</v>
      </c>
      <c r="E111" s="8">
        <f t="shared" si="148"/>
        <v>1139.0884818929237</v>
      </c>
      <c r="F111" s="8">
        <f t="shared" si="149"/>
        <v>1692.8179426730971</v>
      </c>
      <c r="G111" s="8">
        <f t="shared" si="150"/>
        <v>2387.1821374910264</v>
      </c>
      <c r="H111" s="8">
        <f t="shared" si="151"/>
        <v>3001.4663475904131</v>
      </c>
      <c r="I111" s="8">
        <f t="shared" si="152"/>
        <v>3721.9419215263047</v>
      </c>
      <c r="J111" s="8">
        <f t="shared" si="153"/>
        <v>4678.5011404930865</v>
      </c>
      <c r="K111" s="8">
        <f t="shared" si="154"/>
        <v>5863.87370129795</v>
      </c>
      <c r="L111" s="8">
        <f t="shared" si="155"/>
        <v>7331.6467288214853</v>
      </c>
      <c r="M111" s="8">
        <f t="shared" si="156"/>
        <v>9145.5142503035095</v>
      </c>
      <c r="N111" s="8">
        <f t="shared" si="157"/>
        <v>11381.808597861796</v>
      </c>
      <c r="O111" s="8">
        <f t="shared" si="158"/>
        <v>14098.390798425342</v>
      </c>
      <c r="P111" s="24"/>
      <c r="Q111" s="72">
        <v>582</v>
      </c>
      <c r="R111" s="72">
        <v>753</v>
      </c>
      <c r="S111" s="72">
        <v>841</v>
      </c>
      <c r="T111" s="72">
        <v>1030</v>
      </c>
      <c r="U111" s="72">
        <v>1420</v>
      </c>
      <c r="V111" s="72">
        <v>2060</v>
      </c>
      <c r="W111" s="72">
        <v>2630</v>
      </c>
      <c r="X111" s="72">
        <v>3254.1167293963954</v>
      </c>
      <c r="Y111" s="72">
        <v>4085.7090315086007</v>
      </c>
      <c r="Z111" s="72">
        <v>5116.5617203805095</v>
      </c>
      <c r="AA111" s="72">
        <v>6394.4654311026852</v>
      </c>
      <c r="AB111" s="72">
        <v>7976.6813312898666</v>
      </c>
      <c r="AC111" s="72">
        <v>9932.4175529970889</v>
      </c>
      <c r="AD111" s="72">
        <v>12313.913410041027</v>
      </c>
      <c r="AF111" s="72">
        <v>61.64926032948636</v>
      </c>
      <c r="AG111" s="72">
        <v>97.043621193118085</v>
      </c>
      <c r="AH111" s="72">
        <v>103.06617759937822</v>
      </c>
      <c r="AI111" s="72">
        <v>109.08848189292365</v>
      </c>
      <c r="AJ111" s="72">
        <v>272.81794267309721</v>
      </c>
      <c r="AK111" s="72">
        <v>327.18213749102631</v>
      </c>
      <c r="AL111" s="72">
        <v>371.46634759041297</v>
      </c>
      <c r="AM111" s="72">
        <v>467.82519212990928</v>
      </c>
      <c r="AN111" s="72">
        <v>592.79210898448628</v>
      </c>
      <c r="AO111" s="72">
        <v>747.31198091744068</v>
      </c>
      <c r="AP111" s="72">
        <v>937.18129771880012</v>
      </c>
      <c r="AQ111" s="72">
        <v>1168.8329190136424</v>
      </c>
      <c r="AR111" s="72">
        <v>1449.391044864708</v>
      </c>
      <c r="AS111" s="72">
        <v>1784.4773883843145</v>
      </c>
      <c r="AU111" s="24">
        <f t="shared" si="159"/>
        <v>0.32066277953613698</v>
      </c>
      <c r="AV111" s="24">
        <f t="shared" si="160"/>
        <v>0.11060909588885615</v>
      </c>
      <c r="AW111" s="24">
        <f t="shared" si="161"/>
        <v>0.2065769422959931</v>
      </c>
      <c r="AX111" s="24">
        <f t="shared" si="162"/>
        <v>0.48611628471564594</v>
      </c>
      <c r="AY111" s="24">
        <f t="shared" si="163"/>
        <v>0.4101824403641845</v>
      </c>
      <c r="AZ111" s="24">
        <f t="shared" si="164"/>
        <v>0.25732607514607619</v>
      </c>
      <c r="BA111" s="24">
        <f t="shared" si="165"/>
        <v>0.2400411967018361</v>
      </c>
      <c r="BB111" s="24">
        <f t="shared" si="166"/>
        <v>0.25700541253328146</v>
      </c>
      <c r="BC111" s="24">
        <f t="shared" si="167"/>
        <v>0.25336588048366537</v>
      </c>
      <c r="BD111" s="24">
        <f t="shared" si="168"/>
        <v>0.25030774915882792</v>
      </c>
      <c r="BE111" s="24">
        <f t="shared" si="169"/>
        <v>0.24740247158275053</v>
      </c>
      <c r="BF111" s="24">
        <f t="shared" si="170"/>
        <v>0.24452363053111759</v>
      </c>
      <c r="BG111" s="24">
        <f t="shared" si="171"/>
        <v>0.23867755086602727</v>
      </c>
      <c r="BH111" s="24">
        <f t="shared" si="172"/>
        <v>0.2473162515820797</v>
      </c>
      <c r="BJ111" s="24">
        <f t="shared" si="173"/>
        <v>0.29381443298969079</v>
      </c>
      <c r="BK111" s="24">
        <f t="shared" si="174"/>
        <v>0.11686586985391756</v>
      </c>
      <c r="BL111" s="24">
        <f t="shared" si="175"/>
        <v>0.22473246135552905</v>
      </c>
      <c r="BM111" s="24">
        <f t="shared" si="176"/>
        <v>0.37864077669902918</v>
      </c>
      <c r="BN111" s="24">
        <f t="shared" si="177"/>
        <v>0.45070422535211274</v>
      </c>
      <c r="BO111" s="24">
        <f t="shared" si="178"/>
        <v>0.27669902912621369</v>
      </c>
      <c r="BP111" s="24">
        <f t="shared" si="179"/>
        <v>0.23730674121535955</v>
      </c>
      <c r="BQ111" s="24">
        <f t="shared" si="180"/>
        <v>0.25555085181792392</v>
      </c>
      <c r="BR111" s="24">
        <f t="shared" si="181"/>
        <v>0.25230692663674059</v>
      </c>
      <c r="BS111" s="24">
        <f t="shared" si="182"/>
        <v>0.24975829093040636</v>
      </c>
      <c r="BT111" s="24">
        <f t="shared" si="183"/>
        <v>0.24743521053242112</v>
      </c>
      <c r="BU111" s="24">
        <f t="shared" si="184"/>
        <v>0.24518169154326364</v>
      </c>
      <c r="BV111" s="24">
        <f t="shared" si="185"/>
        <v>0.23977001010447108</v>
      </c>
      <c r="BW111" s="24">
        <f t="shared" si="186"/>
        <v>0.24674372892304497</v>
      </c>
      <c r="BY111" s="112">
        <f t="shared" si="187"/>
        <v>0.5741246638559081</v>
      </c>
      <c r="BZ111" s="112">
        <f t="shared" si="188"/>
        <v>6.2060301668619422E-2</v>
      </c>
      <c r="CA111" s="112">
        <f t="shared" si="189"/>
        <v>5.8431431472643958E-2</v>
      </c>
      <c r="CB111" s="112">
        <f t="shared" si="190"/>
        <v>1.5008867841875646</v>
      </c>
      <c r="CC111" s="112">
        <f t="shared" si="191"/>
        <v>0.19926913268703417</v>
      </c>
      <c r="CD111" s="112">
        <f t="shared" si="192"/>
        <v>0.13535032944945313</v>
      </c>
      <c r="CE111" s="112">
        <f t="shared" si="193"/>
        <v>0.25940127595553752</v>
      </c>
      <c r="CF111" s="112">
        <f t="shared" si="194"/>
        <v>0.26712310272482132</v>
      </c>
      <c r="CG111" s="112">
        <f t="shared" si="195"/>
        <v>0.26066452233593806</v>
      </c>
      <c r="CH111" s="112">
        <f t="shared" si="196"/>
        <v>0.25406968127055252</v>
      </c>
      <c r="CI111" s="112">
        <f t="shared" si="197"/>
        <v>0.24717909102401769</v>
      </c>
      <c r="CJ111" s="112">
        <f t="shared" si="198"/>
        <v>0.24003270380836272</v>
      </c>
      <c r="CK111" s="112">
        <f t="shared" si="199"/>
        <v>0.23119112313191148</v>
      </c>
      <c r="CL111" s="112">
        <f t="shared" si="200"/>
        <v>0.25132529808687432</v>
      </c>
    </row>
    <row r="112" spans="1:90" x14ac:dyDescent="0.15">
      <c r="A112" t="s">
        <v>217</v>
      </c>
      <c r="B112" s="8">
        <f t="shared" si="145"/>
        <v>108.76452258153678</v>
      </c>
      <c r="C112" s="8">
        <f t="shared" si="146"/>
        <v>147.04885315973607</v>
      </c>
      <c r="D112" s="8">
        <f t="shared" si="147"/>
        <v>212.59894954976039</v>
      </c>
      <c r="E112" s="8">
        <f t="shared" si="148"/>
        <v>268.24072963028971</v>
      </c>
      <c r="F112" s="8">
        <f t="shared" si="149"/>
        <v>321.51392615907787</v>
      </c>
      <c r="G112" s="8">
        <f t="shared" si="150"/>
        <v>404.86095777144214</v>
      </c>
      <c r="H112" s="8">
        <f t="shared" si="151"/>
        <v>494.10654821522718</v>
      </c>
      <c r="I112" s="8">
        <f t="shared" si="152"/>
        <v>657.82221535887288</v>
      </c>
      <c r="J112" s="8">
        <f t="shared" si="153"/>
        <v>835.52296303398498</v>
      </c>
      <c r="K112" s="8">
        <f t="shared" si="154"/>
        <v>1051.9891527936909</v>
      </c>
      <c r="L112" s="8">
        <f t="shared" si="155"/>
        <v>1310.5176267745342</v>
      </c>
      <c r="M112" s="8">
        <f t="shared" si="156"/>
        <v>1631.9929197698505</v>
      </c>
      <c r="N112" s="8">
        <f t="shared" si="157"/>
        <v>2029.4244871712995</v>
      </c>
      <c r="O112" s="8">
        <f t="shared" si="158"/>
        <v>2513.031297979911</v>
      </c>
      <c r="P112" s="24"/>
      <c r="Q112" s="72">
        <v>98.5</v>
      </c>
      <c r="R112" s="72">
        <v>133.5</v>
      </c>
      <c r="S112" s="72">
        <v>193.488</v>
      </c>
      <c r="T112" s="72">
        <v>244.7</v>
      </c>
      <c r="U112" s="72">
        <v>294</v>
      </c>
      <c r="V112" s="72">
        <v>371</v>
      </c>
      <c r="W112" s="72">
        <v>454</v>
      </c>
      <c r="X112" s="72">
        <v>605.96308414335681</v>
      </c>
      <c r="Y112" s="72">
        <v>771.54571617730949</v>
      </c>
      <c r="Z112" s="72">
        <v>973.75400443472472</v>
      </c>
      <c r="AA112" s="72">
        <v>1215.8645530714321</v>
      </c>
      <c r="AB112" s="72">
        <v>1517.5289884484146</v>
      </c>
      <c r="AC112" s="72">
        <v>1891.214590709568</v>
      </c>
      <c r="AD112" s="72">
        <v>2346.8651999283284</v>
      </c>
      <c r="AF112" s="72">
        <v>10.264522581536781</v>
      </c>
      <c r="AG112" s="72">
        <v>13.548853159736076</v>
      </c>
      <c r="AH112" s="72">
        <v>19.110949549760395</v>
      </c>
      <c r="AI112" s="72">
        <v>23.540729630289732</v>
      </c>
      <c r="AJ112" s="72">
        <v>27.513926159077872</v>
      </c>
      <c r="AK112" s="72">
        <v>33.860957771442123</v>
      </c>
      <c r="AL112" s="72">
        <v>40.106548215227178</v>
      </c>
      <c r="AM112" s="72">
        <v>51.859131215516101</v>
      </c>
      <c r="AN112" s="72">
        <v>63.977246856675507</v>
      </c>
      <c r="AO112" s="72">
        <v>78.235148358966214</v>
      </c>
      <c r="AP112" s="72">
        <v>94.653073703102208</v>
      </c>
      <c r="AQ112" s="72">
        <v>114.46393132143594</v>
      </c>
      <c r="AR112" s="72">
        <v>138.20989646173155</v>
      </c>
      <c r="AS112" s="72">
        <v>166.16609805158262</v>
      </c>
      <c r="AU112" s="24">
        <f t="shared" si="159"/>
        <v>0.35199281594325882</v>
      </c>
      <c r="AV112" s="24">
        <f t="shared" si="160"/>
        <v>0.44577087805519056</v>
      </c>
      <c r="AW112" s="24">
        <f t="shared" si="161"/>
        <v>0.26172180153461166</v>
      </c>
      <c r="AX112" s="24">
        <f t="shared" si="162"/>
        <v>0.19860219065991003</v>
      </c>
      <c r="AY112" s="24">
        <f t="shared" si="163"/>
        <v>0.2592330372996845</v>
      </c>
      <c r="AZ112" s="24">
        <f t="shared" si="164"/>
        <v>0.22043516108601224</v>
      </c>
      <c r="BA112" s="24">
        <f t="shared" si="165"/>
        <v>0.33133676883054175</v>
      </c>
      <c r="BB112" s="24">
        <f t="shared" si="166"/>
        <v>0.27013491415483437</v>
      </c>
      <c r="BC112" s="24">
        <f t="shared" si="167"/>
        <v>0.25907868405395473</v>
      </c>
      <c r="BD112" s="24">
        <f t="shared" si="168"/>
        <v>0.24575203393902689</v>
      </c>
      <c r="BE112" s="24">
        <f t="shared" si="169"/>
        <v>0.24530405881417727</v>
      </c>
      <c r="BF112" s="24">
        <f t="shared" si="170"/>
        <v>0.2435253012356795</v>
      </c>
      <c r="BG112" s="24">
        <f t="shared" si="171"/>
        <v>0.23829751432766222</v>
      </c>
      <c r="BH112" s="24">
        <f t="shared" si="172"/>
        <v>0.26156909417947261</v>
      </c>
      <c r="BJ112" s="24">
        <f t="shared" si="173"/>
        <v>0.35532994923857864</v>
      </c>
      <c r="BK112" s="24">
        <f t="shared" si="174"/>
        <v>0.44934831460674163</v>
      </c>
      <c r="BL112" s="24">
        <f t="shared" si="175"/>
        <v>0.26467791284213993</v>
      </c>
      <c r="BM112" s="24">
        <f t="shared" si="176"/>
        <v>0.20147118921127927</v>
      </c>
      <c r="BN112" s="24">
        <f t="shared" si="177"/>
        <v>0.26190476190476186</v>
      </c>
      <c r="BO112" s="24">
        <f t="shared" si="178"/>
        <v>0.22371967654986524</v>
      </c>
      <c r="BP112" s="24">
        <f t="shared" si="179"/>
        <v>0.33472044965497094</v>
      </c>
      <c r="BQ112" s="24">
        <f t="shared" si="180"/>
        <v>0.2732553126863082</v>
      </c>
      <c r="BR112" s="24">
        <f t="shared" si="181"/>
        <v>0.26208205686018693</v>
      </c>
      <c r="BS112" s="24">
        <f t="shared" si="182"/>
        <v>0.24863625467425443</v>
      </c>
      <c r="BT112" s="24">
        <f t="shared" si="183"/>
        <v>0.24810694136525235</v>
      </c>
      <c r="BU112" s="24">
        <f t="shared" si="184"/>
        <v>0.24624610475693465</v>
      </c>
      <c r="BV112" s="24">
        <f t="shared" si="185"/>
        <v>0.24093014693155679</v>
      </c>
      <c r="BW112" s="24">
        <f t="shared" si="186"/>
        <v>0.2645001898937851</v>
      </c>
      <c r="BY112" s="112">
        <f t="shared" si="187"/>
        <v>0.3199691512303704</v>
      </c>
      <c r="BZ112" s="112">
        <f t="shared" si="188"/>
        <v>0.41052156403565787</v>
      </c>
      <c r="CA112" s="112">
        <f t="shared" si="189"/>
        <v>0.23179277769507145</v>
      </c>
      <c r="CB112" s="112">
        <f t="shared" si="190"/>
        <v>0.16877966788573318</v>
      </c>
      <c r="CC112" s="112">
        <f t="shared" si="191"/>
        <v>0.2306843296615495</v>
      </c>
      <c r="CD112" s="112">
        <f t="shared" si="192"/>
        <v>0.18444813303693675</v>
      </c>
      <c r="CE112" s="112">
        <f t="shared" si="193"/>
        <v>0.29303401871485013</v>
      </c>
      <c r="CF112" s="112">
        <f t="shared" si="194"/>
        <v>0.2336737110153071</v>
      </c>
      <c r="CG112" s="112">
        <f t="shared" si="195"/>
        <v>0.22285894130817874</v>
      </c>
      <c r="CH112" s="112">
        <f t="shared" si="196"/>
        <v>0.20985357206463839</v>
      </c>
      <c r="CI112" s="112">
        <f t="shared" si="197"/>
        <v>0.20929967557603391</v>
      </c>
      <c r="CJ112" s="112">
        <f t="shared" si="198"/>
        <v>0.20745369188493568</v>
      </c>
      <c r="CK112" s="112">
        <f t="shared" si="199"/>
        <v>0.20227351517907954</v>
      </c>
      <c r="CL112" s="112">
        <f t="shared" si="200"/>
        <v>0.22515092101431433</v>
      </c>
    </row>
    <row r="113" spans="1:90" x14ac:dyDescent="0.15">
      <c r="A113" t="s">
        <v>218</v>
      </c>
      <c r="B113" s="8">
        <f t="shared" si="145"/>
        <v>124.67133532113827</v>
      </c>
      <c r="C113" s="8">
        <f t="shared" si="146"/>
        <v>158.411514222341</v>
      </c>
      <c r="D113" s="8">
        <f t="shared" si="147"/>
        <v>188.79102282032616</v>
      </c>
      <c r="E113" s="8">
        <f t="shared" si="148"/>
        <v>220.24048192095606</v>
      </c>
      <c r="F113" s="8">
        <f t="shared" si="149"/>
        <v>263.44810298700236</v>
      </c>
      <c r="G113" s="8">
        <f t="shared" si="150"/>
        <v>295.53358112746463</v>
      </c>
      <c r="H113" s="8">
        <f t="shared" si="151"/>
        <v>414.44380687618133</v>
      </c>
      <c r="I113" s="8">
        <f t="shared" si="152"/>
        <v>506.38444850900214</v>
      </c>
      <c r="J113" s="8">
        <f t="shared" si="153"/>
        <v>628.81954650720638</v>
      </c>
      <c r="K113" s="8">
        <f t="shared" si="154"/>
        <v>783.66597687298986</v>
      </c>
      <c r="L113" s="8">
        <f t="shared" si="155"/>
        <v>974.48034641699667</v>
      </c>
      <c r="M113" s="8">
        <f t="shared" si="156"/>
        <v>1211.5247894726165</v>
      </c>
      <c r="N113" s="8">
        <f t="shared" si="157"/>
        <v>1501.5024903470198</v>
      </c>
      <c r="O113" s="8">
        <f t="shared" si="158"/>
        <v>1852.9525239075599</v>
      </c>
      <c r="P113" s="24"/>
      <c r="Q113" s="72">
        <v>112</v>
      </c>
      <c r="R113" s="72">
        <v>142</v>
      </c>
      <c r="S113" s="72">
        <v>170</v>
      </c>
      <c r="T113" s="72">
        <v>200</v>
      </c>
      <c r="U113" s="72">
        <v>240</v>
      </c>
      <c r="V113" s="72">
        <v>270</v>
      </c>
      <c r="W113" s="72">
        <v>380</v>
      </c>
      <c r="X113" s="72">
        <v>465.35520667268349</v>
      </c>
      <c r="Y113" s="72">
        <v>579.17468106023478</v>
      </c>
      <c r="Z113" s="72">
        <v>723.39921286414096</v>
      </c>
      <c r="AA113" s="72">
        <v>901.49520723668729</v>
      </c>
      <c r="AB113" s="72">
        <v>1123.1836391741604</v>
      </c>
      <c r="AC113" s="72">
        <v>1394.9381614551435</v>
      </c>
      <c r="AD113" s="72">
        <v>1724.9849419192392</v>
      </c>
      <c r="AF113" s="72">
        <v>12.671335321138269</v>
      </c>
      <c r="AG113" s="72">
        <v>16.411514222340994</v>
      </c>
      <c r="AH113" s="72">
        <v>18.791022820326155</v>
      </c>
      <c r="AI113" s="72">
        <v>20.24048192095605</v>
      </c>
      <c r="AJ113" s="72">
        <v>23.448102987002343</v>
      </c>
      <c r="AK113" s="72">
        <v>25.533581127464622</v>
      </c>
      <c r="AL113" s="72">
        <v>34.443806876181341</v>
      </c>
      <c r="AM113" s="72">
        <v>41.029241836318675</v>
      </c>
      <c r="AN113" s="72">
        <v>49.644865446971593</v>
      </c>
      <c r="AO113" s="72">
        <v>60.266764008848888</v>
      </c>
      <c r="AP113" s="72">
        <v>72.985139180309346</v>
      </c>
      <c r="AQ113" s="72">
        <v>88.341150298456142</v>
      </c>
      <c r="AR113" s="72">
        <v>106.56432889187646</v>
      </c>
      <c r="AS113" s="72">
        <v>127.96758198832072</v>
      </c>
      <c r="AU113" s="24">
        <f t="shared" si="159"/>
        <v>0.27063301130361772</v>
      </c>
      <c r="AV113" s="24">
        <f t="shared" si="160"/>
        <v>0.19177588666531853</v>
      </c>
      <c r="AW113" s="24">
        <f t="shared" si="161"/>
        <v>0.16658344571055461</v>
      </c>
      <c r="AX113" s="24">
        <f t="shared" si="162"/>
        <v>0.19618382909983567</v>
      </c>
      <c r="AY113" s="24">
        <f t="shared" si="163"/>
        <v>0.1217905074155925</v>
      </c>
      <c r="AZ113" s="24">
        <f t="shared" si="164"/>
        <v>0.40235774660555523</v>
      </c>
      <c r="BA113" s="24">
        <f t="shared" si="165"/>
        <v>0.2218410315401067</v>
      </c>
      <c r="BB113" s="24">
        <f t="shared" si="166"/>
        <v>0.24178289510805873</v>
      </c>
      <c r="BC113" s="24">
        <f t="shared" si="167"/>
        <v>0.24624939098328258</v>
      </c>
      <c r="BD113" s="24">
        <f t="shared" si="168"/>
        <v>0.24348941408098468</v>
      </c>
      <c r="BE113" s="24">
        <f t="shared" si="169"/>
        <v>0.24325215375270837</v>
      </c>
      <c r="BF113" s="24">
        <f t="shared" si="170"/>
        <v>0.23934937476651408</v>
      </c>
      <c r="BG113" s="24">
        <f t="shared" si="171"/>
        <v>0.23406556820249746</v>
      </c>
      <c r="BH113" s="24">
        <f t="shared" si="172"/>
        <v>0.238551561277214</v>
      </c>
      <c r="BJ113" s="24">
        <f t="shared" si="173"/>
        <v>0.26785714285714279</v>
      </c>
      <c r="BK113" s="24">
        <f t="shared" si="174"/>
        <v>0.19718309859154926</v>
      </c>
      <c r="BL113" s="24">
        <f t="shared" si="175"/>
        <v>0.17647058823529416</v>
      </c>
      <c r="BM113" s="24">
        <f t="shared" si="176"/>
        <v>0.19999999999999996</v>
      </c>
      <c r="BN113" s="24">
        <f t="shared" si="177"/>
        <v>0.125</v>
      </c>
      <c r="BO113" s="24">
        <f t="shared" si="178"/>
        <v>0.40740740740740744</v>
      </c>
      <c r="BP113" s="24">
        <f t="shared" si="179"/>
        <v>0.22461896492811451</v>
      </c>
      <c r="BQ113" s="24">
        <f t="shared" si="180"/>
        <v>0.24458622737105928</v>
      </c>
      <c r="BR113" s="24">
        <f t="shared" si="181"/>
        <v>0.24901732848523239</v>
      </c>
      <c r="BS113" s="24">
        <f t="shared" si="182"/>
        <v>0.24619323771090951</v>
      </c>
      <c r="BT113" s="24">
        <f t="shared" si="183"/>
        <v>0.24591193625643859</v>
      </c>
      <c r="BU113" s="24">
        <f t="shared" si="184"/>
        <v>0.2419502143752692</v>
      </c>
      <c r="BV113" s="24">
        <f t="shared" si="185"/>
        <v>0.23660316247983659</v>
      </c>
      <c r="BW113" s="24">
        <f t="shared" si="186"/>
        <v>0.24124464361777553</v>
      </c>
      <c r="BY113" s="112">
        <f t="shared" si="187"/>
        <v>0.2951684890670816</v>
      </c>
      <c r="BZ113" s="112">
        <f t="shared" si="188"/>
        <v>0.14499019199251806</v>
      </c>
      <c r="CA113" s="112">
        <f t="shared" si="189"/>
        <v>7.7135721375529487E-2</v>
      </c>
      <c r="CB113" s="112">
        <f t="shared" si="190"/>
        <v>0.1584755283284669</v>
      </c>
      <c r="CC113" s="112">
        <f t="shared" si="191"/>
        <v>8.8940164652905773E-2</v>
      </c>
      <c r="CD113" s="112">
        <f t="shared" si="192"/>
        <v>0.34896106833728213</v>
      </c>
      <c r="CE113" s="112">
        <f t="shared" si="193"/>
        <v>0.19119358623193627</v>
      </c>
      <c r="CF113" s="112">
        <f t="shared" si="194"/>
        <v>0.20998739496634933</v>
      </c>
      <c r="CG113" s="112">
        <f t="shared" si="195"/>
        <v>0.21395764629925584</v>
      </c>
      <c r="CH113" s="112">
        <f t="shared" si="196"/>
        <v>0.21103464539083316</v>
      </c>
      <c r="CI113" s="112">
        <f t="shared" si="197"/>
        <v>0.2103991482459171</v>
      </c>
      <c r="CJ113" s="112">
        <f t="shared" si="198"/>
        <v>0.20628188032252481</v>
      </c>
      <c r="CK113" s="112">
        <f t="shared" si="199"/>
        <v>0.20084819487917649</v>
      </c>
      <c r="CL113" s="112">
        <f t="shared" si="200"/>
        <v>0.20622124687588439</v>
      </c>
    </row>
    <row r="114" spans="1:90" x14ac:dyDescent="0.15">
      <c r="A114" t="s">
        <v>124</v>
      </c>
      <c r="B114" s="8">
        <f t="shared" si="145"/>
        <v>719.84225773689832</v>
      </c>
      <c r="C114" s="8">
        <f t="shared" si="146"/>
        <v>1340.2175670618126</v>
      </c>
      <c r="D114" s="8">
        <f t="shared" si="147"/>
        <v>1898.5770377100193</v>
      </c>
      <c r="E114" s="8">
        <f t="shared" si="148"/>
        <v>2449.0414135342148</v>
      </c>
      <c r="F114" s="8">
        <f t="shared" si="149"/>
        <v>3180.006862722491</v>
      </c>
      <c r="G114" s="8">
        <f t="shared" si="150"/>
        <v>5344.2897827246543</v>
      </c>
      <c r="H114" s="8">
        <f t="shared" si="151"/>
        <v>6521.2761298092346</v>
      </c>
      <c r="I114" s="8">
        <f t="shared" si="152"/>
        <v>9275.840740852007</v>
      </c>
      <c r="J114" s="8">
        <f t="shared" si="153"/>
        <v>13123.531192076844</v>
      </c>
      <c r="K114" s="8">
        <f t="shared" si="154"/>
        <v>18473.016043110954</v>
      </c>
      <c r="L114" s="8">
        <f t="shared" si="155"/>
        <v>25877.751873877074</v>
      </c>
      <c r="M114" s="8">
        <f t="shared" si="156"/>
        <v>36086.150288737947</v>
      </c>
      <c r="N114" s="8">
        <f t="shared" si="157"/>
        <v>49034.060674588727</v>
      </c>
      <c r="O114" s="8">
        <f t="shared" si="158"/>
        <v>64482.68575719896</v>
      </c>
      <c r="P114" s="24"/>
      <c r="Q114" s="72">
        <v>651.90800000000002</v>
      </c>
      <c r="R114" s="72">
        <v>1216.732</v>
      </c>
      <c r="S114" s="72">
        <v>1727</v>
      </c>
      <c r="T114" s="72">
        <v>2233.2020000000002</v>
      </c>
      <c r="U114" s="72">
        <v>2724.2020000000002</v>
      </c>
      <c r="V114" s="72">
        <v>4623.2020000000002</v>
      </c>
      <c r="W114" s="72">
        <v>5625.2020000000002</v>
      </c>
      <c r="X114" s="72">
        <v>8051.2292491114094</v>
      </c>
      <c r="Y114" s="72">
        <v>11458.287846719679</v>
      </c>
      <c r="Z114" s="72">
        <v>16221.499293782485</v>
      </c>
      <c r="AA114" s="72">
        <v>22850.344014039845</v>
      </c>
      <c r="AB114" s="72">
        <v>32037.013029971142</v>
      </c>
      <c r="AC114" s="72">
        <v>43718.41920941697</v>
      </c>
      <c r="AD114" s="72">
        <v>57663.2409848838</v>
      </c>
      <c r="AF114" s="72">
        <v>67.934257736898275</v>
      </c>
      <c r="AG114" s="72">
        <v>123.4855670618127</v>
      </c>
      <c r="AH114" s="72">
        <v>171.57703771001925</v>
      </c>
      <c r="AI114" s="72">
        <v>215.83941353421451</v>
      </c>
      <c r="AJ114" s="72">
        <v>455.80486272249072</v>
      </c>
      <c r="AK114" s="72">
        <v>721.0877827246544</v>
      </c>
      <c r="AL114" s="72">
        <v>896.07412980923436</v>
      </c>
      <c r="AM114" s="72">
        <v>1224.6114917405985</v>
      </c>
      <c r="AN114" s="72">
        <v>1665.2433453571657</v>
      </c>
      <c r="AO114" s="72">
        <v>2251.516749328468</v>
      </c>
      <c r="AP114" s="72">
        <v>3027.4078598372307</v>
      </c>
      <c r="AQ114" s="72">
        <v>4049.1372587668038</v>
      </c>
      <c r="AR114" s="72">
        <v>5315.6414651717587</v>
      </c>
      <c r="AS114" s="72">
        <v>6819.4447723151634</v>
      </c>
      <c r="AU114" s="24">
        <f t="shared" si="159"/>
        <v>0.8618211874297339</v>
      </c>
      <c r="AV114" s="24">
        <f t="shared" si="160"/>
        <v>0.41661852849184045</v>
      </c>
      <c r="AW114" s="24">
        <f t="shared" si="161"/>
        <v>0.28993523301437452</v>
      </c>
      <c r="AX114" s="24">
        <f t="shared" si="162"/>
        <v>0.29847002388310728</v>
      </c>
      <c r="AY114" s="24">
        <f t="shared" si="163"/>
        <v>0.68059064443315753</v>
      </c>
      <c r="AZ114" s="24">
        <f t="shared" si="164"/>
        <v>0.22023250888998813</v>
      </c>
      <c r="BA114" s="24">
        <f t="shared" si="165"/>
        <v>0.42239656107359935</v>
      </c>
      <c r="BB114" s="24">
        <f t="shared" si="166"/>
        <v>0.41480773104254665</v>
      </c>
      <c r="BC114" s="24">
        <f t="shared" si="167"/>
        <v>0.40762541519799123</v>
      </c>
      <c r="BD114" s="24">
        <f t="shared" si="168"/>
        <v>0.40084065392924995</v>
      </c>
      <c r="BE114" s="24">
        <f t="shared" si="169"/>
        <v>0.39448552040434359</v>
      </c>
      <c r="BF114" s="24">
        <f t="shared" si="170"/>
        <v>0.35880553293299533</v>
      </c>
      <c r="BG114" s="24">
        <f t="shared" si="171"/>
        <v>0.31505906037711218</v>
      </c>
      <c r="BH114" s="24">
        <f t="shared" si="172"/>
        <v>0.3872625003893202</v>
      </c>
      <c r="BJ114" s="24">
        <f t="shared" si="173"/>
        <v>0.8664167336495332</v>
      </c>
      <c r="BK114" s="24">
        <f t="shared" si="174"/>
        <v>0.41937583625646413</v>
      </c>
      <c r="BL114" s="24">
        <f t="shared" si="175"/>
        <v>0.29311059640995962</v>
      </c>
      <c r="BM114" s="24">
        <f t="shared" si="176"/>
        <v>0.21986367556539888</v>
      </c>
      <c r="BN114" s="24">
        <f t="shared" si="177"/>
        <v>0.69708487109252548</v>
      </c>
      <c r="BO114" s="24">
        <f t="shared" si="178"/>
        <v>0.21673290502989051</v>
      </c>
      <c r="BP114" s="24">
        <f t="shared" si="179"/>
        <v>0.43127824549436777</v>
      </c>
      <c r="BQ114" s="24">
        <f t="shared" si="180"/>
        <v>0.42317247369205102</v>
      </c>
      <c r="BR114" s="24">
        <f t="shared" si="181"/>
        <v>0.41570010378351907</v>
      </c>
      <c r="BS114" s="24">
        <f t="shared" si="182"/>
        <v>0.40864562517954939</v>
      </c>
      <c r="BT114" s="24">
        <f t="shared" si="183"/>
        <v>0.40203635491381529</v>
      </c>
      <c r="BU114" s="24">
        <f t="shared" si="184"/>
        <v>0.36462220021940506</v>
      </c>
      <c r="BV114" s="24">
        <f t="shared" si="185"/>
        <v>0.31896903016253408</v>
      </c>
      <c r="BW114" s="24">
        <f t="shared" si="186"/>
        <v>0.39442261616740115</v>
      </c>
      <c r="BY114" s="112">
        <f t="shared" si="187"/>
        <v>0.81772159107203901</v>
      </c>
      <c r="BZ114" s="112">
        <f t="shared" si="188"/>
        <v>0.38945013407221585</v>
      </c>
      <c r="CA114" s="112">
        <f t="shared" si="189"/>
        <v>0.25797377326797477</v>
      </c>
      <c r="CB114" s="112">
        <f t="shared" si="190"/>
        <v>1.1117777113040446</v>
      </c>
      <c r="CC114" s="112">
        <f t="shared" si="191"/>
        <v>0.5820098504821718</v>
      </c>
      <c r="CD114" s="112">
        <f t="shared" si="192"/>
        <v>0.24266996512323113</v>
      </c>
      <c r="CE114" s="112">
        <f t="shared" si="193"/>
        <v>0.36664082914803786</v>
      </c>
      <c r="CF114" s="112">
        <f t="shared" si="194"/>
        <v>0.35981358707509448</v>
      </c>
      <c r="CG114" s="112">
        <f t="shared" si="195"/>
        <v>0.35206470309932802</v>
      </c>
      <c r="CH114" s="112">
        <f t="shared" si="196"/>
        <v>0.34460818945281146</v>
      </c>
      <c r="CI114" s="112">
        <f t="shared" si="197"/>
        <v>0.33749314470779845</v>
      </c>
      <c r="CJ114" s="112">
        <f t="shared" si="198"/>
        <v>0.31278371797914262</v>
      </c>
      <c r="CK114" s="112">
        <f t="shared" si="199"/>
        <v>0.28290156832366686</v>
      </c>
      <c r="CL114" s="112">
        <f t="shared" si="200"/>
        <v>0.33633397805301146</v>
      </c>
    </row>
    <row r="115" spans="1:90" x14ac:dyDescent="0.15">
      <c r="A115" t="s">
        <v>155</v>
      </c>
      <c r="B115" s="8">
        <f t="shared" si="145"/>
        <v>132.42467585968748</v>
      </c>
      <c r="C115" s="8">
        <f t="shared" si="146"/>
        <v>149.66649916145155</v>
      </c>
      <c r="D115" s="8">
        <f t="shared" si="147"/>
        <v>163.81763469609001</v>
      </c>
      <c r="E115" s="8">
        <f t="shared" si="148"/>
        <v>183.30837776804205</v>
      </c>
      <c r="F115" s="8">
        <f t="shared" si="149"/>
        <v>339.15884455193623</v>
      </c>
      <c r="G115" s="8">
        <f t="shared" si="150"/>
        <v>441.13448358619564</v>
      </c>
      <c r="H115" s="8">
        <f t="shared" si="151"/>
        <v>528.50239173388309</v>
      </c>
      <c r="I115" s="8">
        <f t="shared" si="152"/>
        <v>800.66960335845158</v>
      </c>
      <c r="J115" s="8">
        <f t="shared" si="153"/>
        <v>1187.7702300490962</v>
      </c>
      <c r="K115" s="8">
        <f t="shared" si="154"/>
        <v>1735.7513623825153</v>
      </c>
      <c r="L115" s="8">
        <f t="shared" si="155"/>
        <v>2545.0866563511095</v>
      </c>
      <c r="M115" s="8">
        <f t="shared" si="156"/>
        <v>3703.1710124727374</v>
      </c>
      <c r="N115" s="8">
        <f t="shared" si="157"/>
        <v>5324.2747252912386</v>
      </c>
      <c r="O115" s="8">
        <f t="shared" si="158"/>
        <v>7579.64956120631</v>
      </c>
      <c r="P115" s="24"/>
      <c r="Q115" s="72">
        <v>114.172</v>
      </c>
      <c r="R115" s="72">
        <v>130.107</v>
      </c>
      <c r="S115" s="72">
        <v>143.30800000000002</v>
      </c>
      <c r="T115" s="72">
        <v>161.42400000000001</v>
      </c>
      <c r="U115" s="72">
        <v>303.77100000000002</v>
      </c>
      <c r="V115" s="72">
        <v>398.32099999999997</v>
      </c>
      <c r="W115" s="72">
        <v>465.53100000000001</v>
      </c>
      <c r="X115" s="72">
        <v>710.20393992519416</v>
      </c>
      <c r="Y115" s="72">
        <v>1060.0996159659903</v>
      </c>
      <c r="Z115" s="72">
        <v>1558.0188628053083</v>
      </c>
      <c r="AA115" s="72">
        <v>2297.6740454142214</v>
      </c>
      <c r="AB115" s="72">
        <v>3361.3536613563551</v>
      </c>
      <c r="AC115" s="72">
        <v>4856.9873882310667</v>
      </c>
      <c r="AD115" s="72">
        <v>6946.5029619465313</v>
      </c>
      <c r="AF115" s="72">
        <v>18.252675859687486</v>
      </c>
      <c r="AG115" s="72">
        <v>19.559499161451548</v>
      </c>
      <c r="AH115" s="72">
        <v>20.509634696090004</v>
      </c>
      <c r="AI115" s="72">
        <v>21.88437776804205</v>
      </c>
      <c r="AJ115" s="72">
        <v>35.387844551936205</v>
      </c>
      <c r="AK115" s="72">
        <v>42.81348358619568</v>
      </c>
      <c r="AL115" s="72">
        <v>62.971391733883095</v>
      </c>
      <c r="AM115" s="72">
        <v>90.465663433257447</v>
      </c>
      <c r="AN115" s="72">
        <v>127.67061408310593</v>
      </c>
      <c r="AO115" s="72">
        <v>177.73249957720688</v>
      </c>
      <c r="AP115" s="72">
        <v>247.41261093688826</v>
      </c>
      <c r="AQ115" s="72">
        <v>341.81735111638244</v>
      </c>
      <c r="AR115" s="72">
        <v>467.28733706017215</v>
      </c>
      <c r="AS115" s="72">
        <v>633.1465992597789</v>
      </c>
      <c r="AU115" s="24">
        <f t="shared" si="159"/>
        <v>0.13020098550237647</v>
      </c>
      <c r="AV115" s="24">
        <f t="shared" si="160"/>
        <v>9.4551122755754724E-2</v>
      </c>
      <c r="AW115" s="24">
        <f t="shared" si="161"/>
        <v>0.11897829625064937</v>
      </c>
      <c r="AX115" s="24">
        <f t="shared" si="162"/>
        <v>0.85020918673508183</v>
      </c>
      <c r="AY115" s="24">
        <f t="shared" si="163"/>
        <v>0.30067220912071368</v>
      </c>
      <c r="AZ115" s="24">
        <f t="shared" si="164"/>
        <v>0.19805277392379628</v>
      </c>
      <c r="BA115" s="24">
        <f t="shared" si="165"/>
        <v>0.51497820233444269</v>
      </c>
      <c r="BB115" s="24">
        <f t="shared" si="166"/>
        <v>0.48347111600956283</v>
      </c>
      <c r="BC115" s="24">
        <f t="shared" si="167"/>
        <v>0.46135280921358701</v>
      </c>
      <c r="BD115" s="24">
        <f t="shared" si="168"/>
        <v>0.46627374836548596</v>
      </c>
      <c r="BE115" s="24">
        <f t="shared" si="169"/>
        <v>0.45502747548170852</v>
      </c>
      <c r="BF115" s="24">
        <f t="shared" si="170"/>
        <v>0.43776096414624743</v>
      </c>
      <c r="BG115" s="24">
        <f t="shared" si="171"/>
        <v>0.42360226552578983</v>
      </c>
      <c r="BH115" s="24">
        <f t="shared" si="172"/>
        <v>0.46294797256072151</v>
      </c>
      <c r="BJ115" s="24">
        <f t="shared" si="173"/>
        <v>0.13957012227166032</v>
      </c>
      <c r="BK115" s="24">
        <f t="shared" si="174"/>
        <v>0.1014626422867333</v>
      </c>
      <c r="BL115" s="24">
        <f t="shared" si="175"/>
        <v>0.12641304044435753</v>
      </c>
      <c r="BM115" s="24">
        <f t="shared" si="176"/>
        <v>0.88182054713053826</v>
      </c>
      <c r="BN115" s="24">
        <f t="shared" si="177"/>
        <v>0.31125420135562631</v>
      </c>
      <c r="BO115" s="24">
        <f t="shared" si="178"/>
        <v>0.16873325784982485</v>
      </c>
      <c r="BP115" s="24">
        <f t="shared" si="179"/>
        <v>0.52557818904690379</v>
      </c>
      <c r="BQ115" s="24">
        <f t="shared" si="180"/>
        <v>0.49266929732556908</v>
      </c>
      <c r="BR115" s="24">
        <f t="shared" si="181"/>
        <v>0.46969099822340854</v>
      </c>
      <c r="BS115" s="24">
        <f t="shared" si="182"/>
        <v>0.47474083932277855</v>
      </c>
      <c r="BT115" s="24">
        <f t="shared" si="183"/>
        <v>0.46293755986192342</v>
      </c>
      <c r="BU115" s="24">
        <f t="shared" si="184"/>
        <v>0.44494982603859712</v>
      </c>
      <c r="BV115" s="24">
        <f t="shared" si="185"/>
        <v>0.43020815305770732</v>
      </c>
      <c r="BW115" s="24">
        <f t="shared" si="186"/>
        <v>0.47125594686286876</v>
      </c>
      <c r="BY115" s="112">
        <f t="shared" si="187"/>
        <v>7.1596258642289579E-2</v>
      </c>
      <c r="BZ115" s="112">
        <f t="shared" si="188"/>
        <v>4.8576680148897156E-2</v>
      </c>
      <c r="CA115" s="112">
        <f t="shared" si="189"/>
        <v>6.7029134956466674E-2</v>
      </c>
      <c r="CB115" s="112">
        <f t="shared" si="190"/>
        <v>0.61703681626321516</v>
      </c>
      <c r="CC115" s="112">
        <f t="shared" si="191"/>
        <v>0.20983586675818566</v>
      </c>
      <c r="CD115" s="112">
        <f t="shared" si="192"/>
        <v>0.47083083316740226</v>
      </c>
      <c r="CE115" s="112">
        <f t="shared" si="193"/>
        <v>0.43661527786403487</v>
      </c>
      <c r="CF115" s="112">
        <f t="shared" si="194"/>
        <v>0.41126046322864873</v>
      </c>
      <c r="CG115" s="112">
        <f t="shared" si="195"/>
        <v>0.3921175272291999</v>
      </c>
      <c r="CH115" s="112">
        <f t="shared" si="196"/>
        <v>0.39205047768662249</v>
      </c>
      <c r="CI115" s="112">
        <f t="shared" si="197"/>
        <v>0.3815680204093379</v>
      </c>
      <c r="CJ115" s="112">
        <f t="shared" si="198"/>
        <v>0.3670673403032414</v>
      </c>
      <c r="CK115" s="112">
        <f t="shared" si="199"/>
        <v>0.35494063083984062</v>
      </c>
      <c r="CL115" s="112">
        <f t="shared" si="200"/>
        <v>0.39057503004702077</v>
      </c>
    </row>
    <row r="116" spans="1:90" x14ac:dyDescent="0.15">
      <c r="A116" t="s">
        <v>143</v>
      </c>
      <c r="B116" s="8">
        <f t="shared" si="145"/>
        <v>366.81801422930477</v>
      </c>
      <c r="C116" s="8">
        <f t="shared" si="146"/>
        <v>593.70286032282957</v>
      </c>
      <c r="D116" s="8">
        <f t="shared" si="147"/>
        <v>874.66649508811543</v>
      </c>
      <c r="E116" s="8">
        <f t="shared" si="148"/>
        <v>1124.7486722545045</v>
      </c>
      <c r="F116" s="8">
        <f t="shared" si="149"/>
        <v>1966.2187048776259</v>
      </c>
      <c r="G116" s="8">
        <f t="shared" si="150"/>
        <v>3105.7379832218212</v>
      </c>
      <c r="H116" s="8">
        <f t="shared" si="151"/>
        <v>4469.5901543351392</v>
      </c>
      <c r="I116" s="8">
        <f t="shared" si="152"/>
        <v>6274.9240339599673</v>
      </c>
      <c r="J116" s="8">
        <f t="shared" si="153"/>
        <v>8388.0489626089111</v>
      </c>
      <c r="K116" s="8">
        <f t="shared" si="154"/>
        <v>11067.196256074749</v>
      </c>
      <c r="L116" s="8">
        <f t="shared" si="155"/>
        <v>14551.378322282291</v>
      </c>
      <c r="M116" s="8">
        <f t="shared" si="156"/>
        <v>19035.555551855199</v>
      </c>
      <c r="N116" s="8">
        <f t="shared" si="157"/>
        <v>24832.155511351782</v>
      </c>
      <c r="O116" s="8">
        <f t="shared" si="158"/>
        <v>32229.501939583792</v>
      </c>
      <c r="P116" s="24"/>
      <c r="Q116" s="72">
        <v>332.2</v>
      </c>
      <c r="R116" s="72">
        <v>539</v>
      </c>
      <c r="S116" s="72">
        <v>796</v>
      </c>
      <c r="T116" s="72">
        <v>1026</v>
      </c>
      <c r="U116" s="72">
        <v>1798</v>
      </c>
      <c r="V116" s="72">
        <v>2847</v>
      </c>
      <c r="W116" s="72">
        <v>4108</v>
      </c>
      <c r="X116" s="72">
        <v>5781.9800636672462</v>
      </c>
      <c r="Y116" s="72">
        <v>7748.2257804503079</v>
      </c>
      <c r="Z116" s="72">
        <v>10247.570839826305</v>
      </c>
      <c r="AA116" s="72">
        <v>13505.141672986823</v>
      </c>
      <c r="AB116" s="72">
        <v>17706.909073975057</v>
      </c>
      <c r="AC116" s="72">
        <v>23149.686154091829</v>
      </c>
      <c r="AD116" s="72">
        <v>30109.936193230853</v>
      </c>
      <c r="AF116" s="72">
        <v>34.618014229304755</v>
      </c>
      <c r="AG116" s="72">
        <v>54.702860322829551</v>
      </c>
      <c r="AH116" s="72">
        <v>78.666495088115425</v>
      </c>
      <c r="AI116" s="72">
        <v>98.748672254504541</v>
      </c>
      <c r="AJ116" s="72">
        <v>168.2187048776259</v>
      </c>
      <c r="AK116" s="72">
        <v>258.73798322182137</v>
      </c>
      <c r="AL116" s="72">
        <v>361.59015433513935</v>
      </c>
      <c r="AM116" s="72">
        <v>492.94397029272153</v>
      </c>
      <c r="AN116" s="72">
        <v>639.82318215860278</v>
      </c>
      <c r="AO116" s="72">
        <v>819.62541624844357</v>
      </c>
      <c r="AP116" s="72">
        <v>1046.2366492954682</v>
      </c>
      <c r="AQ116" s="72">
        <v>1328.6464778801412</v>
      </c>
      <c r="AR116" s="72">
        <v>1682.4693572599526</v>
      </c>
      <c r="AS116" s="72">
        <v>2119.5657463529378</v>
      </c>
      <c r="AU116" s="24">
        <f t="shared" si="159"/>
        <v>0.6185215482675146</v>
      </c>
      <c r="AV116" s="24">
        <f t="shared" si="160"/>
        <v>0.47323948315241426</v>
      </c>
      <c r="AW116" s="24">
        <f t="shared" si="161"/>
        <v>0.28591717937154471</v>
      </c>
      <c r="AX116" s="24">
        <f t="shared" si="162"/>
        <v>0.74814049874487543</v>
      </c>
      <c r="AY116" s="24">
        <f t="shared" si="163"/>
        <v>0.57954859015295401</v>
      </c>
      <c r="AZ116" s="24">
        <f t="shared" si="164"/>
        <v>0.43913948262257763</v>
      </c>
      <c r="BA116" s="24">
        <f t="shared" si="165"/>
        <v>0.40391485959261852</v>
      </c>
      <c r="BB116" s="24">
        <f t="shared" si="166"/>
        <v>0.33675705350577712</v>
      </c>
      <c r="BC116" s="24">
        <f t="shared" si="167"/>
        <v>0.3194005310899557</v>
      </c>
      <c r="BD116" s="24">
        <f t="shared" si="168"/>
        <v>0.31482066329989289</v>
      </c>
      <c r="BE116" s="24">
        <f t="shared" si="169"/>
        <v>0.3081616827119642</v>
      </c>
      <c r="BF116" s="24">
        <f t="shared" si="170"/>
        <v>0.30451435702551111</v>
      </c>
      <c r="BG116" s="24">
        <f t="shared" si="171"/>
        <v>0.2978938507714477</v>
      </c>
      <c r="BH116" s="24">
        <f t="shared" si="172"/>
        <v>0.3260790478095954</v>
      </c>
      <c r="BJ116" s="24">
        <f t="shared" si="173"/>
        <v>0.6225165562913908</v>
      </c>
      <c r="BK116" s="24">
        <f t="shared" si="174"/>
        <v>0.47680890538033394</v>
      </c>
      <c r="BL116" s="24">
        <f t="shared" si="175"/>
        <v>0.28894472361809043</v>
      </c>
      <c r="BM116" s="24">
        <f t="shared" si="176"/>
        <v>0.75243664717348935</v>
      </c>
      <c r="BN116" s="24">
        <f t="shared" si="177"/>
        <v>0.58342602892102335</v>
      </c>
      <c r="BO116" s="24">
        <f t="shared" si="178"/>
        <v>0.44292237442922366</v>
      </c>
      <c r="BP116" s="24">
        <f t="shared" si="179"/>
        <v>0.40749271267459752</v>
      </c>
      <c r="BQ116" s="24">
        <f t="shared" si="180"/>
        <v>0.34006442345564958</v>
      </c>
      <c r="BR116" s="24">
        <f t="shared" si="181"/>
        <v>0.32256998314144902</v>
      </c>
      <c r="BS116" s="24">
        <f t="shared" si="182"/>
        <v>0.31788712506384909</v>
      </c>
      <c r="BT116" s="24">
        <f t="shared" si="183"/>
        <v>0.31112353374216495</v>
      </c>
      <c r="BU116" s="24">
        <f t="shared" si="184"/>
        <v>0.30738154566549158</v>
      </c>
      <c r="BV116" s="24">
        <f t="shared" si="185"/>
        <v>0.30066282509444564</v>
      </c>
      <c r="BW116" s="24">
        <f t="shared" si="186"/>
        <v>0.32917685860439194</v>
      </c>
      <c r="BY116" s="112">
        <f t="shared" si="187"/>
        <v>0.58018481246456433</v>
      </c>
      <c r="BZ116" s="112">
        <f t="shared" si="188"/>
        <v>0.43806913612678033</v>
      </c>
      <c r="CA116" s="112">
        <f t="shared" si="189"/>
        <v>0.25528246992439141</v>
      </c>
      <c r="CB116" s="112">
        <f t="shared" si="190"/>
        <v>0.70350346021946031</v>
      </c>
      <c r="CC116" s="112">
        <f t="shared" si="191"/>
        <v>0.53810471558466433</v>
      </c>
      <c r="CD116" s="112">
        <f t="shared" si="192"/>
        <v>0.39751477472536645</v>
      </c>
      <c r="CE116" s="112">
        <f t="shared" si="193"/>
        <v>0.36326712545341344</v>
      </c>
      <c r="CF116" s="112">
        <f t="shared" si="194"/>
        <v>0.29796329951791667</v>
      </c>
      <c r="CG116" s="112">
        <f t="shared" si="195"/>
        <v>0.28101862999592053</v>
      </c>
      <c r="CH116" s="112">
        <f t="shared" si="196"/>
        <v>0.27648146159773868</v>
      </c>
      <c r="CI116" s="112">
        <f t="shared" si="197"/>
        <v>0.26992920652784136</v>
      </c>
      <c r="CJ116" s="112">
        <f t="shared" si="198"/>
        <v>0.2663032531756202</v>
      </c>
      <c r="CK116" s="112">
        <f t="shared" si="199"/>
        <v>0.2597945616108186</v>
      </c>
      <c r="CL116" s="112">
        <f t="shared" si="200"/>
        <v>0.28741514460504303</v>
      </c>
    </row>
    <row r="117" spans="1:90" x14ac:dyDescent="0.15">
      <c r="A117" t="s">
        <v>219</v>
      </c>
      <c r="B117" s="8">
        <f t="shared" si="145"/>
        <v>41.598841210296804</v>
      </c>
      <c r="C117" s="8">
        <f t="shared" si="146"/>
        <v>60.994762801121752</v>
      </c>
      <c r="D117" s="8">
        <f t="shared" si="147"/>
        <v>84.489974704523405</v>
      </c>
      <c r="E117" s="8">
        <f t="shared" si="148"/>
        <v>130.79339050199437</v>
      </c>
      <c r="F117" s="8">
        <f t="shared" si="149"/>
        <v>183.13409919680535</v>
      </c>
      <c r="G117" s="8">
        <f t="shared" si="150"/>
        <v>231.77611104500892</v>
      </c>
      <c r="H117" s="8">
        <f t="shared" si="151"/>
        <v>746.9297575225454</v>
      </c>
      <c r="I117" s="8">
        <f t="shared" si="152"/>
        <v>1077.357569123315</v>
      </c>
      <c r="J117" s="8">
        <f t="shared" si="153"/>
        <v>1515.5234577019773</v>
      </c>
      <c r="K117" s="8">
        <f t="shared" si="154"/>
        <v>2128.8136983202176</v>
      </c>
      <c r="L117" s="8">
        <f t="shared" si="155"/>
        <v>2960.2727621873628</v>
      </c>
      <c r="M117" s="8">
        <f t="shared" si="156"/>
        <v>4039.2722984053889</v>
      </c>
      <c r="N117" s="8">
        <f t="shared" si="157"/>
        <v>5389.2531776690148</v>
      </c>
      <c r="O117" s="8">
        <f t="shared" si="158"/>
        <v>7066.7170306508269</v>
      </c>
      <c r="P117" s="24"/>
      <c r="Q117" s="72">
        <v>37.673000000000002</v>
      </c>
      <c r="R117" s="72">
        <v>55.3748</v>
      </c>
      <c r="S117" s="72">
        <v>76.894999999999996</v>
      </c>
      <c r="T117" s="72">
        <v>119.315</v>
      </c>
      <c r="U117" s="72">
        <v>167.47</v>
      </c>
      <c r="V117" s="72">
        <v>212.47</v>
      </c>
      <c r="W117" s="72">
        <v>686.51</v>
      </c>
      <c r="X117" s="72">
        <v>992.73245651196953</v>
      </c>
      <c r="Y117" s="72">
        <v>1399.9361384093702</v>
      </c>
      <c r="Z117" s="72">
        <v>1971.1752562137751</v>
      </c>
      <c r="AA117" s="72">
        <v>2747.4574834874543</v>
      </c>
      <c r="AB117" s="72">
        <v>3757.3747707745529</v>
      </c>
      <c r="AC117" s="72">
        <v>5024.1588837502468</v>
      </c>
      <c r="AD117" s="72">
        <v>6602.0364469411215</v>
      </c>
      <c r="AF117" s="72">
        <v>3.9258412102968032</v>
      </c>
      <c r="AG117" s="72">
        <v>5.6199628011217477</v>
      </c>
      <c r="AH117" s="72">
        <v>7.5949747045234099</v>
      </c>
      <c r="AI117" s="72">
        <v>11.478390501994356</v>
      </c>
      <c r="AJ117" s="72">
        <v>15.664099196805342</v>
      </c>
      <c r="AK117" s="72">
        <v>19.306111045008919</v>
      </c>
      <c r="AL117" s="72">
        <v>60.419757522545403</v>
      </c>
      <c r="AM117" s="72">
        <v>84.625112611345443</v>
      </c>
      <c r="AN117" s="72">
        <v>115.58731929260708</v>
      </c>
      <c r="AO117" s="72">
        <v>157.63844210644234</v>
      </c>
      <c r="AP117" s="72">
        <v>212.81527869990862</v>
      </c>
      <c r="AQ117" s="72">
        <v>281.89752763083584</v>
      </c>
      <c r="AR117" s="72">
        <v>365.09429391876768</v>
      </c>
      <c r="AS117" s="72">
        <v>464.6805837097055</v>
      </c>
      <c r="AU117" s="24">
        <f t="shared" si="159"/>
        <v>0.46626110311034208</v>
      </c>
      <c r="AV117" s="24">
        <f t="shared" si="160"/>
        <v>0.38520047991677009</v>
      </c>
      <c r="AW117" s="24">
        <f t="shared" si="161"/>
        <v>0.54803443792476347</v>
      </c>
      <c r="AX117" s="24">
        <f t="shared" si="162"/>
        <v>0.40017854490906313</v>
      </c>
      <c r="AY117" s="24">
        <f t="shared" si="163"/>
        <v>0.265608710019265</v>
      </c>
      <c r="AZ117" s="24">
        <f t="shared" si="164"/>
        <v>2.2226347838647533</v>
      </c>
      <c r="BA117" s="24">
        <f t="shared" si="165"/>
        <v>0.44238137291082014</v>
      </c>
      <c r="BB117" s="24">
        <f t="shared" si="166"/>
        <v>0.40670423741972117</v>
      </c>
      <c r="BC117" s="24">
        <f t="shared" si="167"/>
        <v>0.4046722190286558</v>
      </c>
      <c r="BD117" s="24">
        <f t="shared" si="168"/>
        <v>0.39057389781136065</v>
      </c>
      <c r="BE117" s="24">
        <f t="shared" si="169"/>
        <v>0.36449328251115176</v>
      </c>
      <c r="BF117" s="24">
        <f t="shared" si="170"/>
        <v>0.33421388298000276</v>
      </c>
      <c r="BG117" s="24">
        <f t="shared" si="171"/>
        <v>0.31126091086842522</v>
      </c>
      <c r="BH117" s="24">
        <f t="shared" si="172"/>
        <v>0.37854105837330998</v>
      </c>
      <c r="BJ117" s="24">
        <f t="shared" si="173"/>
        <v>0.46988028561569295</v>
      </c>
      <c r="BK117" s="24">
        <f t="shared" si="174"/>
        <v>0.38862804019156716</v>
      </c>
      <c r="BL117" s="24">
        <f t="shared" si="175"/>
        <v>0.55166135639508429</v>
      </c>
      <c r="BM117" s="24">
        <f t="shared" si="176"/>
        <v>0.40359552445208058</v>
      </c>
      <c r="BN117" s="24">
        <f t="shared" si="177"/>
        <v>0.26870484265838668</v>
      </c>
      <c r="BO117" s="24">
        <f t="shared" si="178"/>
        <v>2.2310914482044524</v>
      </c>
      <c r="BP117" s="24">
        <f t="shared" si="179"/>
        <v>0.44605680399698411</v>
      </c>
      <c r="BQ117" s="24">
        <f t="shared" si="180"/>
        <v>0.41018471716754124</v>
      </c>
      <c r="BR117" s="24">
        <f t="shared" si="181"/>
        <v>0.40804655450459038</v>
      </c>
      <c r="BS117" s="24">
        <f t="shared" si="182"/>
        <v>0.39381694997772998</v>
      </c>
      <c r="BT117" s="24">
        <f t="shared" si="183"/>
        <v>0.36758249885824301</v>
      </c>
      <c r="BU117" s="24">
        <f t="shared" si="184"/>
        <v>0.33714606347733489</v>
      </c>
      <c r="BV117" s="24">
        <f t="shared" si="185"/>
        <v>0.31405805423356359</v>
      </c>
      <c r="BW117" s="24">
        <f t="shared" si="186"/>
        <v>0.38176124337033168</v>
      </c>
      <c r="BY117" s="112">
        <f t="shared" si="187"/>
        <v>0.43153084907804118</v>
      </c>
      <c r="BZ117" s="112">
        <f t="shared" si="188"/>
        <v>0.35142793169510811</v>
      </c>
      <c r="CA117" s="112">
        <f t="shared" si="189"/>
        <v>0.51131385535202178</v>
      </c>
      <c r="CB117" s="112">
        <f t="shared" si="190"/>
        <v>0.36465989670622578</v>
      </c>
      <c r="CC117" s="112">
        <f t="shared" si="191"/>
        <v>0.23250694485810941</v>
      </c>
      <c r="CD117" s="112">
        <f t="shared" si="192"/>
        <v>2.1295664560142122</v>
      </c>
      <c r="CE117" s="112">
        <f t="shared" si="193"/>
        <v>0.40061986478128286</v>
      </c>
      <c r="CF117" s="112">
        <f t="shared" si="194"/>
        <v>0.36587492442651848</v>
      </c>
      <c r="CG117" s="112">
        <f t="shared" si="195"/>
        <v>0.36380394554686113</v>
      </c>
      <c r="CH117" s="112">
        <f t="shared" si="196"/>
        <v>0.35002145324558054</v>
      </c>
      <c r="CI117" s="112">
        <f t="shared" si="197"/>
        <v>0.32461132186068409</v>
      </c>
      <c r="CJ117" s="112">
        <f t="shared" si="198"/>
        <v>0.29513123789040008</v>
      </c>
      <c r="CK117" s="112">
        <f t="shared" si="199"/>
        <v>0.27276868318598124</v>
      </c>
      <c r="CL117" s="112">
        <f t="shared" si="200"/>
        <v>0.33834455223337678</v>
      </c>
    </row>
    <row r="118" spans="1:90" x14ac:dyDescent="0.15">
      <c r="A118" t="s">
        <v>220</v>
      </c>
      <c r="B118" s="8">
        <f t="shared" si="145"/>
        <v>169.05733863325059</v>
      </c>
      <c r="C118" s="8">
        <f t="shared" si="146"/>
        <v>251.42694208325818</v>
      </c>
      <c r="D118" s="8">
        <f t="shared" si="147"/>
        <v>348.86514863901192</v>
      </c>
      <c r="E118" s="8">
        <f t="shared" si="148"/>
        <v>426.96431702781047</v>
      </c>
      <c r="F118" s="8">
        <f t="shared" si="149"/>
        <v>544.07804681680693</v>
      </c>
      <c r="G118" s="8">
        <f t="shared" si="150"/>
        <v>1096.3644408633406</v>
      </c>
      <c r="H118" s="8">
        <f t="shared" si="151"/>
        <v>1354.6174725285414</v>
      </c>
      <c r="I118" s="8">
        <f t="shared" si="152"/>
        <v>1891.3658214750667</v>
      </c>
      <c r="J118" s="8">
        <f t="shared" si="153"/>
        <v>2519.2637079857986</v>
      </c>
      <c r="K118" s="8">
        <f t="shared" si="154"/>
        <v>3322.8915378232746</v>
      </c>
      <c r="L118" s="8">
        <f t="shared" si="155"/>
        <v>4331.9086015659614</v>
      </c>
      <c r="M118" s="8">
        <f t="shared" si="156"/>
        <v>5633.9066994870391</v>
      </c>
      <c r="N118" s="8">
        <f t="shared" si="157"/>
        <v>7309.6210566383616</v>
      </c>
      <c r="O118" s="8">
        <f t="shared" si="158"/>
        <v>9443.9186862139759</v>
      </c>
      <c r="P118" s="24"/>
      <c r="Q118" s="72">
        <v>153.06200000000001</v>
      </c>
      <c r="R118" s="72">
        <v>228.22</v>
      </c>
      <c r="S118" s="72">
        <v>317.464</v>
      </c>
      <c r="T118" s="72">
        <v>389.45299999999997</v>
      </c>
      <c r="U118" s="72">
        <v>497.5</v>
      </c>
      <c r="V118" s="72">
        <v>1005</v>
      </c>
      <c r="W118" s="72">
        <v>1245</v>
      </c>
      <c r="X118" s="72">
        <v>1742.7449598711214</v>
      </c>
      <c r="Y118" s="72">
        <v>2327.0463689689932</v>
      </c>
      <c r="Z118" s="72">
        <v>3076.7311138125406</v>
      </c>
      <c r="AA118" s="72">
        <v>4020.3540141939043</v>
      </c>
      <c r="AB118" s="72">
        <v>5240.5503923514243</v>
      </c>
      <c r="AC118" s="72">
        <v>6814.213641637707</v>
      </c>
      <c r="AD118" s="72">
        <v>8822.6467133937876</v>
      </c>
      <c r="AF118" s="72">
        <v>15.995338633250585</v>
      </c>
      <c r="AG118" s="72">
        <v>23.206942083258184</v>
      </c>
      <c r="AH118" s="72">
        <v>31.4011486390119</v>
      </c>
      <c r="AI118" s="72">
        <v>37.511317027810485</v>
      </c>
      <c r="AJ118" s="72">
        <v>46.578046816806946</v>
      </c>
      <c r="AK118" s="72">
        <v>91.364440863340533</v>
      </c>
      <c r="AL118" s="72">
        <v>109.6174725285415</v>
      </c>
      <c r="AM118" s="72">
        <v>148.6208616039454</v>
      </c>
      <c r="AN118" s="72">
        <v>192.21733901680525</v>
      </c>
      <c r="AO118" s="72">
        <v>246.16042401073418</v>
      </c>
      <c r="AP118" s="72">
        <v>311.5545873720572</v>
      </c>
      <c r="AQ118" s="72">
        <v>393.3563071356146</v>
      </c>
      <c r="AR118" s="72">
        <v>495.40741500065428</v>
      </c>
      <c r="AS118" s="72">
        <v>621.2719728201879</v>
      </c>
      <c r="AU118" s="24">
        <f t="shared" si="159"/>
        <v>0.48722879536568642</v>
      </c>
      <c r="AV118" s="24">
        <f t="shared" si="160"/>
        <v>0.38754083292906527</v>
      </c>
      <c r="AW118" s="24">
        <f t="shared" si="161"/>
        <v>0.22386635263934496</v>
      </c>
      <c r="AX118" s="24">
        <f t="shared" si="162"/>
        <v>0.27429395178559668</v>
      </c>
      <c r="AY118" s="24">
        <f t="shared" si="163"/>
        <v>1.0150867091178384</v>
      </c>
      <c r="AZ118" s="24">
        <f t="shared" si="164"/>
        <v>0.23555400197204257</v>
      </c>
      <c r="BA118" s="24">
        <f t="shared" si="165"/>
        <v>0.39623610342529103</v>
      </c>
      <c r="BB118" s="24">
        <f t="shared" si="166"/>
        <v>0.33198119548392691</v>
      </c>
      <c r="BC118" s="24">
        <f t="shared" si="167"/>
        <v>0.31899313568883669</v>
      </c>
      <c r="BD118" s="24">
        <f t="shared" si="168"/>
        <v>0.30365633432731998</v>
      </c>
      <c r="BE118" s="24">
        <f t="shared" si="169"/>
        <v>0.3005599188889656</v>
      </c>
      <c r="BF118" s="24">
        <f t="shared" si="170"/>
        <v>0.29743381396498703</v>
      </c>
      <c r="BG118" s="24">
        <f t="shared" si="171"/>
        <v>0.2919847161758562</v>
      </c>
      <c r="BH118" s="24">
        <f t="shared" si="172"/>
        <v>0.31970392826696226</v>
      </c>
      <c r="BJ118" s="24">
        <f t="shared" si="173"/>
        <v>0.49102977878245402</v>
      </c>
      <c r="BK118" s="24">
        <f t="shared" si="174"/>
        <v>0.39104372973446666</v>
      </c>
      <c r="BL118" s="24">
        <f t="shared" si="175"/>
        <v>0.22676271955245308</v>
      </c>
      <c r="BM118" s="24">
        <f t="shared" si="176"/>
        <v>0.27743270689916377</v>
      </c>
      <c r="BN118" s="24">
        <f t="shared" si="177"/>
        <v>1.0201005025125629</v>
      </c>
      <c r="BO118" s="24">
        <f t="shared" si="178"/>
        <v>0.23880597014925375</v>
      </c>
      <c r="BP118" s="24">
        <f t="shared" si="179"/>
        <v>0.39979514849086062</v>
      </c>
      <c r="BQ118" s="24">
        <f t="shared" si="180"/>
        <v>0.33527648769736329</v>
      </c>
      <c r="BR118" s="24">
        <f t="shared" si="181"/>
        <v>0.32216149830125573</v>
      </c>
      <c r="BS118" s="24">
        <f t="shared" si="182"/>
        <v>0.30669657681332785</v>
      </c>
      <c r="BT118" s="24">
        <f t="shared" si="183"/>
        <v>0.30350470974685395</v>
      </c>
      <c r="BU118" s="24">
        <f t="shared" si="184"/>
        <v>0.3002858729462925</v>
      </c>
      <c r="BV118" s="24">
        <f t="shared" si="185"/>
        <v>0.29474172331253468</v>
      </c>
      <c r="BW118" s="24">
        <f t="shared" si="186"/>
        <v>0.32278704816803327</v>
      </c>
      <c r="BY118" s="112">
        <f t="shared" si="187"/>
        <v>0.45085656611335234</v>
      </c>
      <c r="BZ118" s="112">
        <f t="shared" si="188"/>
        <v>0.35309290325092557</v>
      </c>
      <c r="CA118" s="112">
        <f t="shared" si="189"/>
        <v>0.19458423190314389</v>
      </c>
      <c r="CB118" s="112">
        <f t="shared" si="190"/>
        <v>0.24170651705655888</v>
      </c>
      <c r="CC118" s="112">
        <f t="shared" si="191"/>
        <v>0.96153439457605439</v>
      </c>
      <c r="CD118" s="112">
        <f t="shared" si="192"/>
        <v>0.19978266700611846</v>
      </c>
      <c r="CE118" s="112">
        <f t="shared" si="193"/>
        <v>0.3558136141594439</v>
      </c>
      <c r="CF118" s="112">
        <f t="shared" si="194"/>
        <v>0.29334022789504877</v>
      </c>
      <c r="CG118" s="112">
        <f t="shared" si="195"/>
        <v>0.28063589512709242</v>
      </c>
      <c r="CH118" s="112">
        <f t="shared" si="196"/>
        <v>0.26565668963290134</v>
      </c>
      <c r="CI118" s="112">
        <f t="shared" si="197"/>
        <v>0.26255983085837253</v>
      </c>
      <c r="CJ118" s="112">
        <f t="shared" si="198"/>
        <v>0.25943681597014856</v>
      </c>
      <c r="CK118" s="112">
        <f t="shared" si="199"/>
        <v>0.25406272495813842</v>
      </c>
      <c r="CL118" s="112">
        <f t="shared" si="200"/>
        <v>0.28123517702799217</v>
      </c>
    </row>
    <row r="119" spans="1:90" x14ac:dyDescent="0.15">
      <c r="A119" t="s">
        <v>113</v>
      </c>
      <c r="B119" s="8">
        <f t="shared" si="145"/>
        <v>96831.9883112518</v>
      </c>
      <c r="C119" s="8">
        <f t="shared" si="146"/>
        <v>141707.93512338802</v>
      </c>
      <c r="D119" s="8">
        <f t="shared" si="147"/>
        <v>193771.22907046264</v>
      </c>
      <c r="E119" s="8">
        <f t="shared" si="148"/>
        <v>275889.57715517102</v>
      </c>
      <c r="F119" s="8">
        <f t="shared" si="149"/>
        <v>369836.68167736183</v>
      </c>
      <c r="G119" s="8">
        <f t="shared" si="150"/>
        <v>510123.29897990875</v>
      </c>
      <c r="H119" s="8">
        <f t="shared" si="151"/>
        <v>661097.47408378019</v>
      </c>
      <c r="I119" s="8">
        <f t="shared" si="152"/>
        <v>880526.42058768799</v>
      </c>
      <c r="J119" s="8">
        <f t="shared" si="153"/>
        <v>1171160.9454849807</v>
      </c>
      <c r="K119" s="8">
        <f t="shared" si="154"/>
        <v>1555097.0292459298</v>
      </c>
      <c r="L119" s="8">
        <f t="shared" si="155"/>
        <v>2054934.3967283377</v>
      </c>
      <c r="M119" s="8">
        <f t="shared" si="156"/>
        <v>2691876.7924633045</v>
      </c>
      <c r="N119" s="8">
        <f t="shared" si="157"/>
        <v>3500185.4526888584</v>
      </c>
      <c r="O119" s="8">
        <f t="shared" si="158"/>
        <v>4515412.4155993201</v>
      </c>
      <c r="P119" s="24"/>
      <c r="Q119" s="72">
        <v>36966.909599999999</v>
      </c>
      <c r="R119" s="72">
        <v>43920.410959999994</v>
      </c>
      <c r="S119" s="72">
        <v>54416.301000000007</v>
      </c>
      <c r="T119" s="72">
        <v>70259.15400000001</v>
      </c>
      <c r="U119" s="72">
        <v>83157.434000000008</v>
      </c>
      <c r="V119" s="72">
        <v>102869.43400000001</v>
      </c>
      <c r="W119" s="72">
        <v>125310.60818950001</v>
      </c>
      <c r="X119" s="72">
        <v>162593.59895464376</v>
      </c>
      <c r="Y119" s="72">
        <v>210191.35766152042</v>
      </c>
      <c r="Z119" s="72">
        <v>270139.16872720054</v>
      </c>
      <c r="AA119" s="72">
        <v>338832.67865558417</v>
      </c>
      <c r="AB119" s="72">
        <v>420683.91153627355</v>
      </c>
      <c r="AC119" s="72">
        <v>520783.64392701059</v>
      </c>
      <c r="AD119" s="72">
        <v>640876.20609470224</v>
      </c>
      <c r="AF119" s="72">
        <v>59865.078711251794</v>
      </c>
      <c r="AG119" s="72">
        <v>97787.524163388036</v>
      </c>
      <c r="AH119" s="72">
        <v>139354.92807046263</v>
      </c>
      <c r="AI119" s="72">
        <v>205630.42315517101</v>
      </c>
      <c r="AJ119" s="72">
        <v>286679.24767736183</v>
      </c>
      <c r="AK119" s="72">
        <v>407253.86497990874</v>
      </c>
      <c r="AL119" s="72">
        <v>535786.86589428014</v>
      </c>
      <c r="AM119" s="72">
        <v>717932.82163304428</v>
      </c>
      <c r="AN119" s="72">
        <v>960969.58782346023</v>
      </c>
      <c r="AO119" s="72">
        <v>1284957.8605187293</v>
      </c>
      <c r="AP119" s="72">
        <v>1716101.7180727536</v>
      </c>
      <c r="AQ119" s="72">
        <v>2271192.8809270309</v>
      </c>
      <c r="AR119" s="72">
        <v>2979401.8087618477</v>
      </c>
      <c r="AS119" s="72">
        <v>3874536.2095046178</v>
      </c>
      <c r="AU119" s="24">
        <f t="shared" si="159"/>
        <v>0.46344134407205662</v>
      </c>
      <c r="AV119" s="24">
        <f t="shared" si="160"/>
        <v>0.36739857864516923</v>
      </c>
      <c r="AW119" s="24">
        <f t="shared" si="161"/>
        <v>0.42379020083960461</v>
      </c>
      <c r="AX119" s="24">
        <f t="shared" si="162"/>
        <v>0.34052429776769455</v>
      </c>
      <c r="AY119" s="24">
        <f t="shared" si="163"/>
        <v>0.37932045211494247</v>
      </c>
      <c r="AZ119" s="24">
        <f t="shared" si="164"/>
        <v>0.29595624313920532</v>
      </c>
      <c r="BA119" s="24">
        <f t="shared" si="165"/>
        <v>0.3319161774260535</v>
      </c>
      <c r="BB119" s="24">
        <f t="shared" si="166"/>
        <v>0.33006905653474328</v>
      </c>
      <c r="BC119" s="24">
        <f t="shared" si="167"/>
        <v>0.32782521073733406</v>
      </c>
      <c r="BD119" s="24">
        <f t="shared" si="168"/>
        <v>0.3214187655703904</v>
      </c>
      <c r="BE119" s="24">
        <f t="shared" si="169"/>
        <v>0.30995753282880623</v>
      </c>
      <c r="BF119" s="24">
        <f t="shared" si="170"/>
        <v>0.30027698982681894</v>
      </c>
      <c r="BG119" s="24">
        <f t="shared" si="171"/>
        <v>0.29004947784425528</v>
      </c>
      <c r="BH119" s="24">
        <f t="shared" si="172"/>
        <v>0.31584447326329412</v>
      </c>
      <c r="BJ119" s="24">
        <f t="shared" si="173"/>
        <v>0.18810069424899933</v>
      </c>
      <c r="BK119" s="24">
        <f t="shared" si="174"/>
        <v>0.23897522383292413</v>
      </c>
      <c r="BL119" s="24">
        <f t="shared" si="175"/>
        <v>0.29114167462430052</v>
      </c>
      <c r="BM119" s="24">
        <f t="shared" si="176"/>
        <v>0.18358148747421588</v>
      </c>
      <c r="BN119" s="24">
        <f t="shared" si="177"/>
        <v>0.23704435132041235</v>
      </c>
      <c r="BO119" s="24">
        <f t="shared" si="178"/>
        <v>0.2181520138382409</v>
      </c>
      <c r="BP119" s="24">
        <f t="shared" si="179"/>
        <v>0.29752461745906489</v>
      </c>
      <c r="BQ119" s="24">
        <f t="shared" si="180"/>
        <v>0.29274066760865702</v>
      </c>
      <c r="BR119" s="24">
        <f t="shared" si="181"/>
        <v>0.28520587969281053</v>
      </c>
      <c r="BS119" s="24">
        <f t="shared" si="182"/>
        <v>0.25428933631521478</v>
      </c>
      <c r="BT119" s="24">
        <f t="shared" si="183"/>
        <v>0.24156829620288578</v>
      </c>
      <c r="BU119" s="24">
        <f t="shared" si="184"/>
        <v>0.23794523547427349</v>
      </c>
      <c r="BV119" s="24">
        <f t="shared" si="185"/>
        <v>0.23059971941922774</v>
      </c>
      <c r="BW119" s="24">
        <f t="shared" si="186"/>
        <v>0.26256918982408051</v>
      </c>
      <c r="BY119" s="112">
        <f t="shared" si="187"/>
        <v>0.63346522327395882</v>
      </c>
      <c r="BZ119" s="112">
        <f t="shared" si="188"/>
        <v>0.42507880491607297</v>
      </c>
      <c r="CA119" s="112">
        <f t="shared" si="189"/>
        <v>0.4755877384630216</v>
      </c>
      <c r="CB119" s="112">
        <f t="shared" si="190"/>
        <v>0.39414802186654296</v>
      </c>
      <c r="CC119" s="112">
        <f t="shared" si="191"/>
        <v>0.42059067155863872</v>
      </c>
      <c r="CD119" s="112">
        <f t="shared" si="192"/>
        <v>0.31560903889939107</v>
      </c>
      <c r="CE119" s="112">
        <f t="shared" si="193"/>
        <v>0.33995972528132978</v>
      </c>
      <c r="CF119" s="112">
        <f t="shared" si="194"/>
        <v>0.33852299110325235</v>
      </c>
      <c r="CG119" s="112">
        <f t="shared" si="195"/>
        <v>0.33714726959162511</v>
      </c>
      <c r="CH119" s="112">
        <f t="shared" si="196"/>
        <v>0.33553151492452393</v>
      </c>
      <c r="CI119" s="112">
        <f t="shared" si="197"/>
        <v>0.32346052510084622</v>
      </c>
      <c r="CJ119" s="112">
        <f t="shared" si="198"/>
        <v>0.31182244968368678</v>
      </c>
      <c r="CK119" s="112">
        <f t="shared" si="199"/>
        <v>0.30044098050499679</v>
      </c>
      <c r="CL119" s="112">
        <f t="shared" si="200"/>
        <v>0.32662081949296473</v>
      </c>
    </row>
    <row r="120" spans="1:90" x14ac:dyDescent="0.15">
      <c r="A120" t="s">
        <v>114</v>
      </c>
      <c r="B120" s="8">
        <f t="shared" si="145"/>
        <v>1261.493018510816</v>
      </c>
      <c r="C120" s="8">
        <f t="shared" si="146"/>
        <v>1519.6897864405357</v>
      </c>
      <c r="D120" s="8">
        <f t="shared" si="147"/>
        <v>2068.126913758691</v>
      </c>
      <c r="E120" s="8">
        <f t="shared" si="148"/>
        <v>4031.2709987779631</v>
      </c>
      <c r="F120" s="8">
        <f t="shared" si="149"/>
        <v>5264.3069751071016</v>
      </c>
      <c r="G120" s="8">
        <f t="shared" si="150"/>
        <v>7061.2452152002925</v>
      </c>
      <c r="H120" s="8">
        <f t="shared" si="151"/>
        <v>9367.4926450903495</v>
      </c>
      <c r="I120" s="8">
        <f t="shared" si="152"/>
        <v>12581.719622518316</v>
      </c>
      <c r="J120" s="8">
        <f t="shared" si="153"/>
        <v>16406.407836124352</v>
      </c>
      <c r="K120" s="8">
        <f t="shared" si="154"/>
        <v>21341.549966869432</v>
      </c>
      <c r="L120" s="8">
        <f t="shared" si="155"/>
        <v>27683.608609283088</v>
      </c>
      <c r="M120" s="8">
        <f t="shared" si="156"/>
        <v>35775.83936942539</v>
      </c>
      <c r="N120" s="8">
        <f t="shared" si="157"/>
        <v>46065.024192180776</v>
      </c>
      <c r="O120" s="8">
        <f t="shared" si="158"/>
        <v>59007.63124954376</v>
      </c>
      <c r="P120" s="24"/>
      <c r="Q120" s="72">
        <v>833.84699999999998</v>
      </c>
      <c r="R120" s="72">
        <v>1070.9949999999999</v>
      </c>
      <c r="S120" s="72">
        <v>1601.239</v>
      </c>
      <c r="T120" s="72">
        <v>2493.0860000000002</v>
      </c>
      <c r="U120" s="72">
        <v>3350.886</v>
      </c>
      <c r="V120" s="72">
        <v>4181.3099999999995</v>
      </c>
      <c r="W120" s="72">
        <v>5255</v>
      </c>
      <c r="X120" s="72">
        <v>7151.4463467112382</v>
      </c>
      <c r="Y120" s="72">
        <v>9294.5437476061525</v>
      </c>
      <c r="Z120" s="72">
        <v>12056.002011717055</v>
      </c>
      <c r="AA120" s="72">
        <v>15596.949082992507</v>
      </c>
      <c r="AB120" s="72">
        <v>20131.468691791422</v>
      </c>
      <c r="AC120" s="72">
        <v>25929.751272127949</v>
      </c>
      <c r="AD120" s="72">
        <v>33243.994251199016</v>
      </c>
      <c r="AF120" s="72">
        <v>427.64601851081591</v>
      </c>
      <c r="AG120" s="72">
        <v>448.69478644053584</v>
      </c>
      <c r="AH120" s="72">
        <v>466.88791375869113</v>
      </c>
      <c r="AI120" s="72">
        <v>1538.1849987779628</v>
      </c>
      <c r="AJ120" s="72">
        <v>1913.4209751071014</v>
      </c>
      <c r="AK120" s="72">
        <v>2879.935215200293</v>
      </c>
      <c r="AL120" s="72">
        <v>4112.4926450903495</v>
      </c>
      <c r="AM120" s="72">
        <v>5430.2732758070779</v>
      </c>
      <c r="AN120" s="72">
        <v>7111.8640885182003</v>
      </c>
      <c r="AO120" s="72">
        <v>9285.5479551523786</v>
      </c>
      <c r="AP120" s="72">
        <v>12086.659526290579</v>
      </c>
      <c r="AQ120" s="72">
        <v>15644.370677633968</v>
      </c>
      <c r="AR120" s="72">
        <v>20135.27292005283</v>
      </c>
      <c r="AS120" s="72">
        <v>25763.636998344748</v>
      </c>
      <c r="AU120" s="24">
        <f t="shared" si="159"/>
        <v>0.20467554250480058</v>
      </c>
      <c r="AV120" s="24">
        <f t="shared" si="160"/>
        <v>0.36088755232258385</v>
      </c>
      <c r="AW120" s="24">
        <f t="shared" si="161"/>
        <v>0.94923772422234021</v>
      </c>
      <c r="AX120" s="24">
        <f t="shared" si="162"/>
        <v>0.30586779621189453</v>
      </c>
      <c r="AY120" s="24">
        <f t="shared" si="163"/>
        <v>0.34134374165302783</v>
      </c>
      <c r="AZ120" s="24">
        <f t="shared" si="164"/>
        <v>0.32660633636196978</v>
      </c>
      <c r="BA120" s="24">
        <f t="shared" si="165"/>
        <v>0.34312564730035766</v>
      </c>
      <c r="BB120" s="24">
        <f t="shared" si="166"/>
        <v>0.30398771617519937</v>
      </c>
      <c r="BC120" s="24">
        <f t="shared" si="167"/>
        <v>0.3008057693091517</v>
      </c>
      <c r="BD120" s="24">
        <f t="shared" si="168"/>
        <v>0.29716954261799411</v>
      </c>
      <c r="BE120" s="24">
        <f t="shared" si="169"/>
        <v>0.29231126889392423</v>
      </c>
      <c r="BF120" s="24">
        <f t="shared" si="170"/>
        <v>0.28760149318952632</v>
      </c>
      <c r="BG120" s="24">
        <f t="shared" si="171"/>
        <v>0.28096386107097504</v>
      </c>
      <c r="BH120" s="24">
        <f t="shared" si="172"/>
        <v>0.30071918446451651</v>
      </c>
      <c r="BJ120" s="24">
        <f t="shared" si="173"/>
        <v>0.28440229442571585</v>
      </c>
      <c r="BK120" s="24">
        <f t="shared" si="174"/>
        <v>0.49509474834149581</v>
      </c>
      <c r="BL120" s="24">
        <f t="shared" si="175"/>
        <v>0.556973068979709</v>
      </c>
      <c r="BM120" s="24">
        <f t="shared" si="176"/>
        <v>0.34407156431827857</v>
      </c>
      <c r="BN120" s="24">
        <f t="shared" si="177"/>
        <v>0.24782221776568925</v>
      </c>
      <c r="BO120" s="24">
        <f t="shared" si="178"/>
        <v>0.25678316125807488</v>
      </c>
      <c r="BP120" s="24">
        <f t="shared" si="179"/>
        <v>0.36088417634847536</v>
      </c>
      <c r="BQ120" s="24">
        <f t="shared" si="180"/>
        <v>0.29967328243754054</v>
      </c>
      <c r="BR120" s="24">
        <f t="shared" si="181"/>
        <v>0.29710530598364526</v>
      </c>
      <c r="BS120" s="24">
        <f t="shared" si="182"/>
        <v>0.29370823493841947</v>
      </c>
      <c r="BT120" s="24">
        <f t="shared" si="183"/>
        <v>0.29073119266277048</v>
      </c>
      <c r="BU120" s="24">
        <f t="shared" si="184"/>
        <v>0.28802084284594542</v>
      </c>
      <c r="BV120" s="24">
        <f t="shared" si="185"/>
        <v>0.282079180101245</v>
      </c>
      <c r="BW120" s="24">
        <f t="shared" si="186"/>
        <v>0.3015133877193541</v>
      </c>
      <c r="BY120" s="112">
        <f t="shared" si="187"/>
        <v>4.9220072252789127E-2</v>
      </c>
      <c r="BZ120" s="112">
        <f t="shared" si="188"/>
        <v>4.0546776713141996E-2</v>
      </c>
      <c r="CA120" s="112">
        <f t="shared" si="189"/>
        <v>2.2945487630955612</v>
      </c>
      <c r="CB120" s="112">
        <f t="shared" si="190"/>
        <v>0.24394723432308285</v>
      </c>
      <c r="CC120" s="112">
        <f t="shared" si="191"/>
        <v>0.50512367778297818</v>
      </c>
      <c r="CD120" s="112">
        <f t="shared" si="192"/>
        <v>0.42798095713563988</v>
      </c>
      <c r="CE120" s="112">
        <f t="shared" si="193"/>
        <v>0.32043355318579003</v>
      </c>
      <c r="CF120" s="112">
        <f t="shared" si="194"/>
        <v>0.30966964778788131</v>
      </c>
      <c r="CG120" s="112">
        <f t="shared" si="195"/>
        <v>0.30564193010149032</v>
      </c>
      <c r="CH120" s="112">
        <f t="shared" si="196"/>
        <v>0.30166357275489775</v>
      </c>
      <c r="CI120" s="112">
        <f t="shared" si="197"/>
        <v>0.29435024157044798</v>
      </c>
      <c r="CJ120" s="112">
        <f t="shared" si="198"/>
        <v>0.28706186621103891</v>
      </c>
      <c r="CK120" s="112">
        <f t="shared" si="199"/>
        <v>0.27952757832681763</v>
      </c>
      <c r="CL120" s="112">
        <f t="shared" si="200"/>
        <v>0.29970008748729948</v>
      </c>
    </row>
    <row r="121" spans="1:90" x14ac:dyDescent="0.15">
      <c r="A121" t="s">
        <v>221</v>
      </c>
      <c r="B121" s="8">
        <f t="shared" si="145"/>
        <v>152.25131999999999</v>
      </c>
      <c r="C121" s="8">
        <f t="shared" si="146"/>
        <v>176.45862379168329</v>
      </c>
      <c r="D121" s="8">
        <f t="shared" si="147"/>
        <v>225.63469961536725</v>
      </c>
      <c r="E121" s="8">
        <f t="shared" si="148"/>
        <v>268.92657353819033</v>
      </c>
      <c r="F121" s="8">
        <f t="shared" si="149"/>
        <v>324.31185863418619</v>
      </c>
      <c r="G121" s="8">
        <f t="shared" si="150"/>
        <v>469.61767399693503</v>
      </c>
      <c r="H121" s="8">
        <f t="shared" si="151"/>
        <v>642.48586058570027</v>
      </c>
      <c r="I121" s="8">
        <f t="shared" si="152"/>
        <v>894.38820819427804</v>
      </c>
      <c r="J121" s="8">
        <f t="shared" si="153"/>
        <v>1225.2653221683256</v>
      </c>
      <c r="K121" s="8">
        <f t="shared" si="154"/>
        <v>1659.8181148716717</v>
      </c>
      <c r="L121" s="8">
        <f t="shared" si="155"/>
        <v>2245.6663848242115</v>
      </c>
      <c r="M121" s="8">
        <f t="shared" si="156"/>
        <v>3036.5901980486351</v>
      </c>
      <c r="N121" s="8">
        <f t="shared" si="157"/>
        <v>4001.7091679755767</v>
      </c>
      <c r="O121" s="8">
        <f t="shared" si="158"/>
        <v>5258.3540002459004</v>
      </c>
      <c r="P121" s="24"/>
      <c r="Q121" s="72">
        <v>137.78399999999999</v>
      </c>
      <c r="R121" s="72">
        <v>160.19999999999999</v>
      </c>
      <c r="S121" s="72">
        <v>205.5</v>
      </c>
      <c r="T121" s="72">
        <v>240</v>
      </c>
      <c r="U121" s="72">
        <v>292</v>
      </c>
      <c r="V121" s="72">
        <v>425</v>
      </c>
      <c r="W121" s="72">
        <v>585</v>
      </c>
      <c r="X121" s="72">
        <v>816.61491839122209</v>
      </c>
      <c r="Y121" s="72">
        <v>1121.702762412031</v>
      </c>
      <c r="Z121" s="72">
        <v>1523.4904896155251</v>
      </c>
      <c r="AA121" s="72">
        <v>2066.6484907233162</v>
      </c>
      <c r="AB121" s="72">
        <v>2801.9301133605441</v>
      </c>
      <c r="AC121" s="72">
        <v>3701.5425086487357</v>
      </c>
      <c r="AD121" s="72">
        <v>4875.8379354118188</v>
      </c>
      <c r="AF121" s="72">
        <v>14.467320000000001</v>
      </c>
      <c r="AG121" s="72">
        <v>16.258623791683291</v>
      </c>
      <c r="AH121" s="72">
        <v>20.134699615367239</v>
      </c>
      <c r="AI121" s="72">
        <v>28.92657353819034</v>
      </c>
      <c r="AJ121" s="72">
        <v>32.31185863418618</v>
      </c>
      <c r="AK121" s="72">
        <v>44.617673996935046</v>
      </c>
      <c r="AL121" s="72">
        <v>57.485860585700223</v>
      </c>
      <c r="AM121" s="72">
        <v>77.773289803055988</v>
      </c>
      <c r="AN121" s="72">
        <v>103.56255975629452</v>
      </c>
      <c r="AO121" s="72">
        <v>136.3276252561466</v>
      </c>
      <c r="AP121" s="72">
        <v>179.01789410089512</v>
      </c>
      <c r="AQ121" s="72">
        <v>234.66008468809085</v>
      </c>
      <c r="AR121" s="72">
        <v>300.16665932684089</v>
      </c>
      <c r="AS121" s="72">
        <v>382.51606483408165</v>
      </c>
      <c r="AU121" s="24">
        <f t="shared" si="159"/>
        <v>0.15899569075449271</v>
      </c>
      <c r="AV121" s="24">
        <f t="shared" si="160"/>
        <v>0.27868332398272777</v>
      </c>
      <c r="AW121" s="24">
        <f t="shared" si="161"/>
        <v>0.19186709312273975</v>
      </c>
      <c r="AX121" s="24">
        <f t="shared" si="162"/>
        <v>0.20594946928192126</v>
      </c>
      <c r="AY121" s="24">
        <f t="shared" si="163"/>
        <v>0.44804348497983648</v>
      </c>
      <c r="AZ121" s="24">
        <f t="shared" si="164"/>
        <v>0.36810409011542755</v>
      </c>
      <c r="BA121" s="24">
        <f t="shared" si="165"/>
        <v>0.39207453900843769</v>
      </c>
      <c r="BB121" s="24">
        <f t="shared" si="166"/>
        <v>0.36994798337298151</v>
      </c>
      <c r="BC121" s="24">
        <f t="shared" si="167"/>
        <v>0.35466015796017736</v>
      </c>
      <c r="BD121" s="24">
        <f t="shared" si="168"/>
        <v>0.35295931807433889</v>
      </c>
      <c r="BE121" s="24">
        <f t="shared" si="169"/>
        <v>0.35220005009173994</v>
      </c>
      <c r="BF121" s="24">
        <f t="shared" si="170"/>
        <v>0.31782983773943019</v>
      </c>
      <c r="BG121" s="24">
        <f t="shared" si="171"/>
        <v>0.31402702683314865</v>
      </c>
      <c r="BH121" s="24">
        <f t="shared" si="172"/>
        <v>0.35028861692234226</v>
      </c>
      <c r="BJ121" s="24">
        <f t="shared" si="173"/>
        <v>0.16268942692910637</v>
      </c>
      <c r="BK121" s="24">
        <f t="shared" si="174"/>
        <v>0.28277153558052448</v>
      </c>
      <c r="BL121" s="24">
        <f t="shared" si="175"/>
        <v>0.16788321167883202</v>
      </c>
      <c r="BM121" s="24">
        <f t="shared" si="176"/>
        <v>0.21666666666666656</v>
      </c>
      <c r="BN121" s="24">
        <f t="shared" si="177"/>
        <v>0.45547945205479445</v>
      </c>
      <c r="BO121" s="24">
        <f t="shared" si="178"/>
        <v>0.37647058823529411</v>
      </c>
      <c r="BP121" s="24">
        <f t="shared" si="179"/>
        <v>0.39592293742089257</v>
      </c>
      <c r="BQ121" s="24">
        <f t="shared" si="180"/>
        <v>0.37360062515371295</v>
      </c>
      <c r="BR121" s="24">
        <f t="shared" si="181"/>
        <v>0.35819447064525178</v>
      </c>
      <c r="BS121" s="24">
        <f t="shared" si="182"/>
        <v>0.35652208189685841</v>
      </c>
      <c r="BT121" s="24">
        <f t="shared" si="183"/>
        <v>0.35578455936639863</v>
      </c>
      <c r="BU121" s="24">
        <f t="shared" si="184"/>
        <v>0.32106882002464565</v>
      </c>
      <c r="BV121" s="24">
        <f t="shared" si="185"/>
        <v>0.31724488480662205</v>
      </c>
      <c r="BW121" s="24">
        <f t="shared" si="186"/>
        <v>0.35380526706007198</v>
      </c>
      <c r="BY121" s="112">
        <f t="shared" si="187"/>
        <v>0.12381725099626539</v>
      </c>
      <c r="BZ121" s="112">
        <f t="shared" si="188"/>
        <v>0.23840122468831959</v>
      </c>
      <c r="CA121" s="112">
        <f t="shared" si="189"/>
        <v>0.43665284761005085</v>
      </c>
      <c r="CB121" s="112">
        <f t="shared" si="190"/>
        <v>0.11703028329734289</v>
      </c>
      <c r="CC121" s="112">
        <f t="shared" si="191"/>
        <v>0.38084517211056457</v>
      </c>
      <c r="CD121" s="112">
        <f t="shared" si="192"/>
        <v>0.28841007242217831</v>
      </c>
      <c r="CE121" s="112">
        <f t="shared" si="193"/>
        <v>0.35291163793418656</v>
      </c>
      <c r="CF121" s="112">
        <f t="shared" si="194"/>
        <v>0.33159546186800459</v>
      </c>
      <c r="CG121" s="112">
        <f t="shared" si="195"/>
        <v>0.31637944810320917</v>
      </c>
      <c r="CH121" s="112">
        <f t="shared" si="196"/>
        <v>0.31314466722747913</v>
      </c>
      <c r="CI121" s="112">
        <f t="shared" si="197"/>
        <v>0.31081915507192592</v>
      </c>
      <c r="CJ121" s="112">
        <f t="shared" si="198"/>
        <v>0.27915516490936709</v>
      </c>
      <c r="CK121" s="112">
        <f t="shared" si="199"/>
        <v>0.27434561084138731</v>
      </c>
      <c r="CL121" s="112">
        <f t="shared" si="200"/>
        <v>0.31094385365182631</v>
      </c>
    </row>
    <row r="122" spans="1:90" x14ac:dyDescent="0.15">
      <c r="A122" t="s">
        <v>222</v>
      </c>
      <c r="B122" s="8">
        <f t="shared" si="145"/>
        <v>4.0944045658105424</v>
      </c>
      <c r="C122" s="8">
        <f t="shared" si="146"/>
        <v>10.474064005212961</v>
      </c>
      <c r="D122" s="8">
        <f t="shared" si="147"/>
        <v>16.42881984240892</v>
      </c>
      <c r="E122" s="8">
        <f t="shared" si="148"/>
        <v>61.152747622212274</v>
      </c>
      <c r="F122" s="8">
        <f t="shared" si="149"/>
        <v>87.686098275482379</v>
      </c>
      <c r="G122" s="8">
        <f t="shared" si="150"/>
        <v>131.1067147458721</v>
      </c>
      <c r="H122" s="8">
        <f t="shared" si="151"/>
        <v>190.90767782507675</v>
      </c>
      <c r="I122" s="8">
        <f t="shared" si="152"/>
        <v>280.38909500007486</v>
      </c>
      <c r="J122" s="8">
        <f t="shared" si="153"/>
        <v>408.41754150759209</v>
      </c>
      <c r="K122" s="8">
        <f t="shared" si="154"/>
        <v>598.97920155028385</v>
      </c>
      <c r="L122" s="8">
        <f t="shared" si="155"/>
        <v>875.32899447115221</v>
      </c>
      <c r="M122" s="8">
        <f t="shared" si="156"/>
        <v>1271.0176170110565</v>
      </c>
      <c r="N122" s="8">
        <f t="shared" si="157"/>
        <v>1798.8026685787477</v>
      </c>
      <c r="O122" s="8">
        <f t="shared" si="158"/>
        <v>2463.0140889412737</v>
      </c>
      <c r="P122" s="24"/>
      <c r="Q122" s="72">
        <v>3.7080000000000002</v>
      </c>
      <c r="R122" s="72">
        <v>9.5090000000000003</v>
      </c>
      <c r="S122" s="72">
        <v>14.952</v>
      </c>
      <c r="T122" s="72">
        <v>55.786000000000001</v>
      </c>
      <c r="U122" s="72">
        <v>80.186000000000007</v>
      </c>
      <c r="V122" s="72">
        <v>120.18600000000001</v>
      </c>
      <c r="W122" s="72">
        <v>175.465</v>
      </c>
      <c r="X122" s="72">
        <v>258.36487628252979</v>
      </c>
      <c r="Y122" s="72">
        <v>377.2679815749982</v>
      </c>
      <c r="Z122" s="72">
        <v>554.62485139693172</v>
      </c>
      <c r="AA122" s="72">
        <v>812.40121758114594</v>
      </c>
      <c r="AB122" s="72">
        <v>1182.3143315326051</v>
      </c>
      <c r="AC122" s="72">
        <v>1676.9430029565794</v>
      </c>
      <c r="AD122" s="72">
        <v>2301.0555982347269</v>
      </c>
      <c r="AF122" s="72">
        <v>0.386404565810542</v>
      </c>
      <c r="AG122" s="72">
        <v>0.96506400521296132</v>
      </c>
      <c r="AH122" s="72">
        <v>1.4768198424089218</v>
      </c>
      <c r="AI122" s="72">
        <v>5.3667476222122712</v>
      </c>
      <c r="AJ122" s="72">
        <v>7.500098275482376</v>
      </c>
      <c r="AK122" s="72">
        <v>10.920714745872084</v>
      </c>
      <c r="AL122" s="72">
        <v>15.442677825076734</v>
      </c>
      <c r="AM122" s="72">
        <v>22.024218717545068</v>
      </c>
      <c r="AN122" s="72">
        <v>31.149559932593881</v>
      </c>
      <c r="AO122" s="72">
        <v>44.354350153352136</v>
      </c>
      <c r="AP122" s="72">
        <v>62.927776890006299</v>
      </c>
      <c r="AQ122" s="72">
        <v>88.703285478451335</v>
      </c>
      <c r="AR122" s="72">
        <v>121.85966562216811</v>
      </c>
      <c r="AS122" s="72">
        <v>161.95849070654702</v>
      </c>
      <c r="AU122" s="24">
        <f t="shared" si="159"/>
        <v>1.5581409547738425</v>
      </c>
      <c r="AV122" s="24">
        <f t="shared" si="160"/>
        <v>0.56852391146667292</v>
      </c>
      <c r="AW122" s="24">
        <f t="shared" si="161"/>
        <v>2.7222848755303892</v>
      </c>
      <c r="AX122" s="24">
        <f t="shared" si="162"/>
        <v>0.43388648400865137</v>
      </c>
      <c r="AY122" s="24">
        <f t="shared" si="163"/>
        <v>0.49518244424533164</v>
      </c>
      <c r="AZ122" s="24">
        <f t="shared" si="164"/>
        <v>0.45612433501303551</v>
      </c>
      <c r="BA122" s="24">
        <f t="shared" si="165"/>
        <v>0.46871565457407827</v>
      </c>
      <c r="BB122" s="24">
        <f t="shared" si="166"/>
        <v>0.45660993523119386</v>
      </c>
      <c r="BC122" s="24">
        <f t="shared" si="167"/>
        <v>0.46658539527776233</v>
      </c>
      <c r="BD122" s="24">
        <f t="shared" si="168"/>
        <v>0.46136792764359291</v>
      </c>
      <c r="BE122" s="24">
        <f t="shared" si="169"/>
        <v>0.4520456023268915</v>
      </c>
      <c r="BF122" s="24">
        <f t="shared" si="170"/>
        <v>0.41524605521112923</v>
      </c>
      <c r="BG122" s="24">
        <f t="shared" si="171"/>
        <v>0.36925196519044867</v>
      </c>
      <c r="BH122" s="24">
        <f t="shared" si="172"/>
        <v>0.44099793117865493</v>
      </c>
      <c r="BJ122" s="24">
        <f t="shared" si="173"/>
        <v>1.5644552319309599</v>
      </c>
      <c r="BK122" s="24">
        <f t="shared" si="174"/>
        <v>0.57240508991481742</v>
      </c>
      <c r="BL122" s="24">
        <f t="shared" si="175"/>
        <v>2.7310058855002675</v>
      </c>
      <c r="BM122" s="24">
        <f t="shared" si="176"/>
        <v>0.43738572401677844</v>
      </c>
      <c r="BN122" s="24">
        <f t="shared" si="177"/>
        <v>0.49884019654303735</v>
      </c>
      <c r="BO122" s="24">
        <f t="shared" si="178"/>
        <v>0.45994541793553312</v>
      </c>
      <c r="BP122" s="24">
        <f t="shared" si="179"/>
        <v>0.47245818985284704</v>
      </c>
      <c r="BQ122" s="24">
        <f t="shared" si="180"/>
        <v>0.46021389208664831</v>
      </c>
      <c r="BR122" s="24">
        <f t="shared" si="181"/>
        <v>0.47010845999046502</v>
      </c>
      <c r="BS122" s="24">
        <f t="shared" si="182"/>
        <v>0.46477608339214105</v>
      </c>
      <c r="BT122" s="24">
        <f t="shared" si="183"/>
        <v>0.4553330373541824</v>
      </c>
      <c r="BU122" s="24">
        <f t="shared" si="184"/>
        <v>0.41835631881650226</v>
      </c>
      <c r="BV122" s="24">
        <f t="shared" si="185"/>
        <v>0.37217281337397212</v>
      </c>
      <c r="BW122" s="24">
        <f t="shared" si="186"/>
        <v>0.44436401149272009</v>
      </c>
      <c r="BY122" s="112">
        <f t="shared" si="187"/>
        <v>1.4975481415148231</v>
      </c>
      <c r="BZ122" s="112">
        <f t="shared" si="188"/>
        <v>0.53028175792654397</v>
      </c>
      <c r="CA122" s="112">
        <f t="shared" si="189"/>
        <v>2.6339893791366418</v>
      </c>
      <c r="CB122" s="112">
        <f t="shared" si="190"/>
        <v>0.39751275883375681</v>
      </c>
      <c r="CC122" s="112">
        <f t="shared" si="191"/>
        <v>0.45607621990389302</v>
      </c>
      <c r="CD122" s="112">
        <f t="shared" si="192"/>
        <v>0.41407208085110958</v>
      </c>
      <c r="CE122" s="112">
        <f t="shared" si="193"/>
        <v>0.42619168560136877</v>
      </c>
      <c r="CF122" s="112">
        <f t="shared" si="194"/>
        <v>0.41433211920381674</v>
      </c>
      <c r="CG122" s="112">
        <f t="shared" si="195"/>
        <v>0.42391578723207557</v>
      </c>
      <c r="CH122" s="112">
        <f t="shared" si="196"/>
        <v>0.41875096067100093</v>
      </c>
      <c r="CI122" s="112">
        <f t="shared" si="197"/>
        <v>0.40960462711878365</v>
      </c>
      <c r="CJ122" s="112">
        <f t="shared" si="198"/>
        <v>0.3737897639853649</v>
      </c>
      <c r="CK122" s="112">
        <f t="shared" si="199"/>
        <v>0.32905740287116236</v>
      </c>
      <c r="CL122" s="112">
        <f t="shared" si="200"/>
        <v>0.3989802619649403</v>
      </c>
    </row>
    <row r="123" spans="1:90" x14ac:dyDescent="0.15">
      <c r="A123" t="s">
        <v>67</v>
      </c>
      <c r="B123" s="8">
        <f t="shared" si="145"/>
        <v>376.76285629382005</v>
      </c>
      <c r="C123" s="8">
        <f t="shared" si="146"/>
        <v>717.3454026543709</v>
      </c>
      <c r="D123" s="8">
        <f t="shared" si="147"/>
        <v>1249.7227369334444</v>
      </c>
      <c r="E123" s="8">
        <f t="shared" si="148"/>
        <v>1940.5582449747512</v>
      </c>
      <c r="F123" s="8">
        <f t="shared" si="149"/>
        <v>3429.9647760467169</v>
      </c>
      <c r="G123" s="8">
        <f t="shared" si="150"/>
        <v>4718.5544682288373</v>
      </c>
      <c r="H123" s="8">
        <f t="shared" si="151"/>
        <v>7019.1167518130524</v>
      </c>
      <c r="I123" s="8">
        <f t="shared" si="152"/>
        <v>10327.944190137092</v>
      </c>
      <c r="J123" s="8">
        <f t="shared" si="153"/>
        <v>15103.758124537857</v>
      </c>
      <c r="K123" s="8">
        <f t="shared" si="154"/>
        <v>22024.735513094329</v>
      </c>
      <c r="L123" s="8">
        <f t="shared" si="155"/>
        <v>31990.032524408714</v>
      </c>
      <c r="M123" s="8">
        <f t="shared" si="156"/>
        <v>46172.295422794981</v>
      </c>
      <c r="N123" s="8">
        <f t="shared" si="157"/>
        <v>64850.147539945021</v>
      </c>
      <c r="O123" s="8">
        <f t="shared" si="158"/>
        <v>90437.043226024951</v>
      </c>
      <c r="P123" s="24"/>
      <c r="Q123" s="72">
        <v>295.92500000000001</v>
      </c>
      <c r="R123" s="72">
        <v>469.678</v>
      </c>
      <c r="S123" s="72">
        <v>837.04699999999991</v>
      </c>
      <c r="T123" s="72">
        <v>1104.3200000000002</v>
      </c>
      <c r="U123" s="72">
        <v>1618.2790480000001</v>
      </c>
      <c r="V123" s="72">
        <v>1969.2924800000001</v>
      </c>
      <c r="W123" s="72">
        <v>2921.6704799999998</v>
      </c>
      <c r="X123" s="72">
        <v>4480.4914751453289</v>
      </c>
      <c r="Y123" s="72">
        <v>6798.6012612793102</v>
      </c>
      <c r="Z123" s="72">
        <v>10289.627122080248</v>
      </c>
      <c r="AA123" s="72">
        <v>15496.852719609036</v>
      </c>
      <c r="AB123" s="72">
        <v>23156.922259230825</v>
      </c>
      <c r="AC123" s="72">
        <v>33058.574568485586</v>
      </c>
      <c r="AD123" s="72">
        <v>46847.081084867867</v>
      </c>
      <c r="AF123" s="72">
        <v>80.83785629382001</v>
      </c>
      <c r="AG123" s="72">
        <v>247.66740265437096</v>
      </c>
      <c r="AH123" s="72">
        <v>412.6757369334444</v>
      </c>
      <c r="AI123" s="72">
        <v>836.23824497475096</v>
      </c>
      <c r="AJ123" s="72">
        <v>1811.685728046717</v>
      </c>
      <c r="AK123" s="72">
        <v>2749.2619882288373</v>
      </c>
      <c r="AL123" s="72">
        <v>4097.4462718130526</v>
      </c>
      <c r="AM123" s="72">
        <v>5847.4527149917631</v>
      </c>
      <c r="AN123" s="72">
        <v>8305.1568632585477</v>
      </c>
      <c r="AO123" s="72">
        <v>11735.108391014081</v>
      </c>
      <c r="AP123" s="72">
        <v>16493.179804799678</v>
      </c>
      <c r="AQ123" s="72">
        <v>23015.373163564156</v>
      </c>
      <c r="AR123" s="72">
        <v>31791.572971459434</v>
      </c>
      <c r="AS123" s="72">
        <v>43589.962141157084</v>
      </c>
      <c r="AU123" s="24">
        <f t="shared" si="159"/>
        <v>0.90397060291672204</v>
      </c>
      <c r="AV123" s="24">
        <f t="shared" si="160"/>
        <v>0.74214922450068577</v>
      </c>
      <c r="AW123" s="24">
        <f t="shared" si="161"/>
        <v>0.55279102126002067</v>
      </c>
      <c r="AX123" s="24">
        <f t="shared" si="162"/>
        <v>0.76751446906008458</v>
      </c>
      <c r="AY123" s="24">
        <f t="shared" si="163"/>
        <v>0.37568598406054576</v>
      </c>
      <c r="AZ123" s="24">
        <f t="shared" si="164"/>
        <v>0.48755658095598009</v>
      </c>
      <c r="BA123" s="24">
        <f t="shared" si="165"/>
        <v>0.47140225121192958</v>
      </c>
      <c r="BB123" s="24">
        <f t="shared" si="166"/>
        <v>0.46241670621744246</v>
      </c>
      <c r="BC123" s="24">
        <f t="shared" si="167"/>
        <v>0.45822882831475686</v>
      </c>
      <c r="BD123" s="24">
        <f t="shared" si="168"/>
        <v>0.4524593271682984</v>
      </c>
      <c r="BE123" s="24">
        <f t="shared" si="169"/>
        <v>0.44333380679013246</v>
      </c>
      <c r="BF123" s="24">
        <f t="shared" si="170"/>
        <v>0.40452509337296005</v>
      </c>
      <c r="BG123" s="24">
        <f t="shared" si="171"/>
        <v>0.39455416304672952</v>
      </c>
      <c r="BH123" s="24">
        <f t="shared" si="172"/>
        <v>0.4407232193883277</v>
      </c>
      <c r="BJ123" s="24">
        <f t="shared" si="173"/>
        <v>0.58715215003801635</v>
      </c>
      <c r="BK123" s="24">
        <f t="shared" si="174"/>
        <v>0.78217204127082796</v>
      </c>
      <c r="BL123" s="24">
        <f t="shared" si="175"/>
        <v>0.31930465075437842</v>
      </c>
      <c r="BM123" s="24">
        <f t="shared" si="176"/>
        <v>0.46540771515502732</v>
      </c>
      <c r="BN123" s="24">
        <f t="shared" si="177"/>
        <v>0.21690538009115956</v>
      </c>
      <c r="BO123" s="24">
        <f t="shared" si="178"/>
        <v>0.48361429786194066</v>
      </c>
      <c r="BP123" s="24">
        <f t="shared" si="179"/>
        <v>0.53353757920890832</v>
      </c>
      <c r="BQ123" s="24">
        <f t="shared" si="180"/>
        <v>0.51737846149094424</v>
      </c>
      <c r="BR123" s="24">
        <f t="shared" si="181"/>
        <v>0.51349177965233728</v>
      </c>
      <c r="BS123" s="24">
        <f t="shared" si="182"/>
        <v>0.50606552946459415</v>
      </c>
      <c r="BT123" s="24">
        <f t="shared" si="183"/>
        <v>0.49429840227681021</v>
      </c>
      <c r="BU123" s="24">
        <f t="shared" si="184"/>
        <v>0.42758930562578357</v>
      </c>
      <c r="BV123" s="24">
        <f t="shared" si="185"/>
        <v>0.41709319583085502</v>
      </c>
      <c r="BW123" s="24">
        <f t="shared" si="186"/>
        <v>0.48644959241609986</v>
      </c>
      <c r="BY123" s="112">
        <f t="shared" si="187"/>
        <v>2.0637552009565714</v>
      </c>
      <c r="BZ123" s="112">
        <f t="shared" si="188"/>
        <v>0.66624970630207914</v>
      </c>
      <c r="CA123" s="112">
        <f t="shared" si="189"/>
        <v>1.0263809333419038</v>
      </c>
      <c r="CB123" s="112">
        <f t="shared" si="190"/>
        <v>1.1664707862068879</v>
      </c>
      <c r="CC123" s="112">
        <f t="shared" si="191"/>
        <v>0.51751594974089432</v>
      </c>
      <c r="CD123" s="112">
        <f t="shared" si="192"/>
        <v>0.49038043276943521</v>
      </c>
      <c r="CE123" s="112">
        <f t="shared" si="193"/>
        <v>0.42709686157870252</v>
      </c>
      <c r="CF123" s="112">
        <f t="shared" si="194"/>
        <v>0.42030338132802614</v>
      </c>
      <c r="CG123" s="112">
        <f t="shared" si="195"/>
        <v>0.41299057732785349</v>
      </c>
      <c r="CH123" s="112">
        <f t="shared" si="196"/>
        <v>0.40545611128986203</v>
      </c>
      <c r="CI123" s="112">
        <f t="shared" si="197"/>
        <v>0.39544790246368722</v>
      </c>
      <c r="CJ123" s="112">
        <f t="shared" si="198"/>
        <v>0.38131903165441439</v>
      </c>
      <c r="CK123" s="112">
        <f t="shared" si="199"/>
        <v>0.37111687365357904</v>
      </c>
      <c r="CL123" s="112">
        <f t="shared" si="200"/>
        <v>0.40183266292557995</v>
      </c>
    </row>
    <row r="124" spans="1:90" x14ac:dyDescent="0.15">
      <c r="A124" t="s">
        <v>442</v>
      </c>
      <c r="B124" s="8">
        <f t="shared" ref="B124:O124" si="201">Q124+AF124</f>
        <v>476.88467713295796</v>
      </c>
      <c r="C124" s="8">
        <f t="shared" si="201"/>
        <v>666.07011289150739</v>
      </c>
      <c r="D124" s="8">
        <f t="shared" si="201"/>
        <v>807.20139812740251</v>
      </c>
      <c r="E124" s="8">
        <f t="shared" si="201"/>
        <v>1034.622669847703</v>
      </c>
      <c r="F124" s="8">
        <f t="shared" si="201"/>
        <v>1293.4633734485408</v>
      </c>
      <c r="G124" s="8">
        <f t="shared" si="201"/>
        <v>1770.2923518800746</v>
      </c>
      <c r="H124" s="8">
        <f t="shared" si="201"/>
        <v>2318.581238361854</v>
      </c>
      <c r="I124" s="8">
        <f t="shared" si="201"/>
        <v>2895.7719939290987</v>
      </c>
      <c r="J124" s="8">
        <f t="shared" si="201"/>
        <v>3592.1015405599965</v>
      </c>
      <c r="K124" s="8">
        <f t="shared" si="201"/>
        <v>4445.7036271374782</v>
      </c>
      <c r="L124" s="8">
        <f t="shared" si="201"/>
        <v>5490.4831915006998</v>
      </c>
      <c r="M124" s="8">
        <f t="shared" si="201"/>
        <v>6767.6328681947771</v>
      </c>
      <c r="N124" s="8">
        <f t="shared" si="201"/>
        <v>8320.1539904579695</v>
      </c>
      <c r="O124" s="8">
        <f t="shared" si="201"/>
        <v>10187.456354849632</v>
      </c>
      <c r="P124" s="24"/>
      <c r="Q124" s="72">
        <v>430.06799999999998</v>
      </c>
      <c r="R124" s="72">
        <v>601.06799999999998</v>
      </c>
      <c r="S124" s="72">
        <v>731</v>
      </c>
      <c r="T124" s="72">
        <v>942</v>
      </c>
      <c r="U124" s="72">
        <v>1181</v>
      </c>
      <c r="V124" s="72">
        <v>1621</v>
      </c>
      <c r="W124" s="72">
        <v>2120</v>
      </c>
      <c r="X124" s="72">
        <v>2653.272272585782</v>
      </c>
      <c r="Y124" s="72">
        <v>3297.9100552934942</v>
      </c>
      <c r="Z124" s="72">
        <v>4089.6631981231226</v>
      </c>
      <c r="AA124" s="72">
        <v>5060.618050880551</v>
      </c>
      <c r="AB124" s="72">
        <v>6249.8474257498074</v>
      </c>
      <c r="AC124" s="72">
        <v>7698.3634538320039</v>
      </c>
      <c r="AD124" s="72">
        <v>9444.0745680805521</v>
      </c>
      <c r="AF124" s="72">
        <v>46.816677132957977</v>
      </c>
      <c r="AG124" s="72">
        <v>65.002112891507437</v>
      </c>
      <c r="AH124" s="72">
        <v>76.20139812740247</v>
      </c>
      <c r="AI124" s="72">
        <v>92.622669847703008</v>
      </c>
      <c r="AJ124" s="72">
        <v>112.46337344854071</v>
      </c>
      <c r="AK124" s="72">
        <v>149.29235188007462</v>
      </c>
      <c r="AL124" s="72">
        <v>198.58123836185382</v>
      </c>
      <c r="AM124" s="72">
        <v>242.49972134331662</v>
      </c>
      <c r="AN124" s="72">
        <v>294.19148526650218</v>
      </c>
      <c r="AO124" s="72">
        <v>356.04042901435594</v>
      </c>
      <c r="AP124" s="72">
        <v>429.86514062014874</v>
      </c>
      <c r="AQ124" s="72">
        <v>517.78544244497004</v>
      </c>
      <c r="AR124" s="72">
        <v>621.79053662596505</v>
      </c>
      <c r="AS124" s="72">
        <v>743.38178676907955</v>
      </c>
      <c r="AU124" s="24">
        <f t="shared" ref="AU124:BG124" si="202">C124/B124-1</f>
        <v>0.39671108095973384</v>
      </c>
      <c r="AV124" s="24">
        <f t="shared" si="202"/>
        <v>0.21188653041828243</v>
      </c>
      <c r="AW124" s="24">
        <f t="shared" si="202"/>
        <v>0.28174043336382582</v>
      </c>
      <c r="AX124" s="24">
        <f t="shared" si="202"/>
        <v>0.25017884407939683</v>
      </c>
      <c r="AY124" s="24">
        <f t="shared" si="202"/>
        <v>0.36864513384731268</v>
      </c>
      <c r="AZ124" s="24">
        <f t="shared" si="202"/>
        <v>0.30971657641716011</v>
      </c>
      <c r="BA124" s="24">
        <f t="shared" si="202"/>
        <v>0.24894135517763738</v>
      </c>
      <c r="BB124" s="24">
        <f t="shared" si="202"/>
        <v>0.24046421751806846</v>
      </c>
      <c r="BC124" s="24">
        <f t="shared" si="202"/>
        <v>0.23763306157665243</v>
      </c>
      <c r="BD124" s="24">
        <f t="shared" si="202"/>
        <v>0.23500882019792657</v>
      </c>
      <c r="BE124" s="24">
        <f t="shared" si="202"/>
        <v>0.23261152655400386</v>
      </c>
      <c r="BF124" s="24">
        <f t="shared" si="202"/>
        <v>0.22940386284241776</v>
      </c>
      <c r="BG124" s="24">
        <f t="shared" si="202"/>
        <v>0.22443122645724967</v>
      </c>
      <c r="BH124" s="24">
        <f>(O124/H124)^(1/($O$5-$H$5))-1</f>
        <v>0.2354773209854033</v>
      </c>
      <c r="BJ124" s="24">
        <f t="shared" ref="BJ124:BV124" si="203">R124/Q124-1</f>
        <v>0.39761154050057201</v>
      </c>
      <c r="BK124" s="24">
        <f t="shared" si="203"/>
        <v>0.21616855330844431</v>
      </c>
      <c r="BL124" s="24">
        <f t="shared" si="203"/>
        <v>0.28864569083447322</v>
      </c>
      <c r="BM124" s="24">
        <f t="shared" si="203"/>
        <v>0.25371549893842893</v>
      </c>
      <c r="BN124" s="24">
        <f t="shared" si="203"/>
        <v>0.37256562235393731</v>
      </c>
      <c r="BO124" s="24">
        <f t="shared" si="203"/>
        <v>0.30783466995681685</v>
      </c>
      <c r="BP124" s="24">
        <f t="shared" si="203"/>
        <v>0.25154352480461428</v>
      </c>
      <c r="BQ124" s="24">
        <f t="shared" si="203"/>
        <v>0.24295952939630716</v>
      </c>
      <c r="BR124" s="24">
        <f t="shared" si="203"/>
        <v>0.24007723969268979</v>
      </c>
      <c r="BS124" s="24">
        <f t="shared" si="203"/>
        <v>0.23741682522977214</v>
      </c>
      <c r="BT124" s="24">
        <f t="shared" si="203"/>
        <v>0.23499686459489455</v>
      </c>
      <c r="BU124" s="24">
        <f t="shared" si="203"/>
        <v>0.23176822239119144</v>
      </c>
      <c r="BV124" s="24">
        <f t="shared" si="203"/>
        <v>0.22676392517939492</v>
      </c>
      <c r="BW124" s="24">
        <f>(AD124/W124)^(1/($O$5-$H$5))-1</f>
        <v>0.23791001950308588</v>
      </c>
      <c r="BY124" s="112">
        <f t="shared" ref="BY124:CK124" si="204">IFERROR(AG124/AF124-1,"n.a.")</f>
        <v>0.38843926720607191</v>
      </c>
      <c r="BZ124" s="112">
        <f t="shared" si="204"/>
        <v>0.17229109543850263</v>
      </c>
      <c r="CA124" s="112">
        <f t="shared" si="204"/>
        <v>0.21549829955672894</v>
      </c>
      <c r="CB124" s="112">
        <f t="shared" si="204"/>
        <v>0.21421001611658608</v>
      </c>
      <c r="CC124" s="112">
        <f t="shared" si="204"/>
        <v>0.32747531309280498</v>
      </c>
      <c r="CD124" s="112">
        <f t="shared" si="204"/>
        <v>0.33015011057882315</v>
      </c>
      <c r="CE124" s="112">
        <f t="shared" si="204"/>
        <v>0.22116129068263102</v>
      </c>
      <c r="CF124" s="112">
        <f t="shared" si="204"/>
        <v>0.21316215802987859</v>
      </c>
      <c r="CG124" s="112">
        <f t="shared" si="204"/>
        <v>0.21023362960972869</v>
      </c>
      <c r="CH124" s="112">
        <f t="shared" si="204"/>
        <v>0.20734923786651227</v>
      </c>
      <c r="CI124" s="112">
        <f t="shared" si="204"/>
        <v>0.20452996420687275</v>
      </c>
      <c r="CJ124" s="112">
        <f t="shared" si="204"/>
        <v>0.20086523423657021</v>
      </c>
      <c r="CK124" s="112">
        <f t="shared" si="204"/>
        <v>0.19555017804373098</v>
      </c>
      <c r="CL124" s="112">
        <f>IFERROR((AS124/AL124)^(1/($O$5-$H$5))-1,"n.a.")</f>
        <v>0.2075253119100211</v>
      </c>
    </row>
    <row r="125" spans="1:90" x14ac:dyDescent="0.15">
      <c r="A125" t="s">
        <v>78</v>
      </c>
      <c r="B125" s="8">
        <f t="shared" si="145"/>
        <v>4748.6078164442979</v>
      </c>
      <c r="C125" s="8">
        <f t="shared" si="146"/>
        <v>5422.1879991235501</v>
      </c>
      <c r="D125" s="8">
        <f t="shared" si="147"/>
        <v>6860.0193096616913</v>
      </c>
      <c r="E125" s="8">
        <f t="shared" si="148"/>
        <v>9702.85543897557</v>
      </c>
      <c r="F125" s="8">
        <f t="shared" si="149"/>
        <v>12513.1577773061</v>
      </c>
      <c r="G125" s="8">
        <f t="shared" si="150"/>
        <v>16867.422848666876</v>
      </c>
      <c r="H125" s="8">
        <f t="shared" si="151"/>
        <v>21163.697530123667</v>
      </c>
      <c r="I125" s="8">
        <f t="shared" si="152"/>
        <v>25867.083101772543</v>
      </c>
      <c r="J125" s="8">
        <f t="shared" si="153"/>
        <v>31564.897045810325</v>
      </c>
      <c r="K125" s="8">
        <f t="shared" si="154"/>
        <v>39077.600341932455</v>
      </c>
      <c r="L125" s="8">
        <f t="shared" si="155"/>
        <v>48442.065997794431</v>
      </c>
      <c r="M125" s="8">
        <f t="shared" si="156"/>
        <v>59906.030532712895</v>
      </c>
      <c r="N125" s="8">
        <f t="shared" si="157"/>
        <v>73892.691175480912</v>
      </c>
      <c r="O125" s="8">
        <f t="shared" si="158"/>
        <v>90737.050351908358</v>
      </c>
      <c r="P125" s="24"/>
      <c r="Q125" s="72">
        <v>3594.0679999999998</v>
      </c>
      <c r="R125" s="72">
        <v>4214.4639999999999</v>
      </c>
      <c r="S125" s="72">
        <v>5442.4639999999999</v>
      </c>
      <c r="T125" s="72">
        <v>7501.2199999999993</v>
      </c>
      <c r="U125" s="72">
        <v>9632.2200000000012</v>
      </c>
      <c r="V125" s="72">
        <v>12528.975999999999</v>
      </c>
      <c r="W125" s="72">
        <v>15637.445655059</v>
      </c>
      <c r="X125" s="72">
        <v>18677.555171130844</v>
      </c>
      <c r="Y125" s="72">
        <v>22242.468056894959</v>
      </c>
      <c r="Z125" s="72">
        <v>26988.958473415863</v>
      </c>
      <c r="AA125" s="72">
        <v>32828.808288020198</v>
      </c>
      <c r="AB125" s="72">
        <v>39879.849939230837</v>
      </c>
      <c r="AC125" s="72">
        <v>48387.081617652642</v>
      </c>
      <c r="AD125" s="72">
        <v>58493.200230700466</v>
      </c>
      <c r="AF125" s="72">
        <v>1154.5398164442981</v>
      </c>
      <c r="AG125" s="72">
        <v>1207.7239991235501</v>
      </c>
      <c r="AH125" s="72">
        <v>1417.5553096616909</v>
      </c>
      <c r="AI125" s="72">
        <v>2201.6354389755697</v>
      </c>
      <c r="AJ125" s="72">
        <v>2880.9377773060987</v>
      </c>
      <c r="AK125" s="72">
        <v>4338.4468486668784</v>
      </c>
      <c r="AL125" s="72">
        <v>5526.2518750646686</v>
      </c>
      <c r="AM125" s="72">
        <v>7189.5279306416978</v>
      </c>
      <c r="AN125" s="72">
        <v>9322.4289889153661</v>
      </c>
      <c r="AO125" s="72">
        <v>12088.641868516592</v>
      </c>
      <c r="AP125" s="72">
        <v>15613.257709774229</v>
      </c>
      <c r="AQ125" s="72">
        <v>20026.180593482059</v>
      </c>
      <c r="AR125" s="72">
        <v>25505.609557828273</v>
      </c>
      <c r="AS125" s="72">
        <v>32243.850121207892</v>
      </c>
      <c r="AU125" s="24">
        <f t="shared" si="159"/>
        <v>0.14184792863850793</v>
      </c>
      <c r="AV125" s="24">
        <f t="shared" si="160"/>
        <v>0.26517548096276888</v>
      </c>
      <c r="AW125" s="24">
        <f t="shared" si="161"/>
        <v>0.41440643254604415</v>
      </c>
      <c r="AX125" s="24">
        <f t="shared" si="162"/>
        <v>0.28963662872289908</v>
      </c>
      <c r="AY125" s="24">
        <f t="shared" si="163"/>
        <v>0.34797491958885751</v>
      </c>
      <c r="AZ125" s="24">
        <f t="shared" si="164"/>
        <v>0.2547084234504946</v>
      </c>
      <c r="BA125" s="24">
        <f t="shared" si="165"/>
        <v>0.22223836666320906</v>
      </c>
      <c r="BB125" s="24">
        <f t="shared" si="166"/>
        <v>0.22027276603318824</v>
      </c>
      <c r="BC125" s="24">
        <f t="shared" si="167"/>
        <v>0.23800816727578411</v>
      </c>
      <c r="BD125" s="24">
        <f t="shared" si="168"/>
        <v>0.23963768434914301</v>
      </c>
      <c r="BE125" s="24">
        <f t="shared" si="169"/>
        <v>0.23665308856646239</v>
      </c>
      <c r="BF125" s="24">
        <f t="shared" si="170"/>
        <v>0.23347667202102995</v>
      </c>
      <c r="BG125" s="24">
        <f t="shared" si="171"/>
        <v>0.22795704024942509</v>
      </c>
      <c r="BH125" s="24">
        <f t="shared" si="172"/>
        <v>0.23115661135845311</v>
      </c>
      <c r="BJ125" s="24">
        <f t="shared" si="173"/>
        <v>0.17261665611223842</v>
      </c>
      <c r="BK125" s="24">
        <f t="shared" si="174"/>
        <v>0.29137750375848515</v>
      </c>
      <c r="BL125" s="24">
        <f t="shared" si="175"/>
        <v>0.3782764571341215</v>
      </c>
      <c r="BM125" s="24">
        <f t="shared" si="176"/>
        <v>0.28408712182818285</v>
      </c>
      <c r="BN125" s="24">
        <f t="shared" si="177"/>
        <v>0.30073607122760881</v>
      </c>
      <c r="BO125" s="24">
        <f t="shared" si="178"/>
        <v>0.24810245107493234</v>
      </c>
      <c r="BP125" s="24">
        <f t="shared" si="179"/>
        <v>0.19441215548450597</v>
      </c>
      <c r="BQ125" s="24">
        <f t="shared" si="180"/>
        <v>0.19086614137134283</v>
      </c>
      <c r="BR125" s="24">
        <f t="shared" si="181"/>
        <v>0.2133976501339534</v>
      </c>
      <c r="BS125" s="24">
        <f t="shared" si="182"/>
        <v>0.21637922116767072</v>
      </c>
      <c r="BT125" s="24">
        <f t="shared" si="183"/>
        <v>0.2147821385823403</v>
      </c>
      <c r="BU125" s="24">
        <f t="shared" si="184"/>
        <v>0.21332155691120147</v>
      </c>
      <c r="BV125" s="24">
        <f t="shared" si="185"/>
        <v>0.20885985009190744</v>
      </c>
      <c r="BW125" s="24">
        <f t="shared" si="186"/>
        <v>0.20739260037811325</v>
      </c>
      <c r="BY125" s="112">
        <f t="shared" si="187"/>
        <v>4.6065265070758921E-2</v>
      </c>
      <c r="BZ125" s="112">
        <f t="shared" si="188"/>
        <v>0.17374111195141939</v>
      </c>
      <c r="CA125" s="112">
        <f t="shared" si="189"/>
        <v>0.55312136603756556</v>
      </c>
      <c r="CB125" s="112">
        <f t="shared" si="190"/>
        <v>0.30854442397902671</v>
      </c>
      <c r="CC125" s="112">
        <f t="shared" si="191"/>
        <v>0.5059148041453585</v>
      </c>
      <c r="CD125" s="112">
        <f t="shared" si="192"/>
        <v>0.27378577353385802</v>
      </c>
      <c r="CE125" s="112">
        <f t="shared" si="193"/>
        <v>0.30097724337936826</v>
      </c>
      <c r="CF125" s="112">
        <f t="shared" si="194"/>
        <v>0.29666774770889548</v>
      </c>
      <c r="CG125" s="112">
        <f t="shared" si="195"/>
        <v>0.29672662381127624</v>
      </c>
      <c r="CH125" s="112">
        <f t="shared" si="196"/>
        <v>0.29156425342015235</v>
      </c>
      <c r="CI125" s="112">
        <f t="shared" si="197"/>
        <v>0.28263946997718792</v>
      </c>
      <c r="CJ125" s="112">
        <f t="shared" si="198"/>
        <v>0.27361328031415089</v>
      </c>
      <c r="CK125" s="112">
        <f t="shared" si="199"/>
        <v>0.2641866115021545</v>
      </c>
      <c r="CL125" s="112">
        <f t="shared" si="200"/>
        <v>0.28656249904555975</v>
      </c>
    </row>
    <row r="126" spans="1:90" x14ac:dyDescent="0.15">
      <c r="A126" t="s">
        <v>130</v>
      </c>
      <c r="B126" s="8">
        <f t="shared" si="145"/>
        <v>676.71591536384915</v>
      </c>
      <c r="C126" s="8">
        <f t="shared" si="146"/>
        <v>1241.2490740107123</v>
      </c>
      <c r="D126" s="8">
        <f t="shared" si="147"/>
        <v>1946.1538555621526</v>
      </c>
      <c r="E126" s="8">
        <f t="shared" si="148"/>
        <v>3418.6146620072532</v>
      </c>
      <c r="F126" s="8">
        <f t="shared" si="149"/>
        <v>4989.0718232493891</v>
      </c>
      <c r="G126" s="8">
        <f t="shared" si="150"/>
        <v>7956.3860429150345</v>
      </c>
      <c r="H126" s="8">
        <f t="shared" si="151"/>
        <v>10754.961534052269</v>
      </c>
      <c r="I126" s="8">
        <f t="shared" si="152"/>
        <v>14992.011783159465</v>
      </c>
      <c r="J126" s="8">
        <f t="shared" si="153"/>
        <v>20473.504635938014</v>
      </c>
      <c r="K126" s="8">
        <f t="shared" si="154"/>
        <v>27708.783521134959</v>
      </c>
      <c r="L126" s="8">
        <f t="shared" si="155"/>
        <v>37198.198837743352</v>
      </c>
      <c r="M126" s="8">
        <f t="shared" si="156"/>
        <v>49577.076332333862</v>
      </c>
      <c r="N126" s="8">
        <f t="shared" si="157"/>
        <v>65475.958920288052</v>
      </c>
      <c r="O126" s="8">
        <f t="shared" si="158"/>
        <v>85471.768790879432</v>
      </c>
      <c r="P126" s="24"/>
      <c r="Q126" s="72">
        <v>521.98</v>
      </c>
      <c r="R126" s="72">
        <v>945.31</v>
      </c>
      <c r="S126" s="72">
        <v>1498.895</v>
      </c>
      <c r="T126" s="72">
        <v>1932.5499999999997</v>
      </c>
      <c r="U126" s="72">
        <v>2366.7049999999999</v>
      </c>
      <c r="V126" s="72">
        <v>3625</v>
      </c>
      <c r="W126" s="72">
        <v>4645</v>
      </c>
      <c r="X126" s="72">
        <v>6516.4077406191982</v>
      </c>
      <c r="Y126" s="72">
        <v>8823.8069224591454</v>
      </c>
      <c r="Z126" s="72">
        <v>11867.872613255913</v>
      </c>
      <c r="AA126" s="72">
        <v>15881.561282223031</v>
      </c>
      <c r="AB126" s="72">
        <v>21179.71260901841</v>
      </c>
      <c r="AC126" s="72">
        <v>28024.976344953517</v>
      </c>
      <c r="AD126" s="72">
        <v>36577.354044123407</v>
      </c>
      <c r="AF126" s="72">
        <v>154.73591536384913</v>
      </c>
      <c r="AG126" s="72">
        <v>295.93907401071243</v>
      </c>
      <c r="AH126" s="72">
        <v>447.25885556215263</v>
      </c>
      <c r="AI126" s="72">
        <v>1486.0646620072532</v>
      </c>
      <c r="AJ126" s="72">
        <v>2622.3668232493892</v>
      </c>
      <c r="AK126" s="72">
        <v>4331.3860429150345</v>
      </c>
      <c r="AL126" s="72">
        <v>6109.9615340522687</v>
      </c>
      <c r="AM126" s="72">
        <v>8475.604042540268</v>
      </c>
      <c r="AN126" s="72">
        <v>11649.697713478867</v>
      </c>
      <c r="AO126" s="72">
        <v>15840.910907879048</v>
      </c>
      <c r="AP126" s="72">
        <v>21316.637555520319</v>
      </c>
      <c r="AQ126" s="72">
        <v>28397.363723315451</v>
      </c>
      <c r="AR126" s="72">
        <v>37450.982575334536</v>
      </c>
      <c r="AS126" s="72">
        <v>48894.414746756018</v>
      </c>
      <c r="AU126" s="24">
        <f t="shared" si="159"/>
        <v>0.83422474014569503</v>
      </c>
      <c r="AV126" s="24">
        <f t="shared" si="160"/>
        <v>0.56789954273541454</v>
      </c>
      <c r="AW126" s="24">
        <f t="shared" si="161"/>
        <v>0.75660041072126627</v>
      </c>
      <c r="AX126" s="24">
        <f t="shared" si="162"/>
        <v>0.4593840828846254</v>
      </c>
      <c r="AY126" s="24">
        <f t="shared" si="163"/>
        <v>0.59476277848672665</v>
      </c>
      <c r="AZ126" s="24">
        <f t="shared" si="164"/>
        <v>0.35173953049064233</v>
      </c>
      <c r="BA126" s="24">
        <f t="shared" si="165"/>
        <v>0.39396238058982203</v>
      </c>
      <c r="BB126" s="24">
        <f t="shared" si="166"/>
        <v>0.36562757100657506</v>
      </c>
      <c r="BC126" s="24">
        <f t="shared" si="167"/>
        <v>0.35339718401199138</v>
      </c>
      <c r="BD126" s="24">
        <f t="shared" si="168"/>
        <v>0.34246957501293096</v>
      </c>
      <c r="BE126" s="24">
        <f t="shared" si="169"/>
        <v>0.33278163678264483</v>
      </c>
      <c r="BF126" s="24">
        <f t="shared" si="170"/>
        <v>0.32069020128129333</v>
      </c>
      <c r="BG126" s="24">
        <f t="shared" si="171"/>
        <v>0.30539163076534304</v>
      </c>
      <c r="BH126" s="24">
        <f t="shared" si="172"/>
        <v>0.34462745861034039</v>
      </c>
      <c r="BJ126" s="24">
        <f t="shared" si="173"/>
        <v>0.81100808460094242</v>
      </c>
      <c r="BK126" s="24">
        <f t="shared" si="174"/>
        <v>0.58561212723868361</v>
      </c>
      <c r="BL126" s="24">
        <f t="shared" si="175"/>
        <v>0.28931646312783732</v>
      </c>
      <c r="BM126" s="24">
        <f t="shared" si="176"/>
        <v>0.22465395461954429</v>
      </c>
      <c r="BN126" s="24">
        <f t="shared" si="177"/>
        <v>0.53166533218123946</v>
      </c>
      <c r="BO126" s="24">
        <f t="shared" si="178"/>
        <v>0.28137931034482766</v>
      </c>
      <c r="BP126" s="24">
        <f t="shared" si="179"/>
        <v>0.40288648883082856</v>
      </c>
      <c r="BQ126" s="24">
        <f t="shared" si="180"/>
        <v>0.35409066984207693</v>
      </c>
      <c r="BR126" s="24">
        <f t="shared" si="181"/>
        <v>0.34498326148192771</v>
      </c>
      <c r="BS126" s="24">
        <f t="shared" si="182"/>
        <v>0.33819782194864456</v>
      </c>
      <c r="BT126" s="24">
        <f t="shared" si="183"/>
        <v>0.33360393431380375</v>
      </c>
      <c r="BU126" s="24">
        <f t="shared" si="184"/>
        <v>0.32319908500648697</v>
      </c>
      <c r="BV126" s="24">
        <f t="shared" si="185"/>
        <v>0.30516984542289993</v>
      </c>
      <c r="BW126" s="24">
        <f t="shared" si="186"/>
        <v>0.34286503756307507</v>
      </c>
      <c r="BY126" s="112">
        <f t="shared" si="187"/>
        <v>0.91254288517850157</v>
      </c>
      <c r="BZ126" s="112">
        <f t="shared" si="188"/>
        <v>0.51132072389319805</v>
      </c>
      <c r="CA126" s="112">
        <f t="shared" si="189"/>
        <v>2.3226053403446687</v>
      </c>
      <c r="CB126" s="112">
        <f t="shared" si="190"/>
        <v>0.76463843754101046</v>
      </c>
      <c r="CC126" s="112">
        <f t="shared" si="191"/>
        <v>0.65170867954620859</v>
      </c>
      <c r="CD126" s="112">
        <f t="shared" si="192"/>
        <v>0.41062502245591759</v>
      </c>
      <c r="CE126" s="112">
        <f t="shared" si="193"/>
        <v>0.38717797081106164</v>
      </c>
      <c r="CF126" s="112">
        <f t="shared" si="194"/>
        <v>0.37449763521365198</v>
      </c>
      <c r="CG126" s="112">
        <f t="shared" si="195"/>
        <v>0.35977012429694954</v>
      </c>
      <c r="CH126" s="112">
        <f t="shared" si="196"/>
        <v>0.34566993523823952</v>
      </c>
      <c r="CI126" s="112">
        <f t="shared" si="197"/>
        <v>0.332168999419022</v>
      </c>
      <c r="CJ126" s="112">
        <f t="shared" si="198"/>
        <v>0.31881899109478518</v>
      </c>
      <c r="CK126" s="112">
        <f t="shared" si="199"/>
        <v>0.30555759514192826</v>
      </c>
      <c r="CL126" s="112">
        <f t="shared" si="200"/>
        <v>0.34595809697079427</v>
      </c>
    </row>
    <row r="127" spans="1:90" x14ac:dyDescent="0.15">
      <c r="A127" t="s">
        <v>69</v>
      </c>
      <c r="B127" s="8">
        <f t="shared" si="145"/>
        <v>986.99986517159516</v>
      </c>
      <c r="C127" s="8">
        <f t="shared" si="146"/>
        <v>1278.1734718360992</v>
      </c>
      <c r="D127" s="8">
        <f t="shared" si="147"/>
        <v>2172.7774690444785</v>
      </c>
      <c r="E127" s="8">
        <f t="shared" si="148"/>
        <v>3081.5940519725564</v>
      </c>
      <c r="F127" s="8">
        <f t="shared" si="149"/>
        <v>3440.428318062688</v>
      </c>
      <c r="G127" s="8">
        <f t="shared" si="150"/>
        <v>5096.4277413762729</v>
      </c>
      <c r="H127" s="8">
        <f t="shared" si="151"/>
        <v>6580.1973016168249</v>
      </c>
      <c r="I127" s="8">
        <f t="shared" si="152"/>
        <v>8550.6607935908069</v>
      </c>
      <c r="J127" s="8">
        <f t="shared" si="153"/>
        <v>10924.709261243153</v>
      </c>
      <c r="K127" s="8">
        <f t="shared" si="154"/>
        <v>13991.518444524281</v>
      </c>
      <c r="L127" s="8">
        <f t="shared" si="155"/>
        <v>18097.878120534031</v>
      </c>
      <c r="M127" s="8">
        <f t="shared" si="156"/>
        <v>23376.908915048745</v>
      </c>
      <c r="N127" s="8">
        <f t="shared" si="157"/>
        <v>30124.428605929344</v>
      </c>
      <c r="O127" s="8">
        <f t="shared" si="158"/>
        <v>38655.978655905805</v>
      </c>
      <c r="P127" s="24"/>
      <c r="Q127" s="72">
        <v>892.38400000000001</v>
      </c>
      <c r="R127" s="72">
        <v>1158.932</v>
      </c>
      <c r="S127" s="72">
        <v>1976.5520000000001</v>
      </c>
      <c r="T127" s="72">
        <v>2810.2419999999997</v>
      </c>
      <c r="U127" s="72">
        <v>3145.2419999999997</v>
      </c>
      <c r="V127" s="72">
        <v>4669.6220000000003</v>
      </c>
      <c r="W127" s="72">
        <v>6045.6220000000003</v>
      </c>
      <c r="X127" s="72">
        <v>7875.8834851427791</v>
      </c>
      <c r="Y127" s="72">
        <v>10087.279901632908</v>
      </c>
      <c r="Z127" s="72">
        <v>12949.856957344076</v>
      </c>
      <c r="AA127" s="72">
        <v>16789.490576590098</v>
      </c>
      <c r="AB127" s="72">
        <v>21735.978907580524</v>
      </c>
      <c r="AC127" s="72">
        <v>28071.539825555912</v>
      </c>
      <c r="AD127" s="72">
        <v>36098.796625856019</v>
      </c>
      <c r="AF127" s="72">
        <v>94.615865171595104</v>
      </c>
      <c r="AG127" s="72">
        <v>119.24147183609925</v>
      </c>
      <c r="AH127" s="72">
        <v>196.22546904447827</v>
      </c>
      <c r="AI127" s="72">
        <v>271.35205197255686</v>
      </c>
      <c r="AJ127" s="72">
        <v>295.18631806268843</v>
      </c>
      <c r="AK127" s="72">
        <v>426.80574137627258</v>
      </c>
      <c r="AL127" s="72">
        <v>534.57530161682416</v>
      </c>
      <c r="AM127" s="72">
        <v>674.77730844802704</v>
      </c>
      <c r="AN127" s="72">
        <v>837.42935961024511</v>
      </c>
      <c r="AO127" s="72">
        <v>1041.6614871802055</v>
      </c>
      <c r="AP127" s="72">
        <v>1308.387543943933</v>
      </c>
      <c r="AQ127" s="72">
        <v>1640.9300074682228</v>
      </c>
      <c r="AR127" s="72">
        <v>2052.8887803734328</v>
      </c>
      <c r="AS127" s="72">
        <v>2557.1820300497839</v>
      </c>
      <c r="AU127" s="24">
        <f t="shared" si="159"/>
        <v>0.29500876032428036</v>
      </c>
      <c r="AV127" s="24">
        <f t="shared" si="160"/>
        <v>0.69990812430434701</v>
      </c>
      <c r="AW127" s="24">
        <f t="shared" si="161"/>
        <v>0.41827411958931426</v>
      </c>
      <c r="AX127" s="24">
        <f t="shared" si="162"/>
        <v>0.11644436614239906</v>
      </c>
      <c r="AY127" s="24">
        <f t="shared" si="163"/>
        <v>0.48133524963138341</v>
      </c>
      <c r="AZ127" s="24">
        <f t="shared" si="164"/>
        <v>0.29113913422028914</v>
      </c>
      <c r="BA127" s="24">
        <f t="shared" si="165"/>
        <v>0.29945355764481674</v>
      </c>
      <c r="BB127" s="24">
        <f t="shared" si="166"/>
        <v>0.2776450294264774</v>
      </c>
      <c r="BC127" s="24">
        <f t="shared" si="167"/>
        <v>0.28072227003431927</v>
      </c>
      <c r="BD127" s="24">
        <f t="shared" si="168"/>
        <v>0.29348920864388495</v>
      </c>
      <c r="BE127" s="24">
        <f t="shared" si="169"/>
        <v>0.2916933553953529</v>
      </c>
      <c r="BF127" s="24">
        <f t="shared" si="170"/>
        <v>0.2886403722323152</v>
      </c>
      <c r="BG127" s="24">
        <f t="shared" si="171"/>
        <v>0.28321035268689565</v>
      </c>
      <c r="BH127" s="24">
        <f t="shared" si="172"/>
        <v>0.28781644114730609</v>
      </c>
      <c r="BJ127" s="24">
        <f t="shared" si="173"/>
        <v>0.29869204288736695</v>
      </c>
      <c r="BK127" s="24">
        <f t="shared" si="174"/>
        <v>0.70549436895348494</v>
      </c>
      <c r="BL127" s="24">
        <f t="shared" si="175"/>
        <v>0.42179006674248876</v>
      </c>
      <c r="BM127" s="24">
        <f t="shared" si="176"/>
        <v>0.11920681564078817</v>
      </c>
      <c r="BN127" s="24">
        <f t="shared" si="177"/>
        <v>0.48466222948822413</v>
      </c>
      <c r="BO127" s="24">
        <f t="shared" si="178"/>
        <v>0.29467053221866779</v>
      </c>
      <c r="BP127" s="24">
        <f t="shared" si="179"/>
        <v>0.30274163438315838</v>
      </c>
      <c r="BQ127" s="24">
        <f t="shared" si="180"/>
        <v>0.28078074296829691</v>
      </c>
      <c r="BR127" s="24">
        <f t="shared" si="181"/>
        <v>0.28378086893849153</v>
      </c>
      <c r="BS127" s="24">
        <f t="shared" si="182"/>
        <v>0.29650007964516578</v>
      </c>
      <c r="BT127" s="24">
        <f t="shared" si="183"/>
        <v>0.29461813081377275</v>
      </c>
      <c r="BU127" s="24">
        <f t="shared" si="184"/>
        <v>0.29147805787416514</v>
      </c>
      <c r="BV127" s="24">
        <f t="shared" si="185"/>
        <v>0.28595712419709196</v>
      </c>
      <c r="BW127" s="24">
        <f t="shared" si="186"/>
        <v>0.29081657549452</v>
      </c>
      <c r="BY127" s="112">
        <f t="shared" si="187"/>
        <v>0.26026931762282368</v>
      </c>
      <c r="BZ127" s="112">
        <f t="shared" si="188"/>
        <v>0.64561428186827219</v>
      </c>
      <c r="CA127" s="112">
        <f t="shared" si="189"/>
        <v>0.38285847038056864</v>
      </c>
      <c r="CB127" s="112">
        <f t="shared" si="190"/>
        <v>8.783521597449373E-2</v>
      </c>
      <c r="CC127" s="112">
        <f t="shared" si="191"/>
        <v>0.44588592105963487</v>
      </c>
      <c r="CD127" s="112">
        <f t="shared" si="192"/>
        <v>0.25250260198712215</v>
      </c>
      <c r="CE127" s="112">
        <f t="shared" si="193"/>
        <v>0.26226802174953012</v>
      </c>
      <c r="CF127" s="112">
        <f t="shared" si="194"/>
        <v>0.2410455258732902</v>
      </c>
      <c r="CG127" s="112">
        <f t="shared" si="195"/>
        <v>0.24387982726687985</v>
      </c>
      <c r="CH127" s="112">
        <f t="shared" si="196"/>
        <v>0.25605828769359529</v>
      </c>
      <c r="CI127" s="112">
        <f t="shared" si="197"/>
        <v>0.25416205241597734</v>
      </c>
      <c r="CJ127" s="112">
        <f t="shared" si="198"/>
        <v>0.25105200772141267</v>
      </c>
      <c r="CK127" s="112">
        <f t="shared" si="199"/>
        <v>0.2456505459514553</v>
      </c>
      <c r="CL127" s="112">
        <f t="shared" si="200"/>
        <v>0.25056864708621407</v>
      </c>
    </row>
    <row r="128" spans="1:90" x14ac:dyDescent="0.15">
      <c r="A128" t="s">
        <v>223</v>
      </c>
      <c r="B128" s="8">
        <f t="shared" si="145"/>
        <v>113.04923500000001</v>
      </c>
      <c r="C128" s="8">
        <f t="shared" si="146"/>
        <v>156.05463161242523</v>
      </c>
      <c r="D128" s="8">
        <f t="shared" si="147"/>
        <v>208.70825421745727</v>
      </c>
      <c r="E128" s="8">
        <f t="shared" si="148"/>
        <v>234.46477195268125</v>
      </c>
      <c r="F128" s="8">
        <f t="shared" si="149"/>
        <v>297.44118338526931</v>
      </c>
      <c r="G128" s="8">
        <f t="shared" si="150"/>
        <v>349.07683689180993</v>
      </c>
      <c r="H128" s="8">
        <f t="shared" si="151"/>
        <v>811.65547349902965</v>
      </c>
      <c r="I128" s="8">
        <f t="shared" si="152"/>
        <v>1122.3090007876119</v>
      </c>
      <c r="J128" s="8">
        <f t="shared" si="153"/>
        <v>1499.5694386925368</v>
      </c>
      <c r="K128" s="8">
        <f t="shared" si="154"/>
        <v>1995.1439398082289</v>
      </c>
      <c r="L128" s="8">
        <f t="shared" si="155"/>
        <v>2649.3916953921762</v>
      </c>
      <c r="M128" s="8">
        <f t="shared" si="156"/>
        <v>3512.8587191085217</v>
      </c>
      <c r="N128" s="8">
        <f t="shared" si="157"/>
        <v>4650.5478665743667</v>
      </c>
      <c r="O128" s="8">
        <f t="shared" si="158"/>
        <v>6115.9355536813973</v>
      </c>
      <c r="P128" s="24"/>
      <c r="Q128" s="72">
        <v>102.307</v>
      </c>
      <c r="R128" s="72">
        <v>141.67599999999999</v>
      </c>
      <c r="S128" s="72">
        <v>190.084</v>
      </c>
      <c r="T128" s="72">
        <v>214.02</v>
      </c>
      <c r="U128" s="72">
        <v>272</v>
      </c>
      <c r="V128" s="72">
        <v>320</v>
      </c>
      <c r="W128" s="72">
        <v>746</v>
      </c>
      <c r="X128" s="72">
        <v>1034.1530084798183</v>
      </c>
      <c r="Y128" s="72">
        <v>1385.19891500931</v>
      </c>
      <c r="Z128" s="72">
        <v>1847.4037299920058</v>
      </c>
      <c r="AA128" s="72">
        <v>2458.9257899384197</v>
      </c>
      <c r="AB128" s="72">
        <v>3267.6991669228341</v>
      </c>
      <c r="AC128" s="72">
        <v>4335.4970731327458</v>
      </c>
      <c r="AD128" s="72">
        <v>5713.7747637857428</v>
      </c>
      <c r="AF128" s="72">
        <v>10.742235000000001</v>
      </c>
      <c r="AG128" s="72">
        <v>14.378631612425234</v>
      </c>
      <c r="AH128" s="72">
        <v>18.62425421745726</v>
      </c>
      <c r="AI128" s="72">
        <v>20.444771952681229</v>
      </c>
      <c r="AJ128" s="72">
        <v>25.441183385269326</v>
      </c>
      <c r="AK128" s="72">
        <v>29.076836891809918</v>
      </c>
      <c r="AL128" s="72">
        <v>65.655473499029668</v>
      </c>
      <c r="AM128" s="72">
        <v>88.155992307793667</v>
      </c>
      <c r="AN128" s="72">
        <v>114.37052368322682</v>
      </c>
      <c r="AO128" s="72">
        <v>147.74020981622309</v>
      </c>
      <c r="AP128" s="72">
        <v>190.4659054537567</v>
      </c>
      <c r="AQ128" s="72">
        <v>245.15955218568732</v>
      </c>
      <c r="AR128" s="72">
        <v>315.05079344162095</v>
      </c>
      <c r="AS128" s="72">
        <v>402.16078989565472</v>
      </c>
      <c r="AU128" s="24">
        <f t="shared" si="159"/>
        <v>0.3804129821172626</v>
      </c>
      <c r="AV128" s="24">
        <f t="shared" si="160"/>
        <v>0.33740506168251216</v>
      </c>
      <c r="AW128" s="24">
        <f t="shared" si="161"/>
        <v>0.12340919544268592</v>
      </c>
      <c r="AX128" s="24">
        <f t="shared" si="162"/>
        <v>0.26859647574390277</v>
      </c>
      <c r="AY128" s="24">
        <f t="shared" si="163"/>
        <v>0.17359954300497127</v>
      </c>
      <c r="AZ128" s="24">
        <f t="shared" si="164"/>
        <v>1.3251484708238821</v>
      </c>
      <c r="BA128" s="24">
        <f t="shared" si="165"/>
        <v>0.38274063002293501</v>
      </c>
      <c r="BB128" s="24">
        <f t="shared" si="166"/>
        <v>0.33614667408010779</v>
      </c>
      <c r="BC128" s="24">
        <f t="shared" si="167"/>
        <v>0.3304778613971886</v>
      </c>
      <c r="BD128" s="24">
        <f t="shared" si="168"/>
        <v>0.32792007760945463</v>
      </c>
      <c r="BE128" s="24">
        <f t="shared" si="169"/>
        <v>0.32591142533513939</v>
      </c>
      <c r="BF128" s="24">
        <f t="shared" si="170"/>
        <v>0.32386419108667219</v>
      </c>
      <c r="BG128" s="24">
        <f t="shared" si="171"/>
        <v>0.31510001168667623</v>
      </c>
      <c r="BH128" s="24">
        <f t="shared" si="172"/>
        <v>0.33443904223711596</v>
      </c>
      <c r="BJ128" s="24">
        <f t="shared" si="173"/>
        <v>0.38481237842962823</v>
      </c>
      <c r="BK128" s="24">
        <f t="shared" si="174"/>
        <v>0.34168101866230005</v>
      </c>
      <c r="BL128" s="24">
        <f t="shared" si="175"/>
        <v>0.12592327602533615</v>
      </c>
      <c r="BM128" s="24">
        <f t="shared" si="176"/>
        <v>0.27090926081674604</v>
      </c>
      <c r="BN128" s="24">
        <f t="shared" si="177"/>
        <v>0.17647058823529416</v>
      </c>
      <c r="BO128" s="24">
        <f t="shared" si="178"/>
        <v>1.3312499999999998</v>
      </c>
      <c r="BP128" s="24">
        <f t="shared" si="179"/>
        <v>0.38626408643407273</v>
      </c>
      <c r="BQ128" s="24">
        <f t="shared" si="180"/>
        <v>0.33945257969661702</v>
      </c>
      <c r="BR128" s="24">
        <f t="shared" si="181"/>
        <v>0.33367396550378414</v>
      </c>
      <c r="BS128" s="24">
        <f t="shared" si="182"/>
        <v>0.33101701053134724</v>
      </c>
      <c r="BT128" s="24">
        <f t="shared" si="183"/>
        <v>0.32891329225705057</v>
      </c>
      <c r="BU128" s="24">
        <f t="shared" si="184"/>
        <v>0.32677362623177109</v>
      </c>
      <c r="BV128" s="24">
        <f t="shared" si="185"/>
        <v>0.31790534450922392</v>
      </c>
      <c r="BW128" s="24">
        <f t="shared" si="186"/>
        <v>0.33755620770502204</v>
      </c>
      <c r="BY128" s="112">
        <f t="shared" si="187"/>
        <v>0.33851396961854152</v>
      </c>
      <c r="BZ128" s="112">
        <f t="shared" si="188"/>
        <v>0.29527306349257798</v>
      </c>
      <c r="CA128" s="112">
        <f t="shared" si="189"/>
        <v>9.7749832770083422E-2</v>
      </c>
      <c r="CB128" s="112">
        <f t="shared" si="190"/>
        <v>0.24438577471796363</v>
      </c>
      <c r="CC128" s="112">
        <f t="shared" si="191"/>
        <v>0.14290426083896968</v>
      </c>
      <c r="CD128" s="112">
        <f t="shared" si="192"/>
        <v>1.2579991676303299</v>
      </c>
      <c r="CE128" s="112">
        <f t="shared" si="193"/>
        <v>0.34270591025585295</v>
      </c>
      <c r="CF128" s="112">
        <f t="shared" si="194"/>
        <v>0.29736528044407917</v>
      </c>
      <c r="CG128" s="112">
        <f t="shared" si="195"/>
        <v>0.29176823763980142</v>
      </c>
      <c r="CH128" s="112">
        <f t="shared" si="196"/>
        <v>0.28919476756314988</v>
      </c>
      <c r="CI128" s="112">
        <f t="shared" si="197"/>
        <v>0.28715715078575932</v>
      </c>
      <c r="CJ128" s="112">
        <f t="shared" si="198"/>
        <v>0.28508471578132522</v>
      </c>
      <c r="CK128" s="112">
        <f t="shared" si="199"/>
        <v>0.27649508672059664</v>
      </c>
      <c r="CL128" s="112">
        <f t="shared" si="200"/>
        <v>0.29552849486615385</v>
      </c>
    </row>
    <row r="129" spans="1:90" x14ac:dyDescent="0.15">
      <c r="A129" t="s">
        <v>79</v>
      </c>
      <c r="B129" s="8">
        <f t="shared" si="145"/>
        <v>2064.7750650000003</v>
      </c>
      <c r="C129" s="8">
        <f t="shared" si="146"/>
        <v>2270.0692506872697</v>
      </c>
      <c r="D129" s="8">
        <f t="shared" si="147"/>
        <v>3279.5589582682624</v>
      </c>
      <c r="E129" s="8">
        <f t="shared" si="148"/>
        <v>4308.8263262463179</v>
      </c>
      <c r="F129" s="8">
        <f t="shared" si="149"/>
        <v>5674.1509847474717</v>
      </c>
      <c r="G129" s="8">
        <f t="shared" si="150"/>
        <v>8157.5144861713725</v>
      </c>
      <c r="H129" s="8">
        <f t="shared" si="151"/>
        <v>14821.35399919641</v>
      </c>
      <c r="I129" s="8">
        <f t="shared" si="152"/>
        <v>18934.527033739396</v>
      </c>
      <c r="J129" s="8">
        <f t="shared" si="153"/>
        <v>24068.661605964149</v>
      </c>
      <c r="K129" s="8">
        <f t="shared" si="154"/>
        <v>30453.967267638171</v>
      </c>
      <c r="L129" s="8">
        <f t="shared" si="155"/>
        <v>38366.455937883453</v>
      </c>
      <c r="M129" s="8">
        <f t="shared" si="156"/>
        <v>48136.064700532581</v>
      </c>
      <c r="N129" s="8">
        <f t="shared" si="157"/>
        <v>60319.830383464978</v>
      </c>
      <c r="O129" s="8">
        <f t="shared" si="158"/>
        <v>76583.612713149225</v>
      </c>
      <c r="P129" s="24"/>
      <c r="Q129" s="72">
        <v>1837.3530000000001</v>
      </c>
      <c r="R129" s="72">
        <v>1848.9229200000002</v>
      </c>
      <c r="S129" s="72">
        <v>2774.24136</v>
      </c>
      <c r="T129" s="72">
        <v>3728.6391600000002</v>
      </c>
      <c r="U129" s="72">
        <v>4984.8950000000004</v>
      </c>
      <c r="V129" s="72">
        <v>6906</v>
      </c>
      <c r="W129" s="72">
        <v>12865.096613449998</v>
      </c>
      <c r="X129" s="72">
        <v>16414.469688667356</v>
      </c>
      <c r="Y129" s="72">
        <v>20844.131217113885</v>
      </c>
      <c r="Z129" s="72">
        <v>26356.079744831299</v>
      </c>
      <c r="AA129" s="72">
        <v>33194.507811484618</v>
      </c>
      <c r="AB129" s="72">
        <v>41653.875521068701</v>
      </c>
      <c r="AC129" s="72">
        <v>52241.00360235486</v>
      </c>
      <c r="AD129" s="72">
        <v>66501.231718739087</v>
      </c>
      <c r="AF129" s="72">
        <v>227.42206500000003</v>
      </c>
      <c r="AG129" s="72">
        <v>421.14633068726931</v>
      </c>
      <c r="AH129" s="72">
        <v>505.31759826826226</v>
      </c>
      <c r="AI129" s="72">
        <v>580.1871662463177</v>
      </c>
      <c r="AJ129" s="72">
        <v>689.25598474747108</v>
      </c>
      <c r="AK129" s="72">
        <v>1251.5144861713729</v>
      </c>
      <c r="AL129" s="72">
        <v>1956.2573857464115</v>
      </c>
      <c r="AM129" s="72">
        <v>2520.0573450720399</v>
      </c>
      <c r="AN129" s="72">
        <v>3224.5303888502649</v>
      </c>
      <c r="AO129" s="72">
        <v>4097.8875228068709</v>
      </c>
      <c r="AP129" s="72">
        <v>5171.9481263988346</v>
      </c>
      <c r="AQ129" s="72">
        <v>6482.1891794638814</v>
      </c>
      <c r="AR129" s="72">
        <v>8078.8267811101177</v>
      </c>
      <c r="AS129" s="72">
        <v>10082.380994410141</v>
      </c>
      <c r="AU129" s="24">
        <f t="shared" si="159"/>
        <v>9.9426900860636547E-2</v>
      </c>
      <c r="AV129" s="24">
        <f t="shared" si="160"/>
        <v>0.44469555599476407</v>
      </c>
      <c r="AW129" s="24">
        <f t="shared" si="161"/>
        <v>0.31384322742029602</v>
      </c>
      <c r="AX129" s="24">
        <f t="shared" si="162"/>
        <v>0.31686695056251479</v>
      </c>
      <c r="AY129" s="24">
        <f t="shared" si="163"/>
        <v>0.43766256980107876</v>
      </c>
      <c r="AZ129" s="24">
        <f t="shared" si="164"/>
        <v>0.81689582339345956</v>
      </c>
      <c r="BA129" s="24">
        <f t="shared" si="165"/>
        <v>0.27751668536936602</v>
      </c>
      <c r="BB129" s="24">
        <f t="shared" si="166"/>
        <v>0.27115198404883567</v>
      </c>
      <c r="BC129" s="24">
        <f t="shared" si="167"/>
        <v>0.2652954188400638</v>
      </c>
      <c r="BD129" s="24">
        <f t="shared" si="168"/>
        <v>0.25981799352143753</v>
      </c>
      <c r="BE129" s="24">
        <f t="shared" si="169"/>
        <v>0.25463933334020861</v>
      </c>
      <c r="BF129" s="24">
        <f t="shared" si="170"/>
        <v>0.25311096282446188</v>
      </c>
      <c r="BG129" s="24">
        <f t="shared" si="171"/>
        <v>0.26962579679505394</v>
      </c>
      <c r="BH129" s="24">
        <f t="shared" si="172"/>
        <v>0.2644235239170194</v>
      </c>
      <c r="BJ129" s="24">
        <f t="shared" si="173"/>
        <v>6.2970588667501382E-3</v>
      </c>
      <c r="BK129" s="24">
        <f t="shared" si="174"/>
        <v>0.50046350228596848</v>
      </c>
      <c r="BL129" s="24">
        <f t="shared" si="175"/>
        <v>0.34402118494837808</v>
      </c>
      <c r="BM129" s="24">
        <f t="shared" si="176"/>
        <v>0.33692073330045713</v>
      </c>
      <c r="BN129" s="24">
        <f t="shared" si="177"/>
        <v>0.38538524883673575</v>
      </c>
      <c r="BO129" s="24">
        <f t="shared" si="178"/>
        <v>0.86288685396032405</v>
      </c>
      <c r="BP129" s="24">
        <f t="shared" si="179"/>
        <v>0.27589167667086278</v>
      </c>
      <c r="BQ129" s="24">
        <f t="shared" si="180"/>
        <v>0.2698632129129821</v>
      </c>
      <c r="BR129" s="24">
        <f t="shared" si="181"/>
        <v>0.26443647232425205</v>
      </c>
      <c r="BS129" s="24">
        <f t="shared" si="182"/>
        <v>0.259463020785343</v>
      </c>
      <c r="BT129" s="24">
        <f t="shared" si="183"/>
        <v>0.25484239012145604</v>
      </c>
      <c r="BU129" s="24">
        <f t="shared" si="184"/>
        <v>0.254169100686229</v>
      </c>
      <c r="BV129" s="24">
        <f t="shared" si="185"/>
        <v>0.27297002609156262</v>
      </c>
      <c r="BW129" s="24">
        <f t="shared" si="186"/>
        <v>0.26449367827193049</v>
      </c>
      <c r="BY129" s="112">
        <f t="shared" si="187"/>
        <v>0.85182704539803233</v>
      </c>
      <c r="BZ129" s="112">
        <f t="shared" si="188"/>
        <v>0.19986228407507123</v>
      </c>
      <c r="CA129" s="112">
        <f t="shared" si="189"/>
        <v>0.14816338919253069</v>
      </c>
      <c r="CB129" s="112">
        <f t="shared" si="190"/>
        <v>0.18798902293341713</v>
      </c>
      <c r="CC129" s="112">
        <f t="shared" si="191"/>
        <v>0.8157469994691473</v>
      </c>
      <c r="CD129" s="112">
        <f t="shared" si="192"/>
        <v>0.56311205931861386</v>
      </c>
      <c r="CE129" s="112">
        <f t="shared" si="193"/>
        <v>0.28820336395075641</v>
      </c>
      <c r="CF129" s="112">
        <f t="shared" si="194"/>
        <v>0.27954643379676214</v>
      </c>
      <c r="CG129" s="112">
        <f t="shared" si="195"/>
        <v>0.27084785337315709</v>
      </c>
      <c r="CH129" s="112">
        <f t="shared" si="196"/>
        <v>0.2621010453835686</v>
      </c>
      <c r="CI129" s="112">
        <f t="shared" si="197"/>
        <v>0.25333607782670309</v>
      </c>
      <c r="CJ129" s="112">
        <f t="shared" si="198"/>
        <v>0.24631147864436254</v>
      </c>
      <c r="CK129" s="112">
        <f t="shared" si="199"/>
        <v>0.24800064014056189</v>
      </c>
      <c r="CL129" s="112">
        <f t="shared" si="200"/>
        <v>0.26396157925981334</v>
      </c>
    </row>
    <row r="130" spans="1:90" x14ac:dyDescent="0.15">
      <c r="A130" t="s">
        <v>224</v>
      </c>
      <c r="B130" s="8">
        <f t="shared" si="145"/>
        <v>5.5250000000000004</v>
      </c>
      <c r="C130" s="8">
        <f t="shared" si="146"/>
        <v>8.6643166962882692</v>
      </c>
      <c r="D130" s="8">
        <f t="shared" si="147"/>
        <v>18.670394143930125</v>
      </c>
      <c r="E130" s="8">
        <f t="shared" si="148"/>
        <v>41.634090929387391</v>
      </c>
      <c r="F130" s="8">
        <f t="shared" si="149"/>
        <v>54.676688122292155</v>
      </c>
      <c r="G130" s="8">
        <f t="shared" si="150"/>
        <v>81.814883646517956</v>
      </c>
      <c r="H130" s="8">
        <f t="shared" si="151"/>
        <v>95.744881592378832</v>
      </c>
      <c r="I130" s="8">
        <f t="shared" si="152"/>
        <v>145.33359280026025</v>
      </c>
      <c r="J130" s="8">
        <f t="shared" si="153"/>
        <v>212.95107733539101</v>
      </c>
      <c r="K130" s="8">
        <f t="shared" si="154"/>
        <v>302.21636448622053</v>
      </c>
      <c r="L130" s="8">
        <f t="shared" si="155"/>
        <v>425.64707188421318</v>
      </c>
      <c r="M130" s="8">
        <f t="shared" si="156"/>
        <v>595.51005475348688</v>
      </c>
      <c r="N130" s="8">
        <f t="shared" si="157"/>
        <v>828.2394645029234</v>
      </c>
      <c r="O130" s="8">
        <f t="shared" si="158"/>
        <v>1145.0332328861896</v>
      </c>
      <c r="P130" s="24"/>
      <c r="Q130" s="72">
        <v>5</v>
      </c>
      <c r="R130" s="72">
        <v>7.8659999999999997</v>
      </c>
      <c r="S130" s="72">
        <v>17</v>
      </c>
      <c r="T130" s="72">
        <v>38</v>
      </c>
      <c r="U130" s="72">
        <v>50</v>
      </c>
      <c r="V130" s="72">
        <v>75</v>
      </c>
      <c r="W130" s="72">
        <v>88</v>
      </c>
      <c r="X130" s="72">
        <v>133.9178177508108</v>
      </c>
      <c r="Y130" s="72">
        <v>196.70953119199186</v>
      </c>
      <c r="Z130" s="72">
        <v>279.83727282861207</v>
      </c>
      <c r="AA130" s="72">
        <v>395.04712130266415</v>
      </c>
      <c r="AB130" s="72">
        <v>553.94989249837374</v>
      </c>
      <c r="AC130" s="72">
        <v>772.13048381125316</v>
      </c>
      <c r="AD130" s="72">
        <v>1069.7401783154785</v>
      </c>
      <c r="AF130" s="72">
        <v>0.52500000000000002</v>
      </c>
      <c r="AG130" s="72">
        <v>0.7983166962882694</v>
      </c>
      <c r="AH130" s="72">
        <v>1.6703941439301244</v>
      </c>
      <c r="AI130" s="72">
        <v>3.6340909293873933</v>
      </c>
      <c r="AJ130" s="72">
        <v>4.6766881222921555</v>
      </c>
      <c r="AK130" s="72">
        <v>6.8148836465179503</v>
      </c>
      <c r="AL130" s="72">
        <v>7.7448815923788361</v>
      </c>
      <c r="AM130" s="72">
        <v>11.415775049449445</v>
      </c>
      <c r="AN130" s="72">
        <v>16.241546143399155</v>
      </c>
      <c r="AO130" s="72">
        <v>22.379091657608438</v>
      </c>
      <c r="AP130" s="72">
        <v>30.599950581549002</v>
      </c>
      <c r="AQ130" s="72">
        <v>41.56016225511312</v>
      </c>
      <c r="AR130" s="72">
        <v>56.108980691670226</v>
      </c>
      <c r="AS130" s="72">
        <v>75.293054570711007</v>
      </c>
      <c r="AU130" s="24">
        <f t="shared" si="159"/>
        <v>0.56820211697525225</v>
      </c>
      <c r="AV130" s="24">
        <f t="shared" si="160"/>
        <v>1.154860538734507</v>
      </c>
      <c r="AW130" s="24">
        <f t="shared" si="161"/>
        <v>1.2299524374488326</v>
      </c>
      <c r="AX130" s="24">
        <f t="shared" si="162"/>
        <v>0.31326725050933346</v>
      </c>
      <c r="AY130" s="24">
        <f t="shared" si="163"/>
        <v>0.49633941733133846</v>
      </c>
      <c r="AZ130" s="24">
        <f t="shared" si="164"/>
        <v>0.170262393894558</v>
      </c>
      <c r="BA130" s="24">
        <f t="shared" si="165"/>
        <v>0.5179254533834905</v>
      </c>
      <c r="BB130" s="24">
        <f t="shared" si="166"/>
        <v>0.46525709047915087</v>
      </c>
      <c r="BC130" s="24">
        <f t="shared" si="167"/>
        <v>0.41918213454369901</v>
      </c>
      <c r="BD130" s="24">
        <f t="shared" si="168"/>
        <v>0.40841834494247053</v>
      </c>
      <c r="BE130" s="24">
        <f t="shared" si="169"/>
        <v>0.3990700138434895</v>
      </c>
      <c r="BF130" s="24">
        <f t="shared" si="170"/>
        <v>0.39080685186041997</v>
      </c>
      <c r="BG130" s="24">
        <f t="shared" si="171"/>
        <v>0.38249055008915001</v>
      </c>
      <c r="BH130" s="24">
        <f t="shared" si="172"/>
        <v>0.42546810248305422</v>
      </c>
      <c r="BJ130" s="24">
        <f t="shared" si="173"/>
        <v>0.57319999999999993</v>
      </c>
      <c r="BK130" s="24">
        <f t="shared" si="174"/>
        <v>1.1612001017035345</v>
      </c>
      <c r="BL130" s="24">
        <f t="shared" si="175"/>
        <v>1.2352941176470589</v>
      </c>
      <c r="BM130" s="24">
        <f t="shared" si="176"/>
        <v>0.31578947368421062</v>
      </c>
      <c r="BN130" s="24">
        <f t="shared" si="177"/>
        <v>0.5</v>
      </c>
      <c r="BO130" s="24">
        <f t="shared" si="178"/>
        <v>0.17333333333333334</v>
      </c>
      <c r="BP130" s="24">
        <f t="shared" si="179"/>
        <v>0.52179338353194082</v>
      </c>
      <c r="BQ130" s="24">
        <f t="shared" si="180"/>
        <v>0.46888244220064501</v>
      </c>
      <c r="BR130" s="24">
        <f t="shared" si="181"/>
        <v>0.42259132606790728</v>
      </c>
      <c r="BS130" s="24">
        <f t="shared" si="182"/>
        <v>0.41170301336024306</v>
      </c>
      <c r="BT130" s="24">
        <f t="shared" si="183"/>
        <v>0.40223751200041447</v>
      </c>
      <c r="BU130" s="24">
        <f t="shared" si="184"/>
        <v>0.3938634058197239</v>
      </c>
      <c r="BV130" s="24">
        <f t="shared" si="185"/>
        <v>0.3854396384341896</v>
      </c>
      <c r="BW130" s="24">
        <f t="shared" si="186"/>
        <v>0.42879790609642332</v>
      </c>
      <c r="BY130" s="112">
        <f t="shared" si="187"/>
        <v>0.52060323102527506</v>
      </c>
      <c r="BZ130" s="112">
        <f t="shared" si="188"/>
        <v>1.0923953509885642</v>
      </c>
      <c r="CA130" s="112">
        <f t="shared" si="189"/>
        <v>1.17558888277533</v>
      </c>
      <c r="CB130" s="112">
        <f t="shared" si="190"/>
        <v>0.28689353490682068</v>
      </c>
      <c r="CC130" s="112">
        <f t="shared" si="191"/>
        <v>0.45720293256968669</v>
      </c>
      <c r="CD130" s="112">
        <f t="shared" si="192"/>
        <v>0.13646571153655218</v>
      </c>
      <c r="CE130" s="112">
        <f t="shared" si="193"/>
        <v>0.47397670490958355</v>
      </c>
      <c r="CF130" s="112">
        <f t="shared" si="194"/>
        <v>0.42272829247650989</v>
      </c>
      <c r="CG130" s="112">
        <f t="shared" si="195"/>
        <v>0.37789170193649868</v>
      </c>
      <c r="CH130" s="112">
        <f t="shared" si="196"/>
        <v>0.3673455138267705</v>
      </c>
      <c r="CI130" s="112">
        <f t="shared" si="197"/>
        <v>0.35817743052738282</v>
      </c>
      <c r="CJ130" s="112">
        <f t="shared" si="198"/>
        <v>0.35006644938608655</v>
      </c>
      <c r="CK130" s="112">
        <f t="shared" si="199"/>
        <v>0.3419073674580011</v>
      </c>
      <c r="CL130" s="112">
        <f t="shared" si="200"/>
        <v>0.3839032633469952</v>
      </c>
    </row>
    <row r="131" spans="1:90" x14ac:dyDescent="0.15">
      <c r="A131" t="s">
        <v>225</v>
      </c>
      <c r="B131" s="8">
        <f t="shared" si="145"/>
        <v>79.631270000000001</v>
      </c>
      <c r="C131" s="8">
        <f t="shared" si="146"/>
        <v>104.60271831218579</v>
      </c>
      <c r="D131" s="8">
        <f t="shared" si="147"/>
        <v>127.28989588050678</v>
      </c>
      <c r="E131" s="8">
        <f t="shared" si="148"/>
        <v>163.50746291906211</v>
      </c>
      <c r="F131" s="8">
        <f t="shared" si="149"/>
        <v>238.93712709441672</v>
      </c>
      <c r="G131" s="8">
        <f t="shared" si="150"/>
        <v>337.07732062365397</v>
      </c>
      <c r="H131" s="8">
        <f t="shared" si="151"/>
        <v>487.42848810665589</v>
      </c>
      <c r="I131" s="8">
        <f t="shared" si="152"/>
        <v>696.64280879929311</v>
      </c>
      <c r="J131" s="8">
        <f t="shared" si="153"/>
        <v>979.16565492588165</v>
      </c>
      <c r="K131" s="8">
        <f t="shared" si="154"/>
        <v>1374.3304333362773</v>
      </c>
      <c r="L131" s="8">
        <f t="shared" si="155"/>
        <v>1925.9481568184679</v>
      </c>
      <c r="M131" s="8">
        <f t="shared" si="156"/>
        <v>2695.5469432985815</v>
      </c>
      <c r="N131" s="8">
        <f t="shared" si="157"/>
        <v>3733.2601001792636</v>
      </c>
      <c r="O131" s="8">
        <f t="shared" si="158"/>
        <v>4948.8630312411588</v>
      </c>
      <c r="P131" s="24"/>
      <c r="Q131" s="72">
        <v>71.974000000000004</v>
      </c>
      <c r="R131" s="72">
        <v>94.874000000000009</v>
      </c>
      <c r="S131" s="72">
        <v>115.84</v>
      </c>
      <c r="T131" s="72">
        <v>149.25</v>
      </c>
      <c r="U131" s="72">
        <v>218.5</v>
      </c>
      <c r="V131" s="72">
        <v>309</v>
      </c>
      <c r="W131" s="72">
        <v>448</v>
      </c>
      <c r="X131" s="72">
        <v>641.9223725819129</v>
      </c>
      <c r="Y131" s="72">
        <v>904.48575959262917</v>
      </c>
      <c r="Z131" s="72">
        <v>1272.5614017758583</v>
      </c>
      <c r="AA131" s="72">
        <v>1787.4909176780984</v>
      </c>
      <c r="AB131" s="72">
        <v>2507.4269150378709</v>
      </c>
      <c r="AC131" s="72">
        <v>3480.3508536926133</v>
      </c>
      <c r="AD131" s="72">
        <v>4623.4445162387638</v>
      </c>
      <c r="AF131" s="72">
        <v>7.6572699999999987</v>
      </c>
      <c r="AG131" s="72">
        <v>9.7287183121857712</v>
      </c>
      <c r="AH131" s="72">
        <v>11.449895880506769</v>
      </c>
      <c r="AI131" s="72">
        <v>14.257462919062116</v>
      </c>
      <c r="AJ131" s="72">
        <v>20.43712709441672</v>
      </c>
      <c r="AK131" s="72">
        <v>28.077320623653954</v>
      </c>
      <c r="AL131" s="72">
        <v>39.428488106655898</v>
      </c>
      <c r="AM131" s="72">
        <v>54.720436217380239</v>
      </c>
      <c r="AN131" s="72">
        <v>74.679895333252503</v>
      </c>
      <c r="AO131" s="72">
        <v>101.76903156041902</v>
      </c>
      <c r="AP131" s="72">
        <v>138.45723914036938</v>
      </c>
      <c r="AQ131" s="72">
        <v>188.12002826071057</v>
      </c>
      <c r="AR131" s="72">
        <v>252.90924648665037</v>
      </c>
      <c r="AS131" s="72">
        <v>325.41851500239466</v>
      </c>
      <c r="AU131" s="24">
        <f t="shared" si="159"/>
        <v>0.31358847237003484</v>
      </c>
      <c r="AV131" s="24">
        <f t="shared" si="160"/>
        <v>0.21688898658074374</v>
      </c>
      <c r="AW131" s="24">
        <f t="shared" si="161"/>
        <v>0.28452821638376169</v>
      </c>
      <c r="AX131" s="24">
        <f t="shared" si="162"/>
        <v>0.4613224548208732</v>
      </c>
      <c r="AY131" s="24">
        <f t="shared" si="163"/>
        <v>0.41073647583641049</v>
      </c>
      <c r="AZ131" s="24">
        <f t="shared" si="164"/>
        <v>0.44604355821039832</v>
      </c>
      <c r="BA131" s="24">
        <f t="shared" si="165"/>
        <v>0.42922054372591023</v>
      </c>
      <c r="BB131" s="24">
        <f t="shared" si="166"/>
        <v>0.40554907415686103</v>
      </c>
      <c r="BC131" s="24">
        <f t="shared" si="167"/>
        <v>0.40357295665186288</v>
      </c>
      <c r="BD131" s="24">
        <f t="shared" si="168"/>
        <v>0.40137197729304619</v>
      </c>
      <c r="BE131" s="24">
        <f t="shared" si="169"/>
        <v>0.39959475739546235</v>
      </c>
      <c r="BF131" s="24">
        <f t="shared" si="170"/>
        <v>0.38497313484395002</v>
      </c>
      <c r="BG131" s="24">
        <f t="shared" si="171"/>
        <v>0.32561431522103823</v>
      </c>
      <c r="BH131" s="24">
        <f t="shared" si="172"/>
        <v>0.39251287077224561</v>
      </c>
      <c r="BJ131" s="24">
        <f t="shared" si="173"/>
        <v>0.31817045044043679</v>
      </c>
      <c r="BK131" s="24">
        <f t="shared" si="174"/>
        <v>0.22098783649893528</v>
      </c>
      <c r="BL131" s="24">
        <f t="shared" si="175"/>
        <v>0.28841505524861866</v>
      </c>
      <c r="BM131" s="24">
        <f t="shared" si="176"/>
        <v>0.46398659966499167</v>
      </c>
      <c r="BN131" s="24">
        <f t="shared" si="177"/>
        <v>0.41418764302059508</v>
      </c>
      <c r="BO131" s="24">
        <f t="shared" si="178"/>
        <v>0.44983818770226547</v>
      </c>
      <c r="BP131" s="24">
        <f t="shared" si="179"/>
        <v>0.43286243879891262</v>
      </c>
      <c r="BQ131" s="24">
        <f t="shared" si="180"/>
        <v>0.40902669578978057</v>
      </c>
      <c r="BR131" s="24">
        <f t="shared" si="181"/>
        <v>0.4069446514547741</v>
      </c>
      <c r="BS131" s="24">
        <f t="shared" si="182"/>
        <v>0.40464021239655423</v>
      </c>
      <c r="BT131" s="24">
        <f t="shared" si="183"/>
        <v>0.40276344357315641</v>
      </c>
      <c r="BU131" s="24">
        <f t="shared" si="184"/>
        <v>0.38801686813673197</v>
      </c>
      <c r="BV131" s="24">
        <f t="shared" si="185"/>
        <v>0.32844207684789617</v>
      </c>
      <c r="BW131" s="24">
        <f t="shared" si="186"/>
        <v>0.39576569304212561</v>
      </c>
      <c r="BY131" s="112">
        <f t="shared" si="187"/>
        <v>0.27052047429250536</v>
      </c>
      <c r="BZ131" s="112">
        <f t="shared" si="188"/>
        <v>0.17691719639627412</v>
      </c>
      <c r="CA131" s="112">
        <f t="shared" si="189"/>
        <v>0.24520459119066529</v>
      </c>
      <c r="CB131" s="112">
        <f t="shared" si="190"/>
        <v>0.43343364877999724</v>
      </c>
      <c r="CC131" s="112">
        <f t="shared" si="191"/>
        <v>0.37383892040894939</v>
      </c>
      <c r="CD131" s="112">
        <f t="shared" si="192"/>
        <v>0.40428243261356878</v>
      </c>
      <c r="CE131" s="112">
        <f t="shared" si="193"/>
        <v>0.38784008327580066</v>
      </c>
      <c r="CF131" s="112">
        <f t="shared" si="194"/>
        <v>0.36475328954948583</v>
      </c>
      <c r="CG131" s="112">
        <f t="shared" si="195"/>
        <v>0.36273666568871876</v>
      </c>
      <c r="CH131" s="112">
        <f t="shared" si="196"/>
        <v>0.36050463502906593</v>
      </c>
      <c r="CI131" s="112">
        <f t="shared" si="197"/>
        <v>0.35868683666292478</v>
      </c>
      <c r="CJ131" s="112">
        <f t="shared" si="198"/>
        <v>0.34440361733387648</v>
      </c>
      <c r="CK131" s="112">
        <f t="shared" si="199"/>
        <v>0.28670074156253378</v>
      </c>
      <c r="CL131" s="112">
        <f t="shared" si="200"/>
        <v>0.35190896433076291</v>
      </c>
    </row>
    <row r="132" spans="1:90" x14ac:dyDescent="0.15">
      <c r="A132" t="s">
        <v>55</v>
      </c>
      <c r="B132" s="8">
        <f t="shared" si="145"/>
        <v>3464.7761</v>
      </c>
      <c r="C132" s="8">
        <f t="shared" si="146"/>
        <v>3905.4136807917062</v>
      </c>
      <c r="D132" s="8">
        <f t="shared" si="147"/>
        <v>5110.6510176216598</v>
      </c>
      <c r="E132" s="8">
        <f t="shared" si="148"/>
        <v>6595.6148991961636</v>
      </c>
      <c r="F132" s="8">
        <f t="shared" si="149"/>
        <v>8765.1417295175343</v>
      </c>
      <c r="G132" s="8">
        <f t="shared" si="150"/>
        <v>13203.517719351497</v>
      </c>
      <c r="H132" s="8">
        <f t="shared" si="151"/>
        <v>19159.896264013576</v>
      </c>
      <c r="I132" s="8">
        <f t="shared" si="152"/>
        <v>26107.820023215878</v>
      </c>
      <c r="J132" s="8">
        <f t="shared" si="153"/>
        <v>35471.790304482143</v>
      </c>
      <c r="K132" s="8">
        <f t="shared" si="154"/>
        <v>47685.837108414096</v>
      </c>
      <c r="L132" s="8">
        <f t="shared" si="155"/>
        <v>63732.182367043133</v>
      </c>
      <c r="M132" s="8">
        <f t="shared" si="156"/>
        <v>84982.176779346541</v>
      </c>
      <c r="N132" s="8">
        <f t="shared" si="157"/>
        <v>112792.92019855896</v>
      </c>
      <c r="O132" s="8">
        <f t="shared" si="158"/>
        <v>146429.3877967257</v>
      </c>
      <c r="P132" s="24"/>
      <c r="Q132" s="72">
        <v>3078.42</v>
      </c>
      <c r="R132" s="72">
        <v>3472.9459999999999</v>
      </c>
      <c r="S132" s="72">
        <v>4472.4449999999997</v>
      </c>
      <c r="T132" s="72">
        <v>5664.5</v>
      </c>
      <c r="U132" s="72">
        <v>7293</v>
      </c>
      <c r="V132" s="72">
        <v>10967</v>
      </c>
      <c r="W132" s="72">
        <v>16010.786641938001</v>
      </c>
      <c r="X132" s="72">
        <v>21895.625804126226</v>
      </c>
      <c r="Y132" s="72">
        <v>29849.243791231231</v>
      </c>
      <c r="Z132" s="72">
        <v>40222.948235374177</v>
      </c>
      <c r="AA132" s="72">
        <v>53857.82575531902</v>
      </c>
      <c r="AB132" s="72">
        <v>71997.301810361445</v>
      </c>
      <c r="AC132" s="72">
        <v>95840.739684942062</v>
      </c>
      <c r="AD132" s="72">
        <v>124625.8699952535</v>
      </c>
      <c r="AF132" s="72">
        <v>386.35610000000003</v>
      </c>
      <c r="AG132" s="72">
        <v>432.46768079170613</v>
      </c>
      <c r="AH132" s="72">
        <v>638.20601762166007</v>
      </c>
      <c r="AI132" s="72">
        <v>931.11489919616326</v>
      </c>
      <c r="AJ132" s="72">
        <v>1472.1417295175338</v>
      </c>
      <c r="AK132" s="72">
        <v>2236.5177193514983</v>
      </c>
      <c r="AL132" s="72">
        <v>3149.1096220755749</v>
      </c>
      <c r="AM132" s="72">
        <v>4212.1942190896507</v>
      </c>
      <c r="AN132" s="72">
        <v>5622.5465132509134</v>
      </c>
      <c r="AO132" s="72">
        <v>7462.8888730399176</v>
      </c>
      <c r="AP132" s="72">
        <v>9874.3566117241135</v>
      </c>
      <c r="AQ132" s="72">
        <v>12984.874968985092</v>
      </c>
      <c r="AR132" s="72">
        <v>16952.180513616899</v>
      </c>
      <c r="AS132" s="72">
        <v>21803.517801472197</v>
      </c>
      <c r="AU132" s="24">
        <f t="shared" si="159"/>
        <v>0.12717635081577305</v>
      </c>
      <c r="AV132" s="24">
        <f t="shared" si="160"/>
        <v>0.30860683024637425</v>
      </c>
      <c r="AW132" s="24">
        <f t="shared" si="161"/>
        <v>0.29056256755828347</v>
      </c>
      <c r="AX132" s="24">
        <f t="shared" si="162"/>
        <v>0.32893473367976367</v>
      </c>
      <c r="AY132" s="24">
        <f t="shared" si="163"/>
        <v>0.50636671109233355</v>
      </c>
      <c r="AZ132" s="24">
        <f t="shared" si="164"/>
        <v>0.45112057796023697</v>
      </c>
      <c r="BA132" s="24">
        <f t="shared" si="165"/>
        <v>0.36262846434361973</v>
      </c>
      <c r="BB132" s="24">
        <f t="shared" si="166"/>
        <v>0.35866534520842919</v>
      </c>
      <c r="BC132" s="24">
        <f t="shared" si="167"/>
        <v>0.34433127561617916</v>
      </c>
      <c r="BD132" s="24">
        <f t="shared" si="168"/>
        <v>0.33650128070830654</v>
      </c>
      <c r="BE132" s="24">
        <f t="shared" si="169"/>
        <v>0.33342643579850328</v>
      </c>
      <c r="BF132" s="24">
        <f t="shared" si="170"/>
        <v>0.32725383690067278</v>
      </c>
      <c r="BG132" s="24">
        <f t="shared" si="171"/>
        <v>0.29821435191990431</v>
      </c>
      <c r="BH132" s="24">
        <f t="shared" si="172"/>
        <v>0.33713864884132483</v>
      </c>
      <c r="BJ132" s="24">
        <f t="shared" si="173"/>
        <v>0.12815860084069097</v>
      </c>
      <c r="BK132" s="24">
        <f t="shared" si="174"/>
        <v>0.28779572155743272</v>
      </c>
      <c r="BL132" s="24">
        <f t="shared" si="175"/>
        <v>0.26653318263276593</v>
      </c>
      <c r="BM132" s="24">
        <f t="shared" si="176"/>
        <v>0.28749227645864606</v>
      </c>
      <c r="BN132" s="24">
        <f t="shared" si="177"/>
        <v>0.5037707390648567</v>
      </c>
      <c r="BO132" s="24">
        <f t="shared" si="178"/>
        <v>0.45990577568505531</v>
      </c>
      <c r="BP132" s="24">
        <f t="shared" si="179"/>
        <v>0.36755465510818297</v>
      </c>
      <c r="BQ132" s="24">
        <f t="shared" si="180"/>
        <v>0.36325145754026122</v>
      </c>
      <c r="BR132" s="24">
        <f t="shared" si="181"/>
        <v>0.34753659143587456</v>
      </c>
      <c r="BS132" s="24">
        <f t="shared" si="182"/>
        <v>0.33898254897072944</v>
      </c>
      <c r="BT132" s="24">
        <f t="shared" si="183"/>
        <v>0.3368029771096166</v>
      </c>
      <c r="BU132" s="24">
        <f t="shared" si="184"/>
        <v>0.33117126996485857</v>
      </c>
      <c r="BV132" s="24">
        <f t="shared" si="185"/>
        <v>0.300343365513841</v>
      </c>
      <c r="BW132" s="24">
        <f t="shared" si="186"/>
        <v>0.34064455162777074</v>
      </c>
      <c r="BY132" s="112">
        <f t="shared" si="187"/>
        <v>0.11934994889871309</v>
      </c>
      <c r="BZ132" s="112">
        <f t="shared" si="188"/>
        <v>0.47573112620419322</v>
      </c>
      <c r="CA132" s="112">
        <f t="shared" si="189"/>
        <v>0.45895662762011868</v>
      </c>
      <c r="CB132" s="112">
        <f t="shared" si="190"/>
        <v>0.5810527044389926</v>
      </c>
      <c r="CC132" s="112">
        <f t="shared" si="191"/>
        <v>0.51922717392466966</v>
      </c>
      <c r="CD132" s="112">
        <f t="shared" si="192"/>
        <v>0.40804143639366841</v>
      </c>
      <c r="CE132" s="112">
        <f t="shared" si="193"/>
        <v>0.33758259463619367</v>
      </c>
      <c r="CF132" s="112">
        <f t="shared" si="194"/>
        <v>0.3348260362187363</v>
      </c>
      <c r="CG132" s="112">
        <f t="shared" si="195"/>
        <v>0.3273147417192166</v>
      </c>
      <c r="CH132" s="112">
        <f t="shared" si="196"/>
        <v>0.32312791731305968</v>
      </c>
      <c r="CI132" s="112">
        <f t="shared" si="197"/>
        <v>0.31500972464046617</v>
      </c>
      <c r="CJ132" s="112">
        <f t="shared" si="198"/>
        <v>0.30553282600778831</v>
      </c>
      <c r="CK132" s="112">
        <f t="shared" si="199"/>
        <v>0.28617777423726953</v>
      </c>
      <c r="CL132" s="112">
        <f t="shared" si="200"/>
        <v>0.31840365562354389</v>
      </c>
    </row>
    <row r="133" spans="1:90" x14ac:dyDescent="0.15">
      <c r="A133" t="s">
        <v>95</v>
      </c>
      <c r="B133" s="8">
        <f t="shared" si="145"/>
        <v>1692.5822197045975</v>
      </c>
      <c r="C133" s="8">
        <f t="shared" si="146"/>
        <v>3455.592521705375</v>
      </c>
      <c r="D133" s="8">
        <f t="shared" si="147"/>
        <v>5811.100985533174</v>
      </c>
      <c r="E133" s="8">
        <f t="shared" si="148"/>
        <v>9012.2849452444352</v>
      </c>
      <c r="F133" s="8">
        <f t="shared" si="149"/>
        <v>12851.356767766998</v>
      </c>
      <c r="G133" s="8">
        <f t="shared" si="150"/>
        <v>18220.660324935732</v>
      </c>
      <c r="H133" s="8">
        <f t="shared" si="151"/>
        <v>24556.880557754976</v>
      </c>
      <c r="I133" s="8">
        <f t="shared" si="152"/>
        <v>33696.709910659549</v>
      </c>
      <c r="J133" s="8">
        <f t="shared" si="153"/>
        <v>45857.654250787775</v>
      </c>
      <c r="K133" s="8">
        <f t="shared" si="154"/>
        <v>61500.492422739917</v>
      </c>
      <c r="L133" s="8">
        <f t="shared" si="155"/>
        <v>82053.858598411345</v>
      </c>
      <c r="M133" s="8">
        <f t="shared" si="156"/>
        <v>108112.34130426415</v>
      </c>
      <c r="N133" s="8">
        <f t="shared" si="157"/>
        <v>140725.98840665544</v>
      </c>
      <c r="O133" s="8">
        <f t="shared" si="158"/>
        <v>181888.19416865901</v>
      </c>
      <c r="P133" s="24"/>
      <c r="Q133" s="72">
        <v>1504.6320000000001</v>
      </c>
      <c r="R133" s="72">
        <v>2546.0409999999997</v>
      </c>
      <c r="S133" s="72">
        <v>3878.0619999999999</v>
      </c>
      <c r="T133" s="72">
        <v>5676.2189999999991</v>
      </c>
      <c r="U133" s="72">
        <v>7781.5217599999996</v>
      </c>
      <c r="V133" s="72">
        <v>10752.622080000001</v>
      </c>
      <c r="W133" s="72">
        <v>13277.341492724001</v>
      </c>
      <c r="X133" s="72">
        <v>18289.744727225625</v>
      </c>
      <c r="Y133" s="72">
        <v>24905.746004226137</v>
      </c>
      <c r="Z133" s="72">
        <v>33156.667312326579</v>
      </c>
      <c r="AA133" s="72">
        <v>43838.95654227832</v>
      </c>
      <c r="AB133" s="72">
        <v>57136.593405463704</v>
      </c>
      <c r="AC133" s="72">
        <v>73445.587772005441</v>
      </c>
      <c r="AD133" s="72">
        <v>93955.285251274865</v>
      </c>
      <c r="AF133" s="72">
        <v>187.95021970459746</v>
      </c>
      <c r="AG133" s="72">
        <v>909.55152170537531</v>
      </c>
      <c r="AH133" s="72">
        <v>1933.0389855331746</v>
      </c>
      <c r="AI133" s="72">
        <v>3336.0659452444361</v>
      </c>
      <c r="AJ133" s="72">
        <v>5069.8350077669984</v>
      </c>
      <c r="AK133" s="72">
        <v>7468.0382449357312</v>
      </c>
      <c r="AL133" s="72">
        <v>11279.539065030975</v>
      </c>
      <c r="AM133" s="72">
        <v>15406.965183433926</v>
      </c>
      <c r="AN133" s="72">
        <v>20951.908246561637</v>
      </c>
      <c r="AO133" s="72">
        <v>28343.825110413338</v>
      </c>
      <c r="AP133" s="72">
        <v>38214.902056133018</v>
      </c>
      <c r="AQ133" s="72">
        <v>50975.747898800444</v>
      </c>
      <c r="AR133" s="72">
        <v>67280.400634649995</v>
      </c>
      <c r="AS133" s="72">
        <v>87932.908917384149</v>
      </c>
      <c r="AU133" s="24">
        <f t="shared" si="159"/>
        <v>1.0416098441046318</v>
      </c>
      <c r="AV133" s="24">
        <f t="shared" si="160"/>
        <v>0.68165110586167388</v>
      </c>
      <c r="AW133" s="24">
        <f t="shared" si="161"/>
        <v>0.55087391660903129</v>
      </c>
      <c r="AX133" s="24">
        <f t="shared" si="162"/>
        <v>0.42598207289798884</v>
      </c>
      <c r="AY133" s="24">
        <f t="shared" si="163"/>
        <v>0.41780052131427081</v>
      </c>
      <c r="AZ133" s="24">
        <f t="shared" si="164"/>
        <v>0.3477492099530477</v>
      </c>
      <c r="BA133" s="24">
        <f t="shared" si="165"/>
        <v>0.37219016199589117</v>
      </c>
      <c r="BB133" s="24">
        <f t="shared" si="166"/>
        <v>0.36089411614281253</v>
      </c>
      <c r="BC133" s="24">
        <f t="shared" si="167"/>
        <v>0.34111727753024823</v>
      </c>
      <c r="BD133" s="24">
        <f t="shared" si="168"/>
        <v>0.33419840014275692</v>
      </c>
      <c r="BE133" s="24">
        <f t="shared" si="169"/>
        <v>0.31757778550535254</v>
      </c>
      <c r="BF133" s="24">
        <f t="shared" si="170"/>
        <v>0.30166442340385191</v>
      </c>
      <c r="BG133" s="24">
        <f t="shared" si="171"/>
        <v>0.29249896361045469</v>
      </c>
      <c r="BH133" s="24">
        <f t="shared" si="172"/>
        <v>0.33116853857546102</v>
      </c>
      <c r="BJ133" s="24">
        <f t="shared" si="173"/>
        <v>0.69213535269753645</v>
      </c>
      <c r="BK133" s="24">
        <f t="shared" si="174"/>
        <v>0.52317342886465701</v>
      </c>
      <c r="BL133" s="24">
        <f t="shared" si="175"/>
        <v>0.46367412382782924</v>
      </c>
      <c r="BM133" s="24">
        <f t="shared" si="176"/>
        <v>0.37089879019819372</v>
      </c>
      <c r="BN133" s="24">
        <f t="shared" si="177"/>
        <v>0.38181481869942124</v>
      </c>
      <c r="BO133" s="24">
        <f t="shared" si="178"/>
        <v>0.23480034859776255</v>
      </c>
      <c r="BP133" s="24">
        <f t="shared" si="179"/>
        <v>0.37751557698869354</v>
      </c>
      <c r="BQ133" s="24">
        <f t="shared" si="180"/>
        <v>0.36173283857549476</v>
      </c>
      <c r="BR133" s="24">
        <f t="shared" si="181"/>
        <v>0.33128585293933299</v>
      </c>
      <c r="BS133" s="24">
        <f t="shared" si="182"/>
        <v>0.32217620454213769</v>
      </c>
      <c r="BT133" s="24">
        <f t="shared" si="183"/>
        <v>0.30332922843090793</v>
      </c>
      <c r="BU133" s="24">
        <f t="shared" si="184"/>
        <v>0.28543868989190013</v>
      </c>
      <c r="BV133" s="24">
        <f t="shared" si="185"/>
        <v>0.27925023274287031</v>
      </c>
      <c r="BW133" s="24">
        <f t="shared" si="186"/>
        <v>0.32251754247782816</v>
      </c>
      <c r="BY133" s="112">
        <f t="shared" si="187"/>
        <v>3.8393214072051798</v>
      </c>
      <c r="BZ133" s="112">
        <f t="shared" si="188"/>
        <v>1.1252660672908319</v>
      </c>
      <c r="CA133" s="112">
        <f t="shared" si="189"/>
        <v>0.72581410422215353</v>
      </c>
      <c r="CB133" s="112">
        <f t="shared" si="190"/>
        <v>0.51970467340253013</v>
      </c>
      <c r="CC133" s="112">
        <f t="shared" si="191"/>
        <v>0.47303378384004224</v>
      </c>
      <c r="CD133" s="112">
        <f t="shared" si="192"/>
        <v>0.51037510723514568</v>
      </c>
      <c r="CE133" s="112">
        <f t="shared" si="193"/>
        <v>0.36592152344228945</v>
      </c>
      <c r="CF133" s="112">
        <f t="shared" si="194"/>
        <v>0.35989846131993697</v>
      </c>
      <c r="CG133" s="112">
        <f t="shared" si="195"/>
        <v>0.35280399173496613</v>
      </c>
      <c r="CH133" s="112">
        <f t="shared" si="196"/>
        <v>0.34826199030183513</v>
      </c>
      <c r="CI133" s="112">
        <f t="shared" si="197"/>
        <v>0.33392329055098191</v>
      </c>
      <c r="CJ133" s="112">
        <f t="shared" si="198"/>
        <v>0.31985117252655804</v>
      </c>
      <c r="CK133" s="112">
        <f t="shared" si="199"/>
        <v>0.30696173161754237</v>
      </c>
      <c r="CL133" s="112">
        <f t="shared" si="200"/>
        <v>0.34093764738947518</v>
      </c>
    </row>
    <row r="134" spans="1:90" x14ac:dyDescent="0.15">
      <c r="A134" t="s">
        <v>96</v>
      </c>
      <c r="B134" s="8">
        <f t="shared" si="145"/>
        <v>10033.437535100122</v>
      </c>
      <c r="C134" s="8">
        <f t="shared" si="146"/>
        <v>14183.460671785033</v>
      </c>
      <c r="D134" s="8">
        <f t="shared" si="147"/>
        <v>16962.42834869519</v>
      </c>
      <c r="E134" s="8">
        <f t="shared" si="148"/>
        <v>21024.367021317819</v>
      </c>
      <c r="F134" s="8">
        <f t="shared" si="149"/>
        <v>28706.815072219801</v>
      </c>
      <c r="G134" s="8">
        <f t="shared" si="150"/>
        <v>44169.992793829326</v>
      </c>
      <c r="H134" s="8">
        <f t="shared" si="151"/>
        <v>53575.206583856991</v>
      </c>
      <c r="I134" s="8">
        <f t="shared" si="152"/>
        <v>67573.367641841643</v>
      </c>
      <c r="J134" s="8">
        <f t="shared" si="153"/>
        <v>86002.760162152801</v>
      </c>
      <c r="K134" s="8">
        <f t="shared" si="154"/>
        <v>109658.55844094828</v>
      </c>
      <c r="L134" s="8">
        <f t="shared" si="155"/>
        <v>139555.33093555944</v>
      </c>
      <c r="M134" s="8">
        <f t="shared" si="156"/>
        <v>177211.36811338962</v>
      </c>
      <c r="N134" s="8">
        <f t="shared" si="157"/>
        <v>224182.65435602528</v>
      </c>
      <c r="O134" s="8">
        <f t="shared" si="158"/>
        <v>282212.66910722235</v>
      </c>
      <c r="P134" s="24"/>
      <c r="Q134" s="72">
        <v>5912.3240000000005</v>
      </c>
      <c r="R134" s="72">
        <v>7719.9650000000001</v>
      </c>
      <c r="S134" s="72">
        <v>8893.9650000000001</v>
      </c>
      <c r="T134" s="72">
        <v>10923.5</v>
      </c>
      <c r="U134" s="72">
        <v>15707.622080000001</v>
      </c>
      <c r="V134" s="72">
        <v>24971</v>
      </c>
      <c r="W134" s="72">
        <v>28598.272135702002</v>
      </c>
      <c r="X134" s="72">
        <v>34565.500894916477</v>
      </c>
      <c r="Y134" s="72">
        <v>42418.408594729859</v>
      </c>
      <c r="Z134" s="72">
        <v>52234.561364193149</v>
      </c>
      <c r="AA134" s="72">
        <v>64102.412662487368</v>
      </c>
      <c r="AB134" s="72">
        <v>78718.406200322643</v>
      </c>
      <c r="AC134" s="72">
        <v>96486.151609126508</v>
      </c>
      <c r="AD134" s="72">
        <v>117794.53113052408</v>
      </c>
      <c r="AF134" s="72">
        <v>4121.1135351001203</v>
      </c>
      <c r="AG134" s="72">
        <v>6463.4956717850328</v>
      </c>
      <c r="AH134" s="72">
        <v>8068.4633486951889</v>
      </c>
      <c r="AI134" s="72">
        <v>10100.867021317817</v>
      </c>
      <c r="AJ134" s="72">
        <v>12999.1929922198</v>
      </c>
      <c r="AK134" s="72">
        <v>19198.992793829329</v>
      </c>
      <c r="AL134" s="72">
        <v>24976.934448154989</v>
      </c>
      <c r="AM134" s="72">
        <v>33007.866746925174</v>
      </c>
      <c r="AN134" s="72">
        <v>43584.351567422942</v>
      </c>
      <c r="AO134" s="72">
        <v>57423.997076755135</v>
      </c>
      <c r="AP134" s="72">
        <v>75452.918273072079</v>
      </c>
      <c r="AQ134" s="72">
        <v>98492.961913066974</v>
      </c>
      <c r="AR134" s="72">
        <v>127696.50274689878</v>
      </c>
      <c r="AS134" s="72">
        <v>164418.13797669826</v>
      </c>
      <c r="AU134" s="24">
        <f t="shared" ref="AU134:AU167" si="205">C134/B134-1</f>
        <v>0.41361927277334654</v>
      </c>
      <c r="AV134" s="24">
        <f t="shared" ref="AV134:AV167" si="206">D134/C134-1</f>
        <v>0.19593015704822458</v>
      </c>
      <c r="AW134" s="24">
        <f t="shared" ref="AW134:AW167" si="207">E134/D134-1</f>
        <v>0.23946681389726177</v>
      </c>
      <c r="AX134" s="24">
        <f t="shared" ref="AX134:AX167" si="208">F134/E134-1</f>
        <v>0.36540686542963718</v>
      </c>
      <c r="AY134" s="24">
        <f t="shared" ref="AY134:AY167" si="209">G134/F134-1</f>
        <v>0.53865877084266223</v>
      </c>
      <c r="AZ134" s="24">
        <f t="shared" ref="AZ134:AZ167" si="210">H134/G134-1</f>
        <v>0.21293220114225608</v>
      </c>
      <c r="BA134" s="24">
        <f t="shared" ref="BA134:BA167" si="211">I134/H134-1</f>
        <v>0.26128058015183675</v>
      </c>
      <c r="BB134" s="24">
        <f t="shared" ref="BB134:BB167" si="212">J134/I134-1</f>
        <v>0.27273159772045497</v>
      </c>
      <c r="BC134" s="24">
        <f t="shared" ref="BC134:BC167" si="213">K134/J134-1</f>
        <v>0.27505859386598708</v>
      </c>
      <c r="BD134" s="24">
        <f t="shared" ref="BD134:BD167" si="214">L134/K134-1</f>
        <v>0.27263510408729963</v>
      </c>
      <c r="BE134" s="24">
        <f t="shared" ref="BE134:BE167" si="215">M134/L134-1</f>
        <v>0.26982872617899556</v>
      </c>
      <c r="BF134" s="24">
        <f t="shared" ref="BF134:BF167" si="216">N134/M134-1</f>
        <v>0.265057974229852</v>
      </c>
      <c r="BG134" s="24">
        <f t="shared" ref="BG134:BG167" si="217">O134/N134-1</f>
        <v>0.25885149285028719</v>
      </c>
      <c r="BH134" s="24">
        <f t="shared" ref="BH134:BH167" si="218">(O134/H134)^(1/($O$5-$H$5))-1</f>
        <v>0.26790735661150045</v>
      </c>
      <c r="BJ134" s="24">
        <f t="shared" ref="BJ134:BJ167" si="219">R134/Q134-1</f>
        <v>0.30574119415647716</v>
      </c>
      <c r="BK134" s="24">
        <f t="shared" ref="BK134:BK167" si="220">S134/R134-1</f>
        <v>0.15207322831126824</v>
      </c>
      <c r="BL134" s="24">
        <f t="shared" ref="BL134:BL167" si="221">T134/S134-1</f>
        <v>0.22819237539162796</v>
      </c>
      <c r="BM134" s="24">
        <f t="shared" ref="BM134:BM167" si="222">U134/T134-1</f>
        <v>0.43796604385041427</v>
      </c>
      <c r="BN134" s="24">
        <f t="shared" ref="BN134:BN167" si="223">V134/U134-1</f>
        <v>0.5897377637952439</v>
      </c>
      <c r="BO134" s="24">
        <f t="shared" ref="BO134:BO167" si="224">W134/V134-1</f>
        <v>0.14525938631620683</v>
      </c>
      <c r="BP134" s="24">
        <f t="shared" ref="BP134:BP167" si="225">X134/W134-1</f>
        <v>0.20865696818672497</v>
      </c>
      <c r="BQ134" s="24">
        <f t="shared" ref="BQ134:BQ167" si="226">Y134/X134-1</f>
        <v>0.22718917696830787</v>
      </c>
      <c r="BR134" s="24">
        <f t="shared" ref="BR134:BR167" si="227">Z134/Y134-1</f>
        <v>0.23141256578595137</v>
      </c>
      <c r="BS134" s="24">
        <f t="shared" ref="BS134:BS167" si="228">AA134/Z134-1</f>
        <v>0.22720304312595685</v>
      </c>
      <c r="BT134" s="24">
        <f t="shared" ref="BT134:BT167" si="229">AB134/AA134-1</f>
        <v>0.22801003785600926</v>
      </c>
      <c r="BU134" s="24">
        <f t="shared" ref="BU134:BU167" si="230">AC134/AB134-1</f>
        <v>0.22571271785646285</v>
      </c>
      <c r="BV134" s="24">
        <f t="shared" ref="BV134:BV167" si="231">AD134/AC134-1</f>
        <v>0.22084391558821426</v>
      </c>
      <c r="BW134" s="24">
        <f t="shared" ref="BW134:BW167" si="232">(AD134/W134)^(1/($O$5-$H$5))-1</f>
        <v>0.22412699751567189</v>
      </c>
      <c r="BY134" s="112">
        <f t="shared" ref="BY134:BY167" si="233">IFERROR(AG134/AF134-1,"n.a.")</f>
        <v>0.5683857328206332</v>
      </c>
      <c r="BZ134" s="112">
        <f t="shared" ref="BZ134:BZ167" si="234">IFERROR(AH134/AG134-1,"n.a.")</f>
        <v>0.24831264046733859</v>
      </c>
      <c r="CA134" s="112">
        <f t="shared" ref="CA134:CA167" si="235">IFERROR(AI134/AH134-1,"n.a.")</f>
        <v>0.25189476419339552</v>
      </c>
      <c r="CB134" s="112">
        <f t="shared" ref="CB134:CB167" si="236">IFERROR(AJ134/AI134-1,"n.a.")</f>
        <v>0.28693833556912329</v>
      </c>
      <c r="CC134" s="112">
        <f t="shared" ref="CC134:CC167" si="237">IFERROR(AK134/AJ134-1,"n.a.")</f>
        <v>0.47693728413142233</v>
      </c>
      <c r="CD134" s="112">
        <f t="shared" ref="CD134:CD167" si="238">IFERROR(AL134/AK134-1,"n.a.")</f>
        <v>0.30095024860797515</v>
      </c>
      <c r="CE134" s="112">
        <f t="shared" ref="CE134:CE167" si="239">IFERROR(AM134/AL134-1,"n.a.")</f>
        <v>0.32153394626710963</v>
      </c>
      <c r="CF134" s="112">
        <f t="shared" ref="CF134:CF167" si="240">IFERROR(AN134/AM134-1,"n.a.")</f>
        <v>0.32042315553406708</v>
      </c>
      <c r="CG134" s="112">
        <f t="shared" ref="CG134:CG167" si="241">IFERROR(AO134/AN134-1,"n.a.")</f>
        <v>0.31753702903949166</v>
      </c>
      <c r="CH134" s="112">
        <f t="shared" ref="CH134:CH167" si="242">IFERROR(AP134/AO134-1,"n.a.")</f>
        <v>0.31396144667914339</v>
      </c>
      <c r="CI134" s="112">
        <f t="shared" ref="CI134:CI167" si="243">IFERROR(AQ134/AP134-1,"n.a.")</f>
        <v>0.3053565609829767</v>
      </c>
      <c r="CJ134" s="112">
        <f t="shared" ref="CJ134:CJ167" si="244">IFERROR(AR134/AQ134-1,"n.a.")</f>
        <v>0.29650383404661729</v>
      </c>
      <c r="CK134" s="112">
        <f t="shared" ref="CK134:CK167" si="245">IFERROR(AS134/AR134-1,"n.a.")</f>
        <v>0.28756962359872684</v>
      </c>
      <c r="CL134" s="112">
        <f t="shared" ref="CL134:CL167" si="246">IFERROR((AS134/AL134)^(1/($O$5-$H$5))-1,"n.a.")</f>
        <v>0.30892812281075033</v>
      </c>
    </row>
    <row r="135" spans="1:90" x14ac:dyDescent="0.15">
      <c r="A135" t="s">
        <v>97</v>
      </c>
      <c r="B135" s="8">
        <f t="shared" ref="B135:B179" si="247">Q135+AF135</f>
        <v>2907.5593665081869</v>
      </c>
      <c r="C135" s="8">
        <f t="shared" ref="C135:C179" si="248">R135+AG135</f>
        <v>4811.6869144033926</v>
      </c>
      <c r="D135" s="8">
        <f t="shared" ref="D135:D179" si="249">S135+AH135</f>
        <v>6118.0230021796197</v>
      </c>
      <c r="E135" s="8">
        <f t="shared" ref="E135:E179" si="250">T135+AI135</f>
        <v>9332.4437213435722</v>
      </c>
      <c r="F135" s="8">
        <f t="shared" ref="F135:F179" si="251">U135+AJ135</f>
        <v>13910.159003870995</v>
      </c>
      <c r="G135" s="8">
        <f t="shared" ref="G135:G179" si="252">V135+AK135</f>
        <v>18984.756547240813</v>
      </c>
      <c r="H135" s="8">
        <f t="shared" ref="H135:H179" si="253">W135+AL135</f>
        <v>23536.179013423392</v>
      </c>
      <c r="I135" s="8">
        <f t="shared" ref="I135:I179" si="254">X135+AM135</f>
        <v>30038.934166466963</v>
      </c>
      <c r="J135" s="8">
        <f t="shared" ref="J135:J179" si="255">Y135+AN135</f>
        <v>38391.048510871216</v>
      </c>
      <c r="K135" s="8">
        <f t="shared" ref="K135:K179" si="256">Z135+AO135</f>
        <v>49061.572863319787</v>
      </c>
      <c r="L135" s="8">
        <f t="shared" ref="L135:L179" si="257">AA135+AP135</f>
        <v>62641.875809575344</v>
      </c>
      <c r="M135" s="8">
        <f t="shared" ref="M135:M179" si="258">AB135+AQ135</f>
        <v>79926.828910951182</v>
      </c>
      <c r="N135" s="8">
        <f t="shared" ref="N135:N179" si="259">AC135+AR135</f>
        <v>102389.06668807831</v>
      </c>
      <c r="O135" s="8">
        <f t="shared" ref="O135:O179" si="260">AD135+AS135</f>
        <v>130670.22151441331</v>
      </c>
      <c r="P135" s="24"/>
      <c r="Q135" s="72">
        <v>2234.66</v>
      </c>
      <c r="R135" s="72">
        <v>3696.5280000000002</v>
      </c>
      <c r="S135" s="72">
        <v>4576.0950000000003</v>
      </c>
      <c r="T135" s="72">
        <v>6433.567</v>
      </c>
      <c r="U135" s="72">
        <v>8038.3059999999996</v>
      </c>
      <c r="V135" s="72">
        <v>11059.805999999999</v>
      </c>
      <c r="W135" s="72">
        <v>13397.1</v>
      </c>
      <c r="X135" s="72">
        <v>16690.23139109457</v>
      </c>
      <c r="Y135" s="72">
        <v>20851.281856506277</v>
      </c>
      <c r="Z135" s="72">
        <v>26067.180594785445</v>
      </c>
      <c r="AA135" s="72">
        <v>32567.597525615427</v>
      </c>
      <c r="AB135" s="72">
        <v>40831.379802330703</v>
      </c>
      <c r="AC135" s="72">
        <v>51847.002552205638</v>
      </c>
      <c r="AD135" s="72">
        <v>65764.034952780654</v>
      </c>
      <c r="AF135" s="72">
        <v>672.89936650818709</v>
      </c>
      <c r="AG135" s="72">
        <v>1115.1589144033924</v>
      </c>
      <c r="AH135" s="72">
        <v>1541.9280021796189</v>
      </c>
      <c r="AI135" s="72">
        <v>2898.8767213435726</v>
      </c>
      <c r="AJ135" s="72">
        <v>5871.8530038709951</v>
      </c>
      <c r="AK135" s="72">
        <v>7924.9505472408146</v>
      </c>
      <c r="AL135" s="72">
        <v>10139.079013423392</v>
      </c>
      <c r="AM135" s="72">
        <v>13348.702775372394</v>
      </c>
      <c r="AN135" s="72">
        <v>17539.766654364943</v>
      </c>
      <c r="AO135" s="72">
        <v>22994.392268534342</v>
      </c>
      <c r="AP135" s="72">
        <v>30074.278283959917</v>
      </c>
      <c r="AQ135" s="72">
        <v>39095.44910862048</v>
      </c>
      <c r="AR135" s="72">
        <v>50542.064135872664</v>
      </c>
      <c r="AS135" s="72">
        <v>64906.186561632647</v>
      </c>
      <c r="AU135" s="24">
        <f t="shared" si="205"/>
        <v>0.65488862233686884</v>
      </c>
      <c r="AV135" s="24">
        <f t="shared" si="206"/>
        <v>0.27149232920076671</v>
      </c>
      <c r="AW135" s="24">
        <f t="shared" si="207"/>
        <v>0.5254018688747617</v>
      </c>
      <c r="AX135" s="24">
        <f t="shared" si="208"/>
        <v>0.49051624839248187</v>
      </c>
      <c r="AY135" s="24">
        <f t="shared" si="209"/>
        <v>0.36481233190487838</v>
      </c>
      <c r="AZ135" s="24">
        <f t="shared" si="210"/>
        <v>0.23974089184957537</v>
      </c>
      <c r="BA135" s="24">
        <f t="shared" si="211"/>
        <v>0.27628763145176838</v>
      </c>
      <c r="BB135" s="24">
        <f t="shared" si="212"/>
        <v>0.27804296577632504</v>
      </c>
      <c r="BC135" s="24">
        <f t="shared" si="213"/>
        <v>0.27794303011617383</v>
      </c>
      <c r="BD135" s="24">
        <f t="shared" si="214"/>
        <v>0.27680121434526384</v>
      </c>
      <c r="BE135" s="24">
        <f t="shared" si="215"/>
        <v>0.27593287841379888</v>
      </c>
      <c r="BF135" s="24">
        <f t="shared" si="216"/>
        <v>0.28103501769290706</v>
      </c>
      <c r="BG135" s="24">
        <f t="shared" si="217"/>
        <v>0.27621264399734891</v>
      </c>
      <c r="BH135" s="24">
        <f t="shared" si="218"/>
        <v>0.27746399047963033</v>
      </c>
      <c r="BJ135" s="24">
        <f t="shared" si="219"/>
        <v>0.65417915924570202</v>
      </c>
      <c r="BK135" s="24">
        <f t="shared" si="220"/>
        <v>0.23794409240238412</v>
      </c>
      <c r="BL135" s="24">
        <f t="shared" si="221"/>
        <v>0.40590765707442689</v>
      </c>
      <c r="BM135" s="24">
        <f t="shared" si="222"/>
        <v>0.24943223564781403</v>
      </c>
      <c r="BN135" s="24">
        <f t="shared" si="223"/>
        <v>0.37588765593148588</v>
      </c>
      <c r="BO135" s="24">
        <f t="shared" si="224"/>
        <v>0.21133227834195312</v>
      </c>
      <c r="BP135" s="24">
        <f t="shared" si="225"/>
        <v>0.24580927149118614</v>
      </c>
      <c r="BQ135" s="24">
        <f t="shared" si="226"/>
        <v>0.24931053188585062</v>
      </c>
      <c r="BR135" s="24">
        <f t="shared" si="227"/>
        <v>0.25014762997180617</v>
      </c>
      <c r="BS135" s="24">
        <f t="shared" si="228"/>
        <v>0.24937169200915976</v>
      </c>
      <c r="BT135" s="24">
        <f t="shared" si="229"/>
        <v>0.25374245890307234</v>
      </c>
      <c r="BU135" s="24">
        <f t="shared" si="230"/>
        <v>0.26978325991437968</v>
      </c>
      <c r="BV135" s="24">
        <f t="shared" si="231"/>
        <v>0.26842501428239207</v>
      </c>
      <c r="BW135" s="24">
        <f t="shared" si="232"/>
        <v>0.25519468961060432</v>
      </c>
      <c r="BY135" s="112">
        <f t="shared" si="233"/>
        <v>0.6572447083583699</v>
      </c>
      <c r="BZ135" s="112">
        <f t="shared" si="234"/>
        <v>0.38269800139161969</v>
      </c>
      <c r="CA135" s="112">
        <f t="shared" si="235"/>
        <v>0.88003377410995554</v>
      </c>
      <c r="CB135" s="112">
        <f t="shared" si="236"/>
        <v>1.0255614737385268</v>
      </c>
      <c r="CC135" s="112">
        <f t="shared" si="237"/>
        <v>0.34965070515496954</v>
      </c>
      <c r="CD135" s="112">
        <f t="shared" si="238"/>
        <v>0.27938703881924631</v>
      </c>
      <c r="CE135" s="112">
        <f t="shared" si="239"/>
        <v>0.31655969518530203</v>
      </c>
      <c r="CF135" s="112">
        <f t="shared" si="240"/>
        <v>0.31396787759218259</v>
      </c>
      <c r="CG135" s="112">
        <f t="shared" si="241"/>
        <v>0.31098621330928378</v>
      </c>
      <c r="CH135" s="112">
        <f t="shared" si="242"/>
        <v>0.30789620063643652</v>
      </c>
      <c r="CI135" s="112">
        <f t="shared" si="243"/>
        <v>0.2999630029184106</v>
      </c>
      <c r="CJ135" s="112">
        <f t="shared" si="244"/>
        <v>0.2927863802114048</v>
      </c>
      <c r="CK135" s="112">
        <f t="shared" si="245"/>
        <v>0.28420134142414111</v>
      </c>
      <c r="CL135" s="112">
        <f t="shared" si="246"/>
        <v>0.30371883802853694</v>
      </c>
    </row>
    <row r="136" spans="1:90" x14ac:dyDescent="0.15">
      <c r="A136" t="s">
        <v>131</v>
      </c>
      <c r="B136" s="8">
        <f t="shared" si="247"/>
        <v>609.83985256489541</v>
      </c>
      <c r="C136" s="8">
        <f t="shared" si="248"/>
        <v>947.67297940396145</v>
      </c>
      <c r="D136" s="8">
        <f t="shared" si="249"/>
        <v>1426.2437491588548</v>
      </c>
      <c r="E136" s="8">
        <f t="shared" si="250"/>
        <v>2239.6237947973973</v>
      </c>
      <c r="F136" s="8">
        <f t="shared" si="251"/>
        <v>2683.8594488001995</v>
      </c>
      <c r="G136" s="8">
        <f t="shared" si="252"/>
        <v>2935.8895116987355</v>
      </c>
      <c r="H136" s="8">
        <f t="shared" si="253"/>
        <v>3248.1085265261222</v>
      </c>
      <c r="I136" s="8">
        <f t="shared" si="254"/>
        <v>4307.5978284719104</v>
      </c>
      <c r="J136" s="8">
        <f t="shared" si="255"/>
        <v>5650.8470255003231</v>
      </c>
      <c r="K136" s="8">
        <f t="shared" si="256"/>
        <v>7345.8336404227666</v>
      </c>
      <c r="L136" s="8">
        <f t="shared" si="257"/>
        <v>9493.3197381924874</v>
      </c>
      <c r="M136" s="8">
        <f t="shared" si="258"/>
        <v>12247.671116190597</v>
      </c>
      <c r="N136" s="8">
        <f t="shared" si="259"/>
        <v>15762.653303026589</v>
      </c>
      <c r="O136" s="8">
        <f t="shared" si="260"/>
        <v>20033.404801971294</v>
      </c>
      <c r="P136" s="24"/>
      <c r="Q136" s="72">
        <v>550.12429999999995</v>
      </c>
      <c r="R136" s="72">
        <v>859.44799999999998</v>
      </c>
      <c r="S136" s="72">
        <v>1297.96</v>
      </c>
      <c r="T136" s="72">
        <v>2007.6</v>
      </c>
      <c r="U136" s="72">
        <v>2408.5762500000001</v>
      </c>
      <c r="V136" s="72">
        <v>2553.835</v>
      </c>
      <c r="W136" s="72">
        <v>2847.5</v>
      </c>
      <c r="X136" s="72">
        <v>3779.7185217848537</v>
      </c>
      <c r="Y136" s="72">
        <v>4961.8865718229581</v>
      </c>
      <c r="Z136" s="72">
        <v>6454.0877009243832</v>
      </c>
      <c r="AA136" s="72">
        <v>8346.3615226710208</v>
      </c>
      <c r="AB136" s="72">
        <v>10778.246021589737</v>
      </c>
      <c r="AC136" s="72">
        <v>13888.605226076459</v>
      </c>
      <c r="AD136" s="72">
        <v>17667.772184609363</v>
      </c>
      <c r="AF136" s="72">
        <v>59.715552564895503</v>
      </c>
      <c r="AG136" s="72">
        <v>88.224979403961427</v>
      </c>
      <c r="AH136" s="72">
        <v>128.28374915885487</v>
      </c>
      <c r="AI136" s="72">
        <v>232.02379479739756</v>
      </c>
      <c r="AJ136" s="72">
        <v>275.28319880019961</v>
      </c>
      <c r="AK136" s="72">
        <v>382.05451169873561</v>
      </c>
      <c r="AL136" s="72">
        <v>400.60852652612203</v>
      </c>
      <c r="AM136" s="72">
        <v>527.87930668705633</v>
      </c>
      <c r="AN136" s="72">
        <v>688.96045367736531</v>
      </c>
      <c r="AO136" s="72">
        <v>891.74593949838322</v>
      </c>
      <c r="AP136" s="72">
        <v>1146.9582155214657</v>
      </c>
      <c r="AQ136" s="72">
        <v>1469.4250946008603</v>
      </c>
      <c r="AR136" s="72">
        <v>1874.0480769501291</v>
      </c>
      <c r="AS136" s="72">
        <v>2365.63261736193</v>
      </c>
      <c r="AU136" s="24">
        <f t="shared" si="205"/>
        <v>0.55397023565808357</v>
      </c>
      <c r="AV136" s="24">
        <f t="shared" si="206"/>
        <v>0.50499568960580721</v>
      </c>
      <c r="AW136" s="24">
        <f t="shared" si="207"/>
        <v>0.57029525711733609</v>
      </c>
      <c r="AX136" s="24">
        <f t="shared" si="208"/>
        <v>0.19835280149940937</v>
      </c>
      <c r="AY136" s="24">
        <f t="shared" si="209"/>
        <v>9.39058351253097E-2</v>
      </c>
      <c r="AZ136" s="24">
        <f t="shared" si="210"/>
        <v>0.1063456283294304</v>
      </c>
      <c r="BA136" s="24">
        <f t="shared" si="211"/>
        <v>0.32618654619860266</v>
      </c>
      <c r="BB136" s="24">
        <f t="shared" si="212"/>
        <v>0.3118325457752682</v>
      </c>
      <c r="BC136" s="24">
        <f t="shared" si="213"/>
        <v>0.29995266325093461</v>
      </c>
      <c r="BD136" s="24">
        <f t="shared" si="214"/>
        <v>0.2923406930906387</v>
      </c>
      <c r="BE136" s="24">
        <f t="shared" si="215"/>
        <v>0.29013574323396107</v>
      </c>
      <c r="BF136" s="24">
        <f t="shared" si="216"/>
        <v>0.28699188225175498</v>
      </c>
      <c r="BG136" s="24">
        <f t="shared" si="217"/>
        <v>0.27094115545411879</v>
      </c>
      <c r="BH136" s="24">
        <f t="shared" si="218"/>
        <v>0.29680564020246236</v>
      </c>
      <c r="BJ136" s="24">
        <f t="shared" si="219"/>
        <v>0.56227965207135933</v>
      </c>
      <c r="BK136" s="24">
        <f t="shared" si="220"/>
        <v>0.51022516778211147</v>
      </c>
      <c r="BL136" s="24">
        <f t="shared" si="221"/>
        <v>0.54673487626737338</v>
      </c>
      <c r="BM136" s="24">
        <f t="shared" si="222"/>
        <v>0.19972915421398696</v>
      </c>
      <c r="BN136" s="24">
        <f t="shared" si="223"/>
        <v>6.0308968835842247E-2</v>
      </c>
      <c r="BO136" s="24">
        <f t="shared" si="224"/>
        <v>0.11498980944344495</v>
      </c>
      <c r="BP136" s="24">
        <f t="shared" si="225"/>
        <v>0.3273813948322577</v>
      </c>
      <c r="BQ136" s="24">
        <f t="shared" si="226"/>
        <v>0.312766160555221</v>
      </c>
      <c r="BR136" s="24">
        <f t="shared" si="227"/>
        <v>0.30073261601246193</v>
      </c>
      <c r="BS136" s="24">
        <f t="shared" si="228"/>
        <v>0.29318997655944745</v>
      </c>
      <c r="BT136" s="24">
        <f t="shared" si="229"/>
        <v>0.29137061608379256</v>
      </c>
      <c r="BU136" s="24">
        <f t="shared" si="230"/>
        <v>0.28857749194594451</v>
      </c>
      <c r="BV136" s="24">
        <f t="shared" si="231"/>
        <v>0.27210557842319205</v>
      </c>
      <c r="BW136" s="24">
        <f t="shared" si="232"/>
        <v>0.29791256504801544</v>
      </c>
      <c r="BY136" s="112">
        <f t="shared" si="233"/>
        <v>0.47742046442731123</v>
      </c>
      <c r="BZ136" s="112">
        <f t="shared" si="234"/>
        <v>0.45405246932927867</v>
      </c>
      <c r="CA136" s="112">
        <f t="shared" si="235"/>
        <v>0.8086764404591924</v>
      </c>
      <c r="CB136" s="112">
        <f t="shared" si="236"/>
        <v>0.18644382590404596</v>
      </c>
      <c r="CC136" s="112">
        <f t="shared" si="237"/>
        <v>0.38785989615018446</v>
      </c>
      <c r="CD136" s="112">
        <f t="shared" si="238"/>
        <v>4.8563789352700892E-2</v>
      </c>
      <c r="CE136" s="112">
        <f t="shared" si="239"/>
        <v>0.3176936378877484</v>
      </c>
      <c r="CF136" s="112">
        <f t="shared" si="240"/>
        <v>0.30514768233906731</v>
      </c>
      <c r="CG136" s="112">
        <f t="shared" si="241"/>
        <v>0.29433545095170399</v>
      </c>
      <c r="CH136" s="112">
        <f t="shared" si="242"/>
        <v>0.28619393116232428</v>
      </c>
      <c r="CI136" s="112">
        <f t="shared" si="243"/>
        <v>0.28114963101143542</v>
      </c>
      <c r="CJ136" s="112">
        <f t="shared" si="244"/>
        <v>0.27536142116803619</v>
      </c>
      <c r="CK136" s="112">
        <f t="shared" si="245"/>
        <v>0.26231159512824087</v>
      </c>
      <c r="CL136" s="112">
        <f t="shared" si="246"/>
        <v>0.28876965447188963</v>
      </c>
    </row>
    <row r="137" spans="1:90" x14ac:dyDescent="0.15">
      <c r="A137" t="s">
        <v>139</v>
      </c>
      <c r="B137" s="8">
        <f t="shared" si="247"/>
        <v>6413.1142693298825</v>
      </c>
      <c r="C137" s="8">
        <f t="shared" si="248"/>
        <v>8469.9066855943638</v>
      </c>
      <c r="D137" s="8">
        <f t="shared" si="249"/>
        <v>9677.6152006328994</v>
      </c>
      <c r="E137" s="8">
        <f t="shared" si="250"/>
        <v>12844.315325081581</v>
      </c>
      <c r="F137" s="8">
        <f t="shared" si="251"/>
        <v>18114.659503488594</v>
      </c>
      <c r="G137" s="8">
        <f t="shared" si="252"/>
        <v>23373.99261598305</v>
      </c>
      <c r="H137" s="8">
        <f t="shared" si="253"/>
        <v>30822.362800070339</v>
      </c>
      <c r="I137" s="8">
        <f t="shared" si="254"/>
        <v>38163.831050750872</v>
      </c>
      <c r="J137" s="8">
        <f t="shared" si="255"/>
        <v>47261.858086795371</v>
      </c>
      <c r="K137" s="8">
        <f t="shared" si="256"/>
        <v>58813.988621175034</v>
      </c>
      <c r="L137" s="8">
        <f t="shared" si="257"/>
        <v>73313.38025377896</v>
      </c>
      <c r="M137" s="8">
        <f t="shared" si="258"/>
        <v>91181.337736802059</v>
      </c>
      <c r="N137" s="8">
        <f t="shared" si="259"/>
        <v>113222.47231706539</v>
      </c>
      <c r="O137" s="8">
        <f t="shared" si="260"/>
        <v>140037.91434096964</v>
      </c>
      <c r="P137" s="24"/>
      <c r="Q137" s="72">
        <v>5408.2880000000005</v>
      </c>
      <c r="R137" s="72">
        <v>6790.1549999999997</v>
      </c>
      <c r="S137" s="72">
        <v>7524.7611776727426</v>
      </c>
      <c r="T137" s="72">
        <v>9601</v>
      </c>
      <c r="U137" s="72">
        <v>13136</v>
      </c>
      <c r="V137" s="72">
        <v>16706</v>
      </c>
      <c r="W137" s="72">
        <v>22217.040650406001</v>
      </c>
      <c r="X137" s="72">
        <v>26925.913387218458</v>
      </c>
      <c r="Y137" s="72">
        <v>32594.896684033301</v>
      </c>
      <c r="Z137" s="72">
        <v>39668.078886157848</v>
      </c>
      <c r="AA137" s="72">
        <v>48343.504604697038</v>
      </c>
      <c r="AB137" s="72">
        <v>58800.844808947615</v>
      </c>
      <c r="AC137" s="72">
        <v>71473.752383073079</v>
      </c>
      <c r="AD137" s="72">
        <v>86550.622015086701</v>
      </c>
      <c r="AF137" s="72">
        <v>1004.8262693298818</v>
      </c>
      <c r="AG137" s="72">
        <v>1679.751685594365</v>
      </c>
      <c r="AH137" s="72">
        <v>2152.8540229601558</v>
      </c>
      <c r="AI137" s="72">
        <v>3243.3153250815812</v>
      </c>
      <c r="AJ137" s="72">
        <v>4978.659503488595</v>
      </c>
      <c r="AK137" s="72">
        <v>6667.992615983052</v>
      </c>
      <c r="AL137" s="72">
        <v>8605.3221496643382</v>
      </c>
      <c r="AM137" s="72">
        <v>11237.917663532413</v>
      </c>
      <c r="AN137" s="72">
        <v>14666.961402762066</v>
      </c>
      <c r="AO137" s="72">
        <v>19145.909735017187</v>
      </c>
      <c r="AP137" s="72">
        <v>24969.875649081918</v>
      </c>
      <c r="AQ137" s="72">
        <v>32380.492927854437</v>
      </c>
      <c r="AR137" s="72">
        <v>41748.71993399231</v>
      </c>
      <c r="AS137" s="72">
        <v>53487.292325882954</v>
      </c>
      <c r="AU137" s="24">
        <f t="shared" si="205"/>
        <v>0.32071663311862353</v>
      </c>
      <c r="AV137" s="24">
        <f t="shared" si="206"/>
        <v>0.14258817244027133</v>
      </c>
      <c r="AW137" s="24">
        <f t="shared" si="207"/>
        <v>0.32721905746382496</v>
      </c>
      <c r="AX137" s="24">
        <f t="shared" si="208"/>
        <v>0.41032503835493772</v>
      </c>
      <c r="AY137" s="24">
        <f t="shared" si="209"/>
        <v>0.29033574224685776</v>
      </c>
      <c r="AZ137" s="24">
        <f t="shared" si="210"/>
        <v>0.31866058599651148</v>
      </c>
      <c r="BA137" s="24">
        <f t="shared" si="211"/>
        <v>0.23818641998022883</v>
      </c>
      <c r="BB137" s="24">
        <f t="shared" si="212"/>
        <v>0.23839396584545702</v>
      </c>
      <c r="BC137" s="24">
        <f t="shared" si="213"/>
        <v>0.24442819224678858</v>
      </c>
      <c r="BD137" s="24">
        <f t="shared" si="214"/>
        <v>0.24652964324517268</v>
      </c>
      <c r="BE137" s="24">
        <f t="shared" si="215"/>
        <v>0.24372027890641546</v>
      </c>
      <c r="BF137" s="24">
        <f t="shared" si="216"/>
        <v>0.24172857217653232</v>
      </c>
      <c r="BG137" s="24">
        <f t="shared" si="217"/>
        <v>0.23683851337224793</v>
      </c>
      <c r="BH137" s="24">
        <f t="shared" si="218"/>
        <v>0.24139898670325333</v>
      </c>
      <c r="BJ137" s="24">
        <f t="shared" si="219"/>
        <v>0.25550913708737388</v>
      </c>
      <c r="BK137" s="24">
        <f t="shared" si="220"/>
        <v>0.10818695267968748</v>
      </c>
      <c r="BL137" s="24">
        <f t="shared" si="221"/>
        <v>0.2759208928102348</v>
      </c>
      <c r="BM137" s="24">
        <f t="shared" si="222"/>
        <v>0.36819081345693161</v>
      </c>
      <c r="BN137" s="24">
        <f t="shared" si="223"/>
        <v>0.27177222898903786</v>
      </c>
      <c r="BO137" s="24">
        <f t="shared" si="224"/>
        <v>0.32988391298970443</v>
      </c>
      <c r="BP137" s="24">
        <f t="shared" si="225"/>
        <v>0.2119486933884871</v>
      </c>
      <c r="BQ137" s="24">
        <f t="shared" si="226"/>
        <v>0.2105400554213277</v>
      </c>
      <c r="BR137" s="24">
        <f t="shared" si="227"/>
        <v>0.21700274956200016</v>
      </c>
      <c r="BS137" s="24">
        <f t="shared" si="228"/>
        <v>0.21870042518158028</v>
      </c>
      <c r="BT137" s="24">
        <f t="shared" si="229"/>
        <v>0.2163132418669238</v>
      </c>
      <c r="BU137" s="24">
        <f t="shared" si="230"/>
        <v>0.21552254249580183</v>
      </c>
      <c r="BV137" s="24">
        <f t="shared" si="231"/>
        <v>0.2109427465233269</v>
      </c>
      <c r="BW137" s="24">
        <f t="shared" si="232"/>
        <v>0.21442064210630596</v>
      </c>
      <c r="BY137" s="112">
        <f t="shared" si="233"/>
        <v>0.6716836898726688</v>
      </c>
      <c r="BZ137" s="112">
        <f t="shared" si="234"/>
        <v>0.28165016378500485</v>
      </c>
      <c r="CA137" s="112">
        <f t="shared" si="235"/>
        <v>0.50651892348095684</v>
      </c>
      <c r="CB137" s="112">
        <f t="shared" si="236"/>
        <v>0.53505256334068085</v>
      </c>
      <c r="CC137" s="112">
        <f t="shared" si="237"/>
        <v>0.33931485198188893</v>
      </c>
      <c r="CD137" s="112">
        <f t="shared" si="238"/>
        <v>0.29054164352815026</v>
      </c>
      <c r="CE137" s="112">
        <f t="shared" si="239"/>
        <v>0.30592643344221138</v>
      </c>
      <c r="CF137" s="112">
        <f t="shared" si="240"/>
        <v>0.30513159482891261</v>
      </c>
      <c r="CG137" s="112">
        <f t="shared" si="241"/>
        <v>0.30537670409439066</v>
      </c>
      <c r="CH137" s="112">
        <f t="shared" si="242"/>
        <v>0.30418851831380489</v>
      </c>
      <c r="CI137" s="112">
        <f t="shared" si="243"/>
        <v>0.29678230612433953</v>
      </c>
      <c r="CJ137" s="112">
        <f t="shared" si="244"/>
        <v>0.28931699795339161</v>
      </c>
      <c r="CK137" s="112">
        <f t="shared" si="245"/>
        <v>0.28117203139282254</v>
      </c>
      <c r="CL137" s="112">
        <f t="shared" si="246"/>
        <v>0.29823939267556421</v>
      </c>
    </row>
    <row r="138" spans="1:90" x14ac:dyDescent="0.15">
      <c r="A138" t="s">
        <v>36</v>
      </c>
      <c r="B138" s="8">
        <f t="shared" si="247"/>
        <v>18330.431479390005</v>
      </c>
      <c r="C138" s="8">
        <f t="shared" si="248"/>
        <v>24588.501510288464</v>
      </c>
      <c r="D138" s="8">
        <f t="shared" si="249"/>
        <v>32982.101930642748</v>
      </c>
      <c r="E138" s="8">
        <f t="shared" si="250"/>
        <v>45123.092153868842</v>
      </c>
      <c r="F138" s="8">
        <f t="shared" si="251"/>
        <v>59198.188453980445</v>
      </c>
      <c r="G138" s="8">
        <f t="shared" si="252"/>
        <v>69835.640291826334</v>
      </c>
      <c r="H138" s="8">
        <f t="shared" si="253"/>
        <v>73001.415399266407</v>
      </c>
      <c r="I138" s="8">
        <f t="shared" si="254"/>
        <v>95149.042291224992</v>
      </c>
      <c r="J138" s="8">
        <f t="shared" si="255"/>
        <v>122697.14266083619</v>
      </c>
      <c r="K138" s="8">
        <f t="shared" si="256"/>
        <v>157744.47247215122</v>
      </c>
      <c r="L138" s="8">
        <f t="shared" si="257"/>
        <v>202484.59158529725</v>
      </c>
      <c r="M138" s="8">
        <f t="shared" si="258"/>
        <v>258202.9732225487</v>
      </c>
      <c r="N138" s="8">
        <f t="shared" si="259"/>
        <v>328103.94332218787</v>
      </c>
      <c r="O138" s="8">
        <f t="shared" si="260"/>
        <v>415016.31269906135</v>
      </c>
      <c r="P138" s="24"/>
      <c r="Q138" s="72">
        <v>13657.205</v>
      </c>
      <c r="R138" s="72">
        <v>18382.835999999999</v>
      </c>
      <c r="S138" s="72">
        <v>24438.340999999997</v>
      </c>
      <c r="T138" s="72">
        <v>32442.11</v>
      </c>
      <c r="U138" s="72">
        <v>42383.865999999995</v>
      </c>
      <c r="V138" s="72">
        <v>49773.01</v>
      </c>
      <c r="W138" s="72">
        <v>50249</v>
      </c>
      <c r="X138" s="72">
        <v>65018.265657428012</v>
      </c>
      <c r="Y138" s="72">
        <v>82891.526054599191</v>
      </c>
      <c r="Z138" s="72">
        <v>105173.45381269557</v>
      </c>
      <c r="AA138" s="72">
        <v>133046.27658002143</v>
      </c>
      <c r="AB138" s="72">
        <v>167209.95841070695</v>
      </c>
      <c r="AC138" s="72">
        <v>209737.13278082426</v>
      </c>
      <c r="AD138" s="72">
        <v>262203.15273550153</v>
      </c>
      <c r="AF138" s="72">
        <v>4673.2264793900058</v>
      </c>
      <c r="AG138" s="72">
        <v>6205.6655102884652</v>
      </c>
      <c r="AH138" s="72">
        <v>8543.7609306427476</v>
      </c>
      <c r="AI138" s="72">
        <v>12680.982153868845</v>
      </c>
      <c r="AJ138" s="72">
        <v>16814.322453980447</v>
      </c>
      <c r="AK138" s="72">
        <v>20062.630291826325</v>
      </c>
      <c r="AL138" s="72">
        <v>22752.415399266411</v>
      </c>
      <c r="AM138" s="72">
        <v>30130.776633796984</v>
      </c>
      <c r="AN138" s="72">
        <v>39805.616606237003</v>
      </c>
      <c r="AO138" s="72">
        <v>52571.018659455658</v>
      </c>
      <c r="AP138" s="72">
        <v>69438.315005275843</v>
      </c>
      <c r="AQ138" s="72">
        <v>90993.014811841742</v>
      </c>
      <c r="AR138" s="72">
        <v>118366.81054136359</v>
      </c>
      <c r="AS138" s="72">
        <v>152813.15996355982</v>
      </c>
      <c r="AU138" s="24">
        <f t="shared" si="205"/>
        <v>0.34140331273351521</v>
      </c>
      <c r="AV138" s="24">
        <f t="shared" si="206"/>
        <v>0.34136282834650111</v>
      </c>
      <c r="AW138" s="24">
        <f t="shared" si="207"/>
        <v>0.36810844405117304</v>
      </c>
      <c r="AX138" s="24">
        <f t="shared" si="208"/>
        <v>0.31192667940653984</v>
      </c>
      <c r="AY138" s="24">
        <f t="shared" si="209"/>
        <v>0.179692185109942</v>
      </c>
      <c r="AZ138" s="24">
        <f t="shared" si="210"/>
        <v>4.5331797549375441E-2</v>
      </c>
      <c r="BA138" s="24">
        <f t="shared" si="211"/>
        <v>0.30338626683916514</v>
      </c>
      <c r="BB138" s="24">
        <f t="shared" si="212"/>
        <v>0.28952577667880308</v>
      </c>
      <c r="BC138" s="24">
        <f t="shared" si="213"/>
        <v>0.28564096156822583</v>
      </c>
      <c r="BD138" s="24">
        <f t="shared" si="214"/>
        <v>0.28362400540560695</v>
      </c>
      <c r="BE138" s="24">
        <f t="shared" si="215"/>
        <v>0.2751734401171948</v>
      </c>
      <c r="BF138" s="24">
        <f t="shared" si="216"/>
        <v>0.27072101156399375</v>
      </c>
      <c r="BG138" s="24">
        <f t="shared" si="217"/>
        <v>0.26489279128086629</v>
      </c>
      <c r="BH138" s="24">
        <f t="shared" si="218"/>
        <v>0.28179663373381736</v>
      </c>
      <c r="BJ138" s="24">
        <f t="shared" si="219"/>
        <v>0.34601743182444711</v>
      </c>
      <c r="BK138" s="24">
        <f t="shared" si="220"/>
        <v>0.32941081561082286</v>
      </c>
      <c r="BL138" s="24">
        <f t="shared" si="221"/>
        <v>0.3275086880897522</v>
      </c>
      <c r="BM138" s="24">
        <f t="shared" si="222"/>
        <v>0.30644603572332363</v>
      </c>
      <c r="BN138" s="24">
        <f t="shared" si="223"/>
        <v>0.17433860327889872</v>
      </c>
      <c r="BO138" s="24">
        <f t="shared" si="224"/>
        <v>9.5632150838376173E-3</v>
      </c>
      <c r="BP138" s="24">
        <f t="shared" si="225"/>
        <v>0.29392158366192378</v>
      </c>
      <c r="BQ138" s="24">
        <f t="shared" si="226"/>
        <v>0.27489598832646278</v>
      </c>
      <c r="BR138" s="24">
        <f t="shared" si="227"/>
        <v>0.26880827050306277</v>
      </c>
      <c r="BS138" s="24">
        <f t="shared" si="228"/>
        <v>0.26501766136695326</v>
      </c>
      <c r="BT138" s="24">
        <f t="shared" si="229"/>
        <v>0.256780442932107</v>
      </c>
      <c r="BU138" s="24">
        <f t="shared" si="230"/>
        <v>0.25433398090836534</v>
      </c>
      <c r="BV138" s="24">
        <f t="shared" si="231"/>
        <v>0.25015131683670133</v>
      </c>
      <c r="BW138" s="24">
        <f t="shared" si="232"/>
        <v>0.26619763497237559</v>
      </c>
      <c r="BY138" s="112">
        <f t="shared" si="233"/>
        <v>0.32791884528962267</v>
      </c>
      <c r="BZ138" s="112">
        <f t="shared" si="234"/>
        <v>0.3767678771080909</v>
      </c>
      <c r="CA138" s="112">
        <f t="shared" si="235"/>
        <v>0.48423887990447945</v>
      </c>
      <c r="CB138" s="112">
        <f t="shared" si="236"/>
        <v>0.32594796285952987</v>
      </c>
      <c r="CC138" s="112">
        <f t="shared" si="237"/>
        <v>0.19318695991088886</v>
      </c>
      <c r="CD138" s="112">
        <f t="shared" si="238"/>
        <v>0.13406941504254943</v>
      </c>
      <c r="CE138" s="112">
        <f t="shared" si="239"/>
        <v>0.32428914051773461</v>
      </c>
      <c r="CF138" s="112">
        <f t="shared" si="240"/>
        <v>0.32109494189366417</v>
      </c>
      <c r="CG138" s="112">
        <f t="shared" si="241"/>
        <v>0.32069348854700297</v>
      </c>
      <c r="CH138" s="112">
        <f t="shared" si="242"/>
        <v>0.32084781265288176</v>
      </c>
      <c r="CI138" s="112">
        <f t="shared" si="243"/>
        <v>0.31041507566720483</v>
      </c>
      <c r="CJ138" s="112">
        <f t="shared" si="244"/>
        <v>0.30083403419621013</v>
      </c>
      <c r="CK138" s="112">
        <f t="shared" si="245"/>
        <v>0.29101358112677089</v>
      </c>
      <c r="CL138" s="112">
        <f t="shared" si="246"/>
        <v>0.31268914092014333</v>
      </c>
    </row>
    <row r="139" spans="1:90" x14ac:dyDescent="0.15">
      <c r="A139" t="s">
        <v>226</v>
      </c>
      <c r="B139" s="8">
        <f t="shared" si="247"/>
        <v>51.174866729217435</v>
      </c>
      <c r="C139" s="8">
        <f t="shared" si="248"/>
        <v>72.323461396502026</v>
      </c>
      <c r="D139" s="8">
        <f t="shared" si="249"/>
        <v>127.48872872110621</v>
      </c>
      <c r="E139" s="8">
        <f t="shared" si="250"/>
        <v>134.4748914272013</v>
      </c>
      <c r="F139" s="8">
        <f t="shared" si="251"/>
        <v>170.97090497616901</v>
      </c>
      <c r="G139" s="8">
        <f t="shared" si="252"/>
        <v>428.05302666411376</v>
      </c>
      <c r="H139" s="8">
        <f t="shared" si="253"/>
        <v>547.92595013123946</v>
      </c>
      <c r="I139" s="8">
        <f t="shared" si="254"/>
        <v>784.319174265681</v>
      </c>
      <c r="J139" s="8">
        <f t="shared" si="255"/>
        <v>1119.7372457236504</v>
      </c>
      <c r="K139" s="8">
        <f t="shared" si="256"/>
        <v>1557.381372318488</v>
      </c>
      <c r="L139" s="8">
        <f t="shared" si="257"/>
        <v>2172.0624211919344</v>
      </c>
      <c r="M139" s="8">
        <f t="shared" si="258"/>
        <v>3014.9845489082632</v>
      </c>
      <c r="N139" s="8">
        <f t="shared" si="259"/>
        <v>4140.1924962384483</v>
      </c>
      <c r="O139" s="8">
        <f t="shared" si="260"/>
        <v>5654.0045133975982</v>
      </c>
      <c r="P139" s="24"/>
      <c r="Q139" s="72">
        <v>45.782000000000004</v>
      </c>
      <c r="R139" s="72">
        <v>65.094999999999999</v>
      </c>
      <c r="S139" s="72">
        <v>112.075</v>
      </c>
      <c r="T139" s="72">
        <v>122.10599999999999</v>
      </c>
      <c r="U139" s="72">
        <v>154.06099999999998</v>
      </c>
      <c r="V139" s="72">
        <v>390.10599999999999</v>
      </c>
      <c r="W139" s="72">
        <v>501.30600000000004</v>
      </c>
      <c r="X139" s="72">
        <v>719.57845250853097</v>
      </c>
      <c r="Y139" s="72">
        <v>1030.1223955182445</v>
      </c>
      <c r="Z139" s="72">
        <v>1436.4664955848123</v>
      </c>
      <c r="AA139" s="72">
        <v>2008.5885993451934</v>
      </c>
      <c r="AB139" s="72">
        <v>2795.0966778880056</v>
      </c>
      <c r="AC139" s="72">
        <v>3847.6025963843713</v>
      </c>
      <c r="AD139" s="72">
        <v>5266.9074806101098</v>
      </c>
      <c r="AF139" s="72">
        <v>5.392866729217431</v>
      </c>
      <c r="AG139" s="72">
        <v>7.2284613965020208</v>
      </c>
      <c r="AH139" s="72">
        <v>15.413728721106203</v>
      </c>
      <c r="AI139" s="72">
        <v>12.368891427201298</v>
      </c>
      <c r="AJ139" s="72">
        <v>16.909904976169035</v>
      </c>
      <c r="AK139" s="72">
        <v>37.94702666411375</v>
      </c>
      <c r="AL139" s="72">
        <v>46.619950131239378</v>
      </c>
      <c r="AM139" s="72">
        <v>64.740721757150055</v>
      </c>
      <c r="AN139" s="72">
        <v>89.61485020540583</v>
      </c>
      <c r="AO139" s="72">
        <v>120.91487673367581</v>
      </c>
      <c r="AP139" s="72">
        <v>163.473821846741</v>
      </c>
      <c r="AQ139" s="72">
        <v>219.88787102025762</v>
      </c>
      <c r="AR139" s="72">
        <v>292.58989985407692</v>
      </c>
      <c r="AS139" s="72">
        <v>387.09703278748799</v>
      </c>
      <c r="AU139" s="24">
        <f t="shared" si="205"/>
        <v>0.41326135306201306</v>
      </c>
      <c r="AV139" s="24">
        <f t="shared" si="206"/>
        <v>0.76275756524109473</v>
      </c>
      <c r="AW139" s="24">
        <f t="shared" si="207"/>
        <v>5.4798277276558283E-2</v>
      </c>
      <c r="AX139" s="24">
        <f t="shared" si="208"/>
        <v>0.2713964901672743</v>
      </c>
      <c r="AY139" s="24">
        <f t="shared" si="209"/>
        <v>1.5036600626508849</v>
      </c>
      <c r="AZ139" s="24">
        <f t="shared" si="210"/>
        <v>0.28004222841575199</v>
      </c>
      <c r="BA139" s="24">
        <f t="shared" si="211"/>
        <v>0.43143279502973075</v>
      </c>
      <c r="BB139" s="24">
        <f t="shared" si="212"/>
        <v>0.42765507010842185</v>
      </c>
      <c r="BC139" s="24">
        <f t="shared" si="213"/>
        <v>0.39084537757963234</v>
      </c>
      <c r="BD139" s="24">
        <f t="shared" si="214"/>
        <v>0.39468884102444668</v>
      </c>
      <c r="BE139" s="24">
        <f t="shared" si="215"/>
        <v>0.38807454127113417</v>
      </c>
      <c r="BF139" s="24">
        <f t="shared" si="216"/>
        <v>0.37320521186008304</v>
      </c>
      <c r="BG139" s="24">
        <f t="shared" si="217"/>
        <v>0.36563807565337036</v>
      </c>
      <c r="BH139" s="24">
        <f t="shared" si="218"/>
        <v>0.39574119678156428</v>
      </c>
      <c r="BJ139" s="24">
        <f t="shared" si="219"/>
        <v>0.42184701411034897</v>
      </c>
      <c r="BK139" s="24">
        <f t="shared" si="220"/>
        <v>0.72171441738996855</v>
      </c>
      <c r="BL139" s="24">
        <f t="shared" si="221"/>
        <v>8.9502565246486698E-2</v>
      </c>
      <c r="BM139" s="24">
        <f t="shared" si="222"/>
        <v>0.26169885181727337</v>
      </c>
      <c r="BN139" s="24">
        <f t="shared" si="223"/>
        <v>1.5321528485470046</v>
      </c>
      <c r="BO139" s="24">
        <f t="shared" si="224"/>
        <v>0.28505072980164381</v>
      </c>
      <c r="BP139" s="24">
        <f t="shared" si="225"/>
        <v>0.43540762031280478</v>
      </c>
      <c r="BQ139" s="24">
        <f t="shared" si="226"/>
        <v>0.43156370500967989</v>
      </c>
      <c r="BR139" s="24">
        <f t="shared" si="227"/>
        <v>0.3944619608645048</v>
      </c>
      <c r="BS139" s="24">
        <f t="shared" si="228"/>
        <v>0.39828433556848086</v>
      </c>
      <c r="BT139" s="24">
        <f t="shared" si="229"/>
        <v>0.39157250957175416</v>
      </c>
      <c r="BU139" s="24">
        <f t="shared" si="230"/>
        <v>0.37655438784022532</v>
      </c>
      <c r="BV139" s="24">
        <f t="shared" si="231"/>
        <v>0.3688803218813379</v>
      </c>
      <c r="BW139" s="24">
        <f t="shared" si="232"/>
        <v>0.39933541859684119</v>
      </c>
      <c r="BY139" s="112">
        <f t="shared" si="233"/>
        <v>0.3403745650415797</v>
      </c>
      <c r="BZ139" s="112">
        <f t="shared" si="234"/>
        <v>1.1323664713164514</v>
      </c>
      <c r="CA139" s="112">
        <f t="shared" si="235"/>
        <v>-0.19754060480742552</v>
      </c>
      <c r="CB139" s="112">
        <f t="shared" si="236"/>
        <v>0.3671318141722284</v>
      </c>
      <c r="CC139" s="112">
        <f t="shared" si="237"/>
        <v>1.2440709582692584</v>
      </c>
      <c r="CD139" s="112">
        <f t="shared" si="238"/>
        <v>0.22855343961184582</v>
      </c>
      <c r="CE139" s="112">
        <f t="shared" si="239"/>
        <v>0.38869135584442005</v>
      </c>
      <c r="CF139" s="112">
        <f t="shared" si="240"/>
        <v>0.3842114788519273</v>
      </c>
      <c r="CG139" s="112">
        <f t="shared" si="241"/>
        <v>0.349272765133539</v>
      </c>
      <c r="CH139" s="112">
        <f t="shared" si="242"/>
        <v>0.35197443244973492</v>
      </c>
      <c r="CI139" s="112">
        <f t="shared" si="243"/>
        <v>0.34509530967230684</v>
      </c>
      <c r="CJ139" s="112">
        <f t="shared" si="244"/>
        <v>0.33063228315636151</v>
      </c>
      <c r="CK139" s="112">
        <f t="shared" si="245"/>
        <v>0.32300203452184961</v>
      </c>
      <c r="CL139" s="112">
        <f t="shared" si="246"/>
        <v>0.35307275162114471</v>
      </c>
    </row>
    <row r="140" spans="1:90" x14ac:dyDescent="0.15">
      <c r="A140" t="s">
        <v>227</v>
      </c>
      <c r="B140" s="8">
        <f t="shared" si="247"/>
        <v>2.0608249999999999</v>
      </c>
      <c r="C140" s="8">
        <f t="shared" si="248"/>
        <v>3.4256324593766236</v>
      </c>
      <c r="D140" s="8">
        <f t="shared" si="249"/>
        <v>24.691353406084566</v>
      </c>
      <c r="E140" s="8">
        <f t="shared" si="250"/>
        <v>36.809720295346651</v>
      </c>
      <c r="F140" s="8">
        <f t="shared" si="251"/>
        <v>60.144356934521369</v>
      </c>
      <c r="G140" s="8">
        <f t="shared" si="252"/>
        <v>71.997097608935803</v>
      </c>
      <c r="H140" s="8">
        <f t="shared" si="253"/>
        <v>84.864781411426691</v>
      </c>
      <c r="I140" s="8">
        <f t="shared" si="254"/>
        <v>123.74668448438362</v>
      </c>
      <c r="J140" s="8">
        <f t="shared" si="255"/>
        <v>175.75457184997114</v>
      </c>
      <c r="K140" s="8">
        <f t="shared" si="256"/>
        <v>241.73583880559104</v>
      </c>
      <c r="L140" s="8">
        <f t="shared" si="257"/>
        <v>332.1344431266964</v>
      </c>
      <c r="M140" s="8">
        <f t="shared" si="258"/>
        <v>454.55153233207744</v>
      </c>
      <c r="N140" s="8">
        <f t="shared" si="259"/>
        <v>617.09150695547714</v>
      </c>
      <c r="O140" s="8">
        <f t="shared" si="260"/>
        <v>832.97533484674125</v>
      </c>
      <c r="P140" s="24"/>
      <c r="Q140" s="72">
        <v>1.865</v>
      </c>
      <c r="R140" s="72">
        <v>3.1100000000000003</v>
      </c>
      <c r="S140" s="72">
        <v>22.488</v>
      </c>
      <c r="T140" s="72">
        <v>33.6</v>
      </c>
      <c r="U140" s="72">
        <v>55</v>
      </c>
      <c r="V140" s="72">
        <v>66</v>
      </c>
      <c r="W140" s="72">
        <v>78</v>
      </c>
      <c r="X140" s="72">
        <v>114.02653454540551</v>
      </c>
      <c r="Y140" s="72">
        <v>162.34996256443611</v>
      </c>
      <c r="Z140" s="72">
        <v>223.83532404439967</v>
      </c>
      <c r="AA140" s="72">
        <v>308.25715553931252</v>
      </c>
      <c r="AB140" s="72">
        <v>422.82875068256942</v>
      </c>
      <c r="AC140" s="72">
        <v>575.28671868746244</v>
      </c>
      <c r="AD140" s="72">
        <v>778.20202736414024</v>
      </c>
      <c r="AF140" s="72">
        <v>0.195825</v>
      </c>
      <c r="AG140" s="72">
        <v>0.31563245937662321</v>
      </c>
      <c r="AH140" s="72">
        <v>2.2033534060845672</v>
      </c>
      <c r="AI140" s="72">
        <v>3.209720295346647</v>
      </c>
      <c r="AJ140" s="72">
        <v>5.1443569345213707</v>
      </c>
      <c r="AK140" s="72">
        <v>5.9970976089357961</v>
      </c>
      <c r="AL140" s="72">
        <v>6.8647814114266961</v>
      </c>
      <c r="AM140" s="72">
        <v>9.7201499389781105</v>
      </c>
      <c r="AN140" s="72">
        <v>13.40460928553502</v>
      </c>
      <c r="AO140" s="72">
        <v>17.900514761191367</v>
      </c>
      <c r="AP140" s="72">
        <v>23.877287587383858</v>
      </c>
      <c r="AQ140" s="72">
        <v>31.722781649508033</v>
      </c>
      <c r="AR140" s="72">
        <v>41.804788268014647</v>
      </c>
      <c r="AS140" s="72">
        <v>54.773307482601027</v>
      </c>
      <c r="AU140" s="24">
        <f t="shared" si="205"/>
        <v>0.66226266634800335</v>
      </c>
      <c r="AV140" s="24">
        <f t="shared" si="206"/>
        <v>6.2078232848651114</v>
      </c>
      <c r="AW140" s="24">
        <f t="shared" si="207"/>
        <v>0.49079395081987753</v>
      </c>
      <c r="AX140" s="24">
        <f t="shared" si="208"/>
        <v>0.63392594271151248</v>
      </c>
      <c r="AY140" s="24">
        <f t="shared" si="209"/>
        <v>0.19707153386507081</v>
      </c>
      <c r="AZ140" s="24">
        <f t="shared" si="210"/>
        <v>0.1787250351727212</v>
      </c>
      <c r="BA140" s="24">
        <f t="shared" si="211"/>
        <v>0.45816300267665144</v>
      </c>
      <c r="BB140" s="24">
        <f t="shared" si="212"/>
        <v>0.42027701657049832</v>
      </c>
      <c r="BC140" s="24">
        <f t="shared" si="213"/>
        <v>0.37541707314415285</v>
      </c>
      <c r="BD140" s="24">
        <f t="shared" si="214"/>
        <v>0.37395615299643592</v>
      </c>
      <c r="BE140" s="24">
        <f t="shared" si="215"/>
        <v>0.36857691738608289</v>
      </c>
      <c r="BF140" s="24">
        <f t="shared" si="216"/>
        <v>0.35758316288031877</v>
      </c>
      <c r="BG140" s="24">
        <f t="shared" si="217"/>
        <v>0.34984086712903029</v>
      </c>
      <c r="BH140" s="24">
        <f t="shared" si="218"/>
        <v>0.38580033998300323</v>
      </c>
      <c r="BJ140" s="24">
        <f t="shared" si="219"/>
        <v>0.66756032171581792</v>
      </c>
      <c r="BK140" s="24">
        <f t="shared" si="220"/>
        <v>6.2308681672025719</v>
      </c>
      <c r="BL140" s="24">
        <f t="shared" si="221"/>
        <v>0.49413020277481334</v>
      </c>
      <c r="BM140" s="24">
        <f t="shared" si="222"/>
        <v>0.63690476190476186</v>
      </c>
      <c r="BN140" s="24">
        <f t="shared" si="223"/>
        <v>0.19999999999999996</v>
      </c>
      <c r="BO140" s="24">
        <f t="shared" si="224"/>
        <v>0.18181818181818188</v>
      </c>
      <c r="BP140" s="24">
        <f t="shared" si="225"/>
        <v>0.46187864801801948</v>
      </c>
      <c r="BQ140" s="24">
        <f t="shared" si="226"/>
        <v>0.42379107820546946</v>
      </c>
      <c r="BR140" s="24">
        <f t="shared" si="227"/>
        <v>0.37872113124485773</v>
      </c>
      <c r="BS140" s="24">
        <f t="shared" si="228"/>
        <v>0.3771604497874832</v>
      </c>
      <c r="BT140" s="24">
        <f t="shared" si="229"/>
        <v>0.37167537909317216</v>
      </c>
      <c r="BU140" s="24">
        <f t="shared" si="230"/>
        <v>0.36056670167007621</v>
      </c>
      <c r="BV140" s="24">
        <f t="shared" si="231"/>
        <v>0.3527203081267658</v>
      </c>
      <c r="BW140" s="24">
        <f t="shared" si="232"/>
        <v>0.38903748220417644</v>
      </c>
      <c r="BY140" s="112">
        <f t="shared" si="233"/>
        <v>0.61180880570214846</v>
      </c>
      <c r="BZ140" s="112">
        <f t="shared" si="234"/>
        <v>5.9807567017543413</v>
      </c>
      <c r="CA140" s="112">
        <f t="shared" si="235"/>
        <v>0.45674329251176626</v>
      </c>
      <c r="CB140" s="112">
        <f t="shared" si="236"/>
        <v>0.60274306206042305</v>
      </c>
      <c r="CC140" s="112">
        <f t="shared" si="237"/>
        <v>0.16576234605574935</v>
      </c>
      <c r="CD140" s="112">
        <f t="shared" si="238"/>
        <v>0.14468395531832501</v>
      </c>
      <c r="CE140" s="112">
        <f t="shared" si="239"/>
        <v>0.41594456639195276</v>
      </c>
      <c r="CF140" s="112">
        <f t="shared" si="240"/>
        <v>0.37905375633992122</v>
      </c>
      <c r="CG140" s="112">
        <f t="shared" si="241"/>
        <v>0.33539996428750074</v>
      </c>
      <c r="CH140" s="112">
        <f t="shared" si="242"/>
        <v>0.33388832142136149</v>
      </c>
      <c r="CI140" s="112">
        <f t="shared" si="243"/>
        <v>0.32857559860649888</v>
      </c>
      <c r="CJ140" s="112">
        <f t="shared" si="244"/>
        <v>0.31781596992024719</v>
      </c>
      <c r="CK140" s="112">
        <f t="shared" si="245"/>
        <v>0.31021612001582</v>
      </c>
      <c r="CL140" s="112">
        <f t="shared" si="246"/>
        <v>0.34539216241259418</v>
      </c>
    </row>
    <row r="141" spans="1:90" x14ac:dyDescent="0.15">
      <c r="A141" t="s">
        <v>115</v>
      </c>
      <c r="B141" s="8">
        <f t="shared" si="247"/>
        <v>4661.2637483515036</v>
      </c>
      <c r="C141" s="8">
        <f t="shared" si="248"/>
        <v>5342.465327077849</v>
      </c>
      <c r="D141" s="8">
        <f t="shared" si="249"/>
        <v>6475.4316744994503</v>
      </c>
      <c r="E141" s="8">
        <f t="shared" si="250"/>
        <v>7728.0266208565872</v>
      </c>
      <c r="F141" s="8">
        <f t="shared" si="251"/>
        <v>10522.569715153701</v>
      </c>
      <c r="G141" s="8">
        <f t="shared" si="252"/>
        <v>14341.056290238497</v>
      </c>
      <c r="H141" s="8">
        <f t="shared" si="253"/>
        <v>19678.817321287224</v>
      </c>
      <c r="I141" s="8">
        <f t="shared" si="254"/>
        <v>26028.714992727175</v>
      </c>
      <c r="J141" s="8">
        <f t="shared" si="255"/>
        <v>34189.905009302267</v>
      </c>
      <c r="K141" s="8">
        <f t="shared" si="256"/>
        <v>44004.252859813139</v>
      </c>
      <c r="L141" s="8">
        <f t="shared" si="257"/>
        <v>55733.530334185649</v>
      </c>
      <c r="M141" s="8">
        <f t="shared" si="258"/>
        <v>70423.022723088274</v>
      </c>
      <c r="N141" s="8">
        <f t="shared" si="259"/>
        <v>88790.008389135823</v>
      </c>
      <c r="O141" s="8">
        <f t="shared" si="260"/>
        <v>111051.07115553555</v>
      </c>
      <c r="P141" s="24"/>
      <c r="Q141" s="72">
        <v>4217.6962000000003</v>
      </c>
      <c r="R141" s="72">
        <v>4849.3109999999997</v>
      </c>
      <c r="S141" s="72">
        <v>5896.3360000000002</v>
      </c>
      <c r="T141" s="72">
        <v>7030.9410000000007</v>
      </c>
      <c r="U141" s="72">
        <v>9060.1406699999989</v>
      </c>
      <c r="V141" s="72">
        <v>12023.53628</v>
      </c>
      <c r="W141" s="72">
        <v>14957.41496</v>
      </c>
      <c r="X141" s="72">
        <v>19721.127586351104</v>
      </c>
      <c r="Y141" s="72">
        <v>25791.250533761366</v>
      </c>
      <c r="Z141" s="72">
        <v>32951.594281738027</v>
      </c>
      <c r="AA141" s="72">
        <v>41333.447330346811</v>
      </c>
      <c r="AB141" s="72">
        <v>51775.896987419837</v>
      </c>
      <c r="AC141" s="72">
        <v>64795.159309422779</v>
      </c>
      <c r="AD141" s="72">
        <v>80417.196837434371</v>
      </c>
      <c r="AF141" s="72">
        <v>443.56754835150298</v>
      </c>
      <c r="AG141" s="72">
        <v>493.15432707784953</v>
      </c>
      <c r="AH141" s="72">
        <v>579.09567449945018</v>
      </c>
      <c r="AI141" s="72">
        <v>697.08562085658684</v>
      </c>
      <c r="AJ141" s="72">
        <v>1462.4290451537017</v>
      </c>
      <c r="AK141" s="72">
        <v>2317.520010238497</v>
      </c>
      <c r="AL141" s="72">
        <v>4721.4023612872252</v>
      </c>
      <c r="AM141" s="72">
        <v>6307.5874063760702</v>
      </c>
      <c r="AN141" s="72">
        <v>8398.6544755409013</v>
      </c>
      <c r="AO141" s="72">
        <v>11052.658578075114</v>
      </c>
      <c r="AP141" s="72">
        <v>14400.083003838839</v>
      </c>
      <c r="AQ141" s="72">
        <v>18647.125735668444</v>
      </c>
      <c r="AR141" s="72">
        <v>23994.849079713047</v>
      </c>
      <c r="AS141" s="72">
        <v>30633.874318101185</v>
      </c>
      <c r="AU141" s="24">
        <f t="shared" si="205"/>
        <v>0.14614096423255574</v>
      </c>
      <c r="AV141" s="24">
        <f t="shared" si="206"/>
        <v>0.2120680768257408</v>
      </c>
      <c r="AW141" s="24">
        <f t="shared" si="207"/>
        <v>0.19343806086162774</v>
      </c>
      <c r="AX141" s="24">
        <f t="shared" si="208"/>
        <v>0.36161147358824208</v>
      </c>
      <c r="AY141" s="24">
        <f t="shared" si="209"/>
        <v>0.36288536721080034</v>
      </c>
      <c r="AZ141" s="24">
        <f t="shared" si="210"/>
        <v>0.37220138621741361</v>
      </c>
      <c r="BA141" s="24">
        <f t="shared" si="211"/>
        <v>0.32267679341537758</v>
      </c>
      <c r="BB141" s="24">
        <f t="shared" si="212"/>
        <v>0.31354563676522074</v>
      </c>
      <c r="BC141" s="24">
        <f t="shared" si="213"/>
        <v>0.28705396659746851</v>
      </c>
      <c r="BD141" s="24">
        <f t="shared" si="214"/>
        <v>0.26654872454576473</v>
      </c>
      <c r="BE141" s="24">
        <f t="shared" si="215"/>
        <v>0.26356651553961274</v>
      </c>
      <c r="BF141" s="24">
        <f t="shared" si="216"/>
        <v>0.26080939096108846</v>
      </c>
      <c r="BG141" s="24">
        <f t="shared" si="217"/>
        <v>0.25071585384739703</v>
      </c>
      <c r="BH141" s="24">
        <f t="shared" si="218"/>
        <v>0.28044384491144458</v>
      </c>
      <c r="BJ141" s="24">
        <f t="shared" si="219"/>
        <v>0.14975350761394313</v>
      </c>
      <c r="BK141" s="24">
        <f t="shared" si="220"/>
        <v>0.21591211617485473</v>
      </c>
      <c r="BL141" s="24">
        <f t="shared" si="221"/>
        <v>0.19242543165789749</v>
      </c>
      <c r="BM141" s="24">
        <f t="shared" si="222"/>
        <v>0.28860996984614129</v>
      </c>
      <c r="BN141" s="24">
        <f t="shared" si="223"/>
        <v>0.32708052975517443</v>
      </c>
      <c r="BO141" s="24">
        <f t="shared" si="224"/>
        <v>0.24401129681624756</v>
      </c>
      <c r="BP141" s="24">
        <f t="shared" si="225"/>
        <v>0.31848502158230585</v>
      </c>
      <c r="BQ141" s="24">
        <f t="shared" si="226"/>
        <v>0.30779796544754179</v>
      </c>
      <c r="BR141" s="24">
        <f t="shared" si="227"/>
        <v>0.27762685406058929</v>
      </c>
      <c r="BS141" s="24">
        <f t="shared" si="228"/>
        <v>0.25436866504677913</v>
      </c>
      <c r="BT141" s="24">
        <f t="shared" si="229"/>
        <v>0.25263921428122038</v>
      </c>
      <c r="BU141" s="24">
        <f t="shared" si="230"/>
        <v>0.25145411435684584</v>
      </c>
      <c r="BV141" s="24">
        <f t="shared" si="231"/>
        <v>0.24109883661849052</v>
      </c>
      <c r="BW141" s="24">
        <f t="shared" si="232"/>
        <v>0.27161620993712554</v>
      </c>
      <c r="BY141" s="112">
        <f t="shared" si="233"/>
        <v>0.11179081722870254</v>
      </c>
      <c r="BZ141" s="112">
        <f t="shared" si="234"/>
        <v>0.1742686674389331</v>
      </c>
      <c r="CA141" s="112">
        <f t="shared" si="235"/>
        <v>0.20374862315993458</v>
      </c>
      <c r="CB141" s="112">
        <f t="shared" si="236"/>
        <v>1.0979188228795369</v>
      </c>
      <c r="CC141" s="112">
        <f t="shared" si="237"/>
        <v>0.58470595063634345</v>
      </c>
      <c r="CD141" s="112">
        <f t="shared" si="238"/>
        <v>1.0372649817169619</v>
      </c>
      <c r="CE141" s="112">
        <f t="shared" si="239"/>
        <v>0.33595633748452514</v>
      </c>
      <c r="CF141" s="112">
        <f t="shared" si="240"/>
        <v>0.33151614626078119</v>
      </c>
      <c r="CG141" s="112">
        <f t="shared" si="241"/>
        <v>0.31600348725660443</v>
      </c>
      <c r="CH141" s="112">
        <f t="shared" si="242"/>
        <v>0.30286147012664699</v>
      </c>
      <c r="CI141" s="112">
        <f t="shared" si="243"/>
        <v>0.2949318230108402</v>
      </c>
      <c r="CJ141" s="112">
        <f t="shared" si="244"/>
        <v>0.28678539630455835</v>
      </c>
      <c r="CK141" s="112">
        <f t="shared" si="245"/>
        <v>0.2766854342918641</v>
      </c>
      <c r="CL141" s="112">
        <f t="shared" si="246"/>
        <v>0.30622713662883916</v>
      </c>
    </row>
    <row r="142" spans="1:90" x14ac:dyDescent="0.15">
      <c r="A142" t="s">
        <v>68</v>
      </c>
      <c r="B142" s="8">
        <f t="shared" si="247"/>
        <v>129.72791812682078</v>
      </c>
      <c r="C142" s="8">
        <f t="shared" si="248"/>
        <v>223.84470366383195</v>
      </c>
      <c r="D142" s="8">
        <f t="shared" si="249"/>
        <v>310.19396266121339</v>
      </c>
      <c r="E142" s="8">
        <f t="shared" si="250"/>
        <v>399.50548716841411</v>
      </c>
      <c r="F142" s="8">
        <f t="shared" si="251"/>
        <v>591.05499860197824</v>
      </c>
      <c r="G142" s="8">
        <f t="shared" si="252"/>
        <v>1030.8675339461261</v>
      </c>
      <c r="H142" s="8">
        <f t="shared" si="253"/>
        <v>1229.4513204475918</v>
      </c>
      <c r="I142" s="8">
        <f t="shared" si="254"/>
        <v>1746.0529372588405</v>
      </c>
      <c r="J142" s="8">
        <f t="shared" si="255"/>
        <v>2474.1582554831093</v>
      </c>
      <c r="K142" s="8">
        <f t="shared" si="256"/>
        <v>3468.8475257818286</v>
      </c>
      <c r="L142" s="8">
        <f t="shared" si="257"/>
        <v>4834.7451135820747</v>
      </c>
      <c r="M142" s="8">
        <f t="shared" si="258"/>
        <v>6710.282103760147</v>
      </c>
      <c r="N142" s="8">
        <f t="shared" si="259"/>
        <v>8934.9783243248403</v>
      </c>
      <c r="O142" s="8">
        <f t="shared" si="260"/>
        <v>11669.102301619165</v>
      </c>
      <c r="P142" s="24"/>
      <c r="Q142" s="72">
        <v>117.485</v>
      </c>
      <c r="R142" s="72">
        <v>203.22</v>
      </c>
      <c r="S142" s="72">
        <v>282.31</v>
      </c>
      <c r="T142" s="72">
        <v>364.44499999999999</v>
      </c>
      <c r="U142" s="72">
        <v>540.5</v>
      </c>
      <c r="V142" s="72">
        <v>945</v>
      </c>
      <c r="W142" s="72">
        <v>1130</v>
      </c>
      <c r="X142" s="72">
        <v>1608.9026255372294</v>
      </c>
      <c r="Y142" s="72">
        <v>2285.456906913681</v>
      </c>
      <c r="Z142" s="72">
        <v>3211.9797123604303</v>
      </c>
      <c r="AA142" s="72">
        <v>4487.1732134745571</v>
      </c>
      <c r="AB142" s="72">
        <v>6241.9769747639675</v>
      </c>
      <c r="AC142" s="72">
        <v>8329.6793162886624</v>
      </c>
      <c r="AD142" s="72">
        <v>10901.786269950459</v>
      </c>
      <c r="AF142" s="72">
        <v>12.242918126820797</v>
      </c>
      <c r="AG142" s="72">
        <v>20.624703663831951</v>
      </c>
      <c r="AH142" s="72">
        <v>27.883962661213388</v>
      </c>
      <c r="AI142" s="72">
        <v>35.060487168414141</v>
      </c>
      <c r="AJ142" s="72">
        <v>50.554998601978198</v>
      </c>
      <c r="AK142" s="72">
        <v>85.867533946126173</v>
      </c>
      <c r="AL142" s="72">
        <v>99.451320447591883</v>
      </c>
      <c r="AM142" s="72">
        <v>137.15031172161113</v>
      </c>
      <c r="AN142" s="72">
        <v>188.70134856942812</v>
      </c>
      <c r="AO142" s="72">
        <v>256.8678134213983</v>
      </c>
      <c r="AP142" s="72">
        <v>347.57190010751731</v>
      </c>
      <c r="AQ142" s="72">
        <v>468.30512899617935</v>
      </c>
      <c r="AR142" s="72">
        <v>605.29900803617761</v>
      </c>
      <c r="AS142" s="72">
        <v>767.31603166870707</v>
      </c>
      <c r="AU142" s="24">
        <f t="shared" si="205"/>
        <v>0.72549368629351996</v>
      </c>
      <c r="AV142" s="24">
        <f t="shared" si="206"/>
        <v>0.38575520253121565</v>
      </c>
      <c r="AW142" s="24">
        <f t="shared" si="207"/>
        <v>0.28792154347873189</v>
      </c>
      <c r="AX142" s="24">
        <f t="shared" si="208"/>
        <v>0.4794665344679363</v>
      </c>
      <c r="AY142" s="24">
        <f t="shared" si="209"/>
        <v>0.74411439947963554</v>
      </c>
      <c r="AZ142" s="24">
        <f t="shared" si="210"/>
        <v>0.19263754067537042</v>
      </c>
      <c r="BA142" s="24">
        <f t="shared" si="211"/>
        <v>0.42018875267316447</v>
      </c>
      <c r="BB142" s="24">
        <f t="shared" si="212"/>
        <v>0.4170007121131929</v>
      </c>
      <c r="BC142" s="24">
        <f t="shared" si="213"/>
        <v>0.40203138505563962</v>
      </c>
      <c r="BD142" s="24">
        <f t="shared" si="214"/>
        <v>0.39376120675479753</v>
      </c>
      <c r="BE142" s="24">
        <f t="shared" si="215"/>
        <v>0.38792882481212798</v>
      </c>
      <c r="BF142" s="24">
        <f t="shared" si="216"/>
        <v>0.33153542372206246</v>
      </c>
      <c r="BG142" s="24">
        <f t="shared" si="217"/>
        <v>0.30600230667050043</v>
      </c>
      <c r="BH142" s="24">
        <f t="shared" si="218"/>
        <v>0.37917067937233373</v>
      </c>
      <c r="BJ142" s="24">
        <f t="shared" si="219"/>
        <v>0.72975273439162436</v>
      </c>
      <c r="BK142" s="24">
        <f t="shared" si="220"/>
        <v>0.38918413541974206</v>
      </c>
      <c r="BL142" s="24">
        <f t="shared" si="221"/>
        <v>0.29093903864546067</v>
      </c>
      <c r="BM142" s="24">
        <f t="shared" si="222"/>
        <v>0.48307700750456184</v>
      </c>
      <c r="BN142" s="24">
        <f t="shared" si="223"/>
        <v>0.74838112858464378</v>
      </c>
      <c r="BO142" s="24">
        <f t="shared" si="224"/>
        <v>0.19576719576719581</v>
      </c>
      <c r="BP142" s="24">
        <f t="shared" si="225"/>
        <v>0.42380763321878701</v>
      </c>
      <c r="BQ142" s="24">
        <f t="shared" si="226"/>
        <v>0.42050666748743915</v>
      </c>
      <c r="BR142" s="24">
        <f t="shared" si="227"/>
        <v>0.40539937666028503</v>
      </c>
      <c r="BS142" s="24">
        <f t="shared" si="228"/>
        <v>0.39701169226159538</v>
      </c>
      <c r="BT142" s="24">
        <f t="shared" si="229"/>
        <v>0.39107109928805528</v>
      </c>
      <c r="BU142" s="24">
        <f t="shared" si="230"/>
        <v>0.33446171781235035</v>
      </c>
      <c r="BV142" s="24">
        <f t="shared" si="231"/>
        <v>0.30878823253520071</v>
      </c>
      <c r="BW142" s="24">
        <f t="shared" si="232"/>
        <v>0.38239233512431237</v>
      </c>
      <c r="BY142" s="112">
        <f t="shared" si="233"/>
        <v>0.68462317971799669</v>
      </c>
      <c r="BZ142" s="112">
        <f t="shared" si="234"/>
        <v>0.3519691296273737</v>
      </c>
      <c r="CA142" s="112">
        <f t="shared" si="235"/>
        <v>0.25737104135429445</v>
      </c>
      <c r="CB142" s="112">
        <f t="shared" si="236"/>
        <v>0.44193656976686291</v>
      </c>
      <c r="CC142" s="112">
        <f t="shared" si="237"/>
        <v>0.69849740521536097</v>
      </c>
      <c r="CD142" s="112">
        <f t="shared" si="238"/>
        <v>0.15819467355366545</v>
      </c>
      <c r="CE142" s="112">
        <f t="shared" si="239"/>
        <v>0.37906979117371886</v>
      </c>
      <c r="CF142" s="112">
        <f t="shared" si="240"/>
        <v>0.37587254597317821</v>
      </c>
      <c r="CG142" s="112">
        <f t="shared" si="241"/>
        <v>0.3612399453885724</v>
      </c>
      <c r="CH142" s="112">
        <f t="shared" si="242"/>
        <v>0.35311581267411118</v>
      </c>
      <c r="CI142" s="112">
        <f t="shared" si="243"/>
        <v>0.34736188066789819</v>
      </c>
      <c r="CJ142" s="112">
        <f t="shared" si="244"/>
        <v>0.29253123777150836</v>
      </c>
      <c r="CK142" s="112">
        <f t="shared" si="245"/>
        <v>0.26766444597055417</v>
      </c>
      <c r="CL142" s="112">
        <f t="shared" si="246"/>
        <v>0.3389558142838589</v>
      </c>
    </row>
    <row r="143" spans="1:90" x14ac:dyDescent="0.15">
      <c r="A143" t="s">
        <v>127</v>
      </c>
      <c r="B143" s="8">
        <f t="shared" si="247"/>
        <v>1442.986912436829</v>
      </c>
      <c r="C143" s="8">
        <f t="shared" si="248"/>
        <v>4064.908526270222</v>
      </c>
      <c r="D143" s="8">
        <f t="shared" si="249"/>
        <v>4747.2346212397351</v>
      </c>
      <c r="E143" s="8">
        <f t="shared" si="250"/>
        <v>6093.4133926240156</v>
      </c>
      <c r="F143" s="8">
        <f t="shared" si="251"/>
        <v>7392.7647319516054</v>
      </c>
      <c r="G143" s="8">
        <f t="shared" si="252"/>
        <v>9062.9968681947612</v>
      </c>
      <c r="H143" s="8">
        <f t="shared" si="253"/>
        <v>11834.36812655058</v>
      </c>
      <c r="I143" s="8">
        <f t="shared" si="254"/>
        <v>14878.078660611964</v>
      </c>
      <c r="J143" s="8">
        <f t="shared" si="255"/>
        <v>19085.687313546194</v>
      </c>
      <c r="K143" s="8">
        <f t="shared" si="256"/>
        <v>24424.121862800726</v>
      </c>
      <c r="L143" s="8">
        <f t="shared" si="257"/>
        <v>31195.720449840046</v>
      </c>
      <c r="M143" s="8">
        <f t="shared" si="258"/>
        <v>39701.319831271088</v>
      </c>
      <c r="N143" s="8">
        <f t="shared" si="259"/>
        <v>49971.487385437533</v>
      </c>
      <c r="O143" s="8">
        <f t="shared" si="260"/>
        <v>62520.852605988599</v>
      </c>
      <c r="P143" s="24"/>
      <c r="Q143" s="72">
        <v>935.5</v>
      </c>
      <c r="R143" s="72">
        <v>3127.5</v>
      </c>
      <c r="S143" s="72">
        <v>3510.5</v>
      </c>
      <c r="T143" s="72">
        <v>4354.5</v>
      </c>
      <c r="U143" s="72">
        <v>5279</v>
      </c>
      <c r="V143" s="72">
        <v>6273</v>
      </c>
      <c r="W143" s="72">
        <v>8082.9845132740002</v>
      </c>
      <c r="X143" s="72">
        <v>9923.7431170138498</v>
      </c>
      <c r="Y143" s="72">
        <v>12511.349344789385</v>
      </c>
      <c r="Z143" s="72">
        <v>15707.814670688835</v>
      </c>
      <c r="AA143" s="72">
        <v>19647.531482377621</v>
      </c>
      <c r="AB143" s="72">
        <v>24530.659872994769</v>
      </c>
      <c r="AC143" s="72">
        <v>30235.639342507282</v>
      </c>
      <c r="AD143" s="72">
        <v>37067.753171731689</v>
      </c>
      <c r="AF143" s="72">
        <v>507.48691243682902</v>
      </c>
      <c r="AG143" s="72">
        <v>937.40852627022173</v>
      </c>
      <c r="AH143" s="72">
        <v>1236.7346212397351</v>
      </c>
      <c r="AI143" s="72">
        <v>1738.9133926240156</v>
      </c>
      <c r="AJ143" s="72">
        <v>2113.7647319516059</v>
      </c>
      <c r="AK143" s="72">
        <v>2789.9968681947612</v>
      </c>
      <c r="AL143" s="72">
        <v>3751.3836132765796</v>
      </c>
      <c r="AM143" s="72">
        <v>4954.3355435981139</v>
      </c>
      <c r="AN143" s="72">
        <v>6574.3379687568067</v>
      </c>
      <c r="AO143" s="72">
        <v>8716.3071921118899</v>
      </c>
      <c r="AP143" s="72">
        <v>11548.188967462424</v>
      </c>
      <c r="AQ143" s="72">
        <v>15170.659958276316</v>
      </c>
      <c r="AR143" s="72">
        <v>19735.848042930251</v>
      </c>
      <c r="AS143" s="72">
        <v>25453.09943425691</v>
      </c>
      <c r="AU143" s="24">
        <f t="shared" si="205"/>
        <v>1.8170099750978688</v>
      </c>
      <c r="AV143" s="24">
        <f t="shared" si="206"/>
        <v>0.16785767516288619</v>
      </c>
      <c r="AW143" s="24">
        <f t="shared" si="207"/>
        <v>0.28357114800294569</v>
      </c>
      <c r="AX143" s="24">
        <f t="shared" si="208"/>
        <v>0.21323866535962166</v>
      </c>
      <c r="AY143" s="24">
        <f t="shared" si="209"/>
        <v>0.22592794398344584</v>
      </c>
      <c r="AZ143" s="24">
        <f t="shared" si="210"/>
        <v>0.30578971819813083</v>
      </c>
      <c r="BA143" s="24">
        <f t="shared" si="211"/>
        <v>0.25719248391747884</v>
      </c>
      <c r="BB143" s="24">
        <f t="shared" si="212"/>
        <v>0.28280591526064458</v>
      </c>
      <c r="BC143" s="24">
        <f t="shared" si="213"/>
        <v>0.27970879232971302</v>
      </c>
      <c r="BD143" s="24">
        <f t="shared" si="214"/>
        <v>0.27725044220946327</v>
      </c>
      <c r="BE143" s="24">
        <f t="shared" si="215"/>
        <v>0.27265276322459964</v>
      </c>
      <c r="BF143" s="24">
        <f t="shared" si="216"/>
        <v>0.25868579678998627</v>
      </c>
      <c r="BG143" s="24">
        <f t="shared" si="217"/>
        <v>0.2511305121609837</v>
      </c>
      <c r="BH143" s="24">
        <f t="shared" si="218"/>
        <v>0.26843595887302096</v>
      </c>
      <c r="BJ143" s="24">
        <f t="shared" si="219"/>
        <v>2.343132014965259</v>
      </c>
      <c r="BK143" s="24">
        <f t="shared" si="220"/>
        <v>0.12246203037569936</v>
      </c>
      <c r="BL143" s="24">
        <f t="shared" si="221"/>
        <v>0.24042159236575977</v>
      </c>
      <c r="BM143" s="24">
        <f t="shared" si="222"/>
        <v>0.21230910552302218</v>
      </c>
      <c r="BN143" s="24">
        <f t="shared" si="223"/>
        <v>0.18829323735555969</v>
      </c>
      <c r="BO143" s="24">
        <f t="shared" si="224"/>
        <v>0.28853571070843298</v>
      </c>
      <c r="BP143" s="24">
        <f t="shared" si="225"/>
        <v>0.22773254120639819</v>
      </c>
      <c r="BQ143" s="24">
        <f t="shared" si="226"/>
        <v>0.26074901347851198</v>
      </c>
      <c r="BR143" s="24">
        <f t="shared" si="227"/>
        <v>0.25548525884865358</v>
      </c>
      <c r="BS143" s="24">
        <f t="shared" si="228"/>
        <v>0.25081253467042708</v>
      </c>
      <c r="BT143" s="24">
        <f t="shared" si="229"/>
        <v>0.24853648383243221</v>
      </c>
      <c r="BU143" s="24">
        <f t="shared" si="230"/>
        <v>0.23256526726347837</v>
      </c>
      <c r="BV143" s="24">
        <f t="shared" si="231"/>
        <v>0.22596227424962589</v>
      </c>
      <c r="BW143" s="24">
        <f t="shared" si="232"/>
        <v>0.2430517706818367</v>
      </c>
      <c r="BY143" s="112">
        <f t="shared" si="233"/>
        <v>0.84715803166038994</v>
      </c>
      <c r="BZ143" s="112">
        <f t="shared" si="234"/>
        <v>0.31931232390266118</v>
      </c>
      <c r="CA143" s="112">
        <f t="shared" si="235"/>
        <v>0.40605216572726266</v>
      </c>
      <c r="CB143" s="112">
        <f t="shared" si="236"/>
        <v>0.21556642263933612</v>
      </c>
      <c r="CC143" s="112">
        <f t="shared" si="237"/>
        <v>0.31991835516093636</v>
      </c>
      <c r="CD143" s="112">
        <f t="shared" si="238"/>
        <v>0.34458344955199682</v>
      </c>
      <c r="CE143" s="112">
        <f t="shared" si="239"/>
        <v>0.32066886629886326</v>
      </c>
      <c r="CF143" s="112">
        <f t="shared" si="240"/>
        <v>0.32698682010991864</v>
      </c>
      <c r="CG143" s="112">
        <f t="shared" si="241"/>
        <v>0.32580759211564003</v>
      </c>
      <c r="CH143" s="112">
        <f t="shared" si="242"/>
        <v>0.32489467304609665</v>
      </c>
      <c r="CI143" s="112">
        <f t="shared" si="243"/>
        <v>0.31368303731610014</v>
      </c>
      <c r="CJ143" s="112">
        <f t="shared" si="244"/>
        <v>0.30092218118457059</v>
      </c>
      <c r="CK143" s="112">
        <f t="shared" si="245"/>
        <v>0.2896886609022451</v>
      </c>
      <c r="CL143" s="112">
        <f t="shared" si="246"/>
        <v>0.3145973196109948</v>
      </c>
    </row>
    <row r="144" spans="1:90" x14ac:dyDescent="0.15">
      <c r="A144" t="s">
        <v>228</v>
      </c>
      <c r="B144" s="8">
        <f t="shared" si="247"/>
        <v>7.1663121985195302</v>
      </c>
      <c r="C144" s="8">
        <f t="shared" si="248"/>
        <v>11.10852197839654</v>
      </c>
      <c r="D144" s="8">
        <f t="shared" si="249"/>
        <v>15.648692629453443</v>
      </c>
      <c r="E144" s="8">
        <f t="shared" si="250"/>
        <v>19.996924356010403</v>
      </c>
      <c r="F144" s="8">
        <f t="shared" si="251"/>
        <v>11.199972794970325</v>
      </c>
      <c r="G144" s="8">
        <f t="shared" si="252"/>
        <v>16.36297672930359</v>
      </c>
      <c r="H144" s="8">
        <f t="shared" si="253"/>
        <v>42.432390705713345</v>
      </c>
      <c r="I144" s="8">
        <f t="shared" si="254"/>
        <v>58.083333997972758</v>
      </c>
      <c r="J144" s="8">
        <f t="shared" si="255"/>
        <v>79.365628943588831</v>
      </c>
      <c r="K144" s="8">
        <f t="shared" si="256"/>
        <v>108.23257789616825</v>
      </c>
      <c r="L144" s="8">
        <f t="shared" si="257"/>
        <v>147.33128278201667</v>
      </c>
      <c r="M144" s="8">
        <f t="shared" si="258"/>
        <v>200.21205784861874</v>
      </c>
      <c r="N144" s="8">
        <f t="shared" si="259"/>
        <v>265.55116651940284</v>
      </c>
      <c r="O144" s="8">
        <f t="shared" si="260"/>
        <v>340.55267860300961</v>
      </c>
      <c r="P144" s="24"/>
      <c r="Q144" s="72">
        <v>6.49</v>
      </c>
      <c r="R144" s="72">
        <v>10.084999999999999</v>
      </c>
      <c r="S144" s="72">
        <v>14.242000000000001</v>
      </c>
      <c r="T144" s="72">
        <v>18.242000000000001</v>
      </c>
      <c r="U144" s="72">
        <v>10.241999999999999</v>
      </c>
      <c r="V144" s="72">
        <v>15</v>
      </c>
      <c r="W144" s="72">
        <v>39</v>
      </c>
      <c r="X144" s="72">
        <v>53.52095951684241</v>
      </c>
      <c r="Y144" s="72">
        <v>73.312499084766714</v>
      </c>
      <c r="Z144" s="72">
        <v>100.21796629432684</v>
      </c>
      <c r="AA144" s="72">
        <v>136.73957366420484</v>
      </c>
      <c r="AB144" s="72">
        <v>186.23942121016077</v>
      </c>
      <c r="AC144" s="72">
        <v>247.56143539275342</v>
      </c>
      <c r="AD144" s="72">
        <v>318.1592225199696</v>
      </c>
      <c r="AF144" s="72">
        <v>0.67631219851953006</v>
      </c>
      <c r="AG144" s="72">
        <v>1.0235219783965417</v>
      </c>
      <c r="AH144" s="72">
        <v>1.4066926294534419</v>
      </c>
      <c r="AI144" s="72">
        <v>1.7549243560104013</v>
      </c>
      <c r="AJ144" s="72">
        <v>0.95797279497032506</v>
      </c>
      <c r="AK144" s="72">
        <v>1.3629767293035899</v>
      </c>
      <c r="AL144" s="72">
        <v>3.432390705713348</v>
      </c>
      <c r="AM144" s="72">
        <v>4.5623744811303446</v>
      </c>
      <c r="AN144" s="72">
        <v>6.0531298588221194</v>
      </c>
      <c r="AO144" s="72">
        <v>8.0146116018414055</v>
      </c>
      <c r="AP144" s="72">
        <v>10.591709117811838</v>
      </c>
      <c r="AQ144" s="72">
        <v>13.972636638457981</v>
      </c>
      <c r="AR144" s="72">
        <v>17.98973112664941</v>
      </c>
      <c r="AS144" s="72">
        <v>22.393456083040014</v>
      </c>
      <c r="AU144" s="24">
        <f t="shared" si="205"/>
        <v>0.55010299170212273</v>
      </c>
      <c r="AV144" s="24">
        <f t="shared" si="206"/>
        <v>0.40871059713312574</v>
      </c>
      <c r="AW144" s="24">
        <f t="shared" si="207"/>
        <v>0.27786549518985781</v>
      </c>
      <c r="AX144" s="24">
        <f t="shared" si="208"/>
        <v>-0.43991522918353243</v>
      </c>
      <c r="AY144" s="24">
        <f t="shared" si="209"/>
        <v>0.46098361387555009</v>
      </c>
      <c r="AZ144" s="24">
        <f t="shared" si="210"/>
        <v>1.593195077379987</v>
      </c>
      <c r="BA144" s="24">
        <f t="shared" si="211"/>
        <v>0.36884424921530701</v>
      </c>
      <c r="BB144" s="24">
        <f t="shared" si="212"/>
        <v>0.36640966488526416</v>
      </c>
      <c r="BC144" s="24">
        <f t="shared" si="213"/>
        <v>0.36372103814734902</v>
      </c>
      <c r="BD144" s="24">
        <f t="shared" si="214"/>
        <v>0.36124709995688487</v>
      </c>
      <c r="BE144" s="24">
        <f t="shared" si="215"/>
        <v>0.35892428320767134</v>
      </c>
      <c r="BF144" s="24">
        <f t="shared" si="216"/>
        <v>0.32634951846999805</v>
      </c>
      <c r="BG144" s="24">
        <f t="shared" si="217"/>
        <v>0.28243714033215017</v>
      </c>
      <c r="BH144" s="24">
        <f t="shared" si="218"/>
        <v>0.34651873340027617</v>
      </c>
      <c r="BJ144" s="24">
        <f t="shared" si="219"/>
        <v>0.55392912172573161</v>
      </c>
      <c r="BK144" s="24">
        <f t="shared" si="220"/>
        <v>0.41219633118492838</v>
      </c>
      <c r="BL144" s="24">
        <f t="shared" si="221"/>
        <v>0.28085942985535728</v>
      </c>
      <c r="BM144" s="24">
        <f t="shared" si="222"/>
        <v>-0.43854840478017765</v>
      </c>
      <c r="BN144" s="24">
        <f t="shared" si="223"/>
        <v>0.46455770357352089</v>
      </c>
      <c r="BO144" s="24">
        <f t="shared" si="224"/>
        <v>1.6</v>
      </c>
      <c r="BP144" s="24">
        <f t="shared" si="225"/>
        <v>0.37233229530365164</v>
      </c>
      <c r="BQ144" s="24">
        <f t="shared" si="226"/>
        <v>0.36979044745444334</v>
      </c>
      <c r="BR144" s="24">
        <f t="shared" si="227"/>
        <v>0.36699699976740674</v>
      </c>
      <c r="BS144" s="24">
        <f t="shared" si="228"/>
        <v>0.36442175709911018</v>
      </c>
      <c r="BT144" s="24">
        <f t="shared" si="229"/>
        <v>0.36200089132582836</v>
      </c>
      <c r="BU144" s="24">
        <f t="shared" si="230"/>
        <v>0.32926441557931052</v>
      </c>
      <c r="BV144" s="24">
        <f t="shared" si="231"/>
        <v>0.28517279767429682</v>
      </c>
      <c r="BW144" s="24">
        <f t="shared" si="232"/>
        <v>0.3496641162651295</v>
      </c>
      <c r="BY144" s="112">
        <f t="shared" si="233"/>
        <v>0.51338683619349967</v>
      </c>
      <c r="BZ144" s="112">
        <f t="shared" si="234"/>
        <v>0.37436484916247581</v>
      </c>
      <c r="CA144" s="112">
        <f t="shared" si="235"/>
        <v>0.24755353036310557</v>
      </c>
      <c r="CB144" s="112">
        <f t="shared" si="236"/>
        <v>-0.45412302718952791</v>
      </c>
      <c r="CC144" s="112">
        <f t="shared" si="237"/>
        <v>0.42277185370990678</v>
      </c>
      <c r="CD144" s="112">
        <f t="shared" si="238"/>
        <v>1.5183047017003148</v>
      </c>
      <c r="CE144" s="112">
        <f t="shared" si="239"/>
        <v>0.32921187367629634</v>
      </c>
      <c r="CF144" s="112">
        <f t="shared" si="240"/>
        <v>0.32674989391103959</v>
      </c>
      <c r="CG144" s="112">
        <f t="shared" si="241"/>
        <v>0.32404421989403209</v>
      </c>
      <c r="CH144" s="112">
        <f t="shared" si="242"/>
        <v>0.32154989461726746</v>
      </c>
      <c r="CI144" s="112">
        <f t="shared" si="243"/>
        <v>0.31920509551763598</v>
      </c>
      <c r="CJ144" s="112">
        <f t="shared" si="244"/>
        <v>0.28749724136780785</v>
      </c>
      <c r="CK144" s="112">
        <f t="shared" si="245"/>
        <v>0.24479103803097235</v>
      </c>
      <c r="CL144" s="112">
        <f t="shared" si="246"/>
        <v>0.30725595757949087</v>
      </c>
    </row>
    <row r="145" spans="1:90" x14ac:dyDescent="0.15">
      <c r="A145" t="s">
        <v>229</v>
      </c>
      <c r="B145" s="8">
        <f t="shared" si="247"/>
        <v>15.447874831631468</v>
      </c>
      <c r="C145" s="8">
        <f t="shared" si="248"/>
        <v>16.784497561408678</v>
      </c>
      <c r="D145" s="8">
        <f t="shared" si="249"/>
        <v>53.006897193518675</v>
      </c>
      <c r="E145" s="8">
        <f t="shared" si="250"/>
        <v>67.410967178645961</v>
      </c>
      <c r="F145" s="8">
        <f t="shared" si="251"/>
        <v>122.4944239575166</v>
      </c>
      <c r="G145" s="8">
        <f t="shared" si="252"/>
        <v>158.21414561089176</v>
      </c>
      <c r="H145" s="8">
        <f t="shared" si="253"/>
        <v>191.52836578019969</v>
      </c>
      <c r="I145" s="8">
        <f t="shared" si="254"/>
        <v>277.78580324783997</v>
      </c>
      <c r="J145" s="8">
        <f t="shared" si="255"/>
        <v>401.47672551188521</v>
      </c>
      <c r="K145" s="8">
        <f t="shared" si="256"/>
        <v>577.81213071262835</v>
      </c>
      <c r="L145" s="8">
        <f t="shared" si="257"/>
        <v>829.3398503681434</v>
      </c>
      <c r="M145" s="8">
        <f t="shared" si="258"/>
        <v>1177.0219686293519</v>
      </c>
      <c r="N145" s="8">
        <f t="shared" si="259"/>
        <v>1626.1602445572564</v>
      </c>
      <c r="O145" s="8">
        <f t="shared" si="260"/>
        <v>2188.6687527024205</v>
      </c>
      <c r="P145" s="24"/>
      <c r="Q145" s="72">
        <v>13.99</v>
      </c>
      <c r="R145" s="72">
        <v>15.238</v>
      </c>
      <c r="S145" s="72">
        <v>48.242000000000004</v>
      </c>
      <c r="T145" s="72">
        <v>61.495000000000005</v>
      </c>
      <c r="U145" s="72">
        <v>112.017048</v>
      </c>
      <c r="V145" s="72">
        <v>145.03548000000001</v>
      </c>
      <c r="W145" s="72">
        <v>176.03548000000001</v>
      </c>
      <c r="X145" s="72">
        <v>255.9660698970913</v>
      </c>
      <c r="Y145" s="72">
        <v>370.85653403648666</v>
      </c>
      <c r="Z145" s="72">
        <v>535.02520004433381</v>
      </c>
      <c r="AA145" s="72">
        <v>769.71825277501387</v>
      </c>
      <c r="AB145" s="72">
        <v>1094.8785629830477</v>
      </c>
      <c r="AC145" s="72">
        <v>1515.9962187242386</v>
      </c>
      <c r="AD145" s="72">
        <v>2044.7501736590357</v>
      </c>
      <c r="AF145" s="72">
        <v>1.4578748316314676</v>
      </c>
      <c r="AG145" s="72">
        <v>1.5464975614086767</v>
      </c>
      <c r="AH145" s="72">
        <v>4.7648971935186735</v>
      </c>
      <c r="AI145" s="72">
        <v>5.9159671786459622</v>
      </c>
      <c r="AJ145" s="72">
        <v>10.477375957516605</v>
      </c>
      <c r="AK145" s="72">
        <v>13.178665610891748</v>
      </c>
      <c r="AL145" s="72">
        <v>15.492885780199689</v>
      </c>
      <c r="AM145" s="72">
        <v>21.819733350748663</v>
      </c>
      <c r="AN145" s="72">
        <v>30.620191475398563</v>
      </c>
      <c r="AO145" s="72">
        <v>42.786930668294495</v>
      </c>
      <c r="AP145" s="72">
        <v>59.621597593129522</v>
      </c>
      <c r="AQ145" s="72">
        <v>82.143405646304259</v>
      </c>
      <c r="AR145" s="72">
        <v>110.16402583301773</v>
      </c>
      <c r="AS145" s="72">
        <v>143.91857904338468</v>
      </c>
      <c r="AU145" s="24">
        <f t="shared" si="205"/>
        <v>8.6524699633137026E-2</v>
      </c>
      <c r="AV145" s="24">
        <f t="shared" si="206"/>
        <v>2.1580866212756593</v>
      </c>
      <c r="AW145" s="24">
        <f t="shared" si="207"/>
        <v>0.27173954235692399</v>
      </c>
      <c r="AX145" s="24">
        <f t="shared" si="208"/>
        <v>0.81712900859134452</v>
      </c>
      <c r="AY145" s="24">
        <f t="shared" si="209"/>
        <v>0.29160283790357222</v>
      </c>
      <c r="AZ145" s="24">
        <f t="shared" si="210"/>
        <v>0.21056410626670607</v>
      </c>
      <c r="BA145" s="24">
        <f t="shared" si="211"/>
        <v>0.45036377309578457</v>
      </c>
      <c r="BB145" s="24">
        <f t="shared" si="212"/>
        <v>0.44527445541804167</v>
      </c>
      <c r="BC145" s="24">
        <f t="shared" si="213"/>
        <v>0.43921700560826893</v>
      </c>
      <c r="BD145" s="24">
        <f t="shared" si="214"/>
        <v>0.43531055560446674</v>
      </c>
      <c r="BE145" s="24">
        <f t="shared" si="215"/>
        <v>0.41922755563581404</v>
      </c>
      <c r="BF145" s="24">
        <f t="shared" si="216"/>
        <v>0.38158869409287943</v>
      </c>
      <c r="BG145" s="24">
        <f t="shared" si="217"/>
        <v>0.34591210185335353</v>
      </c>
      <c r="BH145" s="24">
        <f t="shared" si="218"/>
        <v>0.41623484765274776</v>
      </c>
      <c r="BJ145" s="24">
        <f t="shared" si="219"/>
        <v>8.9206576125804071E-2</v>
      </c>
      <c r="BK145" s="24">
        <f t="shared" si="220"/>
        <v>2.1659010368814808</v>
      </c>
      <c r="BL145" s="24">
        <f t="shared" si="221"/>
        <v>0.27471912441441071</v>
      </c>
      <c r="BM145" s="24">
        <f t="shared" si="222"/>
        <v>0.82156350922839239</v>
      </c>
      <c r="BN145" s="24">
        <f t="shared" si="223"/>
        <v>0.29476256149867486</v>
      </c>
      <c r="BO145" s="24">
        <f t="shared" si="224"/>
        <v>0.21374080328482381</v>
      </c>
      <c r="BP145" s="24">
        <f t="shared" si="225"/>
        <v>0.45405954468435161</v>
      </c>
      <c r="BQ145" s="24">
        <f t="shared" si="226"/>
        <v>0.44885036593164851</v>
      </c>
      <c r="BR145" s="24">
        <f t="shared" si="227"/>
        <v>0.44267432535433082</v>
      </c>
      <c r="BS145" s="24">
        <f t="shared" si="228"/>
        <v>0.43865794117965407</v>
      </c>
      <c r="BT145" s="24">
        <f t="shared" si="229"/>
        <v>0.42244069051988187</v>
      </c>
      <c r="BU145" s="24">
        <f t="shared" si="230"/>
        <v>0.38462498945438872</v>
      </c>
      <c r="BV145" s="24">
        <f t="shared" si="231"/>
        <v>0.34878316212408578</v>
      </c>
      <c r="BW145" s="24">
        <f t="shared" si="232"/>
        <v>0.41954308296497866</v>
      </c>
      <c r="BY145" s="112">
        <f t="shared" si="233"/>
        <v>6.0788983974731092E-2</v>
      </c>
      <c r="BZ145" s="112">
        <f t="shared" si="234"/>
        <v>2.0810893676278512</v>
      </c>
      <c r="CA145" s="112">
        <f t="shared" si="235"/>
        <v>0.24157288990264081</v>
      </c>
      <c r="CB145" s="112">
        <f t="shared" si="236"/>
        <v>0.77103348296713348</v>
      </c>
      <c r="CC145" s="112">
        <f t="shared" si="237"/>
        <v>0.25782120106487194</v>
      </c>
      <c r="CD145" s="112">
        <f t="shared" si="238"/>
        <v>0.17560352752218789</v>
      </c>
      <c r="CE145" s="112">
        <f t="shared" si="239"/>
        <v>0.4083711492041624</v>
      </c>
      <c r="CF145" s="112">
        <f t="shared" si="240"/>
        <v>0.40332564945611238</v>
      </c>
      <c r="CG145" s="112">
        <f t="shared" si="241"/>
        <v>0.39734366790851583</v>
      </c>
      <c r="CH145" s="112">
        <f t="shared" si="242"/>
        <v>0.39345348361969945</v>
      </c>
      <c r="CI145" s="112">
        <f t="shared" si="243"/>
        <v>0.37774579954848497</v>
      </c>
      <c r="CJ145" s="112">
        <f t="shared" si="244"/>
        <v>0.34111831578259078</v>
      </c>
      <c r="CK145" s="112">
        <f t="shared" si="245"/>
        <v>0.30640268413511662</v>
      </c>
      <c r="CL145" s="112">
        <f t="shared" si="246"/>
        <v>0.37493923849879462</v>
      </c>
    </row>
    <row r="146" spans="1:90" x14ac:dyDescent="0.15">
      <c r="A146" t="s">
        <v>116</v>
      </c>
      <c r="B146" s="8">
        <f t="shared" si="247"/>
        <v>44036.210643133498</v>
      </c>
      <c r="C146" s="8">
        <f t="shared" si="248"/>
        <v>61814.195673928996</v>
      </c>
      <c r="D146" s="8">
        <f t="shared" si="249"/>
        <v>93652.193822277972</v>
      </c>
      <c r="E146" s="8">
        <f t="shared" si="250"/>
        <v>146943.39049206913</v>
      </c>
      <c r="F146" s="8">
        <f t="shared" si="251"/>
        <v>221476.77096681672</v>
      </c>
      <c r="G146" s="8">
        <f t="shared" si="252"/>
        <v>319291.8391186751</v>
      </c>
      <c r="H146" s="8">
        <f t="shared" si="253"/>
        <v>427314.3812249942</v>
      </c>
      <c r="I146" s="8">
        <f t="shared" si="254"/>
        <v>576504.30100466148</v>
      </c>
      <c r="J146" s="8">
        <f t="shared" si="255"/>
        <v>776029.99846463313</v>
      </c>
      <c r="K146" s="8">
        <f t="shared" si="256"/>
        <v>1037582.2824404713</v>
      </c>
      <c r="L146" s="8">
        <f t="shared" si="257"/>
        <v>1378101.4404803652</v>
      </c>
      <c r="M146" s="8">
        <f t="shared" si="258"/>
        <v>1815367.9363427265</v>
      </c>
      <c r="N146" s="8">
        <f t="shared" si="259"/>
        <v>2371475.0456630206</v>
      </c>
      <c r="O146" s="8">
        <f t="shared" si="260"/>
        <v>3074815.7792756073</v>
      </c>
      <c r="P146" s="24"/>
      <c r="Q146" s="72">
        <v>17009.190000000002</v>
      </c>
      <c r="R146" s="72">
        <v>26042.621119999996</v>
      </c>
      <c r="S146" s="72">
        <v>37656.572</v>
      </c>
      <c r="T146" s="72">
        <v>55880.314579999991</v>
      </c>
      <c r="U146" s="72">
        <v>77008.652004000003</v>
      </c>
      <c r="V146" s="72">
        <v>105853.71875999999</v>
      </c>
      <c r="W146" s="72">
        <v>134672.17101687702</v>
      </c>
      <c r="X146" s="72">
        <v>177390.62811617472</v>
      </c>
      <c r="Y146" s="72">
        <v>232216.6809626949</v>
      </c>
      <c r="Z146" s="72">
        <v>301462.62551225699</v>
      </c>
      <c r="AA146" s="72">
        <v>388084.68767498876</v>
      </c>
      <c r="AB146" s="72">
        <v>496336.18220252788</v>
      </c>
      <c r="AC146" s="72">
        <v>630433.22755008272</v>
      </c>
      <c r="AD146" s="72">
        <v>797693.98203435284</v>
      </c>
      <c r="AF146" s="72">
        <v>27027.020643133499</v>
      </c>
      <c r="AG146" s="72">
        <v>35771.574553929</v>
      </c>
      <c r="AH146" s="72">
        <v>55995.621822277964</v>
      </c>
      <c r="AI146" s="72">
        <v>91063.075912069136</v>
      </c>
      <c r="AJ146" s="72">
        <v>144468.11896281672</v>
      </c>
      <c r="AK146" s="72">
        <v>213438.12035867511</v>
      </c>
      <c r="AL146" s="72">
        <v>292642.21020811715</v>
      </c>
      <c r="AM146" s="72">
        <v>399113.67288848682</v>
      </c>
      <c r="AN146" s="72">
        <v>543813.3175019382</v>
      </c>
      <c r="AO146" s="72">
        <v>736119.65692821436</v>
      </c>
      <c r="AP146" s="72">
        <v>990016.75280537643</v>
      </c>
      <c r="AQ146" s="72">
        <v>1319031.7541401987</v>
      </c>
      <c r="AR146" s="72">
        <v>1741041.8181129377</v>
      </c>
      <c r="AS146" s="72">
        <v>2277121.7972412547</v>
      </c>
      <c r="AU146" s="24">
        <f t="shared" si="205"/>
        <v>0.40371287109299892</v>
      </c>
      <c r="AV146" s="24">
        <f t="shared" si="206"/>
        <v>0.51505965258037145</v>
      </c>
      <c r="AW146" s="24">
        <f t="shared" si="207"/>
        <v>0.56903308395445462</v>
      </c>
      <c r="AX146" s="24">
        <f t="shared" si="208"/>
        <v>0.50722513088310928</v>
      </c>
      <c r="AY146" s="24">
        <f t="shared" si="209"/>
        <v>0.44164933290685249</v>
      </c>
      <c r="AZ146" s="24">
        <f t="shared" si="210"/>
        <v>0.33831914528253582</v>
      </c>
      <c r="BA146" s="24">
        <f t="shared" si="211"/>
        <v>0.34913386100411681</v>
      </c>
      <c r="BB146" s="24">
        <f t="shared" si="212"/>
        <v>0.34609576565562916</v>
      </c>
      <c r="BC146" s="24">
        <f t="shared" si="213"/>
        <v>0.33703888315312103</v>
      </c>
      <c r="BD146" s="24">
        <f t="shared" si="214"/>
        <v>0.32818520882890101</v>
      </c>
      <c r="BE146" s="24">
        <f t="shared" si="215"/>
        <v>0.31729630564056532</v>
      </c>
      <c r="BF146" s="24">
        <f t="shared" si="216"/>
        <v>0.30633300180493306</v>
      </c>
      <c r="BG146" s="24">
        <f t="shared" si="217"/>
        <v>0.29658365366267048</v>
      </c>
      <c r="BH146" s="24">
        <f t="shared" si="218"/>
        <v>0.325680288575946</v>
      </c>
      <c r="BJ146" s="24">
        <f t="shared" si="219"/>
        <v>0.53109119952214034</v>
      </c>
      <c r="BK146" s="24">
        <f t="shared" si="220"/>
        <v>0.44595936893160193</v>
      </c>
      <c r="BL146" s="24">
        <f t="shared" si="221"/>
        <v>0.48394587218401064</v>
      </c>
      <c r="BM146" s="24">
        <f t="shared" si="222"/>
        <v>0.37809982965919109</v>
      </c>
      <c r="BN146" s="24">
        <f t="shared" si="223"/>
        <v>0.37456916859811695</v>
      </c>
      <c r="BO146" s="24">
        <f t="shared" si="224"/>
        <v>0.27224789638441083</v>
      </c>
      <c r="BP146" s="24">
        <f t="shared" si="225"/>
        <v>0.31720330025677135</v>
      </c>
      <c r="BQ146" s="24">
        <f t="shared" si="226"/>
        <v>0.30906961336544847</v>
      </c>
      <c r="BR146" s="24">
        <f t="shared" si="227"/>
        <v>0.29819539346825086</v>
      </c>
      <c r="BS146" s="24">
        <f t="shared" si="228"/>
        <v>0.28733930786789963</v>
      </c>
      <c r="BT146" s="24">
        <f t="shared" si="229"/>
        <v>0.2789378142592347</v>
      </c>
      <c r="BU146" s="24">
        <f t="shared" si="230"/>
        <v>0.27017382603961981</v>
      </c>
      <c r="BV146" s="24">
        <f t="shared" si="231"/>
        <v>0.26531081671291301</v>
      </c>
      <c r="BW146" s="24">
        <f t="shared" si="232"/>
        <v>0.28933417286203711</v>
      </c>
      <c r="BY146" s="112">
        <f t="shared" si="233"/>
        <v>0.32354857112291979</v>
      </c>
      <c r="BZ146" s="112">
        <f t="shared" si="234"/>
        <v>0.56536642629077782</v>
      </c>
      <c r="CA146" s="112">
        <f t="shared" si="235"/>
        <v>0.62625349890907933</v>
      </c>
      <c r="CB146" s="112">
        <f t="shared" si="236"/>
        <v>0.58646210350192551</v>
      </c>
      <c r="CC146" s="112">
        <f t="shared" si="237"/>
        <v>0.47740637789857243</v>
      </c>
      <c r="CD146" s="112">
        <f t="shared" si="238"/>
        <v>0.37108689729998745</v>
      </c>
      <c r="CE146" s="112">
        <f t="shared" si="239"/>
        <v>0.36382811148347605</v>
      </c>
      <c r="CF146" s="112">
        <f t="shared" si="240"/>
        <v>0.36255246172405808</v>
      </c>
      <c r="CG146" s="112">
        <f t="shared" si="241"/>
        <v>0.35362565284288161</v>
      </c>
      <c r="CH146" s="112">
        <f t="shared" si="242"/>
        <v>0.34491280525867252</v>
      </c>
      <c r="CI146" s="112">
        <f t="shared" si="243"/>
        <v>0.33233276144318147</v>
      </c>
      <c r="CJ146" s="112">
        <f t="shared" si="244"/>
        <v>0.31993927564528057</v>
      </c>
      <c r="CK146" s="112">
        <f t="shared" si="245"/>
        <v>0.30790758358082271</v>
      </c>
      <c r="CL146" s="112">
        <f t="shared" si="246"/>
        <v>0.34058006217042736</v>
      </c>
    </row>
    <row r="147" spans="1:90" x14ac:dyDescent="0.15">
      <c r="A147" t="s">
        <v>473</v>
      </c>
      <c r="B147" s="8">
        <f t="shared" si="247"/>
        <v>5134.8476234990876</v>
      </c>
      <c r="C147" s="8">
        <f t="shared" si="248"/>
        <v>6005.4268778706573</v>
      </c>
      <c r="D147" s="8">
        <f t="shared" si="249"/>
        <v>6331.463195112733</v>
      </c>
      <c r="E147" s="8">
        <f t="shared" si="250"/>
        <v>8502.9958777088705</v>
      </c>
      <c r="F147" s="8">
        <f t="shared" si="251"/>
        <v>12211.054398933049</v>
      </c>
      <c r="G147" s="8">
        <f t="shared" si="252"/>
        <v>16870.167726910593</v>
      </c>
      <c r="H147" s="8">
        <f t="shared" si="253"/>
        <v>18449.132593948234</v>
      </c>
      <c r="I147" s="8">
        <f t="shared" si="254"/>
        <v>23136.637432160052</v>
      </c>
      <c r="J147" s="8">
        <f t="shared" si="255"/>
        <v>29008.685480016855</v>
      </c>
      <c r="K147" s="8">
        <f t="shared" si="256"/>
        <v>36428.916683065261</v>
      </c>
      <c r="L147" s="8">
        <f t="shared" si="257"/>
        <v>45251.556764739267</v>
      </c>
      <c r="M147" s="8">
        <f t="shared" si="258"/>
        <v>55933.663083559077</v>
      </c>
      <c r="N147" s="8">
        <f t="shared" si="259"/>
        <v>69444.005565812215</v>
      </c>
      <c r="O147" s="8">
        <f t="shared" si="260"/>
        <v>85819.38688226555</v>
      </c>
      <c r="P147" s="24"/>
      <c r="Q147" s="72">
        <v>4161.2</v>
      </c>
      <c r="R147" s="72">
        <v>4771.2</v>
      </c>
      <c r="S147" s="72">
        <v>4670.2</v>
      </c>
      <c r="T147" s="72">
        <v>6133</v>
      </c>
      <c r="U147" s="72">
        <v>8853</v>
      </c>
      <c r="V147" s="72">
        <v>12724</v>
      </c>
      <c r="W147" s="72">
        <v>14034</v>
      </c>
      <c r="X147" s="72">
        <v>17352.441227522813</v>
      </c>
      <c r="Y147" s="72">
        <v>21463.020625265272</v>
      </c>
      <c r="Z147" s="72">
        <v>26626.022414987259</v>
      </c>
      <c r="AA147" s="72">
        <v>32613.517387780503</v>
      </c>
      <c r="AB147" s="72">
        <v>39765.771193852059</v>
      </c>
      <c r="AC147" s="72">
        <v>48875.629189695261</v>
      </c>
      <c r="AD147" s="72">
        <v>59856.97062132119</v>
      </c>
      <c r="AF147" s="72">
        <v>973.64762349908744</v>
      </c>
      <c r="AG147" s="72">
        <v>1234.2268778706575</v>
      </c>
      <c r="AH147" s="72">
        <v>1661.263195112733</v>
      </c>
      <c r="AI147" s="72">
        <v>2369.9958777088709</v>
      </c>
      <c r="AJ147" s="72">
        <v>3358.054398933049</v>
      </c>
      <c r="AK147" s="72">
        <v>4146.1677269105921</v>
      </c>
      <c r="AL147" s="72">
        <v>4415.132593948234</v>
      </c>
      <c r="AM147" s="72">
        <v>5784.196204637241</v>
      </c>
      <c r="AN147" s="72">
        <v>7545.6648547515833</v>
      </c>
      <c r="AO147" s="72">
        <v>9802.8942680780001</v>
      </c>
      <c r="AP147" s="72">
        <v>12638.039376958763</v>
      </c>
      <c r="AQ147" s="72">
        <v>16167.891889707014</v>
      </c>
      <c r="AR147" s="72">
        <v>20568.376376116954</v>
      </c>
      <c r="AS147" s="72">
        <v>25962.416260944363</v>
      </c>
      <c r="AU147" s="24">
        <f t="shared" si="205"/>
        <v>0.16954334737947341</v>
      </c>
      <c r="AV147" s="24">
        <f t="shared" si="206"/>
        <v>5.4290281752240377E-2</v>
      </c>
      <c r="AW147" s="24">
        <f t="shared" si="207"/>
        <v>0.34297485678702944</v>
      </c>
      <c r="AX147" s="24">
        <f t="shared" si="208"/>
        <v>0.43608847687967045</v>
      </c>
      <c r="AY147" s="24">
        <f t="shared" si="209"/>
        <v>0.3815488143582948</v>
      </c>
      <c r="AZ147" s="24">
        <f t="shared" si="210"/>
        <v>9.3595090019107596E-2</v>
      </c>
      <c r="BA147" s="24">
        <f t="shared" si="211"/>
        <v>0.25407724804088816</v>
      </c>
      <c r="BB147" s="24">
        <f t="shared" si="212"/>
        <v>0.25379868034300546</v>
      </c>
      <c r="BC147" s="24">
        <f t="shared" si="213"/>
        <v>0.25579343152794576</v>
      </c>
      <c r="BD147" s="24">
        <f t="shared" si="214"/>
        <v>0.24218782453597898</v>
      </c>
      <c r="BE147" s="24">
        <f t="shared" si="215"/>
        <v>0.23606052658819188</v>
      </c>
      <c r="BF147" s="24">
        <f t="shared" si="216"/>
        <v>0.24154224374810007</v>
      </c>
      <c r="BG147" s="24">
        <f t="shared" si="217"/>
        <v>0.23580698122222166</v>
      </c>
      <c r="BH147" s="24">
        <f t="shared" si="218"/>
        <v>0.24558330712197085</v>
      </c>
      <c r="BJ147" s="24">
        <f t="shared" si="219"/>
        <v>0.1465923291358262</v>
      </c>
      <c r="BK147" s="24">
        <f t="shared" si="220"/>
        <v>-2.1168678739101221E-2</v>
      </c>
      <c r="BL147" s="24">
        <f t="shared" si="221"/>
        <v>0.31321999057856198</v>
      </c>
      <c r="BM147" s="24">
        <f t="shared" si="222"/>
        <v>0.44350236425892708</v>
      </c>
      <c r="BN147" s="24">
        <f t="shared" si="223"/>
        <v>0.43725290861854749</v>
      </c>
      <c r="BO147" s="24">
        <f t="shared" si="224"/>
        <v>0.10295504558315005</v>
      </c>
      <c r="BP147" s="24">
        <f t="shared" si="225"/>
        <v>0.23645726289887503</v>
      </c>
      <c r="BQ147" s="24">
        <f t="shared" si="226"/>
        <v>0.23688767152961998</v>
      </c>
      <c r="BR147" s="24">
        <f t="shared" si="227"/>
        <v>0.24055336291501961</v>
      </c>
      <c r="BS147" s="24">
        <f t="shared" si="228"/>
        <v>0.2248738050120096</v>
      </c>
      <c r="BT147" s="24">
        <f t="shared" si="229"/>
        <v>0.2193033557536892</v>
      </c>
      <c r="BU147" s="24">
        <f t="shared" si="230"/>
        <v>0.22908792467355998</v>
      </c>
      <c r="BV147" s="24">
        <f t="shared" si="231"/>
        <v>0.22467928523242819</v>
      </c>
      <c r="BW147" s="24">
        <f t="shared" si="232"/>
        <v>0.23024176284245068</v>
      </c>
      <c r="BY147" s="112">
        <f t="shared" si="233"/>
        <v>0.26763199342602229</v>
      </c>
      <c r="BZ147" s="112">
        <f t="shared" si="234"/>
        <v>0.34599499079036211</v>
      </c>
      <c r="CA147" s="112">
        <f t="shared" si="235"/>
        <v>0.42662275591318544</v>
      </c>
      <c r="CB147" s="112">
        <f t="shared" si="236"/>
        <v>0.41690305477634704</v>
      </c>
      <c r="CC147" s="112">
        <f t="shared" si="237"/>
        <v>0.23469343683888777</v>
      </c>
      <c r="CD147" s="112">
        <f t="shared" si="238"/>
        <v>6.4870715502398202E-2</v>
      </c>
      <c r="CE147" s="112">
        <f t="shared" si="239"/>
        <v>0.3100843704140539</v>
      </c>
      <c r="CF147" s="112">
        <f t="shared" si="240"/>
        <v>0.30453127587583517</v>
      </c>
      <c r="CG147" s="112">
        <f t="shared" si="241"/>
        <v>0.29914254830772347</v>
      </c>
      <c r="CH147" s="112">
        <f t="shared" si="242"/>
        <v>0.28921510641128578</v>
      </c>
      <c r="CI147" s="112">
        <f t="shared" si="243"/>
        <v>0.27930380713829361</v>
      </c>
      <c r="CJ147" s="112">
        <f t="shared" si="244"/>
        <v>0.27217428941440569</v>
      </c>
      <c r="CK147" s="112">
        <f t="shared" si="245"/>
        <v>0.26224918224905291</v>
      </c>
      <c r="CL147" s="112">
        <f t="shared" si="246"/>
        <v>0.28799589751082655</v>
      </c>
    </row>
    <row r="148" spans="1:90" x14ac:dyDescent="0.15">
      <c r="A148" t="s">
        <v>98</v>
      </c>
      <c r="B148" s="8">
        <f t="shared" si="247"/>
        <v>1565.9201889181843</v>
      </c>
      <c r="C148" s="8">
        <f t="shared" si="248"/>
        <v>1709.2713077641392</v>
      </c>
      <c r="D148" s="8">
        <f t="shared" si="249"/>
        <v>1936.670007419307</v>
      </c>
      <c r="E148" s="8">
        <f t="shared" si="250"/>
        <v>2482.2453879015179</v>
      </c>
      <c r="F148" s="8">
        <f t="shared" si="251"/>
        <v>3230.6921968619308</v>
      </c>
      <c r="G148" s="8">
        <f t="shared" si="252"/>
        <v>4048.0690207109137</v>
      </c>
      <c r="H148" s="8">
        <f t="shared" si="253"/>
        <v>6207.8334148056147</v>
      </c>
      <c r="I148" s="8">
        <f t="shared" si="254"/>
        <v>8135.7442630548139</v>
      </c>
      <c r="J148" s="8">
        <f t="shared" si="255"/>
        <v>10579.695180471768</v>
      </c>
      <c r="K148" s="8">
        <f t="shared" si="256"/>
        <v>13682.522107587056</v>
      </c>
      <c r="L148" s="8">
        <f t="shared" si="257"/>
        <v>17608.497696935447</v>
      </c>
      <c r="M148" s="8">
        <f t="shared" si="258"/>
        <v>22554.433944023629</v>
      </c>
      <c r="N148" s="8">
        <f t="shared" si="259"/>
        <v>28329.721180714612</v>
      </c>
      <c r="O148" s="8">
        <f t="shared" si="260"/>
        <v>35365.82250876911</v>
      </c>
      <c r="P148" s="24"/>
      <c r="Q148" s="72">
        <v>784.2</v>
      </c>
      <c r="R148" s="72">
        <v>907.2</v>
      </c>
      <c r="S148" s="72">
        <v>1098.2</v>
      </c>
      <c r="T148" s="72">
        <v>1489</v>
      </c>
      <c r="U148" s="72">
        <v>1857</v>
      </c>
      <c r="V148" s="72">
        <v>2565</v>
      </c>
      <c r="W148" s="72">
        <v>4134</v>
      </c>
      <c r="X148" s="72">
        <v>5353.43581811888</v>
      </c>
      <c r="Y148" s="72">
        <v>6890.613597168458</v>
      </c>
      <c r="Z148" s="72">
        <v>8845.1287970751018</v>
      </c>
      <c r="AA148" s="72">
        <v>11333.462539039434</v>
      </c>
      <c r="AB148" s="72">
        <v>14499.784686395298</v>
      </c>
      <c r="AC148" s="72">
        <v>18125.189034301748</v>
      </c>
      <c r="AD148" s="72">
        <v>22567.520411548685</v>
      </c>
      <c r="AF148" s="72">
        <v>781.72018891818425</v>
      </c>
      <c r="AG148" s="72">
        <v>802.07130776413908</v>
      </c>
      <c r="AH148" s="72">
        <v>838.47000741930697</v>
      </c>
      <c r="AI148" s="72">
        <v>993.2453879015178</v>
      </c>
      <c r="AJ148" s="72">
        <v>1373.6921968619306</v>
      </c>
      <c r="AK148" s="72">
        <v>1483.0690207109139</v>
      </c>
      <c r="AL148" s="72">
        <v>2073.8334148056147</v>
      </c>
      <c r="AM148" s="72">
        <v>2782.3084449359339</v>
      </c>
      <c r="AN148" s="72">
        <v>3689.0815833033103</v>
      </c>
      <c r="AO148" s="72">
        <v>4837.393310511954</v>
      </c>
      <c r="AP148" s="72">
        <v>6275.0351578960126</v>
      </c>
      <c r="AQ148" s="72">
        <v>8054.6492576283299</v>
      </c>
      <c r="AR148" s="72">
        <v>10204.532146412865</v>
      </c>
      <c r="AS148" s="72">
        <v>12798.302097220423</v>
      </c>
      <c r="AU148" s="24">
        <f t="shared" si="205"/>
        <v>9.1544332757462543E-2</v>
      </c>
      <c r="AV148" s="24">
        <f t="shared" si="206"/>
        <v>0.13303838812612079</v>
      </c>
      <c r="AW148" s="24">
        <f t="shared" si="207"/>
        <v>0.28170797213367949</v>
      </c>
      <c r="AX148" s="24">
        <f t="shared" si="208"/>
        <v>0.3015200723539857</v>
      </c>
      <c r="AY148" s="24">
        <f t="shared" si="209"/>
        <v>0.25300362090914308</v>
      </c>
      <c r="AZ148" s="24">
        <f t="shared" si="210"/>
        <v>0.53352953792161562</v>
      </c>
      <c r="BA148" s="24">
        <f t="shared" si="211"/>
        <v>0.31056098310421043</v>
      </c>
      <c r="BB148" s="24">
        <f t="shared" si="212"/>
        <v>0.3003967232002569</v>
      </c>
      <c r="BC148" s="24">
        <f t="shared" si="213"/>
        <v>0.29328131616141007</v>
      </c>
      <c r="BD148" s="24">
        <f t="shared" si="214"/>
        <v>0.28693361929021921</v>
      </c>
      <c r="BE148" s="24">
        <f t="shared" si="215"/>
        <v>0.28088348774631489</v>
      </c>
      <c r="BF148" s="24">
        <f t="shared" si="216"/>
        <v>0.25605995038599905</v>
      </c>
      <c r="BG148" s="24">
        <f t="shared" si="217"/>
        <v>0.24836465149696951</v>
      </c>
      <c r="BH148" s="24">
        <f t="shared" si="218"/>
        <v>0.28218030397679716</v>
      </c>
      <c r="BJ148" s="24">
        <f t="shared" si="219"/>
        <v>0.15684774292272374</v>
      </c>
      <c r="BK148" s="24">
        <f t="shared" si="220"/>
        <v>0.21053791887125217</v>
      </c>
      <c r="BL148" s="24">
        <f t="shared" si="221"/>
        <v>0.35585503551265707</v>
      </c>
      <c r="BM148" s="24">
        <f t="shared" si="222"/>
        <v>0.24714573539288121</v>
      </c>
      <c r="BN148" s="24">
        <f t="shared" si="223"/>
        <v>0.38126009693053309</v>
      </c>
      <c r="BO148" s="24">
        <f t="shared" si="224"/>
        <v>0.61169590643274852</v>
      </c>
      <c r="BP148" s="24">
        <f t="shared" si="225"/>
        <v>0.29497721773557806</v>
      </c>
      <c r="BQ148" s="24">
        <f t="shared" si="226"/>
        <v>0.28713854639798786</v>
      </c>
      <c r="BR148" s="24">
        <f t="shared" si="227"/>
        <v>0.28364893377707423</v>
      </c>
      <c r="BS148" s="24">
        <f t="shared" si="228"/>
        <v>0.28132249954202715</v>
      </c>
      <c r="BT148" s="24">
        <f t="shared" si="229"/>
        <v>0.27937818089124122</v>
      </c>
      <c r="BU148" s="24">
        <f t="shared" si="230"/>
        <v>0.25003159883526105</v>
      </c>
      <c r="BV148" s="24">
        <f t="shared" si="231"/>
        <v>0.24509158877404635</v>
      </c>
      <c r="BW148" s="24">
        <f t="shared" si="232"/>
        <v>0.274388695048154</v>
      </c>
      <c r="BY148" s="112">
        <f t="shared" si="233"/>
        <v>2.6033763915089159E-2</v>
      </c>
      <c r="BZ148" s="112">
        <f t="shared" si="234"/>
        <v>4.5380877364424421E-2</v>
      </c>
      <c r="CA148" s="112">
        <f t="shared" si="235"/>
        <v>0.18459262598859993</v>
      </c>
      <c r="CB148" s="112">
        <f t="shared" si="236"/>
        <v>0.38303405542531932</v>
      </c>
      <c r="CC148" s="112">
        <f t="shared" si="237"/>
        <v>7.9622512305772997E-2</v>
      </c>
      <c r="CD148" s="112">
        <f t="shared" si="238"/>
        <v>0.39833911021316859</v>
      </c>
      <c r="CE148" s="112">
        <f t="shared" si="239"/>
        <v>0.34162581481826804</v>
      </c>
      <c r="CF148" s="112">
        <f t="shared" si="240"/>
        <v>0.32590676278821262</v>
      </c>
      <c r="CG148" s="112">
        <f t="shared" si="241"/>
        <v>0.31127306384490749</v>
      </c>
      <c r="CH148" s="112">
        <f t="shared" si="242"/>
        <v>0.29719349970157971</v>
      </c>
      <c r="CI148" s="112">
        <f t="shared" si="243"/>
        <v>0.28360225161336183</v>
      </c>
      <c r="CJ148" s="112">
        <f t="shared" si="244"/>
        <v>0.26691204297299986</v>
      </c>
      <c r="CK148" s="112">
        <f t="shared" si="245"/>
        <v>0.25417823312157717</v>
      </c>
      <c r="CL148" s="112">
        <f t="shared" si="246"/>
        <v>0.29691410258656581</v>
      </c>
    </row>
    <row r="149" spans="1:90" x14ac:dyDescent="0.15">
      <c r="A149" t="s">
        <v>429</v>
      </c>
      <c r="B149" s="8">
        <f t="shared" si="247"/>
        <v>45.046590513222114</v>
      </c>
      <c r="C149" s="8">
        <f t="shared" si="248"/>
        <v>82.937446136479139</v>
      </c>
      <c r="D149" s="8">
        <f t="shared" si="249"/>
        <v>134.20502814164584</v>
      </c>
      <c r="E149" s="8">
        <f t="shared" si="250"/>
        <v>204.21855955997788</v>
      </c>
      <c r="F149" s="8">
        <f t="shared" si="251"/>
        <v>363.47065723500691</v>
      </c>
      <c r="G149" s="8">
        <f t="shared" si="252"/>
        <v>443.04623680648382</v>
      </c>
      <c r="H149" s="8">
        <f t="shared" si="253"/>
        <v>792.8952731371254</v>
      </c>
      <c r="I149" s="8">
        <f t="shared" si="254"/>
        <v>1181.1150135822459</v>
      </c>
      <c r="J149" s="8">
        <f t="shared" si="255"/>
        <v>1756.0630541099792</v>
      </c>
      <c r="K149" s="8">
        <f t="shared" si="256"/>
        <v>2598.2567239118257</v>
      </c>
      <c r="L149" s="8">
        <f t="shared" si="257"/>
        <v>3813.7214643429829</v>
      </c>
      <c r="M149" s="8">
        <f t="shared" si="258"/>
        <v>5539.8423068828624</v>
      </c>
      <c r="N149" s="8">
        <f t="shared" si="259"/>
        <v>7983.6277562139048</v>
      </c>
      <c r="O149" s="8">
        <f t="shared" si="260"/>
        <v>11392.400172710357</v>
      </c>
      <c r="P149" s="24"/>
      <c r="Q149" s="72">
        <v>40.655000000000001</v>
      </c>
      <c r="R149" s="72">
        <v>75.155000000000001</v>
      </c>
      <c r="S149" s="72">
        <v>122</v>
      </c>
      <c r="T149" s="72">
        <v>186.155</v>
      </c>
      <c r="U149" s="72">
        <v>332.24</v>
      </c>
      <c r="V149" s="72">
        <v>406</v>
      </c>
      <c r="W149" s="72">
        <v>726</v>
      </c>
      <c r="X149" s="72">
        <v>1084.5797834820842</v>
      </c>
      <c r="Y149" s="72">
        <v>1617.0735866872112</v>
      </c>
      <c r="Z149" s="72">
        <v>2399.146942894974</v>
      </c>
      <c r="AA149" s="72">
        <v>3530.7634051512132</v>
      </c>
      <c r="AB149" s="72">
        <v>5141.8517565573275</v>
      </c>
      <c r="AC149" s="72">
        <v>7428.2421935730399</v>
      </c>
      <c r="AD149" s="72">
        <v>10624.905729332722</v>
      </c>
      <c r="AF149" s="72">
        <v>4.39159051322211</v>
      </c>
      <c r="AG149" s="72">
        <v>7.7824461364791375</v>
      </c>
      <c r="AH149" s="72">
        <v>12.20502814164583</v>
      </c>
      <c r="AI149" s="72">
        <v>18.063559559977868</v>
      </c>
      <c r="AJ149" s="72">
        <v>31.230657235006916</v>
      </c>
      <c r="AK149" s="72">
        <v>37.046236806483833</v>
      </c>
      <c r="AL149" s="72">
        <v>66.8952731371254</v>
      </c>
      <c r="AM149" s="72">
        <v>96.535230100161613</v>
      </c>
      <c r="AN149" s="72">
        <v>138.98946742276809</v>
      </c>
      <c r="AO149" s="72">
        <v>199.10978101685171</v>
      </c>
      <c r="AP149" s="72">
        <v>282.95805919176991</v>
      </c>
      <c r="AQ149" s="72">
        <v>397.99055032553491</v>
      </c>
      <c r="AR149" s="72">
        <v>555.38556264086492</v>
      </c>
      <c r="AS149" s="72">
        <v>767.49444337763407</v>
      </c>
      <c r="AU149" s="24">
        <f t="shared" si="205"/>
        <v>0.84114813555390544</v>
      </c>
      <c r="AV149" s="24">
        <f t="shared" si="206"/>
        <v>0.61814758463628672</v>
      </c>
      <c r="AW149" s="24">
        <f t="shared" si="207"/>
        <v>0.52169082178081072</v>
      </c>
      <c r="AX149" s="24">
        <f t="shared" si="208"/>
        <v>0.77981207005946773</v>
      </c>
      <c r="AY149" s="24">
        <f t="shared" si="209"/>
        <v>0.21893260979255946</v>
      </c>
      <c r="AZ149" s="24">
        <f t="shared" si="210"/>
        <v>0.7896445275156474</v>
      </c>
      <c r="BA149" s="24">
        <f t="shared" si="211"/>
        <v>0.48962297241237396</v>
      </c>
      <c r="BB149" s="24">
        <f t="shared" si="212"/>
        <v>0.48678412679215133</v>
      </c>
      <c r="BC149" s="24">
        <f t="shared" si="213"/>
        <v>0.47959193027308089</v>
      </c>
      <c r="BD149" s="24">
        <f t="shared" si="214"/>
        <v>0.46780009428829827</v>
      </c>
      <c r="BE149" s="24">
        <f t="shared" si="215"/>
        <v>0.45260799947729025</v>
      </c>
      <c r="BF149" s="24">
        <f t="shared" si="216"/>
        <v>0.44112906360074766</v>
      </c>
      <c r="BG149" s="24">
        <f t="shared" si="217"/>
        <v>0.42697035991480181</v>
      </c>
      <c r="BH149" s="24">
        <f t="shared" si="218"/>
        <v>0.46333166991068953</v>
      </c>
      <c r="BJ149" s="24">
        <f t="shared" si="219"/>
        <v>0.84860410773582573</v>
      </c>
      <c r="BK149" s="24">
        <f t="shared" si="220"/>
        <v>0.62331182223404968</v>
      </c>
      <c r="BL149" s="24">
        <f t="shared" si="221"/>
        <v>0.52586065573770502</v>
      </c>
      <c r="BM149" s="24">
        <f t="shared" si="222"/>
        <v>0.78474926808304901</v>
      </c>
      <c r="BN149" s="24">
        <f t="shared" si="223"/>
        <v>0.22200818685287738</v>
      </c>
      <c r="BO149" s="24">
        <f t="shared" si="224"/>
        <v>0.78817733990147776</v>
      </c>
      <c r="BP149" s="24">
        <f t="shared" si="225"/>
        <v>0.49391154749598365</v>
      </c>
      <c r="BQ149" s="24">
        <f t="shared" si="226"/>
        <v>0.49096784885251665</v>
      </c>
      <c r="BR149" s="24">
        <f t="shared" si="227"/>
        <v>0.48363498275297623</v>
      </c>
      <c r="BS149" s="24">
        <f t="shared" si="228"/>
        <v>0.47167451147896489</v>
      </c>
      <c r="BT149" s="24">
        <f t="shared" si="229"/>
        <v>0.45630028595391425</v>
      </c>
      <c r="BU149" s="24">
        <f t="shared" si="230"/>
        <v>0.44466284624015318</v>
      </c>
      <c r="BV149" s="24">
        <f t="shared" si="231"/>
        <v>0.43033916402530004</v>
      </c>
      <c r="BW149" s="24">
        <f t="shared" si="232"/>
        <v>0.46718225720625184</v>
      </c>
      <c r="BY149" s="112">
        <f t="shared" si="233"/>
        <v>0.77212472634866791</v>
      </c>
      <c r="BZ149" s="112">
        <f t="shared" si="234"/>
        <v>0.56827659679344933</v>
      </c>
      <c r="CA149" s="112">
        <f t="shared" si="235"/>
        <v>0.48000966080050556</v>
      </c>
      <c r="CB149" s="112">
        <f t="shared" si="236"/>
        <v>0.72893150606940393</v>
      </c>
      <c r="CC149" s="112">
        <f t="shared" si="237"/>
        <v>0.18621380676414789</v>
      </c>
      <c r="CD149" s="112">
        <f t="shared" si="238"/>
        <v>0.80572384414001763</v>
      </c>
      <c r="CE149" s="112">
        <f t="shared" si="239"/>
        <v>0.44307999015533861</v>
      </c>
      <c r="CF149" s="112">
        <f t="shared" si="240"/>
        <v>0.4397797288985319</v>
      </c>
      <c r="CG149" s="112">
        <f t="shared" si="241"/>
        <v>0.43255301792915013</v>
      </c>
      <c r="CH149" s="112">
        <f t="shared" si="242"/>
        <v>0.42111581734812753</v>
      </c>
      <c r="CI149" s="112">
        <f t="shared" si="243"/>
        <v>0.40653548254585581</v>
      </c>
      <c r="CJ149" s="112">
        <f t="shared" si="244"/>
        <v>0.39547424476935267</v>
      </c>
      <c r="CK149" s="112">
        <f t="shared" si="245"/>
        <v>0.38191284578624796</v>
      </c>
      <c r="CL149" s="112">
        <f t="shared" si="246"/>
        <v>0.41704234982092947</v>
      </c>
    </row>
    <row r="150" spans="1:90" x14ac:dyDescent="0.15">
      <c r="A150" t="s">
        <v>33</v>
      </c>
      <c r="B150" s="8">
        <f t="shared" si="247"/>
        <v>1754.847536830415</v>
      </c>
      <c r="C150" s="8">
        <f t="shared" si="248"/>
        <v>2976.3264564990222</v>
      </c>
      <c r="D150" s="8">
        <f t="shared" si="249"/>
        <v>3950.4820241381267</v>
      </c>
      <c r="E150" s="8">
        <f t="shared" si="250"/>
        <v>7007.2674924020666</v>
      </c>
      <c r="F150" s="8">
        <f t="shared" si="251"/>
        <v>9224.1976758548117</v>
      </c>
      <c r="G150" s="8">
        <f t="shared" si="252"/>
        <v>13716.496145956204</v>
      </c>
      <c r="H150" s="8">
        <f t="shared" si="253"/>
        <v>18609.592599086722</v>
      </c>
      <c r="I150" s="8">
        <f t="shared" si="254"/>
        <v>26316.626545976349</v>
      </c>
      <c r="J150" s="8">
        <f t="shared" si="255"/>
        <v>36969.131425596126</v>
      </c>
      <c r="K150" s="8">
        <f t="shared" si="256"/>
        <v>51595.031762669372</v>
      </c>
      <c r="L150" s="8">
        <f t="shared" si="257"/>
        <v>71153.939382599405</v>
      </c>
      <c r="M150" s="8">
        <f t="shared" si="258"/>
        <v>97158.057685212145</v>
      </c>
      <c r="N150" s="8">
        <f t="shared" si="259"/>
        <v>131762.91447341576</v>
      </c>
      <c r="O150" s="8">
        <f t="shared" si="260"/>
        <v>177448.19473264969</v>
      </c>
      <c r="P150" s="24"/>
      <c r="Q150" s="72">
        <v>1131.402</v>
      </c>
      <c r="R150" s="72">
        <v>1544.0750000000003</v>
      </c>
      <c r="S150" s="72">
        <v>2076.81</v>
      </c>
      <c r="T150" s="72">
        <v>2935.3369999999995</v>
      </c>
      <c r="U150" s="72">
        <v>4084.6819999999998</v>
      </c>
      <c r="V150" s="72">
        <v>5754.0030000000006</v>
      </c>
      <c r="W150" s="72">
        <v>7769.7745962730005</v>
      </c>
      <c r="X150" s="72">
        <v>11164.009701435709</v>
      </c>
      <c r="Y150" s="72">
        <v>15875.932812109704</v>
      </c>
      <c r="Z150" s="72">
        <v>22391.737566816668</v>
      </c>
      <c r="AA150" s="72">
        <v>30973.106859955678</v>
      </c>
      <c r="AB150" s="72">
        <v>42243.239242659503</v>
      </c>
      <c r="AC150" s="72">
        <v>57182.435664901495</v>
      </c>
      <c r="AD150" s="72">
        <v>76795.02417833361</v>
      </c>
      <c r="AF150" s="72">
        <v>623.44553683041499</v>
      </c>
      <c r="AG150" s="72">
        <v>1432.2514564990222</v>
      </c>
      <c r="AH150" s="72">
        <v>1873.6720241381267</v>
      </c>
      <c r="AI150" s="72">
        <v>4071.9304924020666</v>
      </c>
      <c r="AJ150" s="72">
        <v>5139.515675854811</v>
      </c>
      <c r="AK150" s="72">
        <v>7962.4931459562031</v>
      </c>
      <c r="AL150" s="72">
        <v>10839.818002813721</v>
      </c>
      <c r="AM150" s="72">
        <v>15152.61684454064</v>
      </c>
      <c r="AN150" s="72">
        <v>21093.19861348642</v>
      </c>
      <c r="AO150" s="72">
        <v>29203.294195852701</v>
      </c>
      <c r="AP150" s="72">
        <v>40180.83252264373</v>
      </c>
      <c r="AQ150" s="72">
        <v>54914.818442552649</v>
      </c>
      <c r="AR150" s="72">
        <v>74580.47880851425</v>
      </c>
      <c r="AS150" s="72">
        <v>100653.17055431608</v>
      </c>
      <c r="AU150" s="24">
        <f t="shared" si="205"/>
        <v>0.69605985365248779</v>
      </c>
      <c r="AV150" s="24">
        <f t="shared" si="206"/>
        <v>0.32730131653131189</v>
      </c>
      <c r="AW150" s="24">
        <f t="shared" si="207"/>
        <v>0.77377531389497611</v>
      </c>
      <c r="AX150" s="24">
        <f t="shared" si="208"/>
        <v>0.31637584634189397</v>
      </c>
      <c r="AY150" s="24">
        <f t="shared" si="209"/>
        <v>0.48701238069305441</v>
      </c>
      <c r="AZ150" s="24">
        <f t="shared" si="210"/>
        <v>0.3567307861325113</v>
      </c>
      <c r="BA150" s="24">
        <f t="shared" si="211"/>
        <v>0.41414307733248568</v>
      </c>
      <c r="BB150" s="24">
        <f t="shared" si="212"/>
        <v>0.40478230980742791</v>
      </c>
      <c r="BC150" s="24">
        <f t="shared" si="213"/>
        <v>0.39562466774501459</v>
      </c>
      <c r="BD150" s="24">
        <f t="shared" si="214"/>
        <v>0.37908509698954229</v>
      </c>
      <c r="BE150" s="24">
        <f t="shared" si="215"/>
        <v>0.36546280540824161</v>
      </c>
      <c r="BF150" s="24">
        <f t="shared" si="216"/>
        <v>0.35617073470449401</v>
      </c>
      <c r="BG150" s="24">
        <f t="shared" si="217"/>
        <v>0.34672335870690918</v>
      </c>
      <c r="BH150" s="24">
        <f t="shared" si="218"/>
        <v>0.38008221743980353</v>
      </c>
      <c r="BJ150" s="24">
        <f t="shared" si="219"/>
        <v>0.36474480335017989</v>
      </c>
      <c r="BK150" s="24">
        <f t="shared" si="220"/>
        <v>0.34501886242572377</v>
      </c>
      <c r="BL150" s="24">
        <f t="shared" si="221"/>
        <v>0.41338735849692543</v>
      </c>
      <c r="BM150" s="24">
        <f t="shared" si="222"/>
        <v>0.39155470053353336</v>
      </c>
      <c r="BN150" s="24">
        <f t="shared" si="223"/>
        <v>0.40867832550979521</v>
      </c>
      <c r="BO150" s="24">
        <f t="shared" si="224"/>
        <v>0.35032508607885671</v>
      </c>
      <c r="BP150" s="24">
        <f t="shared" si="225"/>
        <v>0.43685116770193733</v>
      </c>
      <c r="BQ150" s="24">
        <f t="shared" si="226"/>
        <v>0.42206368828827112</v>
      </c>
      <c r="BR150" s="24">
        <f t="shared" si="227"/>
        <v>0.41042027777649048</v>
      </c>
      <c r="BS150" s="24">
        <f t="shared" si="228"/>
        <v>0.38323820416045473</v>
      </c>
      <c r="BT150" s="24">
        <f t="shared" si="229"/>
        <v>0.36386832078749864</v>
      </c>
      <c r="BU150" s="24">
        <f t="shared" si="230"/>
        <v>0.3536470377289529</v>
      </c>
      <c r="BV150" s="24">
        <f t="shared" si="231"/>
        <v>0.34298274086058722</v>
      </c>
      <c r="BW150" s="24">
        <f t="shared" si="232"/>
        <v>0.38717768705378086</v>
      </c>
      <c r="BY150" s="112">
        <f t="shared" si="233"/>
        <v>1.2973160795737839</v>
      </c>
      <c r="BZ150" s="112">
        <f t="shared" si="234"/>
        <v>0.30820046691948044</v>
      </c>
      <c r="CA150" s="112">
        <f t="shared" si="235"/>
        <v>1.1732354648755137</v>
      </c>
      <c r="CB150" s="112">
        <f t="shared" si="236"/>
        <v>0.26218158326739194</v>
      </c>
      <c r="CC150" s="112">
        <f t="shared" si="237"/>
        <v>0.54926916233831125</v>
      </c>
      <c r="CD150" s="112">
        <f t="shared" si="238"/>
        <v>0.3613597907231838</v>
      </c>
      <c r="CE150" s="112">
        <f t="shared" si="239"/>
        <v>0.39786635168666429</v>
      </c>
      <c r="CF150" s="112">
        <f t="shared" si="240"/>
        <v>0.39204989012086866</v>
      </c>
      <c r="CG150" s="112">
        <f t="shared" si="241"/>
        <v>0.38448865584477576</v>
      </c>
      <c r="CH150" s="112">
        <f t="shared" si="242"/>
        <v>0.37590068617498651</v>
      </c>
      <c r="CI150" s="112">
        <f t="shared" si="243"/>
        <v>0.36669190245387884</v>
      </c>
      <c r="CJ150" s="112">
        <f t="shared" si="244"/>
        <v>0.35811208929943361</v>
      </c>
      <c r="CK150" s="112">
        <f t="shared" si="245"/>
        <v>0.34959136978382221</v>
      </c>
      <c r="CL150" s="112">
        <f t="shared" si="246"/>
        <v>0.37485825032387665</v>
      </c>
    </row>
    <row r="151" spans="1:90" x14ac:dyDescent="0.15">
      <c r="A151" t="s">
        <v>472</v>
      </c>
      <c r="B151" s="8">
        <f t="shared" ref="B151:O151" si="261">Q151+AF151</f>
        <v>4570.4403241581658</v>
      </c>
      <c r="C151" s="8">
        <f t="shared" si="261"/>
        <v>6444.4768240478861</v>
      </c>
      <c r="D151" s="8">
        <f t="shared" si="261"/>
        <v>8663.2769960095611</v>
      </c>
      <c r="E151" s="8">
        <f t="shared" si="261"/>
        <v>12830.558498174589</v>
      </c>
      <c r="F151" s="8">
        <f t="shared" si="261"/>
        <v>19135.367455090149</v>
      </c>
      <c r="G151" s="8">
        <f t="shared" si="261"/>
        <v>26866.649356204969</v>
      </c>
      <c r="H151" s="8">
        <f t="shared" si="261"/>
        <v>33806.753381495801</v>
      </c>
      <c r="I151" s="8">
        <f t="shared" si="261"/>
        <v>45340.194141284504</v>
      </c>
      <c r="J151" s="8">
        <f t="shared" si="261"/>
        <v>59796.813305206444</v>
      </c>
      <c r="K151" s="8">
        <f t="shared" si="261"/>
        <v>77720.819703975285</v>
      </c>
      <c r="L151" s="8">
        <f t="shared" si="261"/>
        <v>100532.62336243305</v>
      </c>
      <c r="M151" s="8">
        <f t="shared" si="261"/>
        <v>129481.04921367086</v>
      </c>
      <c r="N151" s="8">
        <f t="shared" si="261"/>
        <v>166019.21762225439</v>
      </c>
      <c r="O151" s="8">
        <f t="shared" si="261"/>
        <v>211583.88372012088</v>
      </c>
      <c r="P151" s="24"/>
      <c r="Q151" s="72">
        <v>2415.2510000000002</v>
      </c>
      <c r="R151" s="72">
        <v>3317.759</v>
      </c>
      <c r="S151" s="72">
        <v>4062.0639999999999</v>
      </c>
      <c r="T151" s="72">
        <v>6103.3970000000008</v>
      </c>
      <c r="U151" s="72">
        <v>9460.492040000001</v>
      </c>
      <c r="V151" s="72">
        <v>13050.788</v>
      </c>
      <c r="W151" s="72">
        <v>16109</v>
      </c>
      <c r="X151" s="72">
        <v>21511.010673682038</v>
      </c>
      <c r="Y151" s="72">
        <v>27930.849194613445</v>
      </c>
      <c r="Z151" s="72">
        <v>35374.145893195404</v>
      </c>
      <c r="AA151" s="72">
        <v>44522.313987464746</v>
      </c>
      <c r="AB151" s="72">
        <v>55941.039621520795</v>
      </c>
      <c r="AC151" s="72">
        <v>70184.952769955591</v>
      </c>
      <c r="AD151" s="72">
        <v>87659.263832722238</v>
      </c>
      <c r="AF151" s="72">
        <v>2155.1893241581656</v>
      </c>
      <c r="AG151" s="72">
        <v>3126.7178240478861</v>
      </c>
      <c r="AH151" s="72">
        <v>4601.2129960095608</v>
      </c>
      <c r="AI151" s="72">
        <v>6727.161498174587</v>
      </c>
      <c r="AJ151" s="72">
        <v>9674.8754150901495</v>
      </c>
      <c r="AK151" s="72">
        <v>13815.861356204969</v>
      </c>
      <c r="AL151" s="72">
        <v>17697.753381495804</v>
      </c>
      <c r="AM151" s="72">
        <v>23829.183467602463</v>
      </c>
      <c r="AN151" s="72">
        <v>31865.964110592999</v>
      </c>
      <c r="AO151" s="72">
        <v>42346.673810779881</v>
      </c>
      <c r="AP151" s="72">
        <v>56010.309374968296</v>
      </c>
      <c r="AQ151" s="72">
        <v>73540.009592150076</v>
      </c>
      <c r="AR151" s="72">
        <v>95834.264852298817</v>
      </c>
      <c r="AS151" s="72">
        <v>123924.61988739864</v>
      </c>
      <c r="AU151" s="24">
        <f t="shared" ref="AU151:BG151" si="262">C151/B151-1</f>
        <v>0.41003412515508586</v>
      </c>
      <c r="AV151" s="24">
        <f t="shared" si="262"/>
        <v>0.34429484852550196</v>
      </c>
      <c r="AW151" s="24">
        <f t="shared" si="262"/>
        <v>0.48102831112113131</v>
      </c>
      <c r="AX151" s="24">
        <f t="shared" si="262"/>
        <v>0.49139006363694526</v>
      </c>
      <c r="AY151" s="24">
        <f t="shared" si="262"/>
        <v>0.40403101321465562</v>
      </c>
      <c r="AZ151" s="24">
        <f t="shared" si="262"/>
        <v>0.25831669343196251</v>
      </c>
      <c r="BA151" s="24">
        <f t="shared" si="262"/>
        <v>0.34115789320667389</v>
      </c>
      <c r="BB151" s="24">
        <f t="shared" si="262"/>
        <v>0.31884775611841643</v>
      </c>
      <c r="BC151" s="24">
        <f t="shared" si="262"/>
        <v>0.2997485218365008</v>
      </c>
      <c r="BD151" s="24">
        <f t="shared" si="262"/>
        <v>0.29350956082737989</v>
      </c>
      <c r="BE151" s="24">
        <f t="shared" si="262"/>
        <v>0.28795056652281925</v>
      </c>
      <c r="BF151" s="24">
        <f t="shared" si="262"/>
        <v>0.28218931365228506</v>
      </c>
      <c r="BG151" s="24">
        <f t="shared" si="262"/>
        <v>0.27445416711660653</v>
      </c>
      <c r="BH151" s="24">
        <f>(O151/H151)^(1/($O$5-$H$5))-1</f>
        <v>0.29951929229317487</v>
      </c>
      <c r="BJ151" s="24">
        <f t="shared" ref="BJ151:BV151" si="263">R151/Q151-1</f>
        <v>0.37367047979692369</v>
      </c>
      <c r="BK151" s="24">
        <f t="shared" si="263"/>
        <v>0.22433968229759893</v>
      </c>
      <c r="BL151" s="24">
        <f t="shared" si="263"/>
        <v>0.50253590293013617</v>
      </c>
      <c r="BM151" s="24">
        <f t="shared" si="263"/>
        <v>0.55003714161146644</v>
      </c>
      <c r="BN151" s="24">
        <f t="shared" si="263"/>
        <v>0.37950414680545497</v>
      </c>
      <c r="BO151" s="24">
        <f t="shared" si="263"/>
        <v>0.23433159744836862</v>
      </c>
      <c r="BP151" s="24">
        <f t="shared" si="263"/>
        <v>0.33534115548339671</v>
      </c>
      <c r="BQ151" s="24">
        <f t="shared" si="263"/>
        <v>0.29844429991315335</v>
      </c>
      <c r="BR151" s="24">
        <f t="shared" si="263"/>
        <v>0.26649016815490967</v>
      </c>
      <c r="BS151" s="24">
        <f t="shared" si="263"/>
        <v>0.25861170250980092</v>
      </c>
      <c r="BT151" s="24">
        <f t="shared" si="263"/>
        <v>0.2564719712742467</v>
      </c>
      <c r="BU151" s="24">
        <f t="shared" si="263"/>
        <v>0.25462367601325542</v>
      </c>
      <c r="BV151" s="24">
        <f t="shared" si="263"/>
        <v>0.24897517734381025</v>
      </c>
      <c r="BW151" s="24">
        <f>(AD151/W151)^(1/($O$5-$H$5))-1</f>
        <v>0.27380860041176303</v>
      </c>
      <c r="BY151" s="112">
        <f t="shared" ref="BY151:CK151" si="264">IFERROR(AG151/AF151-1,"n.a.")</f>
        <v>0.45078568689978415</v>
      </c>
      <c r="BZ151" s="112">
        <f t="shared" si="264"/>
        <v>0.47157922618446446</v>
      </c>
      <c r="CA151" s="112">
        <f t="shared" si="264"/>
        <v>0.46204088009156985</v>
      </c>
      <c r="CB151" s="112">
        <f t="shared" si="264"/>
        <v>0.43818093526005342</v>
      </c>
      <c r="CC151" s="112">
        <f t="shared" si="264"/>
        <v>0.42801439434103905</v>
      </c>
      <c r="CD151" s="112">
        <f t="shared" si="264"/>
        <v>0.28097357994602357</v>
      </c>
      <c r="CE151" s="112">
        <f t="shared" si="264"/>
        <v>0.34645245381922218</v>
      </c>
      <c r="CF151" s="112">
        <f t="shared" si="264"/>
        <v>0.33726630431618165</v>
      </c>
      <c r="CG151" s="112">
        <f t="shared" si="264"/>
        <v>0.32889981498167975</v>
      </c>
      <c r="CH151" s="112">
        <f t="shared" si="264"/>
        <v>0.32266136474478335</v>
      </c>
      <c r="CI151" s="112">
        <f t="shared" si="264"/>
        <v>0.31297274399659036</v>
      </c>
      <c r="CJ151" s="112">
        <f t="shared" si="264"/>
        <v>0.30315817721253757</v>
      </c>
      <c r="CK151" s="112">
        <f t="shared" si="264"/>
        <v>0.29311389906723972</v>
      </c>
      <c r="CL151" s="112">
        <f>IFERROR((AS151/AL151)^(1/($O$5-$H$5))-1,"n.a.")</f>
        <v>0.32053067432857851</v>
      </c>
    </row>
    <row r="152" spans="1:90" x14ac:dyDescent="0.15">
      <c r="A152" t="s">
        <v>34</v>
      </c>
      <c r="B152" s="8">
        <f t="shared" si="247"/>
        <v>13849.86254076998</v>
      </c>
      <c r="C152" s="8">
        <f t="shared" si="248"/>
        <v>57788.214576133134</v>
      </c>
      <c r="D152" s="8">
        <f t="shared" si="249"/>
        <v>106376.32972418811</v>
      </c>
      <c r="E152" s="8">
        <f t="shared" si="250"/>
        <v>144016.24407875989</v>
      </c>
      <c r="F152" s="8">
        <f t="shared" si="251"/>
        <v>186224.76921685814</v>
      </c>
      <c r="G152" s="8">
        <f t="shared" si="252"/>
        <v>243854.88564372377</v>
      </c>
      <c r="H152" s="8">
        <f t="shared" si="253"/>
        <v>296932.25046713796</v>
      </c>
      <c r="I152" s="8">
        <f t="shared" si="254"/>
        <v>385645.27456119063</v>
      </c>
      <c r="J152" s="8">
        <f t="shared" si="255"/>
        <v>503059.6284409574</v>
      </c>
      <c r="K152" s="8">
        <f t="shared" si="256"/>
        <v>657167.16993612412</v>
      </c>
      <c r="L152" s="8">
        <f t="shared" si="257"/>
        <v>859059.83621482307</v>
      </c>
      <c r="M152" s="8">
        <f t="shared" si="258"/>
        <v>1116788.9886711841</v>
      </c>
      <c r="N152" s="8">
        <f t="shared" si="259"/>
        <v>1444077.44788667</v>
      </c>
      <c r="O152" s="8">
        <f t="shared" si="260"/>
        <v>1854429.1125501087</v>
      </c>
      <c r="P152" s="24"/>
      <c r="Q152" s="72">
        <v>9705.8739999999998</v>
      </c>
      <c r="R152" s="72">
        <v>12851.429</v>
      </c>
      <c r="S152" s="72">
        <v>16649.699000000001</v>
      </c>
      <c r="T152" s="72">
        <v>25264.144</v>
      </c>
      <c r="U152" s="72">
        <v>30291.491999999998</v>
      </c>
      <c r="V152" s="72">
        <v>38512.906000000003</v>
      </c>
      <c r="W152" s="72">
        <v>48666.601948976</v>
      </c>
      <c r="X152" s="72">
        <v>60029.051844489622</v>
      </c>
      <c r="Y152" s="72">
        <v>75550.957213872432</v>
      </c>
      <c r="Z152" s="72">
        <v>95479.023890432669</v>
      </c>
      <c r="AA152" s="72">
        <v>120609.88532380716</v>
      </c>
      <c r="AB152" s="72">
        <v>151916.82753768199</v>
      </c>
      <c r="AC152" s="72">
        <v>191331.91605502262</v>
      </c>
      <c r="AD152" s="72">
        <v>238583.69257252582</v>
      </c>
      <c r="AF152" s="72">
        <v>4143.9885407699812</v>
      </c>
      <c r="AG152" s="72">
        <v>44936.785576133138</v>
      </c>
      <c r="AH152" s="72">
        <v>89726.630724188115</v>
      </c>
      <c r="AI152" s="72">
        <v>118752.10007875989</v>
      </c>
      <c r="AJ152" s="72">
        <v>155933.27721685814</v>
      </c>
      <c r="AK152" s="72">
        <v>205341.97964372378</v>
      </c>
      <c r="AL152" s="72">
        <v>248265.64851816196</v>
      </c>
      <c r="AM152" s="72">
        <v>325616.22271670098</v>
      </c>
      <c r="AN152" s="72">
        <v>427508.671227085</v>
      </c>
      <c r="AO152" s="72">
        <v>561688.14604569145</v>
      </c>
      <c r="AP152" s="72">
        <v>738449.95089101593</v>
      </c>
      <c r="AQ152" s="72">
        <v>964872.16113350203</v>
      </c>
      <c r="AR152" s="72">
        <v>1252745.5318316473</v>
      </c>
      <c r="AS152" s="72">
        <v>1615845.4199775828</v>
      </c>
      <c r="AU152" s="24">
        <f t="shared" si="205"/>
        <v>3.1724756766373226</v>
      </c>
      <c r="AV152" s="24">
        <f t="shared" si="206"/>
        <v>0.84079626796641249</v>
      </c>
      <c r="AW152" s="24">
        <f t="shared" si="207"/>
        <v>0.35383730997454332</v>
      </c>
      <c r="AX152" s="24">
        <f t="shared" si="208"/>
        <v>0.29308169649956417</v>
      </c>
      <c r="AY152" s="24">
        <f t="shared" si="209"/>
        <v>0.30946536633779131</v>
      </c>
      <c r="AZ152" s="24">
        <f t="shared" si="210"/>
        <v>0.21765963262659893</v>
      </c>
      <c r="BA152" s="24">
        <f t="shared" si="211"/>
        <v>0.29876520302017751</v>
      </c>
      <c r="BB152" s="24">
        <f t="shared" si="212"/>
        <v>0.30446205781561186</v>
      </c>
      <c r="BC152" s="24">
        <f t="shared" si="213"/>
        <v>0.30634050673627811</v>
      </c>
      <c r="BD152" s="24">
        <f t="shared" si="214"/>
        <v>0.30721660410747953</v>
      </c>
      <c r="BE152" s="24">
        <f t="shared" si="215"/>
        <v>0.30001303936168577</v>
      </c>
      <c r="BF152" s="24">
        <f t="shared" si="216"/>
        <v>0.29306203995162194</v>
      </c>
      <c r="BG152" s="24">
        <f t="shared" si="217"/>
        <v>0.2841618122795051</v>
      </c>
      <c r="BH152" s="24">
        <f t="shared" si="218"/>
        <v>0.29912341233592321</v>
      </c>
      <c r="BJ152" s="24">
        <f t="shared" si="219"/>
        <v>0.32408776376037851</v>
      </c>
      <c r="BK152" s="24">
        <f t="shared" si="220"/>
        <v>0.2955523467468093</v>
      </c>
      <c r="BL152" s="24">
        <f t="shared" si="221"/>
        <v>0.51739343756304534</v>
      </c>
      <c r="BM152" s="24">
        <f t="shared" si="222"/>
        <v>0.19899142436806883</v>
      </c>
      <c r="BN152" s="24">
        <f t="shared" si="223"/>
        <v>0.27141000515920455</v>
      </c>
      <c r="BO152" s="24">
        <f t="shared" si="224"/>
        <v>0.26364398336952277</v>
      </c>
      <c r="BP152" s="24">
        <f t="shared" si="225"/>
        <v>0.23347530833211794</v>
      </c>
      <c r="BQ152" s="24">
        <f t="shared" si="226"/>
        <v>0.25857322233897073</v>
      </c>
      <c r="BR152" s="24">
        <f t="shared" si="227"/>
        <v>0.26376987680178732</v>
      </c>
      <c r="BS152" s="24">
        <f t="shared" si="228"/>
        <v>0.26320819389831129</v>
      </c>
      <c r="BT152" s="24">
        <f t="shared" si="229"/>
        <v>0.25957194246411541</v>
      </c>
      <c r="BU152" s="24">
        <f t="shared" si="230"/>
        <v>0.25945176157370686</v>
      </c>
      <c r="BV152" s="24">
        <f t="shared" si="231"/>
        <v>0.24696233379022181</v>
      </c>
      <c r="BW152" s="24">
        <f t="shared" si="232"/>
        <v>0.25496022604380131</v>
      </c>
      <c r="BY152" s="112">
        <f t="shared" si="233"/>
        <v>9.8438488992017277</v>
      </c>
      <c r="BZ152" s="112">
        <f t="shared" si="234"/>
        <v>0.99673006366178085</v>
      </c>
      <c r="CA152" s="112">
        <f t="shared" si="235"/>
        <v>0.32348778863427463</v>
      </c>
      <c r="CB152" s="112">
        <f t="shared" si="236"/>
        <v>0.31309911246570454</v>
      </c>
      <c r="CC152" s="112">
        <f t="shared" si="237"/>
        <v>0.3168579748256839</v>
      </c>
      <c r="CD152" s="112">
        <f t="shared" si="238"/>
        <v>0.20903503973669868</v>
      </c>
      <c r="CE152" s="112">
        <f t="shared" si="239"/>
        <v>0.31156374093728245</v>
      </c>
      <c r="CF152" s="112">
        <f t="shared" si="240"/>
        <v>0.31292190438261569</v>
      </c>
      <c r="CG152" s="112">
        <f t="shared" si="241"/>
        <v>0.31386375025673496</v>
      </c>
      <c r="CH152" s="112">
        <f t="shared" si="242"/>
        <v>0.31469741010155761</v>
      </c>
      <c r="CI152" s="112">
        <f t="shared" si="243"/>
        <v>0.30661822100371783</v>
      </c>
      <c r="CJ152" s="112">
        <f t="shared" si="244"/>
        <v>0.29835389836510617</v>
      </c>
      <c r="CK152" s="112">
        <f t="shared" si="245"/>
        <v>0.28984329133071807</v>
      </c>
      <c r="CL152" s="112">
        <f t="shared" si="246"/>
        <v>0.30680829579421731</v>
      </c>
    </row>
    <row r="153" spans="1:90" x14ac:dyDescent="0.15">
      <c r="A153" t="s">
        <v>128</v>
      </c>
      <c r="B153" s="8">
        <f t="shared" si="247"/>
        <v>243.28650060267393</v>
      </c>
      <c r="C153" s="8">
        <f t="shared" si="248"/>
        <v>349.36258834879345</v>
      </c>
      <c r="D153" s="8">
        <f t="shared" si="249"/>
        <v>498.25210540965043</v>
      </c>
      <c r="E153" s="8">
        <f t="shared" si="250"/>
        <v>628.23566557137519</v>
      </c>
      <c r="F153" s="8">
        <f t="shared" si="251"/>
        <v>1025.7586169928863</v>
      </c>
      <c r="G153" s="8">
        <f t="shared" si="252"/>
        <v>1228.6862874473964</v>
      </c>
      <c r="H153" s="8">
        <f t="shared" si="253"/>
        <v>1439.2753004114015</v>
      </c>
      <c r="I153" s="8">
        <f t="shared" si="254"/>
        <v>1963.5845653349054</v>
      </c>
      <c r="J153" s="8">
        <f t="shared" si="255"/>
        <v>2571.7174950339158</v>
      </c>
      <c r="K153" s="8">
        <f t="shared" si="256"/>
        <v>3328.8638732255081</v>
      </c>
      <c r="L153" s="8">
        <f t="shared" si="257"/>
        <v>4282.9985627260694</v>
      </c>
      <c r="M153" s="8">
        <f t="shared" si="258"/>
        <v>5481.6243461110298</v>
      </c>
      <c r="N153" s="8">
        <f t="shared" si="259"/>
        <v>6983.2674549162239</v>
      </c>
      <c r="O153" s="8">
        <f t="shared" si="260"/>
        <v>8859.1770591956865</v>
      </c>
      <c r="P153" s="24"/>
      <c r="Q153" s="72">
        <v>219.42099999999999</v>
      </c>
      <c r="R153" s="72">
        <v>316.26499999999999</v>
      </c>
      <c r="S153" s="72">
        <v>451.64300000000003</v>
      </c>
      <c r="T153" s="72">
        <v>562.15499999999997</v>
      </c>
      <c r="U153" s="72">
        <v>744.15499999999997</v>
      </c>
      <c r="V153" s="72">
        <v>932</v>
      </c>
      <c r="W153" s="72">
        <v>1128</v>
      </c>
      <c r="X153" s="72">
        <v>1555.5633539371092</v>
      </c>
      <c r="Y153" s="72">
        <v>2046.3638830504942</v>
      </c>
      <c r="Z153" s="72">
        <v>2657.0191574932223</v>
      </c>
      <c r="AA153" s="72">
        <v>3427.7394964938408</v>
      </c>
      <c r="AB153" s="72">
        <v>4397.4864416071468</v>
      </c>
      <c r="AC153" s="72">
        <v>5614.4244758430868</v>
      </c>
      <c r="AD153" s="72">
        <v>7137.316819368305</v>
      </c>
      <c r="AF153" s="72">
        <v>23.865500602673929</v>
      </c>
      <c r="AG153" s="72">
        <v>33.097588348793487</v>
      </c>
      <c r="AH153" s="72">
        <v>46.609105409650397</v>
      </c>
      <c r="AI153" s="72">
        <v>66.080665571375249</v>
      </c>
      <c r="AJ153" s="72">
        <v>281.60361699288637</v>
      </c>
      <c r="AK153" s="72">
        <v>296.68628744739635</v>
      </c>
      <c r="AL153" s="72">
        <v>311.27530041140142</v>
      </c>
      <c r="AM153" s="72">
        <v>408.02121139779615</v>
      </c>
      <c r="AN153" s="72">
        <v>525.35361198342173</v>
      </c>
      <c r="AO153" s="72">
        <v>671.84471573228586</v>
      </c>
      <c r="AP153" s="72">
        <v>855.25906623222886</v>
      </c>
      <c r="AQ153" s="72">
        <v>1084.137904503883</v>
      </c>
      <c r="AR153" s="72">
        <v>1368.8429790731366</v>
      </c>
      <c r="AS153" s="72">
        <v>1721.8602398273817</v>
      </c>
      <c r="AU153" s="24">
        <f t="shared" si="205"/>
        <v>0.4360130442229464</v>
      </c>
      <c r="AV153" s="24">
        <f t="shared" si="206"/>
        <v>0.42617475947999917</v>
      </c>
      <c r="AW153" s="24">
        <f t="shared" si="207"/>
        <v>0.26087909865399461</v>
      </c>
      <c r="AX153" s="24">
        <f t="shared" si="208"/>
        <v>0.63276087813315618</v>
      </c>
      <c r="AY153" s="24">
        <f t="shared" si="209"/>
        <v>0.19783179696741193</v>
      </c>
      <c r="AZ153" s="24">
        <f t="shared" si="210"/>
        <v>0.17139363816088915</v>
      </c>
      <c r="BA153" s="24">
        <f t="shared" si="211"/>
        <v>0.36428698857934649</v>
      </c>
      <c r="BB153" s="24">
        <f t="shared" si="212"/>
        <v>0.30970549495803779</v>
      </c>
      <c r="BC153" s="24">
        <f t="shared" si="213"/>
        <v>0.29441273376786947</v>
      </c>
      <c r="BD153" s="24">
        <f t="shared" si="214"/>
        <v>0.28662472418136198</v>
      </c>
      <c r="BE153" s="24">
        <f t="shared" si="215"/>
        <v>0.27985668587804802</v>
      </c>
      <c r="BF153" s="24">
        <f t="shared" si="216"/>
        <v>0.27394126521466999</v>
      </c>
      <c r="BG153" s="24">
        <f t="shared" si="217"/>
        <v>0.26862920780140276</v>
      </c>
      <c r="BH153" s="24">
        <f t="shared" si="218"/>
        <v>0.29643256010455077</v>
      </c>
      <c r="BJ153" s="24">
        <f t="shared" si="219"/>
        <v>0.4413615834400535</v>
      </c>
      <c r="BK153" s="24">
        <f t="shared" si="220"/>
        <v>0.42805242439093805</v>
      </c>
      <c r="BL153" s="24">
        <f t="shared" si="221"/>
        <v>0.2446888360939945</v>
      </c>
      <c r="BM153" s="24">
        <f t="shared" si="222"/>
        <v>0.3237541247520701</v>
      </c>
      <c r="BN153" s="24">
        <f t="shared" si="223"/>
        <v>0.2524272496993234</v>
      </c>
      <c r="BO153" s="24">
        <f t="shared" si="224"/>
        <v>0.21030042918454939</v>
      </c>
      <c r="BP153" s="24">
        <f t="shared" si="225"/>
        <v>0.37904552653999035</v>
      </c>
      <c r="BQ153" s="24">
        <f t="shared" si="226"/>
        <v>0.31551304411432413</v>
      </c>
      <c r="BR153" s="24">
        <f t="shared" si="227"/>
        <v>0.29840991599814126</v>
      </c>
      <c r="BS153" s="24">
        <f t="shared" si="228"/>
        <v>0.29006954535012031</v>
      </c>
      <c r="BT153" s="24">
        <f t="shared" si="229"/>
        <v>0.28291150657896802</v>
      </c>
      <c r="BU153" s="24">
        <f t="shared" si="230"/>
        <v>0.27673491445517362</v>
      </c>
      <c r="BV153" s="24">
        <f t="shared" si="231"/>
        <v>0.27124638510637977</v>
      </c>
      <c r="BW153" s="24">
        <f t="shared" si="232"/>
        <v>0.30154994860026352</v>
      </c>
      <c r="BY153" s="112">
        <f t="shared" si="233"/>
        <v>0.38683821889263781</v>
      </c>
      <c r="BZ153" s="112">
        <f t="shared" si="234"/>
        <v>0.40823267600249324</v>
      </c>
      <c r="CA153" s="112">
        <f t="shared" si="235"/>
        <v>0.4177630098365559</v>
      </c>
      <c r="CB153" s="112">
        <f t="shared" si="236"/>
        <v>3.2615130243916779</v>
      </c>
      <c r="CC153" s="112">
        <f t="shared" si="237"/>
        <v>5.3559931564696406E-2</v>
      </c>
      <c r="CD153" s="112">
        <f t="shared" si="238"/>
        <v>4.9173196002837649E-2</v>
      </c>
      <c r="CE153" s="112">
        <f t="shared" si="239"/>
        <v>0.31080497186422806</v>
      </c>
      <c r="CF153" s="112">
        <f t="shared" si="240"/>
        <v>0.2875644630916836</v>
      </c>
      <c r="CG153" s="112">
        <f t="shared" si="241"/>
        <v>0.27884286013719617</v>
      </c>
      <c r="CH153" s="112">
        <f t="shared" si="242"/>
        <v>0.27300110606664241</v>
      </c>
      <c r="CI153" s="112">
        <f t="shared" si="243"/>
        <v>0.26761346042195178</v>
      </c>
      <c r="CJ153" s="112">
        <f t="shared" si="244"/>
        <v>0.26260964899990169</v>
      </c>
      <c r="CK153" s="112">
        <f t="shared" si="245"/>
        <v>0.25789463521468203</v>
      </c>
      <c r="CL153" s="112">
        <f t="shared" si="246"/>
        <v>0.27679710991575179</v>
      </c>
    </row>
    <row r="154" spans="1:90" x14ac:dyDescent="0.15">
      <c r="A154" t="s">
        <v>230</v>
      </c>
      <c r="B154" s="8">
        <f t="shared" si="247"/>
        <v>92.355986484464324</v>
      </c>
      <c r="C154" s="8">
        <f t="shared" si="248"/>
        <v>104.18989528374109</v>
      </c>
      <c r="D154" s="8">
        <f t="shared" si="249"/>
        <v>133.21496239256675</v>
      </c>
      <c r="E154" s="8">
        <f t="shared" si="250"/>
        <v>244.67237782378695</v>
      </c>
      <c r="F154" s="8">
        <f t="shared" si="251"/>
        <v>313.23181091498731</v>
      </c>
      <c r="G154" s="8">
        <f t="shared" si="252"/>
        <v>381.80279035041713</v>
      </c>
      <c r="H154" s="8">
        <f t="shared" si="253"/>
        <v>440.6440573285617</v>
      </c>
      <c r="I154" s="8">
        <f t="shared" si="254"/>
        <v>620.71587227226178</v>
      </c>
      <c r="J154" s="8">
        <f t="shared" si="255"/>
        <v>875.02608661861325</v>
      </c>
      <c r="K154" s="8">
        <f t="shared" si="256"/>
        <v>1232.4767939064002</v>
      </c>
      <c r="L154" s="8">
        <f t="shared" si="257"/>
        <v>1734.0634397406927</v>
      </c>
      <c r="M154" s="8">
        <f t="shared" si="258"/>
        <v>2434.1073023215995</v>
      </c>
      <c r="N154" s="8">
        <f t="shared" si="259"/>
        <v>3405.8698053009998</v>
      </c>
      <c r="O154" s="8">
        <f t="shared" si="260"/>
        <v>4657.9372238505593</v>
      </c>
      <c r="P154" s="24"/>
      <c r="Q154" s="72">
        <v>83.64</v>
      </c>
      <c r="R154" s="72">
        <v>94.59</v>
      </c>
      <c r="S154" s="72">
        <v>121.24000000000001</v>
      </c>
      <c r="T154" s="72">
        <v>223.2</v>
      </c>
      <c r="U154" s="72">
        <v>286.44</v>
      </c>
      <c r="V154" s="72">
        <v>350</v>
      </c>
      <c r="W154" s="72">
        <v>405</v>
      </c>
      <c r="X154" s="72">
        <v>571.95940357873997</v>
      </c>
      <c r="Y154" s="72">
        <v>808.28880244835705</v>
      </c>
      <c r="Z154" s="72">
        <v>1141.2120102021931</v>
      </c>
      <c r="AA154" s="72">
        <v>1609.4008752211125</v>
      </c>
      <c r="AB154" s="72">
        <v>2264.2329339153134</v>
      </c>
      <c r="AC154" s="72">
        <v>3175.139574088621</v>
      </c>
      <c r="AD154" s="72">
        <v>4351.6488895824614</v>
      </c>
      <c r="AF154" s="72">
        <v>8.7159864844643273</v>
      </c>
      <c r="AG154" s="72">
        <v>9.5998952837410894</v>
      </c>
      <c r="AH154" s="72">
        <v>11.974962392566724</v>
      </c>
      <c r="AI154" s="72">
        <v>21.472377823786953</v>
      </c>
      <c r="AJ154" s="72">
        <v>26.791810914987298</v>
      </c>
      <c r="AK154" s="72">
        <v>31.802790350417098</v>
      </c>
      <c r="AL154" s="72">
        <v>35.644057328561686</v>
      </c>
      <c r="AM154" s="72">
        <v>48.756468693521811</v>
      </c>
      <c r="AN154" s="72">
        <v>66.737284170256189</v>
      </c>
      <c r="AO154" s="72">
        <v>91.264783704207019</v>
      </c>
      <c r="AP154" s="72">
        <v>124.66256451958012</v>
      </c>
      <c r="AQ154" s="72">
        <v>169.87436840628601</v>
      </c>
      <c r="AR154" s="72">
        <v>230.73023121237892</v>
      </c>
      <c r="AS154" s="72">
        <v>306.28833426809825</v>
      </c>
      <c r="AU154" s="24">
        <f t="shared" si="205"/>
        <v>0.12813364081458234</v>
      </c>
      <c r="AV154" s="24">
        <f t="shared" si="206"/>
        <v>0.27857852270396743</v>
      </c>
      <c r="AW154" s="24">
        <f t="shared" si="207"/>
        <v>0.83667339936463025</v>
      </c>
      <c r="AX154" s="24">
        <f t="shared" si="208"/>
        <v>0.28020912577461798</v>
      </c>
      <c r="AY154" s="24">
        <f t="shared" si="209"/>
        <v>0.21891448137124336</v>
      </c>
      <c r="AZ154" s="24">
        <f t="shared" si="210"/>
        <v>0.15411429268010401</v>
      </c>
      <c r="BA154" s="24">
        <f t="shared" si="211"/>
        <v>0.4086559479217744</v>
      </c>
      <c r="BB154" s="24">
        <f t="shared" si="212"/>
        <v>0.4097047066242967</v>
      </c>
      <c r="BC154" s="24">
        <f t="shared" si="213"/>
        <v>0.40850291523203985</v>
      </c>
      <c r="BD154" s="24">
        <f t="shared" si="214"/>
        <v>0.40697451531276885</v>
      </c>
      <c r="BE154" s="24">
        <f t="shared" si="215"/>
        <v>0.40370141399532034</v>
      </c>
      <c r="BF154" s="24">
        <f t="shared" si="216"/>
        <v>0.39922747121811519</v>
      </c>
      <c r="BG154" s="24">
        <f t="shared" si="217"/>
        <v>0.36762045824558642</v>
      </c>
      <c r="BH154" s="24">
        <f t="shared" si="218"/>
        <v>0.40055708953707136</v>
      </c>
      <c r="BJ154" s="24">
        <f t="shared" si="219"/>
        <v>0.1309182209469153</v>
      </c>
      <c r="BK154" s="24">
        <f t="shared" si="220"/>
        <v>0.28174225605243697</v>
      </c>
      <c r="BL154" s="24">
        <f t="shared" si="221"/>
        <v>0.84097657538766057</v>
      </c>
      <c r="BM154" s="24">
        <f t="shared" si="222"/>
        <v>0.28333333333333344</v>
      </c>
      <c r="BN154" s="24">
        <f t="shared" si="223"/>
        <v>0.22189638318670579</v>
      </c>
      <c r="BO154" s="24">
        <f t="shared" si="224"/>
        <v>0.15714285714285725</v>
      </c>
      <c r="BP154" s="24">
        <f t="shared" si="225"/>
        <v>0.41224544093516036</v>
      </c>
      <c r="BQ154" s="24">
        <f t="shared" si="226"/>
        <v>0.41319261015888231</v>
      </c>
      <c r="BR154" s="24">
        <f t="shared" si="227"/>
        <v>0.41188645289331105</v>
      </c>
      <c r="BS154" s="24">
        <f t="shared" si="228"/>
        <v>0.41025581647705267</v>
      </c>
      <c r="BT154" s="24">
        <f t="shared" si="229"/>
        <v>0.40687939765425729</v>
      </c>
      <c r="BU154" s="24">
        <f t="shared" si="230"/>
        <v>0.40230253103781477</v>
      </c>
      <c r="BV154" s="24">
        <f t="shared" si="231"/>
        <v>0.3705378261462855</v>
      </c>
      <c r="BW154" s="24">
        <f t="shared" si="232"/>
        <v>0.40382870259480774</v>
      </c>
      <c r="BY154" s="112">
        <f t="shared" si="233"/>
        <v>0.10141236460752556</v>
      </c>
      <c r="BZ154" s="112">
        <f t="shared" si="234"/>
        <v>0.24740552252149861</v>
      </c>
      <c r="CA154" s="112">
        <f t="shared" si="235"/>
        <v>0.79310607581662262</v>
      </c>
      <c r="CB154" s="112">
        <f t="shared" si="236"/>
        <v>0.24773376916400536</v>
      </c>
      <c r="CC154" s="112">
        <f t="shared" si="237"/>
        <v>0.18703399525064079</v>
      </c>
      <c r="CD154" s="112">
        <f t="shared" si="238"/>
        <v>0.12078396064684327</v>
      </c>
      <c r="CE154" s="112">
        <f t="shared" si="239"/>
        <v>0.36787089763917291</v>
      </c>
      <c r="CF154" s="112">
        <f t="shared" si="240"/>
        <v>0.36878830560432818</v>
      </c>
      <c r="CG154" s="112">
        <f t="shared" si="241"/>
        <v>0.36752318945700169</v>
      </c>
      <c r="CH154" s="112">
        <f t="shared" si="242"/>
        <v>0.36594378970553088</v>
      </c>
      <c r="CI154" s="112">
        <f t="shared" si="243"/>
        <v>0.36267346224539376</v>
      </c>
      <c r="CJ154" s="112">
        <f t="shared" si="244"/>
        <v>0.35824040658414602</v>
      </c>
      <c r="CK154" s="112">
        <f t="shared" si="245"/>
        <v>0.32747378901627666</v>
      </c>
      <c r="CL154" s="112">
        <f t="shared" si="246"/>
        <v>0.35971862389475295</v>
      </c>
    </row>
    <row r="155" spans="1:90" x14ac:dyDescent="0.15">
      <c r="A155" t="s">
        <v>231</v>
      </c>
      <c r="B155" s="8">
        <f t="shared" si="247"/>
        <v>5.10731</v>
      </c>
      <c r="C155" s="8">
        <f t="shared" si="248"/>
        <v>5.6726711144018038</v>
      </c>
      <c r="D155" s="8">
        <f t="shared" si="249"/>
        <v>7.0622014010999621</v>
      </c>
      <c r="E155" s="8">
        <f t="shared" si="250"/>
        <v>9.1651821425854187</v>
      </c>
      <c r="F155" s="8">
        <f t="shared" si="251"/>
        <v>98.418038620125884</v>
      </c>
      <c r="G155" s="8">
        <f t="shared" si="252"/>
        <v>136.35813941086326</v>
      </c>
      <c r="H155" s="8">
        <f t="shared" si="253"/>
        <v>195.84180325713854</v>
      </c>
      <c r="I155" s="8">
        <f t="shared" si="254"/>
        <v>255.70799946377284</v>
      </c>
      <c r="J155" s="8">
        <f t="shared" si="255"/>
        <v>320.50672624249455</v>
      </c>
      <c r="K155" s="8">
        <f t="shared" si="256"/>
        <v>401.07962595635985</v>
      </c>
      <c r="L155" s="8">
        <f t="shared" si="257"/>
        <v>501.12853104052812</v>
      </c>
      <c r="M155" s="8">
        <f t="shared" si="258"/>
        <v>625.16826618266202</v>
      </c>
      <c r="N155" s="8">
        <f t="shared" si="259"/>
        <v>778.760665872451</v>
      </c>
      <c r="O155" s="8">
        <f t="shared" si="260"/>
        <v>965.89460410034917</v>
      </c>
      <c r="P155" s="24"/>
      <c r="Q155" s="72">
        <v>4.6219999999999999</v>
      </c>
      <c r="R155" s="72">
        <v>5.15</v>
      </c>
      <c r="S155" s="72">
        <v>6.4320000000000004</v>
      </c>
      <c r="T155" s="72">
        <v>8.3659999999999997</v>
      </c>
      <c r="U155" s="72">
        <v>90</v>
      </c>
      <c r="V155" s="72">
        <v>125</v>
      </c>
      <c r="W155" s="72">
        <v>180</v>
      </c>
      <c r="X155" s="72">
        <v>235.62245045904237</v>
      </c>
      <c r="Y155" s="72">
        <v>296.06202819882725</v>
      </c>
      <c r="Z155" s="72">
        <v>371.37971964408621</v>
      </c>
      <c r="AA155" s="72">
        <v>465.10218598201971</v>
      </c>
      <c r="AB155" s="72">
        <v>581.53828147979323</v>
      </c>
      <c r="AC155" s="72">
        <v>726.00362031064128</v>
      </c>
      <c r="AD155" s="72">
        <v>902.38102820808388</v>
      </c>
      <c r="AF155" s="72">
        <v>0.48530999999999996</v>
      </c>
      <c r="AG155" s="72">
        <v>0.52267111440180369</v>
      </c>
      <c r="AH155" s="72">
        <v>0.63020140109996159</v>
      </c>
      <c r="AI155" s="72">
        <v>0.7991821425854182</v>
      </c>
      <c r="AJ155" s="72">
        <v>8.4180386201258788</v>
      </c>
      <c r="AK155" s="72">
        <v>11.358139410863249</v>
      </c>
      <c r="AL155" s="72">
        <v>15.84180325713853</v>
      </c>
      <c r="AM155" s="72">
        <v>20.085549004730467</v>
      </c>
      <c r="AN155" s="72">
        <v>24.444698043667298</v>
      </c>
      <c r="AO155" s="72">
        <v>29.699906312273619</v>
      </c>
      <c r="AP155" s="72">
        <v>36.026345058508433</v>
      </c>
      <c r="AQ155" s="72">
        <v>43.629984702868775</v>
      </c>
      <c r="AR155" s="72">
        <v>52.757045561809697</v>
      </c>
      <c r="AS155" s="72">
        <v>63.513575892265322</v>
      </c>
      <c r="AU155" s="24">
        <f t="shared" si="205"/>
        <v>0.11069645555131835</v>
      </c>
      <c r="AV155" s="24">
        <f t="shared" si="206"/>
        <v>0.24495167420695552</v>
      </c>
      <c r="AW155" s="24">
        <f t="shared" si="207"/>
        <v>0.2977797746121924</v>
      </c>
      <c r="AX155" s="24">
        <f t="shared" si="208"/>
        <v>9.7382523433803794</v>
      </c>
      <c r="AY155" s="24">
        <f t="shared" si="209"/>
        <v>0.38549946049197992</v>
      </c>
      <c r="AZ155" s="24">
        <f t="shared" si="210"/>
        <v>0.43623111977968509</v>
      </c>
      <c r="BA155" s="24">
        <f t="shared" si="211"/>
        <v>0.30568650416290599</v>
      </c>
      <c r="BB155" s="24">
        <f t="shared" si="212"/>
        <v>0.25340907173262694</v>
      </c>
      <c r="BC155" s="24">
        <f t="shared" si="213"/>
        <v>0.25139222711009213</v>
      </c>
      <c r="BD155" s="24">
        <f t="shared" si="214"/>
        <v>0.24944898371640112</v>
      </c>
      <c r="BE155" s="24">
        <f t="shared" si="215"/>
        <v>0.24752080047125147</v>
      </c>
      <c r="BF155" s="24">
        <f t="shared" si="216"/>
        <v>0.24568169562994457</v>
      </c>
      <c r="BG155" s="24">
        <f t="shared" si="217"/>
        <v>0.24029711107487772</v>
      </c>
      <c r="BH155" s="24">
        <f t="shared" si="218"/>
        <v>0.25604002027170347</v>
      </c>
      <c r="BJ155" s="24">
        <f t="shared" si="219"/>
        <v>0.11423626135871934</v>
      </c>
      <c r="BK155" s="24">
        <f t="shared" si="220"/>
        <v>0.24893203883495141</v>
      </c>
      <c r="BL155" s="24">
        <f t="shared" si="221"/>
        <v>0.30068407960198984</v>
      </c>
      <c r="BM155" s="24">
        <f t="shared" si="222"/>
        <v>9.7578293091082955</v>
      </c>
      <c r="BN155" s="24">
        <f t="shared" si="223"/>
        <v>0.38888888888888884</v>
      </c>
      <c r="BO155" s="24">
        <f t="shared" si="224"/>
        <v>0.43999999999999995</v>
      </c>
      <c r="BP155" s="24">
        <f t="shared" si="225"/>
        <v>0.30901361366134639</v>
      </c>
      <c r="BQ155" s="24">
        <f t="shared" si="226"/>
        <v>0.25651026726033876</v>
      </c>
      <c r="BR155" s="24">
        <f t="shared" si="227"/>
        <v>0.25439834991158561</v>
      </c>
      <c r="BS155" s="24">
        <f t="shared" si="228"/>
        <v>0.25236290885176205</v>
      </c>
      <c r="BT155" s="24">
        <f t="shared" si="229"/>
        <v>0.25034519081420692</v>
      </c>
      <c r="BU155" s="24">
        <f t="shared" si="230"/>
        <v>0.24841931035604192</v>
      </c>
      <c r="BV155" s="24">
        <f t="shared" si="231"/>
        <v>0.24294287654099378</v>
      </c>
      <c r="BW155" s="24">
        <f t="shared" si="232"/>
        <v>0.25897405056726153</v>
      </c>
      <c r="BY155" s="112">
        <f t="shared" si="233"/>
        <v>7.6984019290358141E-2</v>
      </c>
      <c r="BZ155" s="112">
        <f t="shared" si="234"/>
        <v>0.20573221617809545</v>
      </c>
      <c r="CA155" s="112">
        <f t="shared" si="235"/>
        <v>0.26813767978064695</v>
      </c>
      <c r="CB155" s="112">
        <f t="shared" si="236"/>
        <v>9.5333167141258315</v>
      </c>
      <c r="CC155" s="112">
        <f t="shared" si="237"/>
        <v>0.34926197460156172</v>
      </c>
      <c r="CD155" s="112">
        <f t="shared" si="238"/>
        <v>0.39475337324940529</v>
      </c>
      <c r="CE155" s="112">
        <f t="shared" si="239"/>
        <v>0.26788274533580303</v>
      </c>
      <c r="CF155" s="112">
        <f t="shared" si="240"/>
        <v>0.21702912068324265</v>
      </c>
      <c r="CG155" s="112">
        <f t="shared" si="241"/>
        <v>0.21498356245671646</v>
      </c>
      <c r="CH155" s="112">
        <f t="shared" si="242"/>
        <v>0.21301207753710605</v>
      </c>
      <c r="CI155" s="112">
        <f t="shared" si="243"/>
        <v>0.21105775875992094</v>
      </c>
      <c r="CJ155" s="112">
        <f t="shared" si="244"/>
        <v>0.20919239190887895</v>
      </c>
      <c r="CK155" s="112">
        <f t="shared" si="245"/>
        <v>0.20388803459157634</v>
      </c>
      <c r="CL155" s="112">
        <f t="shared" si="246"/>
        <v>0.21941548879316319</v>
      </c>
    </row>
    <row r="156" spans="1:90" x14ac:dyDescent="0.15">
      <c r="A156" t="s">
        <v>35</v>
      </c>
      <c r="B156" s="8">
        <f t="shared" si="247"/>
        <v>45154.787766763824</v>
      </c>
      <c r="C156" s="8">
        <f t="shared" si="248"/>
        <v>59657.961474891228</v>
      </c>
      <c r="D156" s="8">
        <f t="shared" si="249"/>
        <v>79574.252483342309</v>
      </c>
      <c r="E156" s="8">
        <f t="shared" si="250"/>
        <v>126467.53629216245</v>
      </c>
      <c r="F156" s="8">
        <f t="shared" si="251"/>
        <v>195163.89251515534</v>
      </c>
      <c r="G156" s="8">
        <f t="shared" si="252"/>
        <v>256895.06635862181</v>
      </c>
      <c r="H156" s="8">
        <f t="shared" si="253"/>
        <v>327296.93256892182</v>
      </c>
      <c r="I156" s="8">
        <f t="shared" si="254"/>
        <v>434806.35403186607</v>
      </c>
      <c r="J156" s="8">
        <f t="shared" si="255"/>
        <v>577840.36949783622</v>
      </c>
      <c r="K156" s="8">
        <f t="shared" si="256"/>
        <v>768311.78705896426</v>
      </c>
      <c r="L156" s="8">
        <f t="shared" si="257"/>
        <v>1021076.8708266073</v>
      </c>
      <c r="M156" s="8">
        <f t="shared" si="258"/>
        <v>1345947.0325825168</v>
      </c>
      <c r="N156" s="8">
        <f t="shared" si="259"/>
        <v>1759260.8765143007</v>
      </c>
      <c r="O156" s="8">
        <f t="shared" si="260"/>
        <v>2278858.3461479847</v>
      </c>
      <c r="P156" s="24"/>
      <c r="Q156" s="72">
        <v>18542.504000000001</v>
      </c>
      <c r="R156" s="72">
        <v>21587.097000000002</v>
      </c>
      <c r="S156" s="72">
        <v>25077.345000000001</v>
      </c>
      <c r="T156" s="72">
        <v>33431.358999999997</v>
      </c>
      <c r="U156" s="72">
        <v>45287.940999999999</v>
      </c>
      <c r="V156" s="72">
        <v>52843.440999999999</v>
      </c>
      <c r="W156" s="72">
        <v>54583.075138307002</v>
      </c>
      <c r="X156" s="72">
        <v>68002.768136403931</v>
      </c>
      <c r="Y156" s="72">
        <v>84687.716794495136</v>
      </c>
      <c r="Z156" s="72">
        <v>105537.39748118278</v>
      </c>
      <c r="AA156" s="72">
        <v>130715.64965876989</v>
      </c>
      <c r="AB156" s="72">
        <v>161692.59355055634</v>
      </c>
      <c r="AC156" s="72">
        <v>199374.61765786272</v>
      </c>
      <c r="AD156" s="72">
        <v>243708.87369172866</v>
      </c>
      <c r="AF156" s="72">
        <v>26612.28376676382</v>
      </c>
      <c r="AG156" s="72">
        <v>38070.864474891227</v>
      </c>
      <c r="AH156" s="72">
        <v>54496.907483342307</v>
      </c>
      <c r="AI156" s="72">
        <v>93036.177292162451</v>
      </c>
      <c r="AJ156" s="72">
        <v>149875.95151515535</v>
      </c>
      <c r="AK156" s="72">
        <v>204051.62535862182</v>
      </c>
      <c r="AL156" s="72">
        <v>272713.85743061482</v>
      </c>
      <c r="AM156" s="72">
        <v>366803.58589546214</v>
      </c>
      <c r="AN156" s="72">
        <v>493152.6527033411</v>
      </c>
      <c r="AO156" s="72">
        <v>662774.38957778143</v>
      </c>
      <c r="AP156" s="72">
        <v>890361.2211678375</v>
      </c>
      <c r="AQ156" s="72">
        <v>1184254.4390319604</v>
      </c>
      <c r="AR156" s="72">
        <v>1559886.2588564381</v>
      </c>
      <c r="AS156" s="72">
        <v>2035149.4724562562</v>
      </c>
      <c r="AU156" s="24">
        <f t="shared" si="205"/>
        <v>0.32118794983690435</v>
      </c>
      <c r="AV156" s="24">
        <f t="shared" si="206"/>
        <v>0.33384129319995992</v>
      </c>
      <c r="AW156" s="24">
        <f t="shared" si="207"/>
        <v>0.58930222208039651</v>
      </c>
      <c r="AX156" s="24">
        <f t="shared" si="208"/>
        <v>0.54319359921974075</v>
      </c>
      <c r="AY156" s="24">
        <f t="shared" si="209"/>
        <v>0.31630427661547467</v>
      </c>
      <c r="AZ156" s="24">
        <f t="shared" si="210"/>
        <v>0.27404911744011473</v>
      </c>
      <c r="BA156" s="24">
        <f t="shared" si="211"/>
        <v>0.32847671568173054</v>
      </c>
      <c r="BB156" s="24">
        <f t="shared" si="212"/>
        <v>0.32896026964566283</v>
      </c>
      <c r="BC156" s="24">
        <f t="shared" si="213"/>
        <v>0.32962635983127053</v>
      </c>
      <c r="BD156" s="24">
        <f t="shared" si="214"/>
        <v>0.32898764280996851</v>
      </c>
      <c r="BE156" s="24">
        <f t="shared" si="215"/>
        <v>0.31816425485469324</v>
      </c>
      <c r="BF156" s="24">
        <f t="shared" si="216"/>
        <v>0.30708031885827181</v>
      </c>
      <c r="BG156" s="24">
        <f t="shared" si="217"/>
        <v>0.29534986912412031</v>
      </c>
      <c r="BH156" s="24">
        <f t="shared" si="218"/>
        <v>0.3194607780501888</v>
      </c>
      <c r="BJ156" s="24">
        <f t="shared" si="219"/>
        <v>0.16419535355095527</v>
      </c>
      <c r="BK156" s="24">
        <f t="shared" si="220"/>
        <v>0.16168213817726396</v>
      </c>
      <c r="BL156" s="24">
        <f t="shared" si="221"/>
        <v>0.33312992264531971</v>
      </c>
      <c r="BM156" s="24">
        <f t="shared" si="222"/>
        <v>0.35465450267815934</v>
      </c>
      <c r="BN156" s="24">
        <f t="shared" si="223"/>
        <v>0.1668324907948453</v>
      </c>
      <c r="BO156" s="24">
        <f t="shared" si="224"/>
        <v>3.2920531013622023E-2</v>
      </c>
      <c r="BP156" s="24">
        <f t="shared" si="225"/>
        <v>0.24585813393791067</v>
      </c>
      <c r="BQ156" s="24">
        <f t="shared" si="226"/>
        <v>0.24535690406931021</v>
      </c>
      <c r="BR156" s="24">
        <f t="shared" si="227"/>
        <v>0.24619486126048118</v>
      </c>
      <c r="BS156" s="24">
        <f t="shared" si="228"/>
        <v>0.23857185015459925</v>
      </c>
      <c r="BT156" s="24">
        <f t="shared" si="229"/>
        <v>0.2369796116429137</v>
      </c>
      <c r="BU156" s="24">
        <f t="shared" si="230"/>
        <v>0.23304731082518226</v>
      </c>
      <c r="BV156" s="24">
        <f t="shared" si="231"/>
        <v>0.22236660089774229</v>
      </c>
      <c r="BW156" s="24">
        <f t="shared" si="232"/>
        <v>0.23831312925302672</v>
      </c>
      <c r="BY156" s="112">
        <f t="shared" si="233"/>
        <v>0.43057487318837584</v>
      </c>
      <c r="BZ156" s="112">
        <f t="shared" si="234"/>
        <v>0.43145968012584812</v>
      </c>
      <c r="CA156" s="112">
        <f t="shared" si="235"/>
        <v>0.70718269326750649</v>
      </c>
      <c r="CB156" s="112">
        <f t="shared" si="236"/>
        <v>0.61094270935593564</v>
      </c>
      <c r="CC156" s="112">
        <f t="shared" si="237"/>
        <v>0.36147009107053618</v>
      </c>
      <c r="CD156" s="112">
        <f t="shared" si="238"/>
        <v>0.33649441385883971</v>
      </c>
      <c r="CE156" s="112">
        <f t="shared" si="239"/>
        <v>0.3450126420098989</v>
      </c>
      <c r="CF156" s="112">
        <f t="shared" si="240"/>
        <v>0.3444597372172038</v>
      </c>
      <c r="CG156" s="112">
        <f t="shared" si="241"/>
        <v>0.34395381621616727</v>
      </c>
      <c r="CH156" s="112">
        <f t="shared" si="242"/>
        <v>0.34338507215862646</v>
      </c>
      <c r="CI156" s="112">
        <f t="shared" si="243"/>
        <v>0.33008312904580395</v>
      </c>
      <c r="CJ156" s="112">
        <f t="shared" si="244"/>
        <v>0.31718844147337855</v>
      </c>
      <c r="CK156" s="112">
        <f t="shared" si="245"/>
        <v>0.30467812053696552</v>
      </c>
      <c r="CL156" s="112">
        <f t="shared" si="246"/>
        <v>0.33259581064965915</v>
      </c>
    </row>
    <row r="157" spans="1:90" x14ac:dyDescent="0.15">
      <c r="A157" t="s">
        <v>99</v>
      </c>
      <c r="B157" s="8">
        <f t="shared" si="247"/>
        <v>9944.0611614133923</v>
      </c>
      <c r="C157" s="8">
        <f t="shared" si="248"/>
        <v>13151.137920261966</v>
      </c>
      <c r="D157" s="8">
        <f t="shared" si="249"/>
        <v>15632.754261259699</v>
      </c>
      <c r="E157" s="8">
        <f t="shared" si="250"/>
        <v>22281.73715990084</v>
      </c>
      <c r="F157" s="8">
        <f t="shared" si="251"/>
        <v>27690.977606275897</v>
      </c>
      <c r="G157" s="8">
        <f t="shared" si="252"/>
        <v>34946.919606931013</v>
      </c>
      <c r="H157" s="8">
        <f t="shared" si="253"/>
        <v>44834.118435985409</v>
      </c>
      <c r="I157" s="8">
        <f t="shared" si="254"/>
        <v>57027.73591953385</v>
      </c>
      <c r="J157" s="8">
        <f t="shared" si="255"/>
        <v>72643.657883600055</v>
      </c>
      <c r="K157" s="8">
        <f t="shared" si="256"/>
        <v>92360.720532116771</v>
      </c>
      <c r="L157" s="8">
        <f t="shared" si="257"/>
        <v>117734.88300080452</v>
      </c>
      <c r="M157" s="8">
        <f t="shared" si="258"/>
        <v>149844.21604811546</v>
      </c>
      <c r="N157" s="8">
        <f t="shared" si="259"/>
        <v>190399.30955566125</v>
      </c>
      <c r="O157" s="8">
        <f t="shared" si="260"/>
        <v>240660.16722345652</v>
      </c>
      <c r="P157" s="24"/>
      <c r="Q157" s="72">
        <v>5255.3609999999999</v>
      </c>
      <c r="R157" s="72">
        <v>6545.8069999999998</v>
      </c>
      <c r="S157" s="72">
        <v>7309.8069999999998</v>
      </c>
      <c r="T157" s="72">
        <v>10017.102000000003</v>
      </c>
      <c r="U157" s="72">
        <v>11386.002000000002</v>
      </c>
      <c r="V157" s="72">
        <v>13040.952000000001</v>
      </c>
      <c r="W157" s="72">
        <v>16179.187822923999</v>
      </c>
      <c r="X157" s="72">
        <v>19277.084408205974</v>
      </c>
      <c r="Y157" s="72">
        <v>23114.162730453998</v>
      </c>
      <c r="Z157" s="72">
        <v>27673.403087121529</v>
      </c>
      <c r="AA157" s="72">
        <v>33595.811086340458</v>
      </c>
      <c r="AB157" s="72">
        <v>41048.237182234123</v>
      </c>
      <c r="AC157" s="72">
        <v>50547.720726919659</v>
      </c>
      <c r="AD157" s="72">
        <v>61993.161133156369</v>
      </c>
      <c r="AF157" s="72">
        <v>4688.7001614133924</v>
      </c>
      <c r="AG157" s="72">
        <v>6605.3309202619666</v>
      </c>
      <c r="AH157" s="72">
        <v>8322.9472612597001</v>
      </c>
      <c r="AI157" s="72">
        <v>12264.635159900838</v>
      </c>
      <c r="AJ157" s="72">
        <v>16304.975606275895</v>
      </c>
      <c r="AK157" s="72">
        <v>21905.967606931008</v>
      </c>
      <c r="AL157" s="72">
        <v>28654.93061306141</v>
      </c>
      <c r="AM157" s="72">
        <v>37750.65151132788</v>
      </c>
      <c r="AN157" s="72">
        <v>49529.495153146054</v>
      </c>
      <c r="AO157" s="72">
        <v>64687.317444995242</v>
      </c>
      <c r="AP157" s="72">
        <v>84139.071914464061</v>
      </c>
      <c r="AQ157" s="72">
        <v>108795.97886588133</v>
      </c>
      <c r="AR157" s="72">
        <v>139851.5888287416</v>
      </c>
      <c r="AS157" s="72">
        <v>178667.00609030016</v>
      </c>
      <c r="AU157" s="24">
        <f t="shared" si="205"/>
        <v>0.32251176926517799</v>
      </c>
      <c r="AV157" s="24">
        <f t="shared" si="206"/>
        <v>0.1886997426416086</v>
      </c>
      <c r="AW157" s="24">
        <f t="shared" si="207"/>
        <v>0.42532382889932041</v>
      </c>
      <c r="AX157" s="24">
        <f t="shared" si="208"/>
        <v>0.24276565186801302</v>
      </c>
      <c r="AY157" s="24">
        <f t="shared" si="209"/>
        <v>0.26203271346442558</v>
      </c>
      <c r="AZ157" s="24">
        <f t="shared" si="210"/>
        <v>0.28292046739059296</v>
      </c>
      <c r="BA157" s="24">
        <f t="shared" si="211"/>
        <v>0.27197183548860471</v>
      </c>
      <c r="BB157" s="24">
        <f t="shared" si="212"/>
        <v>0.27383029875322906</v>
      </c>
      <c r="BC157" s="24">
        <f t="shared" si="213"/>
        <v>0.27142166601949169</v>
      </c>
      <c r="BD157" s="24">
        <f t="shared" si="214"/>
        <v>0.27472893587771807</v>
      </c>
      <c r="BE157" s="24">
        <f t="shared" si="215"/>
        <v>0.27272573963564839</v>
      </c>
      <c r="BF157" s="24">
        <f t="shared" si="216"/>
        <v>0.27064837453935109</v>
      </c>
      <c r="BG157" s="24">
        <f t="shared" si="217"/>
        <v>0.26397605004498215</v>
      </c>
      <c r="BH157" s="24">
        <f t="shared" si="218"/>
        <v>0.271324777740789</v>
      </c>
      <c r="BJ157" s="24">
        <f t="shared" si="219"/>
        <v>0.24554849800042278</v>
      </c>
      <c r="BK157" s="24">
        <f t="shared" si="220"/>
        <v>0.11671593739320452</v>
      </c>
      <c r="BL157" s="24">
        <f t="shared" si="221"/>
        <v>0.37036477160067327</v>
      </c>
      <c r="BM157" s="24">
        <f t="shared" si="222"/>
        <v>0.13665629041213712</v>
      </c>
      <c r="BN157" s="24">
        <f t="shared" si="223"/>
        <v>0.14534952655023226</v>
      </c>
      <c r="BO157" s="24">
        <f t="shared" si="224"/>
        <v>0.24064468782064363</v>
      </c>
      <c r="BP157" s="24">
        <f t="shared" si="225"/>
        <v>0.19147417158311386</v>
      </c>
      <c r="BQ157" s="24">
        <f t="shared" si="226"/>
        <v>0.19904868604583359</v>
      </c>
      <c r="BR157" s="24">
        <f t="shared" si="227"/>
        <v>0.19724877815541708</v>
      </c>
      <c r="BS157" s="24">
        <f t="shared" si="228"/>
        <v>0.21401083128713805</v>
      </c>
      <c r="BT157" s="24">
        <f t="shared" si="229"/>
        <v>0.2218260507758274</v>
      </c>
      <c r="BU157" s="24">
        <f t="shared" si="230"/>
        <v>0.23142244824089442</v>
      </c>
      <c r="BV157" s="24">
        <f t="shared" si="231"/>
        <v>0.22642841737750863</v>
      </c>
      <c r="BW157" s="24">
        <f t="shared" si="232"/>
        <v>0.21154907223430852</v>
      </c>
      <c r="BY157" s="112">
        <f t="shared" si="233"/>
        <v>0.40877656767687465</v>
      </c>
      <c r="BZ157" s="112">
        <f t="shared" si="234"/>
        <v>0.26003486603962811</v>
      </c>
      <c r="CA157" s="112">
        <f t="shared" si="235"/>
        <v>0.4735928001115981</v>
      </c>
      <c r="CB157" s="112">
        <f t="shared" si="236"/>
        <v>0.32943013743979366</v>
      </c>
      <c r="CC157" s="112">
        <f t="shared" si="237"/>
        <v>0.34351428275055218</v>
      </c>
      <c r="CD157" s="112">
        <f t="shared" si="238"/>
        <v>0.30808787483073985</v>
      </c>
      <c r="CE157" s="112">
        <f t="shared" si="239"/>
        <v>0.31742254138003334</v>
      </c>
      <c r="CF157" s="112">
        <f t="shared" si="240"/>
        <v>0.31201696315846839</v>
      </c>
      <c r="CG157" s="112">
        <f t="shared" si="241"/>
        <v>0.30603627686857982</v>
      </c>
      <c r="CH157" s="112">
        <f t="shared" si="242"/>
        <v>0.30070429935526377</v>
      </c>
      <c r="CI157" s="112">
        <f t="shared" si="243"/>
        <v>0.29304942864693739</v>
      </c>
      <c r="CJ157" s="112">
        <f t="shared" si="244"/>
        <v>0.2854481414349348</v>
      </c>
      <c r="CK157" s="112">
        <f t="shared" si="245"/>
        <v>0.27754720262127908</v>
      </c>
      <c r="CL157" s="112">
        <f t="shared" si="246"/>
        <v>0.29882095109201345</v>
      </c>
    </row>
    <row r="158" spans="1:90" x14ac:dyDescent="0.15">
      <c r="A158" t="s">
        <v>232</v>
      </c>
      <c r="B158" s="8">
        <f t="shared" si="247"/>
        <v>33.15</v>
      </c>
      <c r="C158" s="8">
        <f t="shared" si="248"/>
        <v>37.891240065130496</v>
      </c>
      <c r="D158" s="8">
        <f t="shared" si="249"/>
        <v>120.77769809095084</v>
      </c>
      <c r="E158" s="8">
        <f t="shared" si="250"/>
        <v>197.19493015364276</v>
      </c>
      <c r="F158" s="8">
        <f t="shared" si="251"/>
        <v>333.52779754598214</v>
      </c>
      <c r="G158" s="8">
        <f t="shared" si="252"/>
        <v>479.98065072623865</v>
      </c>
      <c r="H158" s="8">
        <f t="shared" si="253"/>
        <v>821.44756366188665</v>
      </c>
      <c r="I158" s="8">
        <f t="shared" si="254"/>
        <v>1116.1320631499545</v>
      </c>
      <c r="J158" s="8">
        <f t="shared" si="255"/>
        <v>1509.8171054101783</v>
      </c>
      <c r="K158" s="8">
        <f t="shared" si="256"/>
        <v>1980.8771256803932</v>
      </c>
      <c r="L158" s="8">
        <f t="shared" si="257"/>
        <v>2546.8802917922048</v>
      </c>
      <c r="M158" s="8">
        <f t="shared" si="258"/>
        <v>3267.2676162463999</v>
      </c>
      <c r="N158" s="8">
        <f t="shared" si="259"/>
        <v>4181.5492012135728</v>
      </c>
      <c r="O158" s="8">
        <f t="shared" si="260"/>
        <v>5306.1145451609673</v>
      </c>
      <c r="P158" s="24"/>
      <c r="Q158" s="72">
        <v>30</v>
      </c>
      <c r="R158" s="72">
        <v>34.4</v>
      </c>
      <c r="S158" s="72">
        <v>110</v>
      </c>
      <c r="T158" s="72">
        <v>180</v>
      </c>
      <c r="U158" s="72">
        <v>305</v>
      </c>
      <c r="V158" s="72">
        <v>440</v>
      </c>
      <c r="W158" s="72">
        <v>755</v>
      </c>
      <c r="X158" s="72">
        <v>1028.4612617000164</v>
      </c>
      <c r="Y158" s="72">
        <v>1394.6650033760018</v>
      </c>
      <c r="Z158" s="72">
        <v>1834.1933720278582</v>
      </c>
      <c r="AA158" s="72">
        <v>2363.7839751161141</v>
      </c>
      <c r="AB158" s="72">
        <v>3039.2476673333845</v>
      </c>
      <c r="AC158" s="72">
        <v>3898.2706646939773</v>
      </c>
      <c r="AD158" s="72">
        <v>4957.2045218245894</v>
      </c>
      <c r="AF158" s="72">
        <v>3.15</v>
      </c>
      <c r="AG158" s="72">
        <v>3.4912400651304947</v>
      </c>
      <c r="AH158" s="72">
        <v>10.777698090950837</v>
      </c>
      <c r="AI158" s="72">
        <v>17.194930153642755</v>
      </c>
      <c r="AJ158" s="72">
        <v>28.52779754598215</v>
      </c>
      <c r="AK158" s="72">
        <v>39.980650726238636</v>
      </c>
      <c r="AL158" s="72">
        <v>66.447563661886605</v>
      </c>
      <c r="AM158" s="72">
        <v>87.67080144993821</v>
      </c>
      <c r="AN158" s="72">
        <v>115.15210203417649</v>
      </c>
      <c r="AO158" s="72">
        <v>146.6837536525349</v>
      </c>
      <c r="AP158" s="72">
        <v>183.09631667609054</v>
      </c>
      <c r="AQ158" s="72">
        <v>228.01994891301533</v>
      </c>
      <c r="AR158" s="72">
        <v>283.27853651959526</v>
      </c>
      <c r="AS158" s="72">
        <v>348.91002333637755</v>
      </c>
      <c r="AU158" s="24">
        <f t="shared" si="205"/>
        <v>0.14302383303561084</v>
      </c>
      <c r="AV158" s="24">
        <f t="shared" si="206"/>
        <v>2.1874833835828138</v>
      </c>
      <c r="AW158" s="24">
        <f t="shared" si="207"/>
        <v>0.63270979055376952</v>
      </c>
      <c r="AX158" s="24">
        <f t="shared" si="208"/>
        <v>0.6913609152431901</v>
      </c>
      <c r="AY158" s="24">
        <f t="shared" si="209"/>
        <v>0.43910239043888288</v>
      </c>
      <c r="AZ158" s="24">
        <f t="shared" si="210"/>
        <v>0.71141807991423955</v>
      </c>
      <c r="BA158" s="24">
        <f t="shared" si="211"/>
        <v>0.35873805282763249</v>
      </c>
      <c r="BB158" s="24">
        <f t="shared" si="212"/>
        <v>0.3527226349444379</v>
      </c>
      <c r="BC158" s="24">
        <f t="shared" si="213"/>
        <v>0.31199806823107901</v>
      </c>
      <c r="BD158" s="24">
        <f t="shared" si="214"/>
        <v>0.28573360698352279</v>
      </c>
      <c r="BE158" s="24">
        <f t="shared" si="215"/>
        <v>0.28285087712044299</v>
      </c>
      <c r="BF158" s="24">
        <f t="shared" si="216"/>
        <v>0.27983063903946293</v>
      </c>
      <c r="BG158" s="24">
        <f t="shared" si="217"/>
        <v>0.26893509793476111</v>
      </c>
      <c r="BH158" s="24">
        <f t="shared" si="218"/>
        <v>0.30539635725631475</v>
      </c>
      <c r="BJ158" s="24">
        <f t="shared" si="219"/>
        <v>0.14666666666666672</v>
      </c>
      <c r="BK158" s="24">
        <f t="shared" si="220"/>
        <v>2.1976744186046515</v>
      </c>
      <c r="BL158" s="24">
        <f t="shared" si="221"/>
        <v>0.63636363636363646</v>
      </c>
      <c r="BM158" s="24">
        <f t="shared" si="222"/>
        <v>0.69444444444444442</v>
      </c>
      <c r="BN158" s="24">
        <f t="shared" si="223"/>
        <v>0.44262295081967218</v>
      </c>
      <c r="BO158" s="24">
        <f t="shared" si="224"/>
        <v>0.71590909090909083</v>
      </c>
      <c r="BP158" s="24">
        <f t="shared" si="225"/>
        <v>0.36220034662253831</v>
      </c>
      <c r="BQ158" s="24">
        <f t="shared" si="226"/>
        <v>0.35606955294617637</v>
      </c>
      <c r="BR158" s="24">
        <f t="shared" si="227"/>
        <v>0.31514977975923264</v>
      </c>
      <c r="BS158" s="24">
        <f t="shared" si="228"/>
        <v>0.28873215396190632</v>
      </c>
      <c r="BT158" s="24">
        <f t="shared" si="229"/>
        <v>0.28575525484899278</v>
      </c>
      <c r="BU158" s="24">
        <f t="shared" si="230"/>
        <v>0.28264330235195789</v>
      </c>
      <c r="BV158" s="24">
        <f t="shared" si="231"/>
        <v>0.27164195311557227</v>
      </c>
      <c r="BW158" s="24">
        <f t="shared" si="232"/>
        <v>0.30844568084321189</v>
      </c>
      <c r="BY158" s="112">
        <f t="shared" si="233"/>
        <v>0.10833017940650636</v>
      </c>
      <c r="BZ158" s="112">
        <f t="shared" si="234"/>
        <v>2.087068746316072</v>
      </c>
      <c r="CA158" s="112">
        <f t="shared" si="235"/>
        <v>0.59541768646126303</v>
      </c>
      <c r="CB158" s="112">
        <f t="shared" si="236"/>
        <v>0.65908190909042585</v>
      </c>
      <c r="CC158" s="112">
        <f t="shared" si="237"/>
        <v>0.40146292968450714</v>
      </c>
      <c r="CD158" s="112">
        <f t="shared" si="238"/>
        <v>0.66199305051026025</v>
      </c>
      <c r="CE158" s="112">
        <f t="shared" si="239"/>
        <v>0.31939828367589884</v>
      </c>
      <c r="CF158" s="112">
        <f t="shared" si="240"/>
        <v>0.31346012731423079</v>
      </c>
      <c r="CG158" s="112">
        <f t="shared" si="241"/>
        <v>0.27382610531069584</v>
      </c>
      <c r="CH158" s="112">
        <f t="shared" si="242"/>
        <v>0.24823855482870893</v>
      </c>
      <c r="CI158" s="112">
        <f t="shared" si="243"/>
        <v>0.24535519366234793</v>
      </c>
      <c r="CJ158" s="112">
        <f t="shared" si="244"/>
        <v>0.24234102266052115</v>
      </c>
      <c r="CK158" s="112">
        <f t="shared" si="245"/>
        <v>0.23168534977319877</v>
      </c>
      <c r="CL158" s="112">
        <f t="shared" si="246"/>
        <v>0.26733265768728076</v>
      </c>
    </row>
    <row r="159" spans="1:90" x14ac:dyDescent="0.15">
      <c r="A159" t="s">
        <v>80</v>
      </c>
      <c r="B159" s="8">
        <f t="shared" si="247"/>
        <v>12190.033363287024</v>
      </c>
      <c r="C159" s="8">
        <f t="shared" si="248"/>
        <v>15017.21432606443</v>
      </c>
      <c r="D159" s="8">
        <f t="shared" si="249"/>
        <v>19826.290082122912</v>
      </c>
      <c r="E159" s="8">
        <f t="shared" si="250"/>
        <v>29688.827203770095</v>
      </c>
      <c r="F159" s="8">
        <f t="shared" si="251"/>
        <v>42716.598360633521</v>
      </c>
      <c r="G159" s="8">
        <f t="shared" si="252"/>
        <v>61286.475281690393</v>
      </c>
      <c r="H159" s="8">
        <f t="shared" si="253"/>
        <v>80850.92262967756</v>
      </c>
      <c r="I159" s="8">
        <f t="shared" si="254"/>
        <v>109742.41165600666</v>
      </c>
      <c r="J159" s="8">
        <f t="shared" si="255"/>
        <v>149880.11762255029</v>
      </c>
      <c r="K159" s="8">
        <f t="shared" si="256"/>
        <v>204205.15816003853</v>
      </c>
      <c r="L159" s="8">
        <f t="shared" si="257"/>
        <v>277852.59077457112</v>
      </c>
      <c r="M159" s="8">
        <f t="shared" si="258"/>
        <v>373788.47808292753</v>
      </c>
      <c r="N159" s="8">
        <f t="shared" si="259"/>
        <v>497290.88797632942</v>
      </c>
      <c r="O159" s="8">
        <f t="shared" si="260"/>
        <v>654131.31500206899</v>
      </c>
      <c r="P159" s="24"/>
      <c r="Q159" s="72">
        <v>2551.6319999999996</v>
      </c>
      <c r="R159" s="72">
        <v>3072.8519999999999</v>
      </c>
      <c r="S159" s="72">
        <v>3809.9759999999997</v>
      </c>
      <c r="T159" s="72">
        <v>5134.8429400000005</v>
      </c>
      <c r="U159" s="72">
        <v>6590.1928300000009</v>
      </c>
      <c r="V159" s="72">
        <v>8384.607</v>
      </c>
      <c r="W159" s="72">
        <v>10579.794706146</v>
      </c>
      <c r="X159" s="72">
        <v>13496.800419658901</v>
      </c>
      <c r="Y159" s="72">
        <v>17269.227710126481</v>
      </c>
      <c r="Z159" s="72">
        <v>21819.389708082497</v>
      </c>
      <c r="AA159" s="72">
        <v>27385.911834415361</v>
      </c>
      <c r="AB159" s="72">
        <v>34210.995086710776</v>
      </c>
      <c r="AC159" s="72">
        <v>42675.5009975172</v>
      </c>
      <c r="AD159" s="72">
        <v>53004.271066274639</v>
      </c>
      <c r="AF159" s="72">
        <v>9638.4013632870247</v>
      </c>
      <c r="AG159" s="72">
        <v>11944.362326064429</v>
      </c>
      <c r="AH159" s="72">
        <v>16016.314082122912</v>
      </c>
      <c r="AI159" s="72">
        <v>24553.984263770093</v>
      </c>
      <c r="AJ159" s="72">
        <v>36126.405530633521</v>
      </c>
      <c r="AK159" s="72">
        <v>52901.868281690397</v>
      </c>
      <c r="AL159" s="72">
        <v>70271.12792353156</v>
      </c>
      <c r="AM159" s="72">
        <v>96245.611236347759</v>
      </c>
      <c r="AN159" s="72">
        <v>132610.88991242379</v>
      </c>
      <c r="AO159" s="72">
        <v>182385.76845195601</v>
      </c>
      <c r="AP159" s="72">
        <v>250466.67894015575</v>
      </c>
      <c r="AQ159" s="72">
        <v>339577.48299621674</v>
      </c>
      <c r="AR159" s="72">
        <v>454615.38697881222</v>
      </c>
      <c r="AS159" s="72">
        <v>601127.04393579438</v>
      </c>
      <c r="AU159" s="24">
        <f t="shared" si="205"/>
        <v>0.23192561320562799</v>
      </c>
      <c r="AV159" s="24">
        <f t="shared" si="206"/>
        <v>0.32023753884311779</v>
      </c>
      <c r="AW159" s="24">
        <f t="shared" si="207"/>
        <v>0.49744743372538935</v>
      </c>
      <c r="AX159" s="24">
        <f t="shared" si="208"/>
        <v>0.4388105689540025</v>
      </c>
      <c r="AY159" s="24">
        <f t="shared" si="209"/>
        <v>0.43472274557728774</v>
      </c>
      <c r="AZ159" s="24">
        <f t="shared" si="210"/>
        <v>0.31922944267986209</v>
      </c>
      <c r="BA159" s="24">
        <f t="shared" si="211"/>
        <v>0.35734272518646604</v>
      </c>
      <c r="BB159" s="24">
        <f t="shared" si="212"/>
        <v>0.3657447049036735</v>
      </c>
      <c r="BC159" s="24">
        <f t="shared" si="213"/>
        <v>0.36245661799050222</v>
      </c>
      <c r="BD159" s="24">
        <f t="shared" si="214"/>
        <v>0.36065412489146831</v>
      </c>
      <c r="BE159" s="24">
        <f t="shared" si="215"/>
        <v>0.34527620217941979</v>
      </c>
      <c r="BF159" s="24">
        <f t="shared" si="216"/>
        <v>0.33040721460120026</v>
      </c>
      <c r="BG159" s="24">
        <f t="shared" si="217"/>
        <v>0.31538970614157935</v>
      </c>
      <c r="BH159" s="24">
        <f t="shared" si="218"/>
        <v>0.34806683044269304</v>
      </c>
      <c r="BJ159" s="24">
        <f t="shared" si="219"/>
        <v>0.20426926766869213</v>
      </c>
      <c r="BK159" s="24">
        <f t="shared" si="220"/>
        <v>0.23988268878553209</v>
      </c>
      <c r="BL159" s="24">
        <f t="shared" si="221"/>
        <v>0.34773629545173002</v>
      </c>
      <c r="BM159" s="24">
        <f t="shared" si="222"/>
        <v>0.28342636902541751</v>
      </c>
      <c r="BN159" s="24">
        <f t="shared" si="223"/>
        <v>0.27228553341131878</v>
      </c>
      <c r="BO159" s="24">
        <f t="shared" si="224"/>
        <v>0.261811639608869</v>
      </c>
      <c r="BP159" s="24">
        <f t="shared" si="225"/>
        <v>0.27571477467500927</v>
      </c>
      <c r="BQ159" s="24">
        <f t="shared" si="226"/>
        <v>0.27950530297334852</v>
      </c>
      <c r="BR159" s="24">
        <f t="shared" si="227"/>
        <v>0.26348381492982753</v>
      </c>
      <c r="BS159" s="24">
        <f t="shared" si="228"/>
        <v>0.25511814036993319</v>
      </c>
      <c r="BT159" s="24">
        <f t="shared" si="229"/>
        <v>0.24921876962002276</v>
      </c>
      <c r="BU159" s="24">
        <f t="shared" si="230"/>
        <v>0.24742062864153436</v>
      </c>
      <c r="BV159" s="24">
        <f t="shared" si="231"/>
        <v>0.24203043496450927</v>
      </c>
      <c r="BW159" s="24">
        <f t="shared" si="232"/>
        <v>0.25885651612302962</v>
      </c>
      <c r="BY159" s="112">
        <f t="shared" si="233"/>
        <v>0.23924724400468333</v>
      </c>
      <c r="BZ159" s="112">
        <f t="shared" si="234"/>
        <v>0.34090993264436231</v>
      </c>
      <c r="CA159" s="112">
        <f t="shared" si="235"/>
        <v>0.53306086143607523</v>
      </c>
      <c r="CB159" s="112">
        <f t="shared" si="236"/>
        <v>0.47130523268839797</v>
      </c>
      <c r="CC159" s="112">
        <f t="shared" si="237"/>
        <v>0.46435460446880206</v>
      </c>
      <c r="CD159" s="112">
        <f t="shared" si="238"/>
        <v>0.3283297963949745</v>
      </c>
      <c r="CE159" s="112">
        <f t="shared" si="239"/>
        <v>0.36963236652585696</v>
      </c>
      <c r="CF159" s="112">
        <f t="shared" si="240"/>
        <v>0.3778383056529695</v>
      </c>
      <c r="CG159" s="112">
        <f t="shared" si="241"/>
        <v>0.37534533229060996</v>
      </c>
      <c r="CH159" s="112">
        <f t="shared" si="242"/>
        <v>0.37327973046391261</v>
      </c>
      <c r="CI159" s="112">
        <f t="shared" si="243"/>
        <v>0.35577907781239171</v>
      </c>
      <c r="CJ159" s="112">
        <f t="shared" si="244"/>
        <v>0.33876776212478465</v>
      </c>
      <c r="CK159" s="112">
        <f t="shared" si="245"/>
        <v>0.32227606269695053</v>
      </c>
      <c r="CL159" s="112">
        <f t="shared" si="246"/>
        <v>0.35884495417437923</v>
      </c>
    </row>
    <row r="160" spans="1:90" x14ac:dyDescent="0.15">
      <c r="A160" t="s">
        <v>233</v>
      </c>
      <c r="B160" s="8">
        <f t="shared" si="247"/>
        <v>34.38573949495192</v>
      </c>
      <c r="C160" s="8">
        <f t="shared" si="248"/>
        <v>45.05958147108197</v>
      </c>
      <c r="D160" s="8">
        <f t="shared" si="249"/>
        <v>33.963121674175206</v>
      </c>
      <c r="E160" s="8">
        <f t="shared" si="250"/>
        <v>66.072144576286817</v>
      </c>
      <c r="F160" s="8">
        <f t="shared" si="251"/>
        <v>76.847363371209013</v>
      </c>
      <c r="G160" s="8">
        <f t="shared" si="252"/>
        <v>100.65959060639535</v>
      </c>
      <c r="H160" s="8">
        <f t="shared" si="253"/>
        <v>122.15712202666397</v>
      </c>
      <c r="I160" s="8">
        <f t="shared" si="254"/>
        <v>205.37264761692691</v>
      </c>
      <c r="J160" s="8">
        <f t="shared" si="255"/>
        <v>278.54279893682792</v>
      </c>
      <c r="K160" s="8">
        <f t="shared" si="256"/>
        <v>376.21481631940952</v>
      </c>
      <c r="L160" s="8">
        <f t="shared" si="257"/>
        <v>506.59022420529959</v>
      </c>
      <c r="M160" s="8">
        <f t="shared" si="258"/>
        <v>679.62788245907313</v>
      </c>
      <c r="N160" s="8">
        <f t="shared" si="259"/>
        <v>908.76739766027185</v>
      </c>
      <c r="O160" s="8">
        <f t="shared" si="260"/>
        <v>1208.705770421341</v>
      </c>
      <c r="P160" s="24"/>
      <c r="Q160" s="72">
        <v>30.234999999999999</v>
      </c>
      <c r="R160" s="72">
        <v>40</v>
      </c>
      <c r="S160" s="72">
        <v>30</v>
      </c>
      <c r="T160" s="72">
        <v>60</v>
      </c>
      <c r="U160" s="72">
        <v>70</v>
      </c>
      <c r="V160" s="72">
        <v>92</v>
      </c>
      <c r="W160" s="72">
        <v>112</v>
      </c>
      <c r="X160" s="72">
        <v>188.86486884227469</v>
      </c>
      <c r="Y160" s="72">
        <v>256.79299823147693</v>
      </c>
      <c r="Z160" s="72">
        <v>347.68523371446247</v>
      </c>
      <c r="AA160" s="72">
        <v>469.29243696214087</v>
      </c>
      <c r="AB160" s="72">
        <v>631.06025918449325</v>
      </c>
      <c r="AC160" s="72">
        <v>845.7494938502814</v>
      </c>
      <c r="AD160" s="72">
        <v>1127.3885208945894</v>
      </c>
      <c r="AF160" s="72">
        <v>4.1507394949519245</v>
      </c>
      <c r="AG160" s="72">
        <v>5.0595814710819704</v>
      </c>
      <c r="AH160" s="72">
        <v>3.9631216741752038</v>
      </c>
      <c r="AI160" s="72">
        <v>6.0721445762868154</v>
      </c>
      <c r="AJ160" s="72">
        <v>6.8473633712090178</v>
      </c>
      <c r="AK160" s="72">
        <v>8.6595906063953514</v>
      </c>
      <c r="AL160" s="72">
        <v>10.157122026663975</v>
      </c>
      <c r="AM160" s="72">
        <v>16.507778774652216</v>
      </c>
      <c r="AN160" s="72">
        <v>21.749800705351017</v>
      </c>
      <c r="AO160" s="72">
        <v>28.529582604947045</v>
      </c>
      <c r="AP160" s="72">
        <v>37.29778724315873</v>
      </c>
      <c r="AQ160" s="72">
        <v>48.567623274579908</v>
      </c>
      <c r="AR160" s="72">
        <v>63.01790380999045</v>
      </c>
      <c r="AS160" s="72">
        <v>81.317249526751638</v>
      </c>
      <c r="AU160" s="24">
        <f t="shared" si="205"/>
        <v>0.31041478627199659</v>
      </c>
      <c r="AV160" s="24">
        <f t="shared" si="206"/>
        <v>-0.24626193663223828</v>
      </c>
      <c r="AW160" s="24">
        <f t="shared" si="207"/>
        <v>0.94540847010911233</v>
      </c>
      <c r="AX160" s="24">
        <f t="shared" si="208"/>
        <v>0.16308262527306261</v>
      </c>
      <c r="AY160" s="24">
        <f t="shared" si="209"/>
        <v>0.30986394575649978</v>
      </c>
      <c r="AZ160" s="24">
        <f t="shared" si="210"/>
        <v>0.21356664864979868</v>
      </c>
      <c r="BA160" s="24">
        <f t="shared" si="211"/>
        <v>0.68121714239550424</v>
      </c>
      <c r="BB160" s="24">
        <f t="shared" si="212"/>
        <v>0.35627992417170495</v>
      </c>
      <c r="BC160" s="24">
        <f t="shared" si="213"/>
        <v>0.3506535360288856</v>
      </c>
      <c r="BD160" s="24">
        <f t="shared" si="214"/>
        <v>0.34654511792326725</v>
      </c>
      <c r="BE160" s="24">
        <f t="shared" si="215"/>
        <v>0.34157322819488267</v>
      </c>
      <c r="BF160" s="24">
        <f t="shared" si="216"/>
        <v>0.33715437685121374</v>
      </c>
      <c r="BG160" s="24">
        <f t="shared" si="217"/>
        <v>0.33004966235947242</v>
      </c>
      <c r="BH160" s="24">
        <f t="shared" si="218"/>
        <v>0.38739542348202316</v>
      </c>
      <c r="BJ160" s="24">
        <f t="shared" si="219"/>
        <v>0.32297006780221604</v>
      </c>
      <c r="BK160" s="24">
        <f t="shared" si="220"/>
        <v>-0.25</v>
      </c>
      <c r="BL160" s="24">
        <f t="shared" si="221"/>
        <v>1</v>
      </c>
      <c r="BM160" s="24">
        <f t="shared" si="222"/>
        <v>0.16666666666666674</v>
      </c>
      <c r="BN160" s="24">
        <f t="shared" si="223"/>
        <v>0.31428571428571428</v>
      </c>
      <c r="BO160" s="24">
        <f t="shared" si="224"/>
        <v>0.21739130434782616</v>
      </c>
      <c r="BP160" s="24">
        <f t="shared" si="225"/>
        <v>0.68629347180602407</v>
      </c>
      <c r="BQ160" s="24">
        <f t="shared" si="226"/>
        <v>0.35966524534496958</v>
      </c>
      <c r="BR160" s="24">
        <f t="shared" si="227"/>
        <v>0.35395137760358231</v>
      </c>
      <c r="BS160" s="24">
        <f t="shared" si="228"/>
        <v>0.34976234667345318</v>
      </c>
      <c r="BT160" s="24">
        <f t="shared" si="229"/>
        <v>0.34470579425809644</v>
      </c>
      <c r="BU160" s="24">
        <f t="shared" si="230"/>
        <v>0.34020401624280194</v>
      </c>
      <c r="BV160" s="24">
        <f t="shared" si="231"/>
        <v>0.33300525639352618</v>
      </c>
      <c r="BW160" s="24">
        <f t="shared" si="232"/>
        <v>0.3908012863538497</v>
      </c>
      <c r="BY160" s="112">
        <f t="shared" si="233"/>
        <v>0.21895904988385029</v>
      </c>
      <c r="BZ160" s="112">
        <f t="shared" si="234"/>
        <v>-0.21670958421631925</v>
      </c>
      <c r="CA160" s="112">
        <f t="shared" si="235"/>
        <v>0.532162036773836</v>
      </c>
      <c r="CB160" s="112">
        <f t="shared" si="236"/>
        <v>0.12766803971526275</v>
      </c>
      <c r="CC160" s="112">
        <f t="shared" si="237"/>
        <v>0.26466059079121917</v>
      </c>
      <c r="CD160" s="112">
        <f t="shared" si="238"/>
        <v>0.17293328152980525</v>
      </c>
      <c r="CE160" s="112">
        <f t="shared" si="239"/>
        <v>0.62524174971185831</v>
      </c>
      <c r="CF160" s="112">
        <f t="shared" si="240"/>
        <v>0.31754859343935204</v>
      </c>
      <c r="CG160" s="112">
        <f t="shared" si="241"/>
        <v>0.31171696658020531</v>
      </c>
      <c r="CH160" s="112">
        <f t="shared" si="242"/>
        <v>0.3073372912469905</v>
      </c>
      <c r="CI160" s="112">
        <f t="shared" si="243"/>
        <v>0.30215830118684384</v>
      </c>
      <c r="CJ160" s="112">
        <f t="shared" si="244"/>
        <v>0.29752908545091938</v>
      </c>
      <c r="CK160" s="112">
        <f t="shared" si="245"/>
        <v>0.29038328174064287</v>
      </c>
      <c r="CL160" s="112">
        <f t="shared" si="246"/>
        <v>0.34604276691830971</v>
      </c>
    </row>
    <row r="161" spans="1:90" x14ac:dyDescent="0.15">
      <c r="A161" t="s">
        <v>71</v>
      </c>
      <c r="B161" s="8">
        <f t="shared" si="247"/>
        <v>197.63872850408171</v>
      </c>
      <c r="C161" s="8">
        <f t="shared" si="248"/>
        <v>250.08726252439575</v>
      </c>
      <c r="D161" s="8">
        <f t="shared" si="249"/>
        <v>331.29656498161955</v>
      </c>
      <c r="E161" s="8">
        <f t="shared" si="250"/>
        <v>375.27391919848714</v>
      </c>
      <c r="F161" s="8">
        <f t="shared" si="251"/>
        <v>580.80711910885009</v>
      </c>
      <c r="G161" s="8">
        <f t="shared" si="252"/>
        <v>802.88685121183175</v>
      </c>
      <c r="H161" s="8">
        <f t="shared" si="253"/>
        <v>1159.0356907576565</v>
      </c>
      <c r="I161" s="8">
        <f t="shared" si="254"/>
        <v>1737.6035852607267</v>
      </c>
      <c r="J161" s="8">
        <f t="shared" si="255"/>
        <v>2584.792632819041</v>
      </c>
      <c r="K161" s="8">
        <f t="shared" si="256"/>
        <v>3833.2784858555292</v>
      </c>
      <c r="L161" s="8">
        <f t="shared" si="257"/>
        <v>5686.5419638697076</v>
      </c>
      <c r="M161" s="8">
        <f t="shared" si="258"/>
        <v>8361.7814484055634</v>
      </c>
      <c r="N161" s="8">
        <f t="shared" si="259"/>
        <v>12035.202763414311</v>
      </c>
      <c r="O161" s="8">
        <f t="shared" si="260"/>
        <v>16943.071839338016</v>
      </c>
      <c r="P161" s="24"/>
      <c r="Q161" s="72">
        <v>166.91300000000001</v>
      </c>
      <c r="R161" s="72">
        <v>214.941</v>
      </c>
      <c r="S161" s="72">
        <v>288.81600000000003</v>
      </c>
      <c r="T161" s="72">
        <v>330.178</v>
      </c>
      <c r="U161" s="72">
        <v>512.62900000000002</v>
      </c>
      <c r="V161" s="72">
        <v>625.62900000000002</v>
      </c>
      <c r="W161" s="72">
        <v>860.31899999999996</v>
      </c>
      <c r="X161" s="72">
        <v>1295.8541746334222</v>
      </c>
      <c r="Y161" s="72">
        <v>1933.2081688930166</v>
      </c>
      <c r="Z161" s="72">
        <v>2872.9716180616324</v>
      </c>
      <c r="AA161" s="72">
        <v>4270.6485135801513</v>
      </c>
      <c r="AB161" s="72">
        <v>6307.4257599036937</v>
      </c>
      <c r="AC161" s="72">
        <v>9111.558861440797</v>
      </c>
      <c r="AD161" s="72">
        <v>12860.816493628397</v>
      </c>
      <c r="AF161" s="72">
        <v>30.725728504081715</v>
      </c>
      <c r="AG161" s="72">
        <v>35.146262524395752</v>
      </c>
      <c r="AH161" s="72">
        <v>42.480564981619523</v>
      </c>
      <c r="AI161" s="72">
        <v>45.095919198487138</v>
      </c>
      <c r="AJ161" s="72">
        <v>68.178119108850112</v>
      </c>
      <c r="AK161" s="72">
        <v>177.25785121183171</v>
      </c>
      <c r="AL161" s="72">
        <v>298.71669075765647</v>
      </c>
      <c r="AM161" s="72">
        <v>441.74941062730454</v>
      </c>
      <c r="AN161" s="72">
        <v>651.58446392602445</v>
      </c>
      <c r="AO161" s="72">
        <v>960.3068677938968</v>
      </c>
      <c r="AP161" s="72">
        <v>1415.8934502895568</v>
      </c>
      <c r="AQ161" s="72">
        <v>2054.3556885018688</v>
      </c>
      <c r="AR161" s="72">
        <v>2923.6439019735139</v>
      </c>
      <c r="AS161" s="72">
        <v>4082.2553457096174</v>
      </c>
      <c r="AU161" s="24">
        <f t="shared" si="205"/>
        <v>0.26537579156319491</v>
      </c>
      <c r="AV161" s="24">
        <f t="shared" si="206"/>
        <v>0.32472386493215311</v>
      </c>
      <c r="AW161" s="24">
        <f t="shared" si="207"/>
        <v>0.13274316387586893</v>
      </c>
      <c r="AX161" s="24">
        <f t="shared" si="208"/>
        <v>0.54768847339389404</v>
      </c>
      <c r="AY161" s="24">
        <f t="shared" si="209"/>
        <v>0.38236399795464848</v>
      </c>
      <c r="AZ161" s="24">
        <f t="shared" si="210"/>
        <v>0.44358534332487065</v>
      </c>
      <c r="BA161" s="24">
        <f t="shared" si="211"/>
        <v>0.49918039549313864</v>
      </c>
      <c r="BB161" s="24">
        <f t="shared" si="212"/>
        <v>0.48756175156670967</v>
      </c>
      <c r="BC161" s="24">
        <f t="shared" si="213"/>
        <v>0.48301199762971225</v>
      </c>
      <c r="BD161" s="24">
        <f t="shared" si="214"/>
        <v>0.48346695520624516</v>
      </c>
      <c r="BE161" s="24">
        <f t="shared" si="215"/>
        <v>0.47045102305291842</v>
      </c>
      <c r="BF161" s="24">
        <f t="shared" si="216"/>
        <v>0.43931084992770297</v>
      </c>
      <c r="BG161" s="24">
        <f t="shared" si="217"/>
        <v>0.40779280352825342</v>
      </c>
      <c r="BH161" s="24">
        <f t="shared" si="218"/>
        <v>0.46694428791372733</v>
      </c>
      <c r="BJ161" s="24">
        <f t="shared" si="219"/>
        <v>0.28774271626535963</v>
      </c>
      <c r="BK161" s="24">
        <f t="shared" si="220"/>
        <v>0.3436989685541616</v>
      </c>
      <c r="BL161" s="24">
        <f t="shared" si="221"/>
        <v>0.1432122874078996</v>
      </c>
      <c r="BM161" s="24">
        <f t="shared" si="222"/>
        <v>0.55258375785182534</v>
      </c>
      <c r="BN161" s="24">
        <f t="shared" si="223"/>
        <v>0.22043232045007199</v>
      </c>
      <c r="BO161" s="24">
        <f t="shared" si="224"/>
        <v>0.37512647271785671</v>
      </c>
      <c r="BP161" s="24">
        <f t="shared" si="225"/>
        <v>0.50624846671225709</v>
      </c>
      <c r="BQ161" s="24">
        <f t="shared" si="226"/>
        <v>0.49184083111812504</v>
      </c>
      <c r="BR161" s="24">
        <f t="shared" si="227"/>
        <v>0.48611601393487702</v>
      </c>
      <c r="BS161" s="24">
        <f t="shared" si="228"/>
        <v>0.48649171705410676</v>
      </c>
      <c r="BT161" s="24">
        <f t="shared" si="229"/>
        <v>0.47692457945130218</v>
      </c>
      <c r="BU161" s="24">
        <f t="shared" si="230"/>
        <v>0.44457647355328023</v>
      </c>
      <c r="BV161" s="24">
        <f t="shared" si="231"/>
        <v>0.41148366478255238</v>
      </c>
      <c r="BW161" s="24">
        <f t="shared" si="232"/>
        <v>0.47163900344275733</v>
      </c>
      <c r="BY161" s="112">
        <f t="shared" si="233"/>
        <v>0.14387076354354944</v>
      </c>
      <c r="BZ161" s="112">
        <f t="shared" si="234"/>
        <v>0.20867944214930056</v>
      </c>
      <c r="CA161" s="112">
        <f t="shared" si="235"/>
        <v>6.1565900029795451E-2</v>
      </c>
      <c r="CB161" s="112">
        <f t="shared" si="236"/>
        <v>0.51184675510810584</v>
      </c>
      <c r="CC161" s="112">
        <f t="shared" si="237"/>
        <v>1.5999228715715934</v>
      </c>
      <c r="CD161" s="112">
        <f t="shared" si="238"/>
        <v>0.68520992844867323</v>
      </c>
      <c r="CE161" s="112">
        <f t="shared" si="239"/>
        <v>0.47882399710194967</v>
      </c>
      <c r="CF161" s="112">
        <f t="shared" si="240"/>
        <v>0.47500924336434203</v>
      </c>
      <c r="CG161" s="112">
        <f t="shared" si="241"/>
        <v>0.4738025857886663</v>
      </c>
      <c r="CH161" s="112">
        <f t="shared" si="242"/>
        <v>0.47441770727129584</v>
      </c>
      <c r="CI161" s="112">
        <f t="shared" si="243"/>
        <v>0.4509253419328576</v>
      </c>
      <c r="CJ161" s="112">
        <f t="shared" si="244"/>
        <v>0.4231439659339471</v>
      </c>
      <c r="CK161" s="112">
        <f t="shared" si="245"/>
        <v>0.39629020584689512</v>
      </c>
      <c r="CL161" s="112">
        <f t="shared" si="246"/>
        <v>0.45289551265439387</v>
      </c>
    </row>
    <row r="162" spans="1:90" x14ac:dyDescent="0.15">
      <c r="A162" t="s">
        <v>51</v>
      </c>
      <c r="B162" s="8">
        <f t="shared" si="247"/>
        <v>4634.2693157610402</v>
      </c>
      <c r="C162" s="8">
        <f t="shared" si="248"/>
        <v>6779.1268943267469</v>
      </c>
      <c r="D162" s="8">
        <f t="shared" si="249"/>
        <v>8617.6518718990901</v>
      </c>
      <c r="E162" s="8">
        <f t="shared" si="250"/>
        <v>11500.480964847757</v>
      </c>
      <c r="F162" s="8">
        <f t="shared" si="251"/>
        <v>16262.995110428077</v>
      </c>
      <c r="G162" s="8">
        <f t="shared" si="252"/>
        <v>23030.20573898904</v>
      </c>
      <c r="H162" s="8">
        <f t="shared" si="253"/>
        <v>29852.141363187984</v>
      </c>
      <c r="I162" s="8">
        <f t="shared" si="254"/>
        <v>39619.489930883763</v>
      </c>
      <c r="J162" s="8">
        <f t="shared" si="255"/>
        <v>52353.280406553589</v>
      </c>
      <c r="K162" s="8">
        <f t="shared" si="256"/>
        <v>67838.52839075838</v>
      </c>
      <c r="L162" s="8">
        <f t="shared" si="257"/>
        <v>85988.210267279574</v>
      </c>
      <c r="M162" s="8">
        <f t="shared" si="258"/>
        <v>109001.60526753326</v>
      </c>
      <c r="N162" s="8">
        <f t="shared" si="259"/>
        <v>137946.26069575021</v>
      </c>
      <c r="O162" s="8">
        <f t="shared" si="260"/>
        <v>173758.51920714081</v>
      </c>
      <c r="P162" s="24"/>
      <c r="Q162" s="72">
        <v>4158.3069999999998</v>
      </c>
      <c r="R162" s="72">
        <v>6115.7230000000009</v>
      </c>
      <c r="S162" s="72">
        <v>7786.3849999999993</v>
      </c>
      <c r="T162" s="72">
        <v>10286.769</v>
      </c>
      <c r="U162" s="72">
        <v>13945.472590000001</v>
      </c>
      <c r="V162" s="72">
        <v>19301.75</v>
      </c>
      <c r="W162" s="72">
        <v>24492</v>
      </c>
      <c r="X162" s="72">
        <v>32503.544751136622</v>
      </c>
      <c r="Y162" s="72">
        <v>42941.018802878876</v>
      </c>
      <c r="Z162" s="72">
        <v>55509.450125420313</v>
      </c>
      <c r="AA162" s="72">
        <v>69994.412321175027</v>
      </c>
      <c r="AB162" s="72">
        <v>88335.207508641601</v>
      </c>
      <c r="AC162" s="72">
        <v>111377.75910135293</v>
      </c>
      <c r="AD162" s="72">
        <v>139822.94528333383</v>
      </c>
      <c r="AF162" s="72">
        <v>475.96231576104026</v>
      </c>
      <c r="AG162" s="72">
        <v>663.4038943267459</v>
      </c>
      <c r="AH162" s="72">
        <v>831.26687189909001</v>
      </c>
      <c r="AI162" s="72">
        <v>1213.7119648477558</v>
      </c>
      <c r="AJ162" s="72">
        <v>2317.5225204280759</v>
      </c>
      <c r="AK162" s="72">
        <v>3728.4557389890379</v>
      </c>
      <c r="AL162" s="72">
        <v>5360.1413631879823</v>
      </c>
      <c r="AM162" s="72">
        <v>7115.9451797471393</v>
      </c>
      <c r="AN162" s="72">
        <v>9412.2616036747149</v>
      </c>
      <c r="AO162" s="72">
        <v>12329.078265338059</v>
      </c>
      <c r="AP162" s="72">
        <v>15993.797946104543</v>
      </c>
      <c r="AQ162" s="72">
        <v>20666.39775889166</v>
      </c>
      <c r="AR162" s="72">
        <v>26568.50159439729</v>
      </c>
      <c r="AS162" s="72">
        <v>33935.573923806973</v>
      </c>
      <c r="AU162" s="24">
        <f t="shared" si="205"/>
        <v>0.46282540621260337</v>
      </c>
      <c r="AV162" s="24">
        <f t="shared" si="206"/>
        <v>0.27120380046447434</v>
      </c>
      <c r="AW162" s="24">
        <f t="shared" si="207"/>
        <v>0.33452605603031538</v>
      </c>
      <c r="AX162" s="24">
        <f t="shared" si="208"/>
        <v>0.41411434531628455</v>
      </c>
      <c r="AY162" s="24">
        <f t="shared" si="209"/>
        <v>0.41611096742086118</v>
      </c>
      <c r="AZ162" s="24">
        <f t="shared" si="210"/>
        <v>0.29621687715319589</v>
      </c>
      <c r="BA162" s="24">
        <f t="shared" si="211"/>
        <v>0.3271908855336032</v>
      </c>
      <c r="BB162" s="24">
        <f t="shared" si="212"/>
        <v>0.32140218104483265</v>
      </c>
      <c r="BC162" s="24">
        <f t="shared" si="213"/>
        <v>0.2957837190707604</v>
      </c>
      <c r="BD162" s="24">
        <f t="shared" si="214"/>
        <v>0.26754238788873441</v>
      </c>
      <c r="BE162" s="24">
        <f t="shared" si="215"/>
        <v>0.26763430624640883</v>
      </c>
      <c r="BF162" s="24">
        <f t="shared" si="216"/>
        <v>0.26554338678935285</v>
      </c>
      <c r="BG162" s="24">
        <f t="shared" si="217"/>
        <v>0.25961021582438493</v>
      </c>
      <c r="BH162" s="24">
        <f t="shared" si="218"/>
        <v>0.28612007377002979</v>
      </c>
      <c r="BJ162" s="24">
        <f t="shared" si="219"/>
        <v>0.47072426350435426</v>
      </c>
      <c r="BK162" s="24">
        <f t="shared" si="220"/>
        <v>0.27317489690098751</v>
      </c>
      <c r="BL162" s="24">
        <f t="shared" si="221"/>
        <v>0.32112257485341411</v>
      </c>
      <c r="BM162" s="24">
        <f t="shared" si="222"/>
        <v>0.35567082239330938</v>
      </c>
      <c r="BN162" s="24">
        <f t="shared" si="223"/>
        <v>0.38408719212863907</v>
      </c>
      <c r="BO162" s="24">
        <f t="shared" si="224"/>
        <v>0.26890048829769331</v>
      </c>
      <c r="BP162" s="24">
        <f t="shared" si="225"/>
        <v>0.32710863756069819</v>
      </c>
      <c r="BQ162" s="24">
        <f t="shared" si="226"/>
        <v>0.32111802363886066</v>
      </c>
      <c r="BR162" s="24">
        <f t="shared" si="227"/>
        <v>0.2926905712283383</v>
      </c>
      <c r="BS162" s="24">
        <f t="shared" si="228"/>
        <v>0.26094587791856694</v>
      </c>
      <c r="BT162" s="24">
        <f t="shared" si="229"/>
        <v>0.26203227628097436</v>
      </c>
      <c r="BU162" s="24">
        <f t="shared" si="230"/>
        <v>0.26085354008431061</v>
      </c>
      <c r="BV162" s="24">
        <f t="shared" si="231"/>
        <v>0.2553937735099876</v>
      </c>
      <c r="BW162" s="24">
        <f t="shared" si="232"/>
        <v>0.28256436948934227</v>
      </c>
      <c r="BY162" s="112">
        <f t="shared" si="233"/>
        <v>0.39381600676935058</v>
      </c>
      <c r="BZ162" s="112">
        <f t="shared" si="234"/>
        <v>0.25303284923085889</v>
      </c>
      <c r="CA162" s="112">
        <f t="shared" si="235"/>
        <v>0.46007498419243142</v>
      </c>
      <c r="CB162" s="112">
        <f t="shared" si="236"/>
        <v>0.90945017232221059</v>
      </c>
      <c r="CC162" s="112">
        <f t="shared" si="237"/>
        <v>0.60881100663494081</v>
      </c>
      <c r="CD162" s="112">
        <f t="shared" si="238"/>
        <v>0.4376304128103643</v>
      </c>
      <c r="CE162" s="112">
        <f t="shared" si="239"/>
        <v>0.3275666997548885</v>
      </c>
      <c r="CF162" s="112">
        <f t="shared" si="240"/>
        <v>0.32270012850340346</v>
      </c>
      <c r="CG162" s="112">
        <f t="shared" si="241"/>
        <v>0.30989540925260384</v>
      </c>
      <c r="CH162" s="112">
        <f t="shared" si="242"/>
        <v>0.29724198369877075</v>
      </c>
      <c r="CI162" s="112">
        <f t="shared" si="243"/>
        <v>0.29215073421164339</v>
      </c>
      <c r="CJ162" s="112">
        <f t="shared" si="244"/>
        <v>0.28558938545379853</v>
      </c>
      <c r="CK162" s="112">
        <f t="shared" si="245"/>
        <v>0.27728595469468376</v>
      </c>
      <c r="CL162" s="112">
        <f t="shared" si="246"/>
        <v>0.30165830471777455</v>
      </c>
    </row>
    <row r="163" spans="1:90" x14ac:dyDescent="0.15">
      <c r="A163" t="s">
        <v>234</v>
      </c>
      <c r="B163" s="8">
        <f t="shared" si="247"/>
        <v>16.990453898092451</v>
      </c>
      <c r="C163" s="8">
        <f t="shared" si="248"/>
        <v>17.474030011431108</v>
      </c>
      <c r="D163" s="8">
        <f t="shared" si="249"/>
        <v>22.380860846042491</v>
      </c>
      <c r="E163" s="8">
        <f t="shared" si="250"/>
        <v>35.622193502516943</v>
      </c>
      <c r="F163" s="8">
        <f t="shared" si="251"/>
        <v>79.596645642032527</v>
      </c>
      <c r="G163" s="8">
        <f t="shared" si="252"/>
        <v>371.91595649985373</v>
      </c>
      <c r="H163" s="8">
        <f t="shared" si="253"/>
        <v>468.8660679813039</v>
      </c>
      <c r="I163" s="8">
        <f t="shared" si="254"/>
        <v>633.74531051258771</v>
      </c>
      <c r="J163" s="8">
        <f t="shared" si="255"/>
        <v>855.28832497207657</v>
      </c>
      <c r="K163" s="8">
        <f t="shared" si="256"/>
        <v>1153.2425435053742</v>
      </c>
      <c r="L163" s="8">
        <f t="shared" si="257"/>
        <v>1554.4899710010238</v>
      </c>
      <c r="M163" s="8">
        <f t="shared" si="258"/>
        <v>2095.1694674236746</v>
      </c>
      <c r="N163" s="8">
        <f t="shared" si="259"/>
        <v>2808.3459378168486</v>
      </c>
      <c r="O163" s="8">
        <f t="shared" si="260"/>
        <v>3706.6362984450966</v>
      </c>
      <c r="P163" s="24"/>
      <c r="Q163" s="72">
        <v>15.387</v>
      </c>
      <c r="R163" s="72">
        <v>15.863999999999999</v>
      </c>
      <c r="S163" s="72">
        <v>20.369</v>
      </c>
      <c r="T163" s="72">
        <v>32.496000000000002</v>
      </c>
      <c r="U163" s="72">
        <v>71.873999999999995</v>
      </c>
      <c r="V163" s="72">
        <v>340.02</v>
      </c>
      <c r="W163" s="72">
        <v>430.02</v>
      </c>
      <c r="X163" s="72">
        <v>582.71202953622583</v>
      </c>
      <c r="Y163" s="72">
        <v>788.37093307677253</v>
      </c>
      <c r="Z163" s="72">
        <v>1065.6086715861677</v>
      </c>
      <c r="AA163" s="72">
        <v>1439.807691110859</v>
      </c>
      <c r="AB163" s="72">
        <v>1945.1594739237121</v>
      </c>
      <c r="AC163" s="72">
        <v>2613.2496602510128</v>
      </c>
      <c r="AD163" s="72">
        <v>3456.7774825741617</v>
      </c>
      <c r="AF163" s="72">
        <v>1.6034538980924513</v>
      </c>
      <c r="AG163" s="72">
        <v>1.6100300114311095</v>
      </c>
      <c r="AH163" s="72">
        <v>2.0118608460424912</v>
      </c>
      <c r="AI163" s="72">
        <v>3.1261935025169389</v>
      </c>
      <c r="AJ163" s="72">
        <v>7.7226456420325276</v>
      </c>
      <c r="AK163" s="72">
        <v>31.895956499853774</v>
      </c>
      <c r="AL163" s="72">
        <v>38.846067981303946</v>
      </c>
      <c r="AM163" s="72">
        <v>51.033280976361908</v>
      </c>
      <c r="AN163" s="72">
        <v>66.917391895304036</v>
      </c>
      <c r="AO163" s="72">
        <v>87.633871919206484</v>
      </c>
      <c r="AP163" s="72">
        <v>114.68227989016486</v>
      </c>
      <c r="AQ163" s="72">
        <v>150.00999349996235</v>
      </c>
      <c r="AR163" s="72">
        <v>195.09627756583575</v>
      </c>
      <c r="AS163" s="72">
        <v>249.8588158709349</v>
      </c>
      <c r="AU163" s="24">
        <f t="shared" si="205"/>
        <v>2.8461635942106822E-2</v>
      </c>
      <c r="AV163" s="24">
        <f t="shared" si="206"/>
        <v>0.2808070508864553</v>
      </c>
      <c r="AW163" s="24">
        <f t="shared" si="207"/>
        <v>0.59163643201936345</v>
      </c>
      <c r="AX163" s="24">
        <f t="shared" si="208"/>
        <v>1.2344678363618597</v>
      </c>
      <c r="AY163" s="24">
        <f t="shared" si="209"/>
        <v>3.6725079116079788</v>
      </c>
      <c r="AZ163" s="24">
        <f t="shared" si="210"/>
        <v>0.26067747238881456</v>
      </c>
      <c r="BA163" s="24">
        <f t="shared" si="211"/>
        <v>0.35165531009989492</v>
      </c>
      <c r="BB163" s="24">
        <f t="shared" si="212"/>
        <v>0.34957736299508047</v>
      </c>
      <c r="BC163" s="24">
        <f t="shared" si="213"/>
        <v>0.34836698904199959</v>
      </c>
      <c r="BD163" s="24">
        <f t="shared" si="214"/>
        <v>0.34792978264227536</v>
      </c>
      <c r="BE163" s="24">
        <f t="shared" si="215"/>
        <v>0.34781793804335503</v>
      </c>
      <c r="BF163" s="24">
        <f t="shared" si="216"/>
        <v>0.34039082827516176</v>
      </c>
      <c r="BG163" s="24">
        <f t="shared" si="217"/>
        <v>0.31986456815450626</v>
      </c>
      <c r="BH163" s="24">
        <f t="shared" si="218"/>
        <v>0.34361821101255141</v>
      </c>
      <c r="BJ163" s="24">
        <f t="shared" si="219"/>
        <v>3.1000194969779571E-2</v>
      </c>
      <c r="BK163" s="24">
        <f t="shared" si="220"/>
        <v>0.28397629853756934</v>
      </c>
      <c r="BL163" s="24">
        <f t="shared" si="221"/>
        <v>0.59536550640679486</v>
      </c>
      <c r="BM163" s="24">
        <f t="shared" si="222"/>
        <v>1.2117799113737071</v>
      </c>
      <c r="BN163" s="24">
        <f t="shared" si="223"/>
        <v>3.7307788630102676</v>
      </c>
      <c r="BO163" s="24">
        <f t="shared" si="224"/>
        <v>0.26469031233456852</v>
      </c>
      <c r="BP163" s="24">
        <f t="shared" si="225"/>
        <v>0.35508122770156247</v>
      </c>
      <c r="BQ163" s="24">
        <f t="shared" si="226"/>
        <v>0.35293402764351445</v>
      </c>
      <c r="BR163" s="24">
        <f t="shared" si="227"/>
        <v>0.35165900577716691</v>
      </c>
      <c r="BS163" s="24">
        <f t="shared" si="228"/>
        <v>0.35115988589666114</v>
      </c>
      <c r="BT163" s="24">
        <f t="shared" si="229"/>
        <v>0.35098561143464768</v>
      </c>
      <c r="BU163" s="24">
        <f t="shared" si="230"/>
        <v>0.34346293724681143</v>
      </c>
      <c r="BV163" s="24">
        <f t="shared" si="231"/>
        <v>0.32278883841589212</v>
      </c>
      <c r="BW163" s="24">
        <f t="shared" si="232"/>
        <v>0.34682703117797775</v>
      </c>
      <c r="BY163" s="112">
        <f t="shared" si="233"/>
        <v>4.101217594395079E-3</v>
      </c>
      <c r="BZ163" s="112">
        <f t="shared" si="234"/>
        <v>0.2495797169980738</v>
      </c>
      <c r="CA163" s="112">
        <f t="shared" si="235"/>
        <v>0.55388157618676215</v>
      </c>
      <c r="CB163" s="112">
        <f t="shared" si="236"/>
        <v>1.4703031452835296</v>
      </c>
      <c r="CC163" s="112">
        <f t="shared" si="237"/>
        <v>3.1301851694776275</v>
      </c>
      <c r="CD163" s="112">
        <f t="shared" si="238"/>
        <v>0.2178994532263685</v>
      </c>
      <c r="CE163" s="112">
        <f t="shared" si="239"/>
        <v>0.31373092898162791</v>
      </c>
      <c r="CF163" s="112">
        <f t="shared" si="240"/>
        <v>0.31125004340401863</v>
      </c>
      <c r="CG163" s="112">
        <f t="shared" si="241"/>
        <v>0.30958289672010131</v>
      </c>
      <c r="CH163" s="112">
        <f t="shared" si="242"/>
        <v>0.3086524351667983</v>
      </c>
      <c r="CI163" s="112">
        <f t="shared" si="243"/>
        <v>0.30804858120741963</v>
      </c>
      <c r="CJ163" s="112">
        <f t="shared" si="244"/>
        <v>0.30055520311641581</v>
      </c>
      <c r="CK163" s="112">
        <f t="shared" si="245"/>
        <v>0.28069494194536548</v>
      </c>
      <c r="CL163" s="112">
        <f t="shared" si="246"/>
        <v>0.30460257150595749</v>
      </c>
    </row>
    <row r="164" spans="1:90" x14ac:dyDescent="0.15">
      <c r="A164" t="s">
        <v>235</v>
      </c>
      <c r="B164" s="8">
        <f t="shared" si="247"/>
        <v>147.99485999999999</v>
      </c>
      <c r="C164" s="8">
        <f t="shared" si="248"/>
        <v>210.82509733912724</v>
      </c>
      <c r="D164" s="8">
        <f t="shared" si="249"/>
        <v>292.53676052516562</v>
      </c>
      <c r="E164" s="8">
        <f t="shared" si="250"/>
        <v>352.17480787094956</v>
      </c>
      <c r="F164" s="8">
        <f t="shared" si="251"/>
        <v>422.9788593140521</v>
      </c>
      <c r="G164" s="8">
        <f t="shared" si="252"/>
        <v>507.2522786084113</v>
      </c>
      <c r="H164" s="8">
        <f t="shared" si="253"/>
        <v>617.98969027808153</v>
      </c>
      <c r="I164" s="8">
        <f t="shared" si="254"/>
        <v>828.53215414423585</v>
      </c>
      <c r="J164" s="8">
        <f t="shared" si="255"/>
        <v>1081.5543156687224</v>
      </c>
      <c r="K164" s="8">
        <f t="shared" si="256"/>
        <v>1408.0085009516915</v>
      </c>
      <c r="L164" s="8">
        <f t="shared" si="257"/>
        <v>1829.1012156388895</v>
      </c>
      <c r="M164" s="8">
        <f t="shared" si="258"/>
        <v>2365.3430516973322</v>
      </c>
      <c r="N164" s="8">
        <f t="shared" si="259"/>
        <v>3056.4561503933232</v>
      </c>
      <c r="O164" s="8">
        <f t="shared" si="260"/>
        <v>3929.8360739019645</v>
      </c>
      <c r="P164" s="24"/>
      <c r="Q164" s="72">
        <v>133.93199999999999</v>
      </c>
      <c r="R164" s="72">
        <v>191.4</v>
      </c>
      <c r="S164" s="72">
        <v>266.43200000000002</v>
      </c>
      <c r="T164" s="72">
        <v>321.46600000000001</v>
      </c>
      <c r="U164" s="72">
        <v>386.8</v>
      </c>
      <c r="V164" s="72">
        <v>465</v>
      </c>
      <c r="W164" s="72">
        <v>568</v>
      </c>
      <c r="X164" s="72">
        <v>763.45197198741357</v>
      </c>
      <c r="Y164" s="72">
        <v>999.06534898056611</v>
      </c>
      <c r="Z164" s="72">
        <v>1303.7456118422356</v>
      </c>
      <c r="AA164" s="72">
        <v>1697.60634464298</v>
      </c>
      <c r="AB164" s="72">
        <v>2200.2676844002362</v>
      </c>
      <c r="AC164" s="72">
        <v>2849.3969042726617</v>
      </c>
      <c r="AD164" s="72">
        <v>3671.4249173799603</v>
      </c>
      <c r="AF164" s="72">
        <v>14.062860000000001</v>
      </c>
      <c r="AG164" s="72">
        <v>19.42509733912723</v>
      </c>
      <c r="AH164" s="72">
        <v>26.104760525165574</v>
      </c>
      <c r="AI164" s="72">
        <v>30.708807870949563</v>
      </c>
      <c r="AJ164" s="72">
        <v>36.178859314052112</v>
      </c>
      <c r="AK164" s="72">
        <v>42.252278608411288</v>
      </c>
      <c r="AL164" s="72">
        <v>49.989690278081582</v>
      </c>
      <c r="AM164" s="72">
        <v>65.080182156822275</v>
      </c>
      <c r="AN164" s="72">
        <v>82.488966688156225</v>
      </c>
      <c r="AO164" s="72">
        <v>104.26288910945607</v>
      </c>
      <c r="AP164" s="72">
        <v>131.49487099590951</v>
      </c>
      <c r="AQ164" s="72">
        <v>165.07536729709594</v>
      </c>
      <c r="AR164" s="72">
        <v>207.05924612066147</v>
      </c>
      <c r="AS164" s="72">
        <v>258.41115652200398</v>
      </c>
      <c r="AU164" s="24">
        <f t="shared" si="205"/>
        <v>0.42454337494644911</v>
      </c>
      <c r="AV164" s="24">
        <f t="shared" si="206"/>
        <v>0.38758034132245323</v>
      </c>
      <c r="AW164" s="24">
        <f t="shared" si="207"/>
        <v>0.203865138995595</v>
      </c>
      <c r="AX164" s="24">
        <f t="shared" si="208"/>
        <v>0.20104803029820317</v>
      </c>
      <c r="AY164" s="24">
        <f t="shared" si="209"/>
        <v>0.19923789910215839</v>
      </c>
      <c r="AZ164" s="24">
        <f t="shared" si="210"/>
        <v>0.21830835728025844</v>
      </c>
      <c r="BA164" s="24">
        <f t="shared" si="211"/>
        <v>0.34068928200309445</v>
      </c>
      <c r="BB164" s="24">
        <f t="shared" si="212"/>
        <v>0.3053860496045866</v>
      </c>
      <c r="BC164" s="24">
        <f t="shared" si="213"/>
        <v>0.30183799422142132</v>
      </c>
      <c r="BD164" s="24">
        <f t="shared" si="214"/>
        <v>0.29906972465192916</v>
      </c>
      <c r="BE164" s="24">
        <f t="shared" si="215"/>
        <v>0.2931723140707323</v>
      </c>
      <c r="BF164" s="24">
        <f t="shared" si="216"/>
        <v>0.29218302951872444</v>
      </c>
      <c r="BG164" s="24">
        <f t="shared" si="217"/>
        <v>0.28574920775364276</v>
      </c>
      <c r="BH164" s="24">
        <f t="shared" si="218"/>
        <v>0.30247818425289141</v>
      </c>
      <c r="BJ164" s="24">
        <f t="shared" si="219"/>
        <v>0.42908341546456419</v>
      </c>
      <c r="BK164" s="24">
        <f t="shared" si="220"/>
        <v>0.39201671891327061</v>
      </c>
      <c r="BL164" s="24">
        <f t="shared" si="221"/>
        <v>0.20655927215950021</v>
      </c>
      <c r="BM164" s="24">
        <f t="shared" si="222"/>
        <v>0.20323766743605853</v>
      </c>
      <c r="BN164" s="24">
        <f t="shared" si="223"/>
        <v>0.20217166494312311</v>
      </c>
      <c r="BO164" s="24">
        <f t="shared" si="224"/>
        <v>0.22150537634408596</v>
      </c>
      <c r="BP164" s="24">
        <f t="shared" si="225"/>
        <v>0.34410558448488304</v>
      </c>
      <c r="BQ164" s="24">
        <f t="shared" si="226"/>
        <v>0.30861584701890976</v>
      </c>
      <c r="BR164" s="24">
        <f t="shared" si="227"/>
        <v>0.30496529898926172</v>
      </c>
      <c r="BS164" s="24">
        <f t="shared" si="228"/>
        <v>0.30209937369929563</v>
      </c>
      <c r="BT164" s="24">
        <f t="shared" si="229"/>
        <v>0.29610005955943208</v>
      </c>
      <c r="BU164" s="24">
        <f t="shared" si="230"/>
        <v>0.29502283948208308</v>
      </c>
      <c r="BV164" s="24">
        <f t="shared" si="231"/>
        <v>0.28849193030099474</v>
      </c>
      <c r="BW164" s="24">
        <f t="shared" si="232"/>
        <v>0.30552069117163949</v>
      </c>
      <c r="BY164" s="112">
        <f t="shared" si="233"/>
        <v>0.38130489382154331</v>
      </c>
      <c r="BZ164" s="112">
        <f t="shared" si="234"/>
        <v>0.34386768155770087</v>
      </c>
      <c r="CA164" s="112">
        <f t="shared" si="235"/>
        <v>0.17636811267989172</v>
      </c>
      <c r="CB164" s="112">
        <f t="shared" si="236"/>
        <v>0.17812646671566834</v>
      </c>
      <c r="CC164" s="112">
        <f t="shared" si="237"/>
        <v>0.16787205040486786</v>
      </c>
      <c r="CD164" s="112">
        <f t="shared" si="238"/>
        <v>0.18312412784597099</v>
      </c>
      <c r="CE164" s="112">
        <f t="shared" si="239"/>
        <v>0.30187208191920423</v>
      </c>
      <c r="CF164" s="112">
        <f t="shared" si="240"/>
        <v>0.26749747702586912</v>
      </c>
      <c r="CG164" s="112">
        <f t="shared" si="241"/>
        <v>0.26396163384631355</v>
      </c>
      <c r="CH164" s="112">
        <f t="shared" si="242"/>
        <v>0.26118575956460477</v>
      </c>
      <c r="CI164" s="112">
        <f t="shared" si="243"/>
        <v>0.25537495148560607</v>
      </c>
      <c r="CJ164" s="112">
        <f t="shared" si="244"/>
        <v>0.25433157902962389</v>
      </c>
      <c r="CK164" s="112">
        <f t="shared" si="245"/>
        <v>0.24800587929996487</v>
      </c>
      <c r="CL164" s="112">
        <f t="shared" si="246"/>
        <v>0.26449957490176335</v>
      </c>
    </row>
    <row r="165" spans="1:90" x14ac:dyDescent="0.15">
      <c r="A165" t="s">
        <v>126</v>
      </c>
      <c r="B165" s="8">
        <f t="shared" si="247"/>
        <v>298.13625479202977</v>
      </c>
      <c r="C165" s="8">
        <f t="shared" si="248"/>
        <v>396.53623323973773</v>
      </c>
      <c r="D165" s="8">
        <f t="shared" si="249"/>
        <v>627.29931180932886</v>
      </c>
      <c r="E165" s="8">
        <f t="shared" si="250"/>
        <v>889.25281250275339</v>
      </c>
      <c r="F165" s="8">
        <f t="shared" si="251"/>
        <v>1007.3791215789093</v>
      </c>
      <c r="G165" s="8">
        <f t="shared" si="252"/>
        <v>1266.7307932673971</v>
      </c>
      <c r="H165" s="8">
        <f t="shared" si="253"/>
        <v>1959.7444355768139</v>
      </c>
      <c r="I165" s="8">
        <f t="shared" si="254"/>
        <v>2752.4539009197329</v>
      </c>
      <c r="J165" s="8">
        <f t="shared" si="255"/>
        <v>3837.3637010581319</v>
      </c>
      <c r="K165" s="8">
        <f t="shared" si="256"/>
        <v>5316.2915353270073</v>
      </c>
      <c r="L165" s="8">
        <f t="shared" si="257"/>
        <v>7325.8311159434406</v>
      </c>
      <c r="M165" s="8">
        <f t="shared" si="258"/>
        <v>10048.92269273055</v>
      </c>
      <c r="N165" s="8">
        <f t="shared" si="259"/>
        <v>13423.533205338575</v>
      </c>
      <c r="O165" s="8">
        <f t="shared" si="260"/>
        <v>17336.177176044454</v>
      </c>
      <c r="P165" s="24"/>
      <c r="Q165" s="72">
        <v>270</v>
      </c>
      <c r="R165" s="72">
        <v>360</v>
      </c>
      <c r="S165" s="72">
        <v>570</v>
      </c>
      <c r="T165" s="72">
        <v>810.3</v>
      </c>
      <c r="U165" s="72">
        <v>920.3</v>
      </c>
      <c r="V165" s="72">
        <v>1160.3</v>
      </c>
      <c r="W165" s="72">
        <v>1800.3</v>
      </c>
      <c r="X165" s="72">
        <v>2534.9986647890305</v>
      </c>
      <c r="Y165" s="72">
        <v>3543.0066764085177</v>
      </c>
      <c r="Z165" s="72">
        <v>4920.3843006417728</v>
      </c>
      <c r="AA165" s="72">
        <v>6796.2446454929359</v>
      </c>
      <c r="AB165" s="72">
        <v>9343.8267322644733</v>
      </c>
      <c r="AC165" s="72">
        <v>12509.312371459428</v>
      </c>
      <c r="AD165" s="72">
        <v>16190.09130265472</v>
      </c>
      <c r="AF165" s="72">
        <v>28.136254792029757</v>
      </c>
      <c r="AG165" s="72">
        <v>36.536233239737733</v>
      </c>
      <c r="AH165" s="72">
        <v>57.299311809328877</v>
      </c>
      <c r="AI165" s="72">
        <v>78.952812502753446</v>
      </c>
      <c r="AJ165" s="72">
        <v>87.079121578909408</v>
      </c>
      <c r="AK165" s="72">
        <v>106.43079326739704</v>
      </c>
      <c r="AL165" s="72">
        <v>159.44443557681387</v>
      </c>
      <c r="AM165" s="72">
        <v>217.45523613070239</v>
      </c>
      <c r="AN165" s="72">
        <v>294.35702464961429</v>
      </c>
      <c r="AO165" s="72">
        <v>395.90723468523424</v>
      </c>
      <c r="AP165" s="72">
        <v>529.58647045050509</v>
      </c>
      <c r="AQ165" s="72">
        <v>705.09596046607692</v>
      </c>
      <c r="AR165" s="72">
        <v>914.22083387914802</v>
      </c>
      <c r="AS165" s="72">
        <v>1146.0858733897317</v>
      </c>
      <c r="AU165" s="24">
        <f t="shared" si="205"/>
        <v>0.3300503607531684</v>
      </c>
      <c r="AV165" s="24">
        <f t="shared" si="206"/>
        <v>0.58194701826926498</v>
      </c>
      <c r="AW165" s="24">
        <f t="shared" si="207"/>
        <v>0.41758933217680116</v>
      </c>
      <c r="AX165" s="24">
        <f t="shared" si="208"/>
        <v>0.13283771208290696</v>
      </c>
      <c r="AY165" s="24">
        <f t="shared" si="209"/>
        <v>0.25745190279702701</v>
      </c>
      <c r="AZ165" s="24">
        <f t="shared" si="210"/>
        <v>0.54708833636376841</v>
      </c>
      <c r="BA165" s="24">
        <f t="shared" si="211"/>
        <v>0.40449634705027226</v>
      </c>
      <c r="BB165" s="24">
        <f t="shared" si="212"/>
        <v>0.39416093391278095</v>
      </c>
      <c r="BC165" s="24">
        <f t="shared" si="213"/>
        <v>0.38540204929260913</v>
      </c>
      <c r="BD165" s="24">
        <f t="shared" si="214"/>
        <v>0.37799649760795617</v>
      </c>
      <c r="BE165" s="24">
        <f t="shared" si="215"/>
        <v>0.3717109408734196</v>
      </c>
      <c r="BF165" s="24">
        <f t="shared" si="216"/>
        <v>0.33581813850048214</v>
      </c>
      <c r="BG165" s="24">
        <f t="shared" si="217"/>
        <v>0.29147646233331548</v>
      </c>
      <c r="BH165" s="24">
        <f t="shared" si="218"/>
        <v>0.36537063008613502</v>
      </c>
      <c r="BJ165" s="24">
        <f t="shared" si="219"/>
        <v>0.33333333333333326</v>
      </c>
      <c r="BK165" s="24">
        <f t="shared" si="220"/>
        <v>0.58333333333333326</v>
      </c>
      <c r="BL165" s="24">
        <f t="shared" si="221"/>
        <v>0.42157894736842105</v>
      </c>
      <c r="BM165" s="24">
        <f t="shared" si="222"/>
        <v>0.13575219054671117</v>
      </c>
      <c r="BN165" s="24">
        <f t="shared" si="223"/>
        <v>0.26078452678474418</v>
      </c>
      <c r="BO165" s="24">
        <f t="shared" si="224"/>
        <v>0.5515814875463243</v>
      </c>
      <c r="BP165" s="24">
        <f t="shared" si="225"/>
        <v>0.40809790856470074</v>
      </c>
      <c r="BQ165" s="24">
        <f t="shared" si="226"/>
        <v>0.39763650593613886</v>
      </c>
      <c r="BR165" s="24">
        <f t="shared" si="227"/>
        <v>0.38875953393050855</v>
      </c>
      <c r="BS165" s="24">
        <f t="shared" si="228"/>
        <v>0.38124264899522009</v>
      </c>
      <c r="BT165" s="24">
        <f t="shared" si="229"/>
        <v>0.37485143923725839</v>
      </c>
      <c r="BU165" s="24">
        <f t="shared" si="230"/>
        <v>0.33877828965561307</v>
      </c>
      <c r="BV165" s="24">
        <f t="shared" si="231"/>
        <v>0.29424310640712426</v>
      </c>
      <c r="BW165" s="24">
        <f t="shared" si="232"/>
        <v>0.36858589424210253</v>
      </c>
      <c r="BY165" s="112">
        <f t="shared" si="233"/>
        <v>0.29854643092326083</v>
      </c>
      <c r="BZ165" s="112">
        <f t="shared" si="234"/>
        <v>0.56828733365454576</v>
      </c>
      <c r="CA165" s="112">
        <f t="shared" si="235"/>
        <v>0.37790158397503082</v>
      </c>
      <c r="CB165" s="112">
        <f t="shared" si="236"/>
        <v>0.10292615067857858</v>
      </c>
      <c r="CC165" s="112">
        <f t="shared" si="237"/>
        <v>0.22223090147908198</v>
      </c>
      <c r="CD165" s="112">
        <f t="shared" si="238"/>
        <v>0.49810436135926572</v>
      </c>
      <c r="CE165" s="112">
        <f t="shared" si="239"/>
        <v>0.36383082510233633</v>
      </c>
      <c r="CF165" s="112">
        <f t="shared" si="240"/>
        <v>0.35364422530018902</v>
      </c>
      <c r="CG165" s="112">
        <f t="shared" si="241"/>
        <v>0.3449899324009662</v>
      </c>
      <c r="CH165" s="112">
        <f t="shared" si="242"/>
        <v>0.33765292486143239</v>
      </c>
      <c r="CI165" s="112">
        <f t="shared" si="243"/>
        <v>0.33140856084610815</v>
      </c>
      <c r="CJ165" s="112">
        <f t="shared" si="244"/>
        <v>0.29659065593687006</v>
      </c>
      <c r="CK165" s="112">
        <f t="shared" si="245"/>
        <v>0.25362038461402436</v>
      </c>
      <c r="CL165" s="112">
        <f t="shared" si="246"/>
        <v>0.32547805466341151</v>
      </c>
    </row>
    <row r="166" spans="1:90" x14ac:dyDescent="0.15">
      <c r="A166" t="s">
        <v>52</v>
      </c>
      <c r="B166" s="8">
        <f t="shared" si="247"/>
        <v>9780.9756911051882</v>
      </c>
      <c r="C166" s="8">
        <f t="shared" si="248"/>
        <v>13124.935669130968</v>
      </c>
      <c r="D166" s="8">
        <f t="shared" si="249"/>
        <v>16503.478184828873</v>
      </c>
      <c r="E166" s="8">
        <f t="shared" si="250"/>
        <v>24200.988854801133</v>
      </c>
      <c r="F166" s="8">
        <f t="shared" si="251"/>
        <v>34150.333608165412</v>
      </c>
      <c r="G166" s="8">
        <f t="shared" si="252"/>
        <v>46513.284620239763</v>
      </c>
      <c r="H166" s="8">
        <f t="shared" si="253"/>
        <v>56796.525948804199</v>
      </c>
      <c r="I166" s="8">
        <f t="shared" si="254"/>
        <v>73048.72846550653</v>
      </c>
      <c r="J166" s="8">
        <f t="shared" si="255"/>
        <v>93058.881760787801</v>
      </c>
      <c r="K166" s="8">
        <f t="shared" si="256"/>
        <v>117815.47742538677</v>
      </c>
      <c r="L166" s="8">
        <f t="shared" si="257"/>
        <v>150121.26770039013</v>
      </c>
      <c r="M166" s="8">
        <f t="shared" si="258"/>
        <v>190716.62318457995</v>
      </c>
      <c r="N166" s="8">
        <f t="shared" si="259"/>
        <v>240576.77982985514</v>
      </c>
      <c r="O166" s="8">
        <f t="shared" si="260"/>
        <v>301781.98714633635</v>
      </c>
      <c r="P166" s="24"/>
      <c r="Q166" s="72">
        <v>8824.42</v>
      </c>
      <c r="R166" s="72">
        <v>11879.31</v>
      </c>
      <c r="S166" s="72">
        <v>14994.31</v>
      </c>
      <c r="T166" s="72">
        <v>21743.811999999998</v>
      </c>
      <c r="U166" s="72">
        <v>29052.905999999999</v>
      </c>
      <c r="V166" s="72">
        <v>38742.906000000003</v>
      </c>
      <c r="W166" s="72">
        <v>46972.477365858002</v>
      </c>
      <c r="X166" s="72">
        <v>60132.953020026856</v>
      </c>
      <c r="Y166" s="72">
        <v>76203.302011442604</v>
      </c>
      <c r="Z166" s="72">
        <v>95949.603066020194</v>
      </c>
      <c r="AA166" s="72">
        <v>121792.95773662136</v>
      </c>
      <c r="AB166" s="72">
        <v>154216.99097746794</v>
      </c>
      <c r="AC166" s="72">
        <v>193881.80417397653</v>
      </c>
      <c r="AD166" s="72">
        <v>242433.86523349601</v>
      </c>
      <c r="AF166" s="72">
        <v>956.55569110518854</v>
      </c>
      <c r="AG166" s="72">
        <v>1245.6256691309688</v>
      </c>
      <c r="AH166" s="72">
        <v>1509.1681848288749</v>
      </c>
      <c r="AI166" s="72">
        <v>2457.1768548011351</v>
      </c>
      <c r="AJ166" s="72">
        <v>5097.4276081654098</v>
      </c>
      <c r="AK166" s="72">
        <v>7770.3786202397623</v>
      </c>
      <c r="AL166" s="72">
        <v>9824.0485829461959</v>
      </c>
      <c r="AM166" s="72">
        <v>12915.775445479672</v>
      </c>
      <c r="AN166" s="72">
        <v>16855.579749345201</v>
      </c>
      <c r="AO166" s="72">
        <v>21865.874359366575</v>
      </c>
      <c r="AP166" s="72">
        <v>28328.30996376877</v>
      </c>
      <c r="AQ166" s="72">
        <v>36499.632207111994</v>
      </c>
      <c r="AR166" s="72">
        <v>46694.975655878588</v>
      </c>
      <c r="AS166" s="72">
        <v>59348.121912840339</v>
      </c>
      <c r="AU166" s="24">
        <f t="shared" si="205"/>
        <v>0.3418840904662277</v>
      </c>
      <c r="AV166" s="24">
        <f t="shared" si="206"/>
        <v>0.25741402478977693</v>
      </c>
      <c r="AW166" s="24">
        <f t="shared" si="207"/>
        <v>0.46641747780466902</v>
      </c>
      <c r="AX166" s="24">
        <f t="shared" si="208"/>
        <v>0.41111314967571966</v>
      </c>
      <c r="AY166" s="24">
        <f t="shared" si="209"/>
        <v>0.3620155268151859</v>
      </c>
      <c r="AZ166" s="24">
        <f t="shared" si="210"/>
        <v>0.22108181377691372</v>
      </c>
      <c r="BA166" s="24">
        <f t="shared" si="211"/>
        <v>0.28614782762156787</v>
      </c>
      <c r="BB166" s="24">
        <f t="shared" si="212"/>
        <v>0.27392883785417332</v>
      </c>
      <c r="BC166" s="24">
        <f t="shared" si="213"/>
        <v>0.26603151892838084</v>
      </c>
      <c r="BD166" s="24">
        <f t="shared" si="214"/>
        <v>0.27420667454717762</v>
      </c>
      <c r="BE166" s="24">
        <f t="shared" si="215"/>
        <v>0.27041708417497134</v>
      </c>
      <c r="BF166" s="24">
        <f t="shared" si="216"/>
        <v>0.26143581934658822</v>
      </c>
      <c r="BG166" s="24">
        <f t="shared" si="217"/>
        <v>0.25441028581298597</v>
      </c>
      <c r="BH166" s="24">
        <f t="shared" si="218"/>
        <v>0.26947603273614829</v>
      </c>
      <c r="BJ166" s="24">
        <f t="shared" si="219"/>
        <v>0.34618592496730649</v>
      </c>
      <c r="BK166" s="24">
        <f t="shared" si="220"/>
        <v>0.26222061719072909</v>
      </c>
      <c r="BL166" s="24">
        <f t="shared" si="221"/>
        <v>0.45013755217812612</v>
      </c>
      <c r="BM166" s="24">
        <f t="shared" si="222"/>
        <v>0.33614593430075645</v>
      </c>
      <c r="BN166" s="24">
        <f t="shared" si="223"/>
        <v>0.33352945829239955</v>
      </c>
      <c r="BO166" s="24">
        <f t="shared" si="224"/>
        <v>0.21241492225332803</v>
      </c>
      <c r="BP166" s="24">
        <f t="shared" si="225"/>
        <v>0.28017418693216634</v>
      </c>
      <c r="BQ166" s="24">
        <f t="shared" si="226"/>
        <v>0.26724696167945772</v>
      </c>
      <c r="BR166" s="24">
        <f t="shared" si="227"/>
        <v>0.25912658025780178</v>
      </c>
      <c r="BS166" s="24">
        <f t="shared" si="228"/>
        <v>0.26934300762890162</v>
      </c>
      <c r="BT166" s="24">
        <f t="shared" si="229"/>
        <v>0.26622256198887873</v>
      </c>
      <c r="BU166" s="24">
        <f t="shared" si="230"/>
        <v>0.25720131708641536</v>
      </c>
      <c r="BV166" s="24">
        <f t="shared" si="231"/>
        <v>0.25042092663812898</v>
      </c>
      <c r="BW166" s="24">
        <f t="shared" si="232"/>
        <v>0.26421635034339874</v>
      </c>
      <c r="BY166" s="112">
        <f t="shared" si="233"/>
        <v>0.30219879586079679</v>
      </c>
      <c r="BZ166" s="112">
        <f t="shared" si="234"/>
        <v>0.21157440973560759</v>
      </c>
      <c r="CA166" s="112">
        <f t="shared" si="235"/>
        <v>0.62816634984904285</v>
      </c>
      <c r="CB166" s="112">
        <f t="shared" si="236"/>
        <v>1.0745057883014923</v>
      </c>
      <c r="CC166" s="112">
        <f t="shared" si="237"/>
        <v>0.52437253013512852</v>
      </c>
      <c r="CD166" s="112">
        <f t="shared" si="238"/>
        <v>0.2642947098301196</v>
      </c>
      <c r="CE166" s="112">
        <f t="shared" si="239"/>
        <v>0.31471005425405574</v>
      </c>
      <c r="CF166" s="112">
        <f t="shared" si="240"/>
        <v>0.30503815434824721</v>
      </c>
      <c r="CG166" s="112">
        <f t="shared" si="241"/>
        <v>0.29724842957217246</v>
      </c>
      <c r="CH166" s="112">
        <f t="shared" si="242"/>
        <v>0.29554892240720809</v>
      </c>
      <c r="CI166" s="112">
        <f t="shared" si="243"/>
        <v>0.28845074957857175</v>
      </c>
      <c r="CJ166" s="112">
        <f t="shared" si="244"/>
        <v>0.27932729269474721</v>
      </c>
      <c r="CK166" s="112">
        <f t="shared" si="245"/>
        <v>0.27097446950630988</v>
      </c>
      <c r="CL166" s="112">
        <f t="shared" si="246"/>
        <v>0.29296886882049344</v>
      </c>
    </row>
    <row r="167" spans="1:90" x14ac:dyDescent="0.15">
      <c r="A167" t="s">
        <v>236</v>
      </c>
      <c r="B167" s="8">
        <f t="shared" si="247"/>
        <v>12.3627166987095</v>
      </c>
      <c r="C167" s="8">
        <f t="shared" si="248"/>
        <v>22.029790735540985</v>
      </c>
      <c r="D167" s="8">
        <f t="shared" si="249"/>
        <v>32.963121674175206</v>
      </c>
      <c r="E167" s="8">
        <f t="shared" si="250"/>
        <v>54.810120480239014</v>
      </c>
      <c r="F167" s="8">
        <f t="shared" si="251"/>
        <v>109.35337624458431</v>
      </c>
      <c r="G167" s="8">
        <f t="shared" si="252"/>
        <v>174.53841844590497</v>
      </c>
      <c r="H167" s="8">
        <f t="shared" si="253"/>
        <v>228.48210379999495</v>
      </c>
      <c r="I167" s="8">
        <f t="shared" si="254"/>
        <v>316.92903521876275</v>
      </c>
      <c r="J167" s="8">
        <f t="shared" si="255"/>
        <v>423.84912965183844</v>
      </c>
      <c r="K167" s="8">
        <f t="shared" si="256"/>
        <v>564.74797205204845</v>
      </c>
      <c r="L167" s="8">
        <f t="shared" si="257"/>
        <v>746.63824063276866</v>
      </c>
      <c r="M167" s="8">
        <f t="shared" si="258"/>
        <v>985.17221044652194</v>
      </c>
      <c r="N167" s="8">
        <f t="shared" si="259"/>
        <v>1297.5654231404146</v>
      </c>
      <c r="O167" s="8">
        <f t="shared" si="260"/>
        <v>1700.0182416439486</v>
      </c>
      <c r="P167" s="24"/>
      <c r="Q167" s="72">
        <v>11.196</v>
      </c>
      <c r="R167" s="72">
        <v>20</v>
      </c>
      <c r="S167" s="72">
        <v>30</v>
      </c>
      <c r="T167" s="72">
        <v>50</v>
      </c>
      <c r="U167" s="72">
        <v>100</v>
      </c>
      <c r="V167" s="72">
        <v>160</v>
      </c>
      <c r="W167" s="72">
        <v>210</v>
      </c>
      <c r="X167" s="72">
        <v>292.03464911720374</v>
      </c>
      <c r="Y167" s="72">
        <v>391.52261934150135</v>
      </c>
      <c r="Z167" s="72">
        <v>522.928441030003</v>
      </c>
      <c r="AA167" s="72">
        <v>692.96209723885283</v>
      </c>
      <c r="AB167" s="72">
        <v>916.41784334799365</v>
      </c>
      <c r="AC167" s="72">
        <v>1209.6620130839292</v>
      </c>
      <c r="AD167" s="72">
        <v>1588.2314720000106</v>
      </c>
      <c r="AF167" s="72">
        <v>1.1667166987095006</v>
      </c>
      <c r="AG167" s="72">
        <v>2.0297907355409852</v>
      </c>
      <c r="AH167" s="72">
        <v>2.9631216741752038</v>
      </c>
      <c r="AI167" s="72">
        <v>4.8101204802390125</v>
      </c>
      <c r="AJ167" s="72">
        <v>9.3533762445843092</v>
      </c>
      <c r="AK167" s="72">
        <v>14.538418445904959</v>
      </c>
      <c r="AL167" s="72">
        <v>18.482103799994952</v>
      </c>
      <c r="AM167" s="72">
        <v>24.894386101559022</v>
      </c>
      <c r="AN167" s="72">
        <v>32.326510310337071</v>
      </c>
      <c r="AO167" s="72">
        <v>41.819531022045403</v>
      </c>
      <c r="AP167" s="72">
        <v>53.676143393915794</v>
      </c>
      <c r="AQ167" s="72">
        <v>68.754367098528249</v>
      </c>
      <c r="AR167" s="72">
        <v>87.903410056485484</v>
      </c>
      <c r="AS167" s="72">
        <v>111.78676964393796</v>
      </c>
      <c r="AU167" s="24">
        <f t="shared" si="205"/>
        <v>0.78195385952996865</v>
      </c>
      <c r="AV167" s="24">
        <f t="shared" si="206"/>
        <v>0.49629753954018807</v>
      </c>
      <c r="AW167" s="24">
        <f t="shared" si="207"/>
        <v>0.66277092995047648</v>
      </c>
      <c r="AX167" s="24">
        <f t="shared" si="208"/>
        <v>0.9951311051033005</v>
      </c>
      <c r="AY167" s="24">
        <f t="shared" si="209"/>
        <v>0.59609537848676086</v>
      </c>
      <c r="AZ167" s="24">
        <f t="shared" si="210"/>
        <v>0.30906482271585878</v>
      </c>
      <c r="BA167" s="24">
        <f t="shared" si="211"/>
        <v>0.38710660462138891</v>
      </c>
      <c r="BB167" s="24">
        <f t="shared" si="212"/>
        <v>0.33736288743400644</v>
      </c>
      <c r="BC167" s="24">
        <f t="shared" si="213"/>
        <v>0.33242687678973959</v>
      </c>
      <c r="BD167" s="24">
        <f t="shared" si="214"/>
        <v>0.32207334524781039</v>
      </c>
      <c r="BE167" s="24">
        <f t="shared" si="215"/>
        <v>0.31947730082991477</v>
      </c>
      <c r="BF167" s="24">
        <f t="shared" si="216"/>
        <v>0.31709503108324877</v>
      </c>
      <c r="BG167" s="24">
        <f t="shared" si="217"/>
        <v>0.31015994363467492</v>
      </c>
      <c r="BH167" s="24">
        <f t="shared" si="218"/>
        <v>0.33203146765790525</v>
      </c>
      <c r="BJ167" s="24">
        <f t="shared" si="219"/>
        <v>0.78635226866738117</v>
      </c>
      <c r="BK167" s="24">
        <f t="shared" si="220"/>
        <v>0.5</v>
      </c>
      <c r="BL167" s="24">
        <f t="shared" si="221"/>
        <v>0.66666666666666674</v>
      </c>
      <c r="BM167" s="24">
        <f t="shared" si="222"/>
        <v>1</v>
      </c>
      <c r="BN167" s="24">
        <f t="shared" si="223"/>
        <v>0.60000000000000009</v>
      </c>
      <c r="BO167" s="24">
        <f t="shared" si="224"/>
        <v>0.3125</v>
      </c>
      <c r="BP167" s="24">
        <f t="shared" si="225"/>
        <v>0.39064118627239885</v>
      </c>
      <c r="BQ167" s="24">
        <f t="shared" si="226"/>
        <v>0.34067180221607751</v>
      </c>
      <c r="BR167" s="24">
        <f t="shared" si="227"/>
        <v>0.33562766286533341</v>
      </c>
      <c r="BS167" s="24">
        <f t="shared" si="228"/>
        <v>0.32515664260665855</v>
      </c>
      <c r="BT167" s="24">
        <f t="shared" si="229"/>
        <v>0.32246460087718076</v>
      </c>
      <c r="BU167" s="24">
        <f t="shared" si="230"/>
        <v>0.31998958975374414</v>
      </c>
      <c r="BV167" s="24">
        <f t="shared" si="231"/>
        <v>0.31295473844875987</v>
      </c>
      <c r="BW167" s="24">
        <f t="shared" si="232"/>
        <v>0.33514300918338891</v>
      </c>
      <c r="BY167" s="112">
        <f t="shared" si="233"/>
        <v>0.73974602213727336</v>
      </c>
      <c r="BZ167" s="112">
        <f t="shared" si="234"/>
        <v>0.45981633588718918</v>
      </c>
      <c r="CA167" s="112">
        <f t="shared" si="235"/>
        <v>0.6233287084229937</v>
      </c>
      <c r="CB167" s="112">
        <f t="shared" si="236"/>
        <v>0.94452015973611214</v>
      </c>
      <c r="CC167" s="112">
        <f t="shared" si="237"/>
        <v>0.55434979474099921</v>
      </c>
      <c r="CD167" s="112">
        <f t="shared" si="238"/>
        <v>0.27125958499294756</v>
      </c>
      <c r="CE167" s="112">
        <f t="shared" si="239"/>
        <v>0.34694547606457116</v>
      </c>
      <c r="CF167" s="112">
        <f t="shared" si="240"/>
        <v>0.29854619344530087</v>
      </c>
      <c r="CG167" s="112">
        <f t="shared" si="241"/>
        <v>0.29366054735183544</v>
      </c>
      <c r="CH167" s="112">
        <f t="shared" si="242"/>
        <v>0.28351853983298159</v>
      </c>
      <c r="CI167" s="112">
        <f t="shared" si="243"/>
        <v>0.28091108546970567</v>
      </c>
      <c r="CJ167" s="112">
        <f t="shared" si="244"/>
        <v>0.27851384233550935</v>
      </c>
      <c r="CK167" s="112">
        <f t="shared" si="245"/>
        <v>0.27170003498277673</v>
      </c>
      <c r="CL167" s="112">
        <f t="shared" si="246"/>
        <v>0.29319112210339804</v>
      </c>
    </row>
    <row r="168" spans="1:90" x14ac:dyDescent="0.15">
      <c r="A168" t="s">
        <v>156</v>
      </c>
      <c r="B168" s="8">
        <f t="shared" si="247"/>
        <v>101.68712638004705</v>
      </c>
      <c r="C168" s="8">
        <f t="shared" si="248"/>
        <v>207.10324091905727</v>
      </c>
      <c r="D168" s="8">
        <f t="shared" si="249"/>
        <v>254.18571746446926</v>
      </c>
      <c r="E168" s="8">
        <f t="shared" si="250"/>
        <v>408.58235705799558</v>
      </c>
      <c r="F168" s="8">
        <f t="shared" si="251"/>
        <v>575.83752737329974</v>
      </c>
      <c r="G168" s="8">
        <f t="shared" si="252"/>
        <v>754.31989003665763</v>
      </c>
      <c r="H168" s="8">
        <f t="shared" si="253"/>
        <v>1208.5350706301556</v>
      </c>
      <c r="I168" s="8">
        <f t="shared" si="254"/>
        <v>1827.030050896014</v>
      </c>
      <c r="J168" s="8">
        <f t="shared" si="255"/>
        <v>2679.4351668707923</v>
      </c>
      <c r="K168" s="8">
        <f t="shared" si="256"/>
        <v>3864.847361418012</v>
      </c>
      <c r="L168" s="8">
        <f t="shared" si="257"/>
        <v>5536.6152144244434</v>
      </c>
      <c r="M168" s="8">
        <f t="shared" si="258"/>
        <v>7895.9239667868205</v>
      </c>
      <c r="N168" s="8">
        <f t="shared" si="259"/>
        <v>11206.1819461455</v>
      </c>
      <c r="O168" s="8">
        <f t="shared" si="260"/>
        <v>15800.836297955482</v>
      </c>
      <c r="P168" s="24"/>
      <c r="Q168" s="72">
        <v>89.495000000000005</v>
      </c>
      <c r="R168" s="72">
        <v>186.327</v>
      </c>
      <c r="S168" s="72">
        <v>219.62700000000001</v>
      </c>
      <c r="T168" s="72">
        <v>351.86599999999999</v>
      </c>
      <c r="U168" s="72">
        <v>489.786</v>
      </c>
      <c r="V168" s="72">
        <v>647.48599999999999</v>
      </c>
      <c r="W168" s="72">
        <v>1012.431</v>
      </c>
      <c r="X168" s="72">
        <v>1536.5278405582285</v>
      </c>
      <c r="Y168" s="72">
        <v>2257.6500488942429</v>
      </c>
      <c r="Z168" s="72">
        <v>3260.2879593611333</v>
      </c>
      <c r="AA168" s="72">
        <v>4677.0139910683174</v>
      </c>
      <c r="AB168" s="72">
        <v>6682.134455913174</v>
      </c>
      <c r="AC168" s="72">
        <v>9504.4045566716777</v>
      </c>
      <c r="AD168" s="72">
        <v>13433.503437532534</v>
      </c>
      <c r="AF168" s="72">
        <v>12.192126380047048</v>
      </c>
      <c r="AG168" s="72">
        <v>20.776240919057258</v>
      </c>
      <c r="AH168" s="72">
        <v>34.558717464469254</v>
      </c>
      <c r="AI168" s="72">
        <v>56.716357057995616</v>
      </c>
      <c r="AJ168" s="72">
        <v>86.051527373299706</v>
      </c>
      <c r="AK168" s="72">
        <v>106.83389003665761</v>
      </c>
      <c r="AL168" s="72">
        <v>196.10407063015566</v>
      </c>
      <c r="AM168" s="72">
        <v>290.50221033778553</v>
      </c>
      <c r="AN168" s="72">
        <v>421.7851179765492</v>
      </c>
      <c r="AO168" s="72">
        <v>604.55940205687853</v>
      </c>
      <c r="AP168" s="72">
        <v>859.60122335612618</v>
      </c>
      <c r="AQ168" s="72">
        <v>1213.789510873647</v>
      </c>
      <c r="AR168" s="72">
        <v>1701.7773894738225</v>
      </c>
      <c r="AS168" s="72">
        <v>2367.3328604229478</v>
      </c>
      <c r="AU168" s="24">
        <f t="shared" ref="AU168:AU179" si="265">C168/B168-1</f>
        <v>1.0366711922316143</v>
      </c>
      <c r="AV168" s="24">
        <f t="shared" ref="AV168:AV179" si="266">D168/C168-1</f>
        <v>0.22733819295379054</v>
      </c>
      <c r="AW168" s="24">
        <f t="shared" ref="AW168:AW179" si="267">E168/D168-1</f>
        <v>0.60741666028150565</v>
      </c>
      <c r="AX168" s="24">
        <f t="shared" ref="AX168:AX179" si="268">F168/E168-1</f>
        <v>0.40935485202941191</v>
      </c>
      <c r="AY168" s="24">
        <f t="shared" ref="AY168:AY179" si="269">G168/F168-1</f>
        <v>0.30995264146383539</v>
      </c>
      <c r="AZ168" s="24">
        <f t="shared" ref="AZ168:AZ179" si="270">H168/G168-1</f>
        <v>0.60215193393803323</v>
      </c>
      <c r="BA168" s="24">
        <f t="shared" ref="BA168:BA179" si="271">I168/H168-1</f>
        <v>0.51177247172757845</v>
      </c>
      <c r="BB168" s="24">
        <f t="shared" ref="BB168:BB179" si="272">J168/I168-1</f>
        <v>0.46655232384204126</v>
      </c>
      <c r="BC168" s="24">
        <f t="shared" ref="BC168:BC179" si="273">K168/J168-1</f>
        <v>0.44241122502382346</v>
      </c>
      <c r="BD168" s="24">
        <f t="shared" ref="BD168:BD179" si="274">L168/K168-1</f>
        <v>0.43255727760308238</v>
      </c>
      <c r="BE168" s="24">
        <f t="shared" ref="BE168:BE179" si="275">M168/L168-1</f>
        <v>0.42612835839046803</v>
      </c>
      <c r="BF168" s="24">
        <f t="shared" ref="BF168:BF179" si="276">N168/M168-1</f>
        <v>0.41923630385536259</v>
      </c>
      <c r="BG168" s="24">
        <f t="shared" ref="BG168:BG179" si="277">O168/N168-1</f>
        <v>0.4100106864131694</v>
      </c>
      <c r="BH168" s="24">
        <f t="shared" ref="BH168:BH179" si="278">(O168/H168)^(1/($O$5-$H$5))-1</f>
        <v>0.44373899890603674</v>
      </c>
      <c r="BJ168" s="24">
        <f t="shared" ref="BJ168:BJ179" si="279">R168/Q168-1</f>
        <v>1.0819822336443377</v>
      </c>
      <c r="BK168" s="24">
        <f t="shared" ref="BK168:BK179" si="280">S168/R168-1</f>
        <v>0.17871806018451442</v>
      </c>
      <c r="BL168" s="24">
        <f t="shared" ref="BL168:BL179" si="281">T168/S168-1</f>
        <v>0.60210720904078263</v>
      </c>
      <c r="BM168" s="24">
        <f t="shared" ref="BM168:BM179" si="282">U168/T168-1</f>
        <v>0.39196739667941771</v>
      </c>
      <c r="BN168" s="24">
        <f t="shared" ref="BN168:BN179" si="283">V168/U168-1</f>
        <v>0.32197735337473921</v>
      </c>
      <c r="BO168" s="24">
        <f t="shared" ref="BO168:BO179" si="284">W168/V168-1</f>
        <v>0.56363380829855791</v>
      </c>
      <c r="BP168" s="24">
        <f t="shared" ref="BP168:BP179" si="285">X168/W168-1</f>
        <v>0.51766178688545539</v>
      </c>
      <c r="BQ168" s="24">
        <f t="shared" ref="BQ168:BQ179" si="286">Y168/X168-1</f>
        <v>0.46931932458446513</v>
      </c>
      <c r="BR168" s="24">
        <f t="shared" ref="BR168:BR179" si="287">Z168/Y168-1</f>
        <v>0.44410687606698152</v>
      </c>
      <c r="BS168" s="24">
        <f t="shared" ref="BS168:BS179" si="288">AA168/Z168-1</f>
        <v>0.43454015392701617</v>
      </c>
      <c r="BT168" s="24">
        <f t="shared" ref="BT168:BT179" si="289">AB168/AA168-1</f>
        <v>0.42871808138141776</v>
      </c>
      <c r="BU168" s="24">
        <f t="shared" ref="BU168:BU179" si="290">AC168/AB168-1</f>
        <v>0.42236056747720974</v>
      </c>
      <c r="BV168" s="24">
        <f t="shared" ref="BV168:BV179" si="291">AD168/AC168-1</f>
        <v>0.41339768919061859</v>
      </c>
      <c r="BW168" s="24">
        <f t="shared" ref="BW168:BW179" si="292">(AD168/W168)^(1/($O$5-$H$5))-1</f>
        <v>0.44678303654494589</v>
      </c>
      <c r="BY168" s="112">
        <f t="shared" ref="BY168:BY179" si="293">IFERROR(AG168/AF168-1,"n.a.")</f>
        <v>0.70407033780903805</v>
      </c>
      <c r="BZ168" s="112">
        <f t="shared" ref="BZ168:BZ179" si="294">IFERROR(AH168/AG168-1,"n.a.")</f>
        <v>0.66337681581126895</v>
      </c>
      <c r="CA168" s="112">
        <f t="shared" ref="CA168:CA179" si="295">IFERROR(AI168/AH168-1,"n.a.")</f>
        <v>0.6411591985815801</v>
      </c>
      <c r="CB168" s="112">
        <f t="shared" ref="CB168:CB179" si="296">IFERROR(AJ168/AI168-1,"n.a.")</f>
        <v>0.51722592629331343</v>
      </c>
      <c r="CC168" s="112">
        <f t="shared" ref="CC168:CC179" si="297">IFERROR(AK168/AJ168-1,"n.a.")</f>
        <v>0.24151067735499954</v>
      </c>
      <c r="CD168" s="112">
        <f t="shared" ref="CD168:CD179" si="298">IFERROR(AL168/AK168-1,"n.a.")</f>
        <v>0.8355979601872312</v>
      </c>
      <c r="CE168" s="112">
        <f t="shared" ref="CE168:CE179" si="299">IFERROR(AM168/AL168-1,"n.a.")</f>
        <v>0.48136756878270481</v>
      </c>
      <c r="CF168" s="112">
        <f t="shared" ref="CF168:CF179" si="300">IFERROR(AN168/AM168-1,"n.a.")</f>
        <v>0.45191706970529633</v>
      </c>
      <c r="CG168" s="112">
        <f t="shared" ref="CG168:CG179" si="301">IFERROR(AO168/AN168-1,"n.a.")</f>
        <v>0.43333507108349756</v>
      </c>
      <c r="CH168" s="112">
        <f t="shared" ref="CH168:CH179" si="302">IFERROR(AP168/AO168-1,"n.a.")</f>
        <v>0.4218639565136606</v>
      </c>
      <c r="CI168" s="112">
        <f t="shared" ref="CI168:CI179" si="303">IFERROR(AQ168/AP168-1,"n.a.")</f>
        <v>0.41203790536112739</v>
      </c>
      <c r="CJ168" s="112">
        <f t="shared" ref="CJ168:CJ179" si="304">IFERROR(AR168/AQ168-1,"n.a.")</f>
        <v>0.40203665810963995</v>
      </c>
      <c r="CK168" s="112">
        <f t="shared" ref="CK168:CK179" si="305">IFERROR(AS168/AR168-1,"n.a.")</f>
        <v>0.39109432001262534</v>
      </c>
      <c r="CL168" s="112">
        <f t="shared" ref="CL168:CL179" si="306">IFERROR((AS168/AL168)^(1/($O$5-$H$5))-1,"n.a.")</f>
        <v>0.42737787165196472</v>
      </c>
    </row>
    <row r="169" spans="1:90" x14ac:dyDescent="0.15">
      <c r="A169" t="s">
        <v>53</v>
      </c>
      <c r="B169" s="8">
        <f t="shared" si="247"/>
        <v>4043.7292615958568</v>
      </c>
      <c r="C169" s="8">
        <f t="shared" si="248"/>
        <v>4777.3539982845286</v>
      </c>
      <c r="D169" s="8">
        <f t="shared" si="249"/>
        <v>6080.4419514946385</v>
      </c>
      <c r="E169" s="8">
        <f t="shared" si="250"/>
        <v>8264.9931323605997</v>
      </c>
      <c r="F169" s="8">
        <f t="shared" si="251"/>
        <v>12410.882504574774</v>
      </c>
      <c r="G169" s="8">
        <f t="shared" si="252"/>
        <v>16142.628012709582</v>
      </c>
      <c r="H169" s="8">
        <f t="shared" si="253"/>
        <v>20755.993863454634</v>
      </c>
      <c r="I169" s="8">
        <f t="shared" si="254"/>
        <v>26696.171411821379</v>
      </c>
      <c r="J169" s="8">
        <f t="shared" si="255"/>
        <v>34153.936012779755</v>
      </c>
      <c r="K169" s="8">
        <f t="shared" si="256"/>
        <v>44013.029649063254</v>
      </c>
      <c r="L169" s="8">
        <f t="shared" si="257"/>
        <v>56647.180759657895</v>
      </c>
      <c r="M169" s="8">
        <f t="shared" si="258"/>
        <v>72381.012696909165</v>
      </c>
      <c r="N169" s="8">
        <f t="shared" si="259"/>
        <v>91679.675142526656</v>
      </c>
      <c r="O169" s="8">
        <f t="shared" si="260"/>
        <v>115497.057421073</v>
      </c>
      <c r="P169" s="24"/>
      <c r="Q169" s="72">
        <v>3001</v>
      </c>
      <c r="R169" s="72">
        <v>3393</v>
      </c>
      <c r="S169" s="72">
        <v>4196</v>
      </c>
      <c r="T169" s="72">
        <v>5304.6710000000003</v>
      </c>
      <c r="U169" s="72">
        <v>7755.4830000000002</v>
      </c>
      <c r="V169" s="72">
        <v>10104.483</v>
      </c>
      <c r="W169" s="72">
        <v>12413.483</v>
      </c>
      <c r="X169" s="72">
        <v>15603.928620915078</v>
      </c>
      <c r="Y169" s="72">
        <v>19424.155731821229</v>
      </c>
      <c r="Z169" s="72">
        <v>24433.455092146982</v>
      </c>
      <c r="AA169" s="72">
        <v>30635.381339815314</v>
      </c>
      <c r="AB169" s="72">
        <v>38128.78989381421</v>
      </c>
      <c r="AC169" s="72">
        <v>46978.573100585127</v>
      </c>
      <c r="AD169" s="72">
        <v>57644.249380311921</v>
      </c>
      <c r="AF169" s="72">
        <v>1042.7292615958565</v>
      </c>
      <c r="AG169" s="72">
        <v>1384.3539982845282</v>
      </c>
      <c r="AH169" s="72">
        <v>1884.4419514946385</v>
      </c>
      <c r="AI169" s="72">
        <v>2960.3221323605994</v>
      </c>
      <c r="AJ169" s="72">
        <v>4655.3995045747743</v>
      </c>
      <c r="AK169" s="72">
        <v>6038.1450127095814</v>
      </c>
      <c r="AL169" s="72">
        <v>8342.5108634546323</v>
      </c>
      <c r="AM169" s="72">
        <v>11092.242790906301</v>
      </c>
      <c r="AN169" s="72">
        <v>14729.78028095853</v>
      </c>
      <c r="AO169" s="72">
        <v>19579.574556916272</v>
      </c>
      <c r="AP169" s="72">
        <v>26011.79941984258</v>
      </c>
      <c r="AQ169" s="72">
        <v>34252.222803094963</v>
      </c>
      <c r="AR169" s="72">
        <v>44701.102041941522</v>
      </c>
      <c r="AS169" s="72">
        <v>57852.808040761069</v>
      </c>
      <c r="AU169" s="24">
        <f t="shared" si="265"/>
        <v>0.18142281276248129</v>
      </c>
      <c r="AV169" s="24">
        <f t="shared" si="266"/>
        <v>0.27276353263292363</v>
      </c>
      <c r="AW169" s="24">
        <f t="shared" si="267"/>
        <v>0.35927506557791822</v>
      </c>
      <c r="AX169" s="24">
        <f t="shared" si="268"/>
        <v>0.50162042554898645</v>
      </c>
      <c r="AY169" s="24">
        <f t="shared" si="269"/>
        <v>0.30068333228996802</v>
      </c>
      <c r="AZ169" s="24">
        <f t="shared" si="270"/>
        <v>0.2857877817114296</v>
      </c>
      <c r="BA169" s="24">
        <f t="shared" si="271"/>
        <v>0.28619094741715534</v>
      </c>
      <c r="BB169" s="24">
        <f t="shared" si="272"/>
        <v>0.27935708405198478</v>
      </c>
      <c r="BC169" s="24">
        <f t="shared" si="273"/>
        <v>0.288666396534631</v>
      </c>
      <c r="BD169" s="24">
        <f t="shared" si="274"/>
        <v>0.28705479289502933</v>
      </c>
      <c r="BE169" s="24">
        <f t="shared" si="275"/>
        <v>0.27775136778662679</v>
      </c>
      <c r="BF169" s="24">
        <f t="shared" si="276"/>
        <v>0.26662603528952267</v>
      </c>
      <c r="BG169" s="24">
        <f t="shared" si="277"/>
        <v>0.25978912165122159</v>
      </c>
      <c r="BH169" s="24">
        <f t="shared" si="278"/>
        <v>0.27787868617164313</v>
      </c>
      <c r="BJ169" s="24">
        <f t="shared" si="279"/>
        <v>0.13062312562479184</v>
      </c>
      <c r="BK169" s="24">
        <f t="shared" si="280"/>
        <v>0.23666371942234021</v>
      </c>
      <c r="BL169" s="24">
        <f t="shared" si="281"/>
        <v>0.26422092469018121</v>
      </c>
      <c r="BM169" s="24">
        <f t="shared" si="282"/>
        <v>0.46201017933063149</v>
      </c>
      <c r="BN169" s="24">
        <f t="shared" si="283"/>
        <v>0.30288248971727483</v>
      </c>
      <c r="BO169" s="24">
        <f t="shared" si="284"/>
        <v>0.22851243354063744</v>
      </c>
      <c r="BP169" s="24">
        <f t="shared" si="285"/>
        <v>0.25701453982859435</v>
      </c>
      <c r="BQ169" s="24">
        <f t="shared" si="286"/>
        <v>0.24482469791521755</v>
      </c>
      <c r="BR169" s="24">
        <f t="shared" si="287"/>
        <v>0.25789019762230225</v>
      </c>
      <c r="BS169" s="24">
        <f t="shared" si="288"/>
        <v>0.25382927728717575</v>
      </c>
      <c r="BT169" s="24">
        <f t="shared" si="289"/>
        <v>0.24459981323164004</v>
      </c>
      <c r="BU169" s="24">
        <f t="shared" si="290"/>
        <v>0.23210238854726017</v>
      </c>
      <c r="BV169" s="24">
        <f t="shared" si="291"/>
        <v>0.22703278485897549</v>
      </c>
      <c r="BW169" s="24">
        <f t="shared" si="292"/>
        <v>0.24527723209833852</v>
      </c>
      <c r="BY169" s="112">
        <f t="shared" si="293"/>
        <v>0.32762553931384675</v>
      </c>
      <c r="BZ169" s="112">
        <f t="shared" si="294"/>
        <v>0.36124282793982765</v>
      </c>
      <c r="CA169" s="112">
        <f t="shared" si="295"/>
        <v>0.57092773805668595</v>
      </c>
      <c r="CB169" s="112">
        <f t="shared" si="296"/>
        <v>0.57259895931072147</v>
      </c>
      <c r="CC169" s="112">
        <f t="shared" si="297"/>
        <v>0.2970197309116025</v>
      </c>
      <c r="CD169" s="112">
        <f t="shared" si="298"/>
        <v>0.38163473151019622</v>
      </c>
      <c r="CE169" s="112">
        <f t="shared" si="299"/>
        <v>0.32960483629661175</v>
      </c>
      <c r="CF169" s="112">
        <f t="shared" si="300"/>
        <v>0.32793525697385317</v>
      </c>
      <c r="CG169" s="112">
        <f t="shared" si="301"/>
        <v>0.32925095849713149</v>
      </c>
      <c r="CH169" s="112">
        <f t="shared" si="302"/>
        <v>0.32851709030900245</v>
      </c>
      <c r="CI169" s="112">
        <f t="shared" si="303"/>
        <v>0.31679559150246028</v>
      </c>
      <c r="CJ169" s="112">
        <f t="shared" si="304"/>
        <v>0.30505696809558347</v>
      </c>
      <c r="CK169" s="112">
        <f t="shared" si="305"/>
        <v>0.29421435709749955</v>
      </c>
      <c r="CL169" s="112">
        <f t="shared" si="306"/>
        <v>0.31870243749614624</v>
      </c>
    </row>
    <row r="170" spans="1:90" x14ac:dyDescent="0.15">
      <c r="A170" t="s">
        <v>140</v>
      </c>
      <c r="B170" s="8">
        <f t="shared" si="247"/>
        <v>2454.6237572943728</v>
      </c>
      <c r="C170" s="8">
        <f t="shared" si="248"/>
        <v>3189.820593640442</v>
      </c>
      <c r="D170" s="8">
        <f t="shared" si="249"/>
        <v>4598.4846097322361</v>
      </c>
      <c r="E170" s="8">
        <f t="shared" si="250"/>
        <v>6774.8854075200898</v>
      </c>
      <c r="F170" s="8">
        <f t="shared" si="251"/>
        <v>9128.0494360609009</v>
      </c>
      <c r="G170" s="8">
        <f t="shared" si="252"/>
        <v>12108.145199595348</v>
      </c>
      <c r="H170" s="8">
        <f t="shared" si="253"/>
        <v>16331.908992253473</v>
      </c>
      <c r="I170" s="8">
        <f t="shared" si="254"/>
        <v>21979.687167090342</v>
      </c>
      <c r="J170" s="8">
        <f t="shared" si="255"/>
        <v>29501.396802832431</v>
      </c>
      <c r="K170" s="8">
        <f t="shared" si="256"/>
        <v>39367.089894323741</v>
      </c>
      <c r="L170" s="8">
        <f t="shared" si="257"/>
        <v>52215.324131144007</v>
      </c>
      <c r="M170" s="8">
        <f t="shared" si="258"/>
        <v>68638.947476612433</v>
      </c>
      <c r="N170" s="8">
        <f t="shared" si="259"/>
        <v>89457.354867588438</v>
      </c>
      <c r="O170" s="8">
        <f t="shared" si="260"/>
        <v>115419.15845765366</v>
      </c>
      <c r="P170" s="24"/>
      <c r="Q170" s="72">
        <v>1959.0199</v>
      </c>
      <c r="R170" s="72">
        <v>2278.4288999999999</v>
      </c>
      <c r="S170" s="72">
        <v>3066.1839999999997</v>
      </c>
      <c r="T170" s="72">
        <v>4028.2219999999998</v>
      </c>
      <c r="U170" s="72">
        <v>5008.4365239999997</v>
      </c>
      <c r="V170" s="72">
        <v>5845.81</v>
      </c>
      <c r="W170" s="72">
        <v>7270.0700000000006</v>
      </c>
      <c r="X170" s="72">
        <v>9642.2319246086863</v>
      </c>
      <c r="Y170" s="72">
        <v>12766.023013614509</v>
      </c>
      <c r="Z170" s="72">
        <v>16858.334424154735</v>
      </c>
      <c r="AA170" s="72">
        <v>22199.678990167511</v>
      </c>
      <c r="AB170" s="72">
        <v>28967.384160998212</v>
      </c>
      <c r="AC170" s="72">
        <v>37480.864005068222</v>
      </c>
      <c r="AD170" s="72">
        <v>47918.210735118075</v>
      </c>
      <c r="AF170" s="72">
        <v>495.60385729437263</v>
      </c>
      <c r="AG170" s="72">
        <v>911.39169364044187</v>
      </c>
      <c r="AH170" s="72">
        <v>1532.3006097322361</v>
      </c>
      <c r="AI170" s="72">
        <v>2746.66340752009</v>
      </c>
      <c r="AJ170" s="72">
        <v>4119.6129120609003</v>
      </c>
      <c r="AK170" s="72">
        <v>6262.3351995953481</v>
      </c>
      <c r="AL170" s="72">
        <v>9061.8389922534734</v>
      </c>
      <c r="AM170" s="72">
        <v>12337.455242481657</v>
      </c>
      <c r="AN170" s="72">
        <v>16735.373789217923</v>
      </c>
      <c r="AO170" s="72">
        <v>22508.755470169002</v>
      </c>
      <c r="AP170" s="72">
        <v>30015.6451409765</v>
      </c>
      <c r="AQ170" s="72">
        <v>39671.563315614214</v>
      </c>
      <c r="AR170" s="72">
        <v>51976.490862520222</v>
      </c>
      <c r="AS170" s="72">
        <v>67500.94772253558</v>
      </c>
      <c r="AU170" s="24">
        <f t="shared" si="265"/>
        <v>0.29951508216332323</v>
      </c>
      <c r="AV170" s="24">
        <f t="shared" si="266"/>
        <v>0.44161230224052517</v>
      </c>
      <c r="AW170" s="24">
        <f t="shared" si="267"/>
        <v>0.47328652425664686</v>
      </c>
      <c r="AX170" s="24">
        <f t="shared" si="268"/>
        <v>0.34733635877129521</v>
      </c>
      <c r="AY170" s="24">
        <f t="shared" si="269"/>
        <v>0.32647673354631523</v>
      </c>
      <c r="AZ170" s="24">
        <f t="shared" si="270"/>
        <v>0.34883656604971014</v>
      </c>
      <c r="BA170" s="24">
        <f t="shared" si="271"/>
        <v>0.34581249365984812</v>
      </c>
      <c r="BB170" s="24">
        <f t="shared" si="272"/>
        <v>0.34221186036733786</v>
      </c>
      <c r="BC170" s="24">
        <f t="shared" si="273"/>
        <v>0.33441444001539966</v>
      </c>
      <c r="BD170" s="24">
        <f t="shared" si="274"/>
        <v>0.32636992653787256</v>
      </c>
      <c r="BE170" s="24">
        <f t="shared" si="275"/>
        <v>0.31453646259513501</v>
      </c>
      <c r="BF170" s="24">
        <f t="shared" si="276"/>
        <v>0.30330312681542093</v>
      </c>
      <c r="BG170" s="24">
        <f t="shared" si="277"/>
        <v>0.29021429963464662</v>
      </c>
      <c r="BH170" s="24">
        <f t="shared" si="278"/>
        <v>0.32226997373700383</v>
      </c>
      <c r="BJ170" s="24">
        <f t="shared" si="279"/>
        <v>0.16304530648208315</v>
      </c>
      <c r="BK170" s="24">
        <f t="shared" si="280"/>
        <v>0.34574486831693529</v>
      </c>
      <c r="BL170" s="24">
        <f t="shared" si="281"/>
        <v>0.31375742616881452</v>
      </c>
      <c r="BM170" s="24">
        <f t="shared" si="282"/>
        <v>0.2433367684303398</v>
      </c>
      <c r="BN170" s="24">
        <f t="shared" si="283"/>
        <v>0.16719259033979528</v>
      </c>
      <c r="BO170" s="24">
        <f t="shared" si="284"/>
        <v>0.2436377507992904</v>
      </c>
      <c r="BP170" s="24">
        <f t="shared" si="285"/>
        <v>0.32629148338443592</v>
      </c>
      <c r="BQ170" s="24">
        <f t="shared" si="286"/>
        <v>0.32396971089580973</v>
      </c>
      <c r="BR170" s="24">
        <f t="shared" si="287"/>
        <v>0.32056274739407264</v>
      </c>
      <c r="BS170" s="24">
        <f t="shared" si="288"/>
        <v>0.31683702740880859</v>
      </c>
      <c r="BT170" s="24">
        <f t="shared" si="289"/>
        <v>0.30485599245953932</v>
      </c>
      <c r="BU170" s="24">
        <f t="shared" si="290"/>
        <v>0.29389881380910432</v>
      </c>
      <c r="BV170" s="24">
        <f t="shared" si="291"/>
        <v>0.27847134816952179</v>
      </c>
      <c r="BW170" s="24">
        <f t="shared" si="292"/>
        <v>0.30916555893650211</v>
      </c>
      <c r="BY170" s="112">
        <f t="shared" si="293"/>
        <v>0.8389519779284218</v>
      </c>
      <c r="BZ170" s="112">
        <f t="shared" si="294"/>
        <v>0.68127559250803582</v>
      </c>
      <c r="CA170" s="112">
        <f t="shared" si="295"/>
        <v>0.79250950503769579</v>
      </c>
      <c r="CB170" s="112">
        <f t="shared" si="296"/>
        <v>0.49986084963370891</v>
      </c>
      <c r="CC170" s="112">
        <f t="shared" si="297"/>
        <v>0.52012709282982561</v>
      </c>
      <c r="CD170" s="112">
        <f t="shared" si="298"/>
        <v>0.44703831772515468</v>
      </c>
      <c r="CE170" s="112">
        <f t="shared" si="299"/>
        <v>0.36147367582102818</v>
      </c>
      <c r="CF170" s="112">
        <f t="shared" si="300"/>
        <v>0.35646885522979477</v>
      </c>
      <c r="CG170" s="112">
        <f t="shared" si="301"/>
        <v>0.34498074280663449</v>
      </c>
      <c r="CH170" s="112">
        <f t="shared" si="302"/>
        <v>0.33350976160172108</v>
      </c>
      <c r="CI170" s="112">
        <f t="shared" si="303"/>
        <v>0.32169617308860476</v>
      </c>
      <c r="CJ170" s="112">
        <f t="shared" si="304"/>
        <v>0.31016996857451673</v>
      </c>
      <c r="CK170" s="112">
        <f t="shared" si="305"/>
        <v>0.29868228120821261</v>
      </c>
      <c r="CL170" s="112">
        <f t="shared" si="306"/>
        <v>0.33224711930095796</v>
      </c>
    </row>
    <row r="171" spans="1:90" x14ac:dyDescent="0.15">
      <c r="A171" t="s">
        <v>81</v>
      </c>
      <c r="B171" s="8">
        <f t="shared" si="247"/>
        <v>149532.57831192802</v>
      </c>
      <c r="C171" s="8">
        <f t="shared" si="248"/>
        <v>211115.55804738382</v>
      </c>
      <c r="D171" s="8">
        <f t="shared" si="249"/>
        <v>336577.06239123835</v>
      </c>
      <c r="E171" s="8">
        <f t="shared" si="250"/>
        <v>431449.03042733576</v>
      </c>
      <c r="F171" s="8">
        <f t="shared" si="251"/>
        <v>560479.58655854187</v>
      </c>
      <c r="G171" s="8">
        <f t="shared" si="252"/>
        <v>732225.24372775876</v>
      </c>
      <c r="H171" s="8">
        <f t="shared" si="253"/>
        <v>979200.51330844522</v>
      </c>
      <c r="I171" s="8">
        <f t="shared" si="254"/>
        <v>1297886.382581851</v>
      </c>
      <c r="J171" s="8">
        <f t="shared" si="255"/>
        <v>1719413.4144541239</v>
      </c>
      <c r="K171" s="8">
        <f t="shared" si="256"/>
        <v>2276544.5402735677</v>
      </c>
      <c r="L171" s="8">
        <f t="shared" si="257"/>
        <v>3008006.4820235879</v>
      </c>
      <c r="M171" s="8">
        <f t="shared" si="258"/>
        <v>3947538.4692362812</v>
      </c>
      <c r="N171" s="8">
        <f t="shared" si="259"/>
        <v>5144354.82777269</v>
      </c>
      <c r="O171" s="8">
        <f t="shared" si="260"/>
        <v>6655334.4052671837</v>
      </c>
      <c r="P171" s="24"/>
      <c r="Q171" s="72">
        <v>44733.318200000002</v>
      </c>
      <c r="R171" s="72">
        <v>52064.73397999999</v>
      </c>
      <c r="S171" s="72">
        <v>61396.08484000001</v>
      </c>
      <c r="T171" s="72">
        <v>74750.386239999993</v>
      </c>
      <c r="U171" s="72">
        <v>89911.14671999999</v>
      </c>
      <c r="V171" s="72">
        <v>106860.18564000003</v>
      </c>
      <c r="W171" s="72">
        <v>126823.05402850598</v>
      </c>
      <c r="X171" s="72">
        <v>162904.5086544143</v>
      </c>
      <c r="Y171" s="72">
        <v>208708.69905216515</v>
      </c>
      <c r="Z171" s="72">
        <v>266767.67584539769</v>
      </c>
      <c r="AA171" s="72">
        <v>336014.86491083103</v>
      </c>
      <c r="AB171" s="72">
        <v>422751.90423330758</v>
      </c>
      <c r="AC171" s="72">
        <v>530906.12144625373</v>
      </c>
      <c r="AD171" s="72">
        <v>664048.38528295013</v>
      </c>
      <c r="AF171" s="72">
        <v>104799.26011192802</v>
      </c>
      <c r="AG171" s="72">
        <v>159050.82406738383</v>
      </c>
      <c r="AH171" s="72">
        <v>275180.97755123832</v>
      </c>
      <c r="AI171" s="72">
        <v>356698.6441873358</v>
      </c>
      <c r="AJ171" s="72">
        <v>470568.43983854185</v>
      </c>
      <c r="AK171" s="72">
        <v>625365.05808775872</v>
      </c>
      <c r="AL171" s="72">
        <v>852377.45927993918</v>
      </c>
      <c r="AM171" s="72">
        <v>1134981.8739274368</v>
      </c>
      <c r="AN171" s="72">
        <v>1510704.7154019589</v>
      </c>
      <c r="AO171" s="72">
        <v>2009776.86442817</v>
      </c>
      <c r="AP171" s="72">
        <v>2671991.6171127567</v>
      </c>
      <c r="AQ171" s="72">
        <v>3524786.5650029737</v>
      </c>
      <c r="AR171" s="72">
        <v>4613448.7063264363</v>
      </c>
      <c r="AS171" s="72">
        <v>5991286.0199842332</v>
      </c>
      <c r="AU171" s="24">
        <f t="shared" si="265"/>
        <v>0.4118365404426616</v>
      </c>
      <c r="AV171" s="24">
        <f t="shared" si="266"/>
        <v>0.59427881821810269</v>
      </c>
      <c r="AW171" s="24">
        <f t="shared" si="267"/>
        <v>0.28187294571433963</v>
      </c>
      <c r="AX171" s="24">
        <f t="shared" si="268"/>
        <v>0.29906326595149757</v>
      </c>
      <c r="AY171" s="24">
        <f t="shared" si="269"/>
        <v>0.3064262486770839</v>
      </c>
      <c r="AZ171" s="24">
        <f t="shared" si="270"/>
        <v>0.33729412048584306</v>
      </c>
      <c r="BA171" s="24">
        <f t="shared" si="271"/>
        <v>0.32545516974521904</v>
      </c>
      <c r="BB171" s="24">
        <f t="shared" si="272"/>
        <v>0.32477960900840985</v>
      </c>
      <c r="BC171" s="24">
        <f t="shared" si="273"/>
        <v>0.32402394975865678</v>
      </c>
      <c r="BD171" s="24">
        <f t="shared" si="274"/>
        <v>0.32130359358667415</v>
      </c>
      <c r="BE171" s="24">
        <f t="shared" si="275"/>
        <v>0.31234373756423506</v>
      </c>
      <c r="BF171" s="24">
        <f t="shared" si="276"/>
        <v>0.30318041682515973</v>
      </c>
      <c r="BG171" s="24">
        <f t="shared" si="277"/>
        <v>0.293716049549539</v>
      </c>
      <c r="BH171" s="24">
        <f t="shared" si="278"/>
        <v>0.31492126821872413</v>
      </c>
      <c r="BJ171" s="24">
        <f t="shared" si="279"/>
        <v>0.1638916153552854</v>
      </c>
      <c r="BK171" s="24">
        <f t="shared" si="280"/>
        <v>0.17922593945422904</v>
      </c>
      <c r="BL171" s="24">
        <f t="shared" si="281"/>
        <v>0.21751063499898549</v>
      </c>
      <c r="BM171" s="24">
        <f t="shared" si="282"/>
        <v>0.20281849021252629</v>
      </c>
      <c r="BN171" s="24">
        <f t="shared" si="283"/>
        <v>0.18850876157527496</v>
      </c>
      <c r="BO171" s="24">
        <f t="shared" si="284"/>
        <v>0.18681296751400578</v>
      </c>
      <c r="BP171" s="24">
        <f t="shared" si="285"/>
        <v>0.28450233202709585</v>
      </c>
      <c r="BQ171" s="24">
        <f t="shared" si="286"/>
        <v>0.28117202388130269</v>
      </c>
      <c r="BR171" s="24">
        <f t="shared" si="287"/>
        <v>0.27818187290181484</v>
      </c>
      <c r="BS171" s="24">
        <f t="shared" si="288"/>
        <v>0.25957863465274111</v>
      </c>
      <c r="BT171" s="24">
        <f t="shared" si="289"/>
        <v>0.25813453028482569</v>
      </c>
      <c r="BU171" s="24">
        <f t="shared" si="290"/>
        <v>0.25583377893729886</v>
      </c>
      <c r="BV171" s="24">
        <f t="shared" si="291"/>
        <v>0.25078306400762607</v>
      </c>
      <c r="BW171" s="24">
        <f t="shared" si="292"/>
        <v>0.2668188079328988</v>
      </c>
      <c r="BY171" s="112">
        <f t="shared" si="293"/>
        <v>0.51767124975418621</v>
      </c>
      <c r="BZ171" s="112">
        <f t="shared" si="294"/>
        <v>0.73014493426739202</v>
      </c>
      <c r="CA171" s="112">
        <f t="shared" si="295"/>
        <v>0.29623292773178345</v>
      </c>
      <c r="CB171" s="112">
        <f t="shared" si="296"/>
        <v>0.31923248800296067</v>
      </c>
      <c r="CC171" s="112">
        <f t="shared" si="297"/>
        <v>0.32895665145399389</v>
      </c>
      <c r="CD171" s="112">
        <f t="shared" si="298"/>
        <v>0.3630078116074138</v>
      </c>
      <c r="CE171" s="112">
        <f t="shared" si="299"/>
        <v>0.3315484373392894</v>
      </c>
      <c r="CF171" s="112">
        <f t="shared" si="300"/>
        <v>0.33103862722881106</v>
      </c>
      <c r="CG171" s="112">
        <f t="shared" si="301"/>
        <v>0.33035717962488853</v>
      </c>
      <c r="CH171" s="112">
        <f t="shared" si="302"/>
        <v>0.32949665428306285</v>
      </c>
      <c r="CI171" s="112">
        <f t="shared" si="303"/>
        <v>0.31916078719278018</v>
      </c>
      <c r="CJ171" s="112">
        <f t="shared" si="304"/>
        <v>0.3088590248648273</v>
      </c>
      <c r="CK171" s="112">
        <f t="shared" si="305"/>
        <v>0.29865668860008454</v>
      </c>
      <c r="CL171" s="112">
        <f t="shared" si="306"/>
        <v>0.32124699870709672</v>
      </c>
    </row>
    <row r="172" spans="1:90" x14ac:dyDescent="0.15">
      <c r="A172" t="s">
        <v>100</v>
      </c>
      <c r="B172" s="8">
        <f t="shared" si="247"/>
        <v>195487.13602035883</v>
      </c>
      <c r="C172" s="8">
        <f t="shared" si="248"/>
        <v>289014.06478129851</v>
      </c>
      <c r="D172" s="8">
        <f t="shared" si="249"/>
        <v>430904.47232764564</v>
      </c>
      <c r="E172" s="8">
        <f t="shared" si="250"/>
        <v>590813.70540733088</v>
      </c>
      <c r="F172" s="8">
        <f t="shared" si="251"/>
        <v>770720.37394917477</v>
      </c>
      <c r="G172" s="8">
        <f t="shared" si="252"/>
        <v>994645.74164538214</v>
      </c>
      <c r="H172" s="8">
        <f t="shared" si="253"/>
        <v>1269348.6696703467</v>
      </c>
      <c r="I172" s="8">
        <f t="shared" si="254"/>
        <v>1642815.326537414</v>
      </c>
      <c r="J172" s="8">
        <f t="shared" si="255"/>
        <v>2132094.0492917588</v>
      </c>
      <c r="K172" s="8">
        <f t="shared" si="256"/>
        <v>2753063.4905352104</v>
      </c>
      <c r="L172" s="8">
        <f t="shared" si="257"/>
        <v>3544052.1940170974</v>
      </c>
      <c r="M172" s="8">
        <f t="shared" si="258"/>
        <v>4544684.4439092297</v>
      </c>
      <c r="N172" s="8">
        <f t="shared" si="259"/>
        <v>5805694.0126383379</v>
      </c>
      <c r="O172" s="8">
        <f t="shared" si="260"/>
        <v>7387152.5001475625</v>
      </c>
      <c r="P172" s="24"/>
      <c r="Q172" s="72">
        <v>70057.523200000011</v>
      </c>
      <c r="R172" s="72">
        <v>81980.198919999995</v>
      </c>
      <c r="S172" s="72">
        <v>100871.15587765329</v>
      </c>
      <c r="T172" s="72">
        <v>127621.56947999999</v>
      </c>
      <c r="U172" s="72">
        <v>157603.17561999999</v>
      </c>
      <c r="V172" s="72">
        <v>197543.98275270395</v>
      </c>
      <c r="W172" s="72">
        <v>245512.37005052398</v>
      </c>
      <c r="X172" s="72">
        <v>315134.89849579713</v>
      </c>
      <c r="Y172" s="72">
        <v>405411.73514325003</v>
      </c>
      <c r="Z172" s="72">
        <v>514251.75580692792</v>
      </c>
      <c r="AA172" s="72">
        <v>650316.94130916917</v>
      </c>
      <c r="AB172" s="72">
        <v>818799.65516504261</v>
      </c>
      <c r="AC172" s="72">
        <v>1027873.8314441749</v>
      </c>
      <c r="AD172" s="72">
        <v>1286487.1431087847</v>
      </c>
      <c r="AF172" s="72">
        <v>125429.61282035883</v>
      </c>
      <c r="AG172" s="72">
        <v>207033.86586129852</v>
      </c>
      <c r="AH172" s="72">
        <v>330033.31644999236</v>
      </c>
      <c r="AI172" s="72">
        <v>463192.13592733094</v>
      </c>
      <c r="AJ172" s="72">
        <v>613117.19832917477</v>
      </c>
      <c r="AK172" s="72">
        <v>797101.75889267819</v>
      </c>
      <c r="AL172" s="72">
        <v>1023836.2996198226</v>
      </c>
      <c r="AM172" s="72">
        <v>1327680.4280416169</v>
      </c>
      <c r="AN172" s="72">
        <v>1726682.3141485087</v>
      </c>
      <c r="AO172" s="72">
        <v>2238811.7347282823</v>
      </c>
      <c r="AP172" s="72">
        <v>2893735.2527079284</v>
      </c>
      <c r="AQ172" s="72">
        <v>3725884.7887441874</v>
      </c>
      <c r="AR172" s="72">
        <v>4777820.1811941629</v>
      </c>
      <c r="AS172" s="72">
        <v>6100665.3570387773</v>
      </c>
      <c r="AU172" s="24">
        <f t="shared" si="265"/>
        <v>0.47843009348297683</v>
      </c>
      <c r="AV172" s="24">
        <f t="shared" si="266"/>
        <v>0.49094637540812358</v>
      </c>
      <c r="AW172" s="24">
        <f t="shared" si="267"/>
        <v>0.37110135389380572</v>
      </c>
      <c r="AX172" s="24">
        <f t="shared" si="268"/>
        <v>0.30450659301785987</v>
      </c>
      <c r="AY172" s="24">
        <f t="shared" si="269"/>
        <v>0.29054035064469974</v>
      </c>
      <c r="AZ172" s="24">
        <f t="shared" si="270"/>
        <v>0.2761816760714626</v>
      </c>
      <c r="BA172" s="24">
        <f t="shared" si="271"/>
        <v>0.2942191265415337</v>
      </c>
      <c r="BB172" s="24">
        <f t="shared" si="272"/>
        <v>0.29782941201650748</v>
      </c>
      <c r="BC172" s="24">
        <f t="shared" si="273"/>
        <v>0.29124861609633301</v>
      </c>
      <c r="BD172" s="24">
        <f t="shared" si="274"/>
        <v>0.28731219101965366</v>
      </c>
      <c r="BE172" s="24">
        <f t="shared" si="275"/>
        <v>0.28234128480990006</v>
      </c>
      <c r="BF172" s="24">
        <f t="shared" si="276"/>
        <v>0.27746911458706647</v>
      </c>
      <c r="BG172" s="24">
        <f t="shared" si="277"/>
        <v>0.27239783634248882</v>
      </c>
      <c r="BH172" s="24">
        <f t="shared" si="278"/>
        <v>0.28608856282108297</v>
      </c>
      <c r="BJ172" s="24">
        <f t="shared" si="279"/>
        <v>0.17018408838067489</v>
      </c>
      <c r="BK172" s="24">
        <f t="shared" si="280"/>
        <v>0.23043316808840575</v>
      </c>
      <c r="BL172" s="24">
        <f t="shared" si="281"/>
        <v>0.26519388391655085</v>
      </c>
      <c r="BM172" s="24">
        <f t="shared" si="282"/>
        <v>0.23492585353840623</v>
      </c>
      <c r="BN172" s="24">
        <f t="shared" si="283"/>
        <v>0.25342641082947459</v>
      </c>
      <c r="BO172" s="24">
        <f t="shared" si="284"/>
        <v>0.24282383411227171</v>
      </c>
      <c r="BP172" s="24">
        <f t="shared" si="285"/>
        <v>0.28358053173021602</v>
      </c>
      <c r="BQ172" s="24">
        <f t="shared" si="286"/>
        <v>0.28647045147447203</v>
      </c>
      <c r="BR172" s="24">
        <f t="shared" si="287"/>
        <v>0.26846785928685524</v>
      </c>
      <c r="BS172" s="24">
        <f t="shared" si="288"/>
        <v>0.26458866492101185</v>
      </c>
      <c r="BT172" s="24">
        <f t="shared" si="289"/>
        <v>0.25907784828224933</v>
      </c>
      <c r="BU172" s="24">
        <f t="shared" si="290"/>
        <v>0.25534228667571912</v>
      </c>
      <c r="BV172" s="24">
        <f t="shared" si="291"/>
        <v>0.25160024873992071</v>
      </c>
      <c r="BW172" s="24">
        <f t="shared" si="292"/>
        <v>0.26695655992395473</v>
      </c>
      <c r="BY172" s="112">
        <f t="shared" si="293"/>
        <v>0.65059798245422207</v>
      </c>
      <c r="BZ172" s="112">
        <f t="shared" si="294"/>
        <v>0.59410304723332952</v>
      </c>
      <c r="CA172" s="112">
        <f t="shared" si="295"/>
        <v>0.40347084018566104</v>
      </c>
      <c r="CB172" s="112">
        <f t="shared" si="296"/>
        <v>0.32367790981962008</v>
      </c>
      <c r="CC172" s="112">
        <f t="shared" si="297"/>
        <v>0.30008057360792617</v>
      </c>
      <c r="CD172" s="112">
        <f t="shared" si="298"/>
        <v>0.28444867696957621</v>
      </c>
      <c r="CE172" s="112">
        <f t="shared" si="299"/>
        <v>0.29677022443394474</v>
      </c>
      <c r="CF172" s="112">
        <f t="shared" si="300"/>
        <v>0.30052554641890428</v>
      </c>
      <c r="CG172" s="112">
        <f t="shared" si="301"/>
        <v>0.29659736268991876</v>
      </c>
      <c r="CH172" s="112">
        <f t="shared" si="302"/>
        <v>0.29253175147357013</v>
      </c>
      <c r="CI172" s="112">
        <f t="shared" si="303"/>
        <v>0.28756933975129262</v>
      </c>
      <c r="CJ172" s="112">
        <f t="shared" si="304"/>
        <v>0.28233170162100785</v>
      </c>
      <c r="CK172" s="112">
        <f t="shared" si="305"/>
        <v>0.27687211441138504</v>
      </c>
      <c r="CL172" s="112">
        <f t="shared" si="306"/>
        <v>0.29043234431234932</v>
      </c>
    </row>
    <row r="173" spans="1:90" x14ac:dyDescent="0.15">
      <c r="A173" t="s">
        <v>101</v>
      </c>
      <c r="B173" s="8">
        <f t="shared" si="247"/>
        <v>257.17272000000003</v>
      </c>
      <c r="C173" s="8">
        <f t="shared" si="248"/>
        <v>303.40962261368855</v>
      </c>
      <c r="D173" s="8">
        <f t="shared" si="249"/>
        <v>692.22681633908201</v>
      </c>
      <c r="E173" s="8">
        <f t="shared" si="250"/>
        <v>953.60882907593998</v>
      </c>
      <c r="F173" s="8">
        <f t="shared" si="251"/>
        <v>1178.235862154173</v>
      </c>
      <c r="G173" s="8">
        <f t="shared" si="252"/>
        <v>1822.244742529133</v>
      </c>
      <c r="H173" s="8">
        <f t="shared" si="253"/>
        <v>2544.2674223066106</v>
      </c>
      <c r="I173" s="8">
        <f t="shared" si="254"/>
        <v>3469.7862603302601</v>
      </c>
      <c r="J173" s="8">
        <f t="shared" si="255"/>
        <v>4715.4231426543074</v>
      </c>
      <c r="K173" s="8">
        <f t="shared" si="256"/>
        <v>6286.4429790886379</v>
      </c>
      <c r="L173" s="8">
        <f t="shared" si="257"/>
        <v>8096.7823123752005</v>
      </c>
      <c r="M173" s="8">
        <f t="shared" si="258"/>
        <v>10402.790663342839</v>
      </c>
      <c r="N173" s="8">
        <f t="shared" si="259"/>
        <v>13336.217771873709</v>
      </c>
      <c r="O173" s="8">
        <f t="shared" si="260"/>
        <v>17019.504997526412</v>
      </c>
      <c r="P173" s="24"/>
      <c r="Q173" s="72">
        <v>232.464</v>
      </c>
      <c r="R173" s="72">
        <v>275</v>
      </c>
      <c r="S173" s="72">
        <v>630</v>
      </c>
      <c r="T173" s="72">
        <v>870</v>
      </c>
      <c r="U173" s="72">
        <v>1077</v>
      </c>
      <c r="V173" s="72">
        <v>1670</v>
      </c>
      <c r="W173" s="72">
        <v>2338</v>
      </c>
      <c r="X173" s="72">
        <v>3196.6121321796077</v>
      </c>
      <c r="Y173" s="72">
        <v>4354.9402257893835</v>
      </c>
      <c r="Z173" s="72">
        <v>5819.8143150007263</v>
      </c>
      <c r="AA173" s="72">
        <v>7513.2364942428885</v>
      </c>
      <c r="AB173" s="72">
        <v>9674.893455517753</v>
      </c>
      <c r="AC173" s="72">
        <v>12430.33472494496</v>
      </c>
      <c r="AD173" s="72">
        <v>15897.304505047285</v>
      </c>
      <c r="AF173" s="72">
        <v>24.70872</v>
      </c>
      <c r="AG173" s="72">
        <v>28.409622613688548</v>
      </c>
      <c r="AH173" s="72">
        <v>62.226816339082049</v>
      </c>
      <c r="AI173" s="72">
        <v>83.60882907593998</v>
      </c>
      <c r="AJ173" s="72">
        <v>101.23586215417302</v>
      </c>
      <c r="AK173" s="72">
        <v>152.24474252913302</v>
      </c>
      <c r="AL173" s="72">
        <v>206.26742230661046</v>
      </c>
      <c r="AM173" s="72">
        <v>273.17412815065234</v>
      </c>
      <c r="AN173" s="72">
        <v>360.4829168649236</v>
      </c>
      <c r="AO173" s="72">
        <v>466.62866408791137</v>
      </c>
      <c r="AP173" s="72">
        <v>583.54581813231152</v>
      </c>
      <c r="AQ173" s="72">
        <v>727.89720782508607</v>
      </c>
      <c r="AR173" s="72">
        <v>905.88304692874931</v>
      </c>
      <c r="AS173" s="72">
        <v>1122.2004924791268</v>
      </c>
      <c r="AU173" s="24">
        <f t="shared" si="265"/>
        <v>0.17978929730061766</v>
      </c>
      <c r="AV173" s="24">
        <f t="shared" si="266"/>
        <v>1.2814926249733638</v>
      </c>
      <c r="AW173" s="24">
        <f t="shared" si="267"/>
        <v>0.37759590724786651</v>
      </c>
      <c r="AX173" s="24">
        <f t="shared" si="268"/>
        <v>0.235554691010883</v>
      </c>
      <c r="AY173" s="24">
        <f t="shared" si="269"/>
        <v>0.54658740330439115</v>
      </c>
      <c r="AZ173" s="24">
        <f t="shared" si="270"/>
        <v>0.39622706156109788</v>
      </c>
      <c r="BA173" s="24">
        <f t="shared" si="271"/>
        <v>0.36376633600275499</v>
      </c>
      <c r="BB173" s="24">
        <f t="shared" si="272"/>
        <v>0.3589952777683445</v>
      </c>
      <c r="BC173" s="24">
        <f t="shared" si="273"/>
        <v>0.33316624805594963</v>
      </c>
      <c r="BD173" s="24">
        <f t="shared" si="274"/>
        <v>0.28797514577138705</v>
      </c>
      <c r="BE173" s="24">
        <f t="shared" si="275"/>
        <v>0.28480552668967185</v>
      </c>
      <c r="BF173" s="24">
        <f t="shared" si="276"/>
        <v>0.2819846331107696</v>
      </c>
      <c r="BG173" s="24">
        <f t="shared" si="277"/>
        <v>0.27618679363655962</v>
      </c>
      <c r="BH173" s="24">
        <f t="shared" si="278"/>
        <v>0.31193411052324693</v>
      </c>
      <c r="BJ173" s="24">
        <f t="shared" si="279"/>
        <v>0.18297886984651379</v>
      </c>
      <c r="BK173" s="24">
        <f t="shared" si="280"/>
        <v>1.290909090909091</v>
      </c>
      <c r="BL173" s="24">
        <f t="shared" si="281"/>
        <v>0.38095238095238093</v>
      </c>
      <c r="BM173" s="24">
        <f t="shared" si="282"/>
        <v>0.23793103448275854</v>
      </c>
      <c r="BN173" s="24">
        <f t="shared" si="283"/>
        <v>0.55060352831940573</v>
      </c>
      <c r="BO173" s="24">
        <f t="shared" si="284"/>
        <v>0.39999999999999991</v>
      </c>
      <c r="BP173" s="24">
        <f t="shared" si="285"/>
        <v>0.36724214378939601</v>
      </c>
      <c r="BQ173" s="24">
        <f t="shared" si="286"/>
        <v>0.36236116416788122</v>
      </c>
      <c r="BR173" s="24">
        <f t="shared" si="287"/>
        <v>0.33637065338728434</v>
      </c>
      <c r="BS173" s="24">
        <f t="shared" si="288"/>
        <v>0.2909752936407819</v>
      </c>
      <c r="BT173" s="24">
        <f t="shared" si="289"/>
        <v>0.28771315303747746</v>
      </c>
      <c r="BU173" s="24">
        <f t="shared" si="290"/>
        <v>0.28480326756009222</v>
      </c>
      <c r="BV173" s="24">
        <f t="shared" si="291"/>
        <v>0.27891202102103296</v>
      </c>
      <c r="BW173" s="24">
        <f t="shared" si="292"/>
        <v>0.31499944477185138</v>
      </c>
      <c r="BY173" s="112">
        <f t="shared" si="293"/>
        <v>0.14978123568070489</v>
      </c>
      <c r="BZ173" s="112">
        <f t="shared" si="294"/>
        <v>1.1903429406731871</v>
      </c>
      <c r="CA173" s="112">
        <f t="shared" si="295"/>
        <v>0.34361412000164937</v>
      </c>
      <c r="CB173" s="112">
        <f t="shared" si="296"/>
        <v>0.21082741228468604</v>
      </c>
      <c r="CC173" s="112">
        <f t="shared" si="297"/>
        <v>0.50386176686358541</v>
      </c>
      <c r="CD173" s="112">
        <f t="shared" si="298"/>
        <v>0.35484102032055298</v>
      </c>
      <c r="CE173" s="112">
        <f t="shared" si="299"/>
        <v>0.32436874953809736</v>
      </c>
      <c r="CF173" s="112">
        <f t="shared" si="300"/>
        <v>0.31960855629095852</v>
      </c>
      <c r="CG173" s="112">
        <f t="shared" si="301"/>
        <v>0.29445430631255576</v>
      </c>
      <c r="CH173" s="112">
        <f t="shared" si="302"/>
        <v>0.25055716256293525</v>
      </c>
      <c r="CI173" s="112">
        <f t="shared" si="303"/>
        <v>0.24736941848848049</v>
      </c>
      <c r="CJ173" s="112">
        <f t="shared" si="304"/>
        <v>0.24452056855043369</v>
      </c>
      <c r="CK173" s="112">
        <f t="shared" si="305"/>
        <v>0.23879180241176479</v>
      </c>
      <c r="CL173" s="112">
        <f t="shared" si="306"/>
        <v>0.27377113166009015</v>
      </c>
    </row>
    <row r="174" spans="1:90" x14ac:dyDescent="0.15">
      <c r="A174" t="s">
        <v>237</v>
      </c>
      <c r="B174" s="8">
        <f t="shared" si="247"/>
        <v>102.07412418233342</v>
      </c>
      <c r="C174" s="8">
        <f t="shared" si="248"/>
        <v>264.35748882649182</v>
      </c>
      <c r="D174" s="8">
        <f t="shared" si="249"/>
        <v>1538.2790114615095</v>
      </c>
      <c r="E174" s="8">
        <f t="shared" si="250"/>
        <v>1589.4934939269315</v>
      </c>
      <c r="F174" s="8">
        <f t="shared" si="251"/>
        <v>2263.6148882628954</v>
      </c>
      <c r="G174" s="8">
        <f t="shared" si="252"/>
        <v>3316.2299504721941</v>
      </c>
      <c r="H174" s="8">
        <f t="shared" si="253"/>
        <v>4177.9584694856221</v>
      </c>
      <c r="I174" s="8">
        <f t="shared" si="254"/>
        <v>5981.8333993645792</v>
      </c>
      <c r="J174" s="8">
        <f t="shared" si="255"/>
        <v>8248.3015870211857</v>
      </c>
      <c r="K174" s="8">
        <f t="shared" si="256"/>
        <v>11292.304790461729</v>
      </c>
      <c r="L174" s="8">
        <f t="shared" si="257"/>
        <v>15384.42075430656</v>
      </c>
      <c r="M174" s="8">
        <f t="shared" si="258"/>
        <v>20859.655665113358</v>
      </c>
      <c r="N174" s="8">
        <f t="shared" si="259"/>
        <v>28149.560923670546</v>
      </c>
      <c r="O174" s="8">
        <f t="shared" si="260"/>
        <v>37773.857648347519</v>
      </c>
      <c r="P174" s="24"/>
      <c r="Q174" s="72">
        <v>92.441000000000003</v>
      </c>
      <c r="R174" s="72">
        <v>240</v>
      </c>
      <c r="S174" s="72">
        <v>1400</v>
      </c>
      <c r="T174" s="72">
        <v>1450</v>
      </c>
      <c r="U174" s="72">
        <v>2070</v>
      </c>
      <c r="V174" s="72">
        <v>3040</v>
      </c>
      <c r="W174" s="72">
        <v>3840</v>
      </c>
      <c r="X174" s="72">
        <v>5511.967739576753</v>
      </c>
      <c r="Y174" s="72">
        <v>7619.2126314425004</v>
      </c>
      <c r="Z174" s="72">
        <v>10456.11074663153</v>
      </c>
      <c r="AA174" s="72">
        <v>14278.42814704249</v>
      </c>
      <c r="AB174" s="72">
        <v>19403.87726623012</v>
      </c>
      <c r="AC174" s="72">
        <v>26242.57237985231</v>
      </c>
      <c r="AD174" s="72">
        <v>35289.991640289052</v>
      </c>
      <c r="AF174" s="72">
        <v>9.6331241823334164</v>
      </c>
      <c r="AG174" s="72">
        <v>24.357488826491824</v>
      </c>
      <c r="AH174" s="72">
        <v>138.27901146150953</v>
      </c>
      <c r="AI174" s="72">
        <v>139.49349392693139</v>
      </c>
      <c r="AJ174" s="72">
        <v>193.61488826289525</v>
      </c>
      <c r="AK174" s="72">
        <v>276.22995047219422</v>
      </c>
      <c r="AL174" s="72">
        <v>337.95846948562195</v>
      </c>
      <c r="AM174" s="72">
        <v>469.86565978782602</v>
      </c>
      <c r="AN174" s="72">
        <v>629.08895557868573</v>
      </c>
      <c r="AO174" s="72">
        <v>836.19404383019832</v>
      </c>
      <c r="AP174" s="72">
        <v>1105.9926072640692</v>
      </c>
      <c r="AQ174" s="72">
        <v>1455.7783988832384</v>
      </c>
      <c r="AR174" s="72">
        <v>1906.9885438182355</v>
      </c>
      <c r="AS174" s="72">
        <v>2483.8660080584659</v>
      </c>
      <c r="AU174" s="24">
        <f t="shared" si="265"/>
        <v>1.589858016849345</v>
      </c>
      <c r="AV174" s="24">
        <f t="shared" si="266"/>
        <v>4.81893487598962</v>
      </c>
      <c r="AW174" s="24">
        <f t="shared" si="267"/>
        <v>3.3293363612082016E-2</v>
      </c>
      <c r="AX174" s="24">
        <f t="shared" si="268"/>
        <v>0.4241108232978732</v>
      </c>
      <c r="AY174" s="24">
        <f t="shared" si="269"/>
        <v>0.4650150817028238</v>
      </c>
      <c r="AZ174" s="24">
        <f t="shared" si="270"/>
        <v>0.25985185945586409</v>
      </c>
      <c r="BA174" s="24">
        <f t="shared" si="271"/>
        <v>0.43175989973424622</v>
      </c>
      <c r="BB174" s="24">
        <f t="shared" si="272"/>
        <v>0.37889189423051506</v>
      </c>
      <c r="BC174" s="24">
        <f t="shared" si="273"/>
        <v>0.36904606012834495</v>
      </c>
      <c r="BD174" s="24">
        <f t="shared" si="274"/>
        <v>0.36238093460790388</v>
      </c>
      <c r="BE174" s="24">
        <f t="shared" si="275"/>
        <v>0.35589477161654681</v>
      </c>
      <c r="BF174" s="24">
        <f t="shared" si="276"/>
        <v>0.3494739019469606</v>
      </c>
      <c r="BG174" s="24">
        <f t="shared" si="277"/>
        <v>0.34189864455697583</v>
      </c>
      <c r="BH174" s="24">
        <f t="shared" si="278"/>
        <v>0.36963198231804961</v>
      </c>
      <c r="BJ174" s="24">
        <f t="shared" si="279"/>
        <v>1.5962505814519532</v>
      </c>
      <c r="BK174" s="24">
        <f t="shared" si="280"/>
        <v>4.833333333333333</v>
      </c>
      <c r="BL174" s="24">
        <f t="shared" si="281"/>
        <v>3.5714285714285809E-2</v>
      </c>
      <c r="BM174" s="24">
        <f t="shared" si="282"/>
        <v>0.42758620689655169</v>
      </c>
      <c r="BN174" s="24">
        <f t="shared" si="283"/>
        <v>0.4685990338164252</v>
      </c>
      <c r="BO174" s="24">
        <f t="shared" si="284"/>
        <v>0.26315789473684204</v>
      </c>
      <c r="BP174" s="24">
        <f t="shared" si="285"/>
        <v>0.43540826551477951</v>
      </c>
      <c r="BQ174" s="24">
        <f t="shared" si="286"/>
        <v>0.38230356043911762</v>
      </c>
      <c r="BR174" s="24">
        <f t="shared" si="287"/>
        <v>0.37233481363702747</v>
      </c>
      <c r="BS174" s="24">
        <f t="shared" si="288"/>
        <v>0.36555823604319926</v>
      </c>
      <c r="BT174" s="24">
        <f t="shared" si="289"/>
        <v>0.35896452091256781</v>
      </c>
      <c r="BU174" s="24">
        <f t="shared" si="290"/>
        <v>0.35243961914374888</v>
      </c>
      <c r="BV174" s="24">
        <f t="shared" si="291"/>
        <v>0.34476114343816699</v>
      </c>
      <c r="BW174" s="24">
        <f t="shared" si="292"/>
        <v>0.37283135627511288</v>
      </c>
      <c r="BY174" s="112">
        <f t="shared" si="293"/>
        <v>1.5285139447451561</v>
      </c>
      <c r="BZ174" s="112">
        <f t="shared" si="294"/>
        <v>4.6770635284501809</v>
      </c>
      <c r="CA174" s="112">
        <f t="shared" si="295"/>
        <v>8.7828402342891021E-3</v>
      </c>
      <c r="CB174" s="112">
        <f t="shared" si="296"/>
        <v>0.38798507953577666</v>
      </c>
      <c r="CC174" s="112">
        <f t="shared" si="297"/>
        <v>0.42669787923086844</v>
      </c>
      <c r="CD174" s="112">
        <f t="shared" si="298"/>
        <v>0.22346787127140799</v>
      </c>
      <c r="CE174" s="112">
        <f t="shared" si="299"/>
        <v>0.39030591688667804</v>
      </c>
      <c r="CF174" s="112">
        <f t="shared" si="300"/>
        <v>0.33886982901189056</v>
      </c>
      <c r="CG174" s="112">
        <f t="shared" si="301"/>
        <v>0.32921431288044301</v>
      </c>
      <c r="CH174" s="112">
        <f t="shared" si="302"/>
        <v>0.32265066395122211</v>
      </c>
      <c r="CI174" s="112">
        <f t="shared" si="303"/>
        <v>0.31626413171462864</v>
      </c>
      <c r="CJ174" s="112">
        <f t="shared" si="304"/>
        <v>0.30994425063672537</v>
      </c>
      <c r="CK174" s="112">
        <f t="shared" si="305"/>
        <v>0.30250704237854897</v>
      </c>
      <c r="CL174" s="112">
        <f t="shared" si="306"/>
        <v>0.32969525351893725</v>
      </c>
    </row>
    <row r="175" spans="1:90" x14ac:dyDescent="0.15">
      <c r="A175" t="s">
        <v>102</v>
      </c>
      <c r="B175" s="8">
        <f t="shared" si="247"/>
        <v>799.04632999999978</v>
      </c>
      <c r="C175" s="8">
        <f t="shared" si="248"/>
        <v>691.60274199505511</v>
      </c>
      <c r="D175" s="8">
        <f t="shared" si="249"/>
        <v>777.11869406489654</v>
      </c>
      <c r="E175" s="8">
        <f t="shared" si="250"/>
        <v>1022.7635148207028</v>
      </c>
      <c r="F175" s="8">
        <f t="shared" si="251"/>
        <v>1202.5193830241699</v>
      </c>
      <c r="G175" s="8">
        <f t="shared" si="252"/>
        <v>2125.8616239678299</v>
      </c>
      <c r="H175" s="8">
        <f t="shared" si="253"/>
        <v>2875.2429297328445</v>
      </c>
      <c r="I175" s="8">
        <f t="shared" si="254"/>
        <v>3810.7277124468869</v>
      </c>
      <c r="J175" s="8">
        <f t="shared" si="255"/>
        <v>5037.5109813211293</v>
      </c>
      <c r="K175" s="8">
        <f t="shared" si="256"/>
        <v>6644.8879449152219</v>
      </c>
      <c r="L175" s="8">
        <f t="shared" si="257"/>
        <v>8700.5726204476923</v>
      </c>
      <c r="M175" s="8">
        <f t="shared" si="258"/>
        <v>11032.834699416511</v>
      </c>
      <c r="N175" s="8">
        <f t="shared" si="259"/>
        <v>13977.930857138103</v>
      </c>
      <c r="O175" s="8">
        <f t="shared" si="260"/>
        <v>17656.672156172801</v>
      </c>
      <c r="P175" s="24"/>
      <c r="Q175" s="72">
        <v>721.36799999999982</v>
      </c>
      <c r="R175" s="72">
        <v>627.42695999999989</v>
      </c>
      <c r="S175" s="72">
        <v>707.31463999999994</v>
      </c>
      <c r="T175" s="72">
        <v>933.66815999999994</v>
      </c>
      <c r="U175" s="72">
        <v>1099.7919999999999</v>
      </c>
      <c r="V175" s="72">
        <v>1948.909990656</v>
      </c>
      <c r="W175" s="72">
        <v>2641.9857464360002</v>
      </c>
      <c r="X175" s="72">
        <v>3510.4737956029412</v>
      </c>
      <c r="Y175" s="72">
        <v>4652.040301663048</v>
      </c>
      <c r="Z175" s="72">
        <v>6151.1325962533847</v>
      </c>
      <c r="AA175" s="72">
        <v>8072.832988623225</v>
      </c>
      <c r="AB175" s="72">
        <v>10259.929807214456</v>
      </c>
      <c r="AC175" s="72">
        <v>13027.235678488487</v>
      </c>
      <c r="AD175" s="72">
        <v>16490.873119181033</v>
      </c>
      <c r="AF175" s="72">
        <v>77.678329999999988</v>
      </c>
      <c r="AG175" s="72">
        <v>64.175781995055161</v>
      </c>
      <c r="AH175" s="72">
        <v>69.80405406489659</v>
      </c>
      <c r="AI175" s="72">
        <v>89.095354820702795</v>
      </c>
      <c r="AJ175" s="72">
        <v>102.72738302416991</v>
      </c>
      <c r="AK175" s="72">
        <v>176.95163331182997</v>
      </c>
      <c r="AL175" s="72">
        <v>233.25718329684432</v>
      </c>
      <c r="AM175" s="72">
        <v>300.25391684394555</v>
      </c>
      <c r="AN175" s="72">
        <v>385.47067965808105</v>
      </c>
      <c r="AO175" s="72">
        <v>493.7553486618375</v>
      </c>
      <c r="AP175" s="72">
        <v>627.73963182446823</v>
      </c>
      <c r="AQ175" s="72">
        <v>772.90489220205575</v>
      </c>
      <c r="AR175" s="72">
        <v>950.69517864961495</v>
      </c>
      <c r="AS175" s="72">
        <v>1165.7990369917663</v>
      </c>
      <c r="AU175" s="24">
        <f t="shared" si="265"/>
        <v>-0.13446477878816454</v>
      </c>
      <c r="AV175" s="24">
        <f t="shared" si="266"/>
        <v>0.12364894885054234</v>
      </c>
      <c r="AW175" s="24">
        <f t="shared" si="267"/>
        <v>0.31609691367853343</v>
      </c>
      <c r="AX175" s="24">
        <f t="shared" si="268"/>
        <v>0.1757550651725972</v>
      </c>
      <c r="AY175" s="24">
        <f t="shared" si="269"/>
        <v>0.76783979865803254</v>
      </c>
      <c r="AZ175" s="24">
        <f t="shared" si="270"/>
        <v>0.35250709515435275</v>
      </c>
      <c r="BA175" s="24">
        <f t="shared" si="271"/>
        <v>0.32535851946289762</v>
      </c>
      <c r="BB175" s="24">
        <f t="shared" si="272"/>
        <v>0.32192887066352971</v>
      </c>
      <c r="BC175" s="24">
        <f t="shared" si="273"/>
        <v>0.31908158008075338</v>
      </c>
      <c r="BD175" s="24">
        <f t="shared" si="274"/>
        <v>0.30936333201909205</v>
      </c>
      <c r="BE175" s="24">
        <f t="shared" si="275"/>
        <v>0.26805845784076809</v>
      </c>
      <c r="BF175" s="24">
        <f t="shared" si="276"/>
        <v>0.26693920809647831</v>
      </c>
      <c r="BG175" s="24">
        <f t="shared" si="277"/>
        <v>0.26318210732571168</v>
      </c>
      <c r="BH175" s="24">
        <f t="shared" si="278"/>
        <v>0.29599970086517247</v>
      </c>
      <c r="BJ175" s="24">
        <f t="shared" si="279"/>
        <v>-0.13022623681671486</v>
      </c>
      <c r="BK175" s="24">
        <f t="shared" si="280"/>
        <v>0.12732586435240223</v>
      </c>
      <c r="BL175" s="24">
        <f t="shared" si="281"/>
        <v>0.32001814637966497</v>
      </c>
      <c r="BM175" s="24">
        <f t="shared" si="282"/>
        <v>0.17792599889022664</v>
      </c>
      <c r="BN175" s="24">
        <f t="shared" si="283"/>
        <v>0.77207143774095477</v>
      </c>
      <c r="BO175" s="24">
        <f t="shared" si="284"/>
        <v>0.35562224992582236</v>
      </c>
      <c r="BP175" s="24">
        <f t="shared" si="285"/>
        <v>0.32872548625158871</v>
      </c>
      <c r="BQ175" s="24">
        <f t="shared" si="286"/>
        <v>0.32518872737064175</v>
      </c>
      <c r="BR175" s="24">
        <f t="shared" si="287"/>
        <v>0.32224404720965749</v>
      </c>
      <c r="BS175" s="24">
        <f t="shared" si="288"/>
        <v>0.31241407371714525</v>
      </c>
      <c r="BT175" s="24">
        <f t="shared" si="289"/>
        <v>0.27092060763221948</v>
      </c>
      <c r="BU175" s="24">
        <f t="shared" si="290"/>
        <v>0.26971976643818274</v>
      </c>
      <c r="BV175" s="24">
        <f t="shared" si="291"/>
        <v>0.26587662388053324</v>
      </c>
      <c r="BW175" s="24">
        <f t="shared" si="292"/>
        <v>0.29902098990502934</v>
      </c>
      <c r="BY175" s="112">
        <f t="shared" si="293"/>
        <v>-0.17382644561159888</v>
      </c>
      <c r="BZ175" s="112">
        <f t="shared" si="294"/>
        <v>8.7700872429962606E-2</v>
      </c>
      <c r="CA175" s="112">
        <f t="shared" si="295"/>
        <v>0.27636361546954213</v>
      </c>
      <c r="CB175" s="112">
        <f t="shared" si="296"/>
        <v>0.15300492636120566</v>
      </c>
      <c r="CC175" s="112">
        <f t="shared" si="297"/>
        <v>0.72253617392547054</v>
      </c>
      <c r="CD175" s="112">
        <f t="shared" si="298"/>
        <v>0.31819740191824541</v>
      </c>
      <c r="CE175" s="112">
        <f t="shared" si="299"/>
        <v>0.28722259524947114</v>
      </c>
      <c r="CF175" s="112">
        <f t="shared" si="300"/>
        <v>0.28381565746043602</v>
      </c>
      <c r="CG175" s="112">
        <f t="shared" si="301"/>
        <v>0.28091544887358677</v>
      </c>
      <c r="CH175" s="112">
        <f t="shared" si="302"/>
        <v>0.27135763394918433</v>
      </c>
      <c r="CI175" s="112">
        <f t="shared" si="303"/>
        <v>0.23125074954352942</v>
      </c>
      <c r="CJ175" s="112">
        <f t="shared" si="304"/>
        <v>0.23002867266245808</v>
      </c>
      <c r="CK175" s="112">
        <f t="shared" si="305"/>
        <v>0.22625954477615928</v>
      </c>
      <c r="CL175" s="112">
        <f t="shared" si="306"/>
        <v>0.25842388365523372</v>
      </c>
    </row>
    <row r="176" spans="1:90" x14ac:dyDescent="0.15">
      <c r="A176" t="s">
        <v>103</v>
      </c>
      <c r="B176" s="8">
        <f t="shared" si="247"/>
        <v>4327.1260630349079</v>
      </c>
      <c r="C176" s="8">
        <f t="shared" si="248"/>
        <v>6866.9356578935794</v>
      </c>
      <c r="D176" s="8">
        <f t="shared" si="249"/>
        <v>9217.8876738716463</v>
      </c>
      <c r="E176" s="8">
        <f t="shared" si="250"/>
        <v>15402.341744701696</v>
      </c>
      <c r="F176" s="8">
        <f t="shared" si="251"/>
        <v>20373.040817707966</v>
      </c>
      <c r="G176" s="8">
        <f t="shared" si="252"/>
        <v>26246.512423204709</v>
      </c>
      <c r="H176" s="8">
        <f t="shared" si="253"/>
        <v>33065.264896269764</v>
      </c>
      <c r="I176" s="8">
        <f t="shared" si="254"/>
        <v>45229.576870017881</v>
      </c>
      <c r="J176" s="8">
        <f t="shared" si="255"/>
        <v>59080.044548113328</v>
      </c>
      <c r="K176" s="8">
        <f t="shared" si="256"/>
        <v>76025.504695322423</v>
      </c>
      <c r="L176" s="8">
        <f t="shared" si="257"/>
        <v>97327.541919753538</v>
      </c>
      <c r="M176" s="8">
        <f t="shared" si="258"/>
        <v>124173.9653316125</v>
      </c>
      <c r="N176" s="8">
        <f t="shared" si="259"/>
        <v>157984.26184397808</v>
      </c>
      <c r="O176" s="8">
        <f t="shared" si="260"/>
        <v>200066.81819064435</v>
      </c>
      <c r="P176" s="24"/>
      <c r="Q176" s="72">
        <v>3917.8440000000001</v>
      </c>
      <c r="R176" s="72">
        <v>6233.3189999999995</v>
      </c>
      <c r="S176" s="72">
        <v>8388.3630000000012</v>
      </c>
      <c r="T176" s="72">
        <v>14040.601999999999</v>
      </c>
      <c r="U176" s="72">
        <v>18437.511039999998</v>
      </c>
      <c r="V176" s="72">
        <v>23491</v>
      </c>
      <c r="W176" s="72">
        <v>29636</v>
      </c>
      <c r="X176" s="72">
        <v>40695.920340345416</v>
      </c>
      <c r="Y176" s="72">
        <v>53303.489765748192</v>
      </c>
      <c r="Z176" s="72">
        <v>68755.897985402262</v>
      </c>
      <c r="AA176" s="72">
        <v>88221.432254859261</v>
      </c>
      <c r="AB176" s="72">
        <v>112804.65839500184</v>
      </c>
      <c r="AC176" s="72">
        <v>143828.77278198896</v>
      </c>
      <c r="AD176" s="72">
        <v>182515.90828553241</v>
      </c>
      <c r="AF176" s="72">
        <v>409.28206303490748</v>
      </c>
      <c r="AG176" s="72">
        <v>633.61665789358005</v>
      </c>
      <c r="AH176" s="72">
        <v>829.52467387164461</v>
      </c>
      <c r="AI176" s="72">
        <v>1361.7397447016967</v>
      </c>
      <c r="AJ176" s="72">
        <v>1935.52977770797</v>
      </c>
      <c r="AK176" s="72">
        <v>2755.5124232047087</v>
      </c>
      <c r="AL176" s="72">
        <v>3429.264896269764</v>
      </c>
      <c r="AM176" s="72">
        <v>4533.6565296724657</v>
      </c>
      <c r="AN176" s="72">
        <v>5776.5547823651341</v>
      </c>
      <c r="AO176" s="72">
        <v>7269.6067099201664</v>
      </c>
      <c r="AP176" s="72">
        <v>9106.1096648942839</v>
      </c>
      <c r="AQ176" s="72">
        <v>11369.306936610663</v>
      </c>
      <c r="AR176" s="72">
        <v>14155.489061989138</v>
      </c>
      <c r="AS176" s="72">
        <v>17550.909905111937</v>
      </c>
      <c r="AU176" s="24">
        <f t="shared" si="265"/>
        <v>0.58695068224504876</v>
      </c>
      <c r="AV176" s="24">
        <f t="shared" si="266"/>
        <v>0.34235824144873628</v>
      </c>
      <c r="AW176" s="24">
        <f t="shared" si="267"/>
        <v>0.6709187928553364</v>
      </c>
      <c r="AX176" s="24">
        <f t="shared" si="268"/>
        <v>0.32272359329490641</v>
      </c>
      <c r="AY176" s="24">
        <f t="shared" si="269"/>
        <v>0.28829626652451412</v>
      </c>
      <c r="AZ176" s="24">
        <f t="shared" si="270"/>
        <v>0.25979651555673167</v>
      </c>
      <c r="BA176" s="24">
        <f t="shared" si="271"/>
        <v>0.36788793351298477</v>
      </c>
      <c r="BB176" s="24">
        <f t="shared" si="272"/>
        <v>0.30622589545551882</v>
      </c>
      <c r="BC176" s="24">
        <f t="shared" si="273"/>
        <v>0.2868220611006671</v>
      </c>
      <c r="BD176" s="24">
        <f t="shared" si="274"/>
        <v>0.28019593305957691</v>
      </c>
      <c r="BE176" s="24">
        <f t="shared" si="275"/>
        <v>0.27583583107435117</v>
      </c>
      <c r="BF176" s="24">
        <f t="shared" si="276"/>
        <v>0.27228168498987348</v>
      </c>
      <c r="BG176" s="24">
        <f t="shared" si="277"/>
        <v>0.26637182625333988</v>
      </c>
      <c r="BH176" s="24">
        <f t="shared" si="278"/>
        <v>0.29326091136637156</v>
      </c>
      <c r="BJ176" s="24">
        <f t="shared" si="279"/>
        <v>0.59100745205781524</v>
      </c>
      <c r="BK176" s="24">
        <f t="shared" si="280"/>
        <v>0.3457297789508289</v>
      </c>
      <c r="BL176" s="24">
        <f t="shared" si="281"/>
        <v>0.67381907530706497</v>
      </c>
      <c r="BM176" s="24">
        <f t="shared" si="282"/>
        <v>0.3131567321686064</v>
      </c>
      <c r="BN176" s="24">
        <f t="shared" si="283"/>
        <v>0.27408737269561545</v>
      </c>
      <c r="BO176" s="24">
        <f t="shared" si="284"/>
        <v>0.26158954493210174</v>
      </c>
      <c r="BP176" s="24">
        <f t="shared" si="285"/>
        <v>0.3731920751904918</v>
      </c>
      <c r="BQ176" s="24">
        <f t="shared" si="286"/>
        <v>0.30979934401197928</v>
      </c>
      <c r="BR176" s="24">
        <f t="shared" si="287"/>
        <v>0.28989486968981715</v>
      </c>
      <c r="BS176" s="24">
        <f t="shared" si="288"/>
        <v>0.28311075616508963</v>
      </c>
      <c r="BT176" s="24">
        <f t="shared" si="289"/>
        <v>0.27865367305673638</v>
      </c>
      <c r="BU176" s="24">
        <f t="shared" si="290"/>
        <v>0.27502511712195155</v>
      </c>
      <c r="BV176" s="24">
        <f t="shared" si="291"/>
        <v>0.26898050199026713</v>
      </c>
      <c r="BW176" s="24">
        <f t="shared" si="292"/>
        <v>0.29653134185516761</v>
      </c>
      <c r="BY176" s="112">
        <f t="shared" si="293"/>
        <v>0.54811733794339079</v>
      </c>
      <c r="BZ176" s="112">
        <f t="shared" si="294"/>
        <v>0.30919012866446538</v>
      </c>
      <c r="CA176" s="112">
        <f t="shared" si="295"/>
        <v>0.64159040423239255</v>
      </c>
      <c r="CB176" s="112">
        <f t="shared" si="296"/>
        <v>0.42136541526293469</v>
      </c>
      <c r="CC176" s="112">
        <f t="shared" si="297"/>
        <v>0.42364765189391806</v>
      </c>
      <c r="CD176" s="112">
        <f t="shared" si="298"/>
        <v>0.24451077316554781</v>
      </c>
      <c r="CE176" s="112">
        <f t="shared" si="299"/>
        <v>0.32204908830578272</v>
      </c>
      <c r="CF176" s="112">
        <f t="shared" si="300"/>
        <v>0.27414918720859993</v>
      </c>
      <c r="CG176" s="112">
        <f t="shared" si="301"/>
        <v>0.25846754403040939</v>
      </c>
      <c r="CH176" s="112">
        <f t="shared" si="302"/>
        <v>0.25262755307904206</v>
      </c>
      <c r="CI176" s="112">
        <f t="shared" si="303"/>
        <v>0.24853613178429179</v>
      </c>
      <c r="CJ176" s="112">
        <f t="shared" si="304"/>
        <v>0.2450617386717393</v>
      </c>
      <c r="CK176" s="112">
        <f t="shared" si="305"/>
        <v>0.23986602146020619</v>
      </c>
      <c r="CL176" s="112">
        <f t="shared" si="306"/>
        <v>0.26269889505193422</v>
      </c>
    </row>
    <row r="177" spans="1:90" x14ac:dyDescent="0.15">
      <c r="A177" t="s">
        <v>238</v>
      </c>
      <c r="B177" s="8">
        <f t="shared" si="247"/>
        <v>66.623583510815919</v>
      </c>
      <c r="C177" s="8">
        <f t="shared" si="248"/>
        <v>93.626610626049185</v>
      </c>
      <c r="D177" s="8">
        <f t="shared" si="249"/>
        <v>109.80582384459393</v>
      </c>
      <c r="E177" s="8">
        <f t="shared" si="250"/>
        <v>147.90294781385526</v>
      </c>
      <c r="F177" s="8">
        <f t="shared" si="251"/>
        <v>185.90073961579333</v>
      </c>
      <c r="G177" s="8">
        <f t="shared" si="252"/>
        <v>323.98693924021109</v>
      </c>
      <c r="H177" s="8">
        <f t="shared" si="253"/>
        <v>522.24480868570276</v>
      </c>
      <c r="I177" s="8">
        <f t="shared" si="254"/>
        <v>728.45011019857145</v>
      </c>
      <c r="J177" s="8">
        <f t="shared" si="255"/>
        <v>1011.0400655743224</v>
      </c>
      <c r="K177" s="8">
        <f t="shared" si="256"/>
        <v>1387.8841365120795</v>
      </c>
      <c r="L177" s="8">
        <f t="shared" si="257"/>
        <v>1891.4719353017319</v>
      </c>
      <c r="M177" s="8">
        <f t="shared" si="258"/>
        <v>2571.5864447766553</v>
      </c>
      <c r="N177" s="8">
        <f t="shared" si="259"/>
        <v>3468.1079373749253</v>
      </c>
      <c r="O177" s="8">
        <f t="shared" si="260"/>
        <v>4568.4937577162482</v>
      </c>
      <c r="P177" s="24"/>
      <c r="Q177" s="72">
        <v>60.3</v>
      </c>
      <c r="R177" s="72">
        <v>85</v>
      </c>
      <c r="S177" s="72">
        <v>100</v>
      </c>
      <c r="T177" s="72">
        <v>135</v>
      </c>
      <c r="U177" s="72">
        <v>170</v>
      </c>
      <c r="V177" s="72">
        <v>297</v>
      </c>
      <c r="W177" s="72">
        <v>480</v>
      </c>
      <c r="X177" s="72">
        <v>671.23124955839978</v>
      </c>
      <c r="Y177" s="72">
        <v>933.92914374513464</v>
      </c>
      <c r="Z177" s="72">
        <v>1285.1114545828693</v>
      </c>
      <c r="AA177" s="72">
        <v>1755.4932065149769</v>
      </c>
      <c r="AB177" s="72">
        <v>2392.1175188620314</v>
      </c>
      <c r="AC177" s="72">
        <v>3233.1613915573043</v>
      </c>
      <c r="AD177" s="72">
        <v>4268.0868874818789</v>
      </c>
      <c r="AF177" s="72">
        <v>6.323583510815916</v>
      </c>
      <c r="AG177" s="72">
        <v>8.626610626049187</v>
      </c>
      <c r="AH177" s="72">
        <v>9.8058238445939327</v>
      </c>
      <c r="AI177" s="72">
        <v>12.90294781385527</v>
      </c>
      <c r="AJ177" s="72">
        <v>15.900739615793327</v>
      </c>
      <c r="AK177" s="72">
        <v>26.986939240211083</v>
      </c>
      <c r="AL177" s="72">
        <v>42.24480868570275</v>
      </c>
      <c r="AM177" s="72">
        <v>57.218860640171698</v>
      </c>
      <c r="AN177" s="72">
        <v>77.110921829187802</v>
      </c>
      <c r="AO177" s="72">
        <v>102.77268192921011</v>
      </c>
      <c r="AP177" s="72">
        <v>135.97872878675503</v>
      </c>
      <c r="AQ177" s="72">
        <v>179.46892591462412</v>
      </c>
      <c r="AR177" s="72">
        <v>234.94654581762097</v>
      </c>
      <c r="AS177" s="72">
        <v>300.40687023436959</v>
      </c>
      <c r="AU177" s="24">
        <f t="shared" si="265"/>
        <v>0.40530733551505072</v>
      </c>
      <c r="AV177" s="24">
        <f t="shared" si="266"/>
        <v>0.17280571314458437</v>
      </c>
      <c r="AW177" s="24">
        <f t="shared" si="267"/>
        <v>0.34694993976985655</v>
      </c>
      <c r="AX177" s="24">
        <f t="shared" si="268"/>
        <v>0.25691030749272525</v>
      </c>
      <c r="AY177" s="24">
        <f t="shared" si="269"/>
        <v>0.74279532136238235</v>
      </c>
      <c r="AZ177" s="24">
        <f t="shared" si="270"/>
        <v>0.6119316720310719</v>
      </c>
      <c r="BA177" s="24">
        <f t="shared" si="271"/>
        <v>0.39484413838753363</v>
      </c>
      <c r="BB177" s="24">
        <f t="shared" si="272"/>
        <v>0.38793316305315462</v>
      </c>
      <c r="BC177" s="24">
        <f t="shared" si="273"/>
        <v>0.3727291170441307</v>
      </c>
      <c r="BD177" s="24">
        <f t="shared" si="274"/>
        <v>0.36284570558982643</v>
      </c>
      <c r="BE177" s="24">
        <f t="shared" si="275"/>
        <v>0.35956891391382451</v>
      </c>
      <c r="BF177" s="24">
        <f t="shared" si="276"/>
        <v>0.34862584317134782</v>
      </c>
      <c r="BG177" s="24">
        <f t="shared" si="277"/>
        <v>0.31728707416592838</v>
      </c>
      <c r="BH177" s="24">
        <f t="shared" si="278"/>
        <v>0.36319186684414939</v>
      </c>
      <c r="BJ177" s="24">
        <f t="shared" si="279"/>
        <v>0.4096185737976783</v>
      </c>
      <c r="BK177" s="24">
        <f t="shared" si="280"/>
        <v>0.17647058823529416</v>
      </c>
      <c r="BL177" s="24">
        <f t="shared" si="281"/>
        <v>0.35000000000000009</v>
      </c>
      <c r="BM177" s="24">
        <f t="shared" si="282"/>
        <v>0.2592592592592593</v>
      </c>
      <c r="BN177" s="24">
        <f t="shared" si="283"/>
        <v>0.74705882352941178</v>
      </c>
      <c r="BO177" s="24">
        <f t="shared" si="284"/>
        <v>0.61616161616161613</v>
      </c>
      <c r="BP177" s="24">
        <f t="shared" si="285"/>
        <v>0.39839843657999952</v>
      </c>
      <c r="BQ177" s="24">
        <f t="shared" si="286"/>
        <v>0.39136719924699981</v>
      </c>
      <c r="BR177" s="24">
        <f t="shared" si="287"/>
        <v>0.37602671807570331</v>
      </c>
      <c r="BS177" s="24">
        <f t="shared" si="288"/>
        <v>0.36602409094920674</v>
      </c>
      <c r="BT177" s="24">
        <f t="shared" si="289"/>
        <v>0.36264698147758012</v>
      </c>
      <c r="BU177" s="24">
        <f t="shared" si="290"/>
        <v>0.35158969660293748</v>
      </c>
      <c r="BV177" s="24">
        <f t="shared" si="291"/>
        <v>0.32009707236609253</v>
      </c>
      <c r="BW177" s="24">
        <f t="shared" si="292"/>
        <v>0.36637619709750702</v>
      </c>
      <c r="BY177" s="112">
        <f t="shared" si="293"/>
        <v>0.36419652105394862</v>
      </c>
      <c r="BZ177" s="112">
        <f t="shared" si="294"/>
        <v>0.13669484687114042</v>
      </c>
      <c r="CA177" s="112">
        <f t="shared" si="295"/>
        <v>0.31584536071069835</v>
      </c>
      <c r="CB177" s="112">
        <f t="shared" si="296"/>
        <v>0.23233387015012252</v>
      </c>
      <c r="CC177" s="112">
        <f t="shared" si="297"/>
        <v>0.69721282734587042</v>
      </c>
      <c r="CD177" s="112">
        <f t="shared" si="298"/>
        <v>0.56537976795668388</v>
      </c>
      <c r="CE177" s="112">
        <f t="shared" si="299"/>
        <v>0.35445898372683926</v>
      </c>
      <c r="CF177" s="112">
        <f t="shared" si="300"/>
        <v>0.34764867679050693</v>
      </c>
      <c r="CG177" s="112">
        <f t="shared" si="301"/>
        <v>0.33279021299819145</v>
      </c>
      <c r="CH177" s="112">
        <f t="shared" si="302"/>
        <v>0.32310188110510984</v>
      </c>
      <c r="CI177" s="112">
        <f t="shared" si="303"/>
        <v>0.31983088469720444</v>
      </c>
      <c r="CJ177" s="112">
        <f t="shared" si="304"/>
        <v>0.3091210337403385</v>
      </c>
      <c r="CK177" s="112">
        <f t="shared" si="305"/>
        <v>0.27861794770782744</v>
      </c>
      <c r="CL177" s="112">
        <f t="shared" si="306"/>
        <v>0.32344292363155702</v>
      </c>
    </row>
    <row r="178" spans="1:90" x14ac:dyDescent="0.15">
      <c r="A178" t="s">
        <v>239</v>
      </c>
      <c r="B178" s="8">
        <f t="shared" si="247"/>
        <v>85.745826875655013</v>
      </c>
      <c r="C178" s="8">
        <f t="shared" si="248"/>
        <v>125.35238652139628</v>
      </c>
      <c r="D178" s="8">
        <f t="shared" si="249"/>
        <v>181.99336905190489</v>
      </c>
      <c r="E178" s="8">
        <f t="shared" si="250"/>
        <v>393.01159734709211</v>
      </c>
      <c r="F178" s="8">
        <f t="shared" si="251"/>
        <v>421.88074144572352</v>
      </c>
      <c r="G178" s="8">
        <f t="shared" si="252"/>
        <v>596.12355183690988</v>
      </c>
      <c r="H178" s="8">
        <f t="shared" si="253"/>
        <v>617.92559761070083</v>
      </c>
      <c r="I178" s="8">
        <f t="shared" si="254"/>
        <v>882.48285876429588</v>
      </c>
      <c r="J178" s="8">
        <f t="shared" si="255"/>
        <v>1259.7211421332734</v>
      </c>
      <c r="K178" s="8">
        <f t="shared" si="256"/>
        <v>1790.6609978720912</v>
      </c>
      <c r="L178" s="8">
        <f t="shared" si="257"/>
        <v>2532.4141633757463</v>
      </c>
      <c r="M178" s="8">
        <f t="shared" si="258"/>
        <v>3538.0707376820501</v>
      </c>
      <c r="N178" s="8">
        <f t="shared" si="259"/>
        <v>4895.6131534693795</v>
      </c>
      <c r="O178" s="8">
        <f t="shared" si="260"/>
        <v>6736.4062335021172</v>
      </c>
      <c r="P178" s="24"/>
      <c r="Q178" s="72">
        <v>72.813999999999993</v>
      </c>
      <c r="R178" s="72">
        <v>108.95099999999999</v>
      </c>
      <c r="S178" s="72">
        <v>160.76999999999998</v>
      </c>
      <c r="T178" s="72">
        <v>353.64600000000002</v>
      </c>
      <c r="U178" s="72">
        <v>378.096</v>
      </c>
      <c r="V178" s="72">
        <v>539.41</v>
      </c>
      <c r="W178" s="72">
        <v>558.75</v>
      </c>
      <c r="X178" s="72">
        <v>800.63125581628481</v>
      </c>
      <c r="Y178" s="72">
        <v>1146.788733595858</v>
      </c>
      <c r="Z178" s="72">
        <v>1635.6989639470435</v>
      </c>
      <c r="AA178" s="72">
        <v>2321.0645322031864</v>
      </c>
      <c r="AB178" s="72">
        <v>3253.2534506845968</v>
      </c>
      <c r="AC178" s="72">
        <v>4515.5081693844977</v>
      </c>
      <c r="AD178" s="72">
        <v>6232.2013146750978</v>
      </c>
      <c r="AF178" s="72">
        <v>12.931826875655016</v>
      </c>
      <c r="AG178" s="72">
        <v>16.401386521396294</v>
      </c>
      <c r="AH178" s="72">
        <v>21.223369051904921</v>
      </c>
      <c r="AI178" s="72">
        <v>39.36559734709212</v>
      </c>
      <c r="AJ178" s="72">
        <v>43.784741445723498</v>
      </c>
      <c r="AK178" s="72">
        <v>56.713551836909971</v>
      </c>
      <c r="AL178" s="72">
        <v>59.175597610700848</v>
      </c>
      <c r="AM178" s="72">
        <v>81.85160294801112</v>
      </c>
      <c r="AN178" s="72">
        <v>112.93240853741533</v>
      </c>
      <c r="AO178" s="72">
        <v>154.96203392504768</v>
      </c>
      <c r="AP178" s="72">
        <v>211.34963117255961</v>
      </c>
      <c r="AQ178" s="72">
        <v>284.81728699745332</v>
      </c>
      <c r="AR178" s="72">
        <v>380.10498408488195</v>
      </c>
      <c r="AS178" s="72">
        <v>504.20491882701913</v>
      </c>
      <c r="AU178" s="24">
        <f t="shared" si="265"/>
        <v>0.46190655672581049</v>
      </c>
      <c r="AV178" s="24">
        <f t="shared" si="266"/>
        <v>0.45185404205160951</v>
      </c>
      <c r="AW178" s="24">
        <f t="shared" si="267"/>
        <v>1.1594830591602729</v>
      </c>
      <c r="AX178" s="24">
        <f t="shared" si="268"/>
        <v>7.3456214252973551E-2</v>
      </c>
      <c r="AY178" s="24">
        <f t="shared" si="269"/>
        <v>0.41301437414299058</v>
      </c>
      <c r="AZ178" s="24">
        <f t="shared" si="270"/>
        <v>3.6573032061238964E-2</v>
      </c>
      <c r="BA178" s="24">
        <f t="shared" si="271"/>
        <v>0.42813772754607382</v>
      </c>
      <c r="BB178" s="24">
        <f t="shared" si="272"/>
        <v>0.42747377994084612</v>
      </c>
      <c r="BC178" s="24">
        <f t="shared" si="273"/>
        <v>0.42147411675547364</v>
      </c>
      <c r="BD178" s="24">
        <f t="shared" si="274"/>
        <v>0.41423427794825929</v>
      </c>
      <c r="BE178" s="24">
        <f t="shared" si="275"/>
        <v>0.39711378527663443</v>
      </c>
      <c r="BF178" s="24">
        <f t="shared" si="276"/>
        <v>0.38369566818687084</v>
      </c>
      <c r="BG178" s="24">
        <f t="shared" si="277"/>
        <v>0.37600868825352762</v>
      </c>
      <c r="BH178" s="24">
        <f t="shared" si="278"/>
        <v>0.40673779119421294</v>
      </c>
      <c r="BJ178" s="24">
        <f t="shared" si="279"/>
        <v>0.4962919218831543</v>
      </c>
      <c r="BK178" s="24">
        <f t="shared" si="280"/>
        <v>0.47561747941735266</v>
      </c>
      <c r="BL178" s="24">
        <f t="shared" si="281"/>
        <v>1.1997014368352308</v>
      </c>
      <c r="BM178" s="24">
        <f t="shared" si="282"/>
        <v>6.9136933543713086E-2</v>
      </c>
      <c r="BN178" s="24">
        <f t="shared" si="283"/>
        <v>0.42664825864330735</v>
      </c>
      <c r="BO178" s="24">
        <f t="shared" si="284"/>
        <v>3.5853988617192911E-2</v>
      </c>
      <c r="BP178" s="24">
        <f t="shared" si="285"/>
        <v>0.43289710213205335</v>
      </c>
      <c r="BQ178" s="24">
        <f t="shared" si="286"/>
        <v>0.43235568842069227</v>
      </c>
      <c r="BR178" s="24">
        <f t="shared" si="287"/>
        <v>0.42632981649389246</v>
      </c>
      <c r="BS178" s="24">
        <f t="shared" si="288"/>
        <v>0.41900470891190955</v>
      </c>
      <c r="BT178" s="24">
        <f t="shared" si="289"/>
        <v>0.40162128434945488</v>
      </c>
      <c r="BU178" s="24">
        <f t="shared" si="290"/>
        <v>0.38799765767843231</v>
      </c>
      <c r="BV178" s="24">
        <f t="shared" si="291"/>
        <v>0.38017717627661818</v>
      </c>
      <c r="BW178" s="24">
        <f t="shared" si="292"/>
        <v>0.41134110701319315</v>
      </c>
      <c r="BY178" s="112">
        <f t="shared" si="293"/>
        <v>0.26829617184815113</v>
      </c>
      <c r="BZ178" s="112">
        <f t="shared" si="294"/>
        <v>0.29399846922808326</v>
      </c>
      <c r="CA178" s="112">
        <f t="shared" si="295"/>
        <v>0.85482320223606667</v>
      </c>
      <c r="CB178" s="112">
        <f t="shared" si="296"/>
        <v>0.11225903825787653</v>
      </c>
      <c r="CC178" s="112">
        <f t="shared" si="297"/>
        <v>0.2952811861916167</v>
      </c>
      <c r="CD178" s="112">
        <f t="shared" si="298"/>
        <v>4.3411948186051319E-2</v>
      </c>
      <c r="CE178" s="112">
        <f t="shared" si="299"/>
        <v>0.38319858612141378</v>
      </c>
      <c r="CF178" s="112">
        <f t="shared" si="300"/>
        <v>0.37972140397965681</v>
      </c>
      <c r="CG178" s="112">
        <f t="shared" si="301"/>
        <v>0.37216620040214266</v>
      </c>
      <c r="CH178" s="112">
        <f t="shared" si="302"/>
        <v>0.36388007965090075</v>
      </c>
      <c r="CI178" s="112">
        <f t="shared" si="303"/>
        <v>0.34761194243537585</v>
      </c>
      <c r="CJ178" s="112">
        <f t="shared" si="304"/>
        <v>0.33455728088681869</v>
      </c>
      <c r="CK178" s="112">
        <f t="shared" si="305"/>
        <v>0.32648857536270603</v>
      </c>
      <c r="CL178" s="112">
        <f t="shared" si="306"/>
        <v>0.35807417056654733</v>
      </c>
    </row>
    <row r="179" spans="1:90" x14ac:dyDescent="0.15">
      <c r="A179" t="s">
        <v>154</v>
      </c>
      <c r="B179" s="8">
        <f t="shared" si="247"/>
        <v>130.94475572971271</v>
      </c>
      <c r="C179" s="8">
        <f t="shared" si="248"/>
        <v>162.35063565568919</v>
      </c>
      <c r="D179" s="8">
        <f t="shared" si="249"/>
        <v>414.75334053934722</v>
      </c>
      <c r="E179" s="8">
        <f t="shared" si="250"/>
        <v>554.61698933243315</v>
      </c>
      <c r="F179" s="8">
        <f t="shared" si="251"/>
        <v>615.59097926807317</v>
      </c>
      <c r="G179" s="8">
        <f t="shared" si="252"/>
        <v>815.97639833216806</v>
      </c>
      <c r="H179" s="8">
        <f t="shared" si="253"/>
        <v>865.67576486430949</v>
      </c>
      <c r="I179" s="8">
        <f t="shared" si="254"/>
        <v>1164.0545630439467</v>
      </c>
      <c r="J179" s="8">
        <f t="shared" si="255"/>
        <v>1552.1267402006274</v>
      </c>
      <c r="K179" s="8">
        <f t="shared" si="256"/>
        <v>2088.553699567552</v>
      </c>
      <c r="L179" s="8">
        <f t="shared" si="257"/>
        <v>2851.8242222251542</v>
      </c>
      <c r="M179" s="8">
        <f t="shared" si="258"/>
        <v>3868.8023162823915</v>
      </c>
      <c r="N179" s="8">
        <f t="shared" si="259"/>
        <v>5225.6156718793191</v>
      </c>
      <c r="O179" s="8">
        <f t="shared" si="260"/>
        <v>7018.8150065902164</v>
      </c>
      <c r="P179" s="24"/>
      <c r="Q179" s="72">
        <v>118.587</v>
      </c>
      <c r="R179" s="72">
        <v>147.39190000000002</v>
      </c>
      <c r="S179" s="72">
        <v>374.74</v>
      </c>
      <c r="T179" s="72">
        <v>502.29500000000002</v>
      </c>
      <c r="U179" s="72">
        <v>558.36500000000001</v>
      </c>
      <c r="V179" s="72">
        <v>743.42499999999995</v>
      </c>
      <c r="W179" s="72">
        <v>791.05499999999995</v>
      </c>
      <c r="X179" s="72">
        <v>1066.3526785069485</v>
      </c>
      <c r="Y179" s="72">
        <v>1425.3203022504804</v>
      </c>
      <c r="Z179" s="72">
        <v>1922.7146235690329</v>
      </c>
      <c r="AA179" s="72">
        <v>2632.158710245933</v>
      </c>
      <c r="AB179" s="72">
        <v>3579.8526457480912</v>
      </c>
      <c r="AC179" s="72">
        <v>4847.3808442147074</v>
      </c>
      <c r="AD179" s="72">
        <v>6526.6621168976526</v>
      </c>
      <c r="AF179" s="72">
        <v>12.357755729712713</v>
      </c>
      <c r="AG179" s="72">
        <v>14.958735655689168</v>
      </c>
      <c r="AH179" s="72">
        <v>40.013340539347205</v>
      </c>
      <c r="AI179" s="72">
        <v>52.321989332433105</v>
      </c>
      <c r="AJ179" s="72">
        <v>57.225979268073189</v>
      </c>
      <c r="AK179" s="72">
        <v>72.551398332168091</v>
      </c>
      <c r="AL179" s="72">
        <v>74.62076486430955</v>
      </c>
      <c r="AM179" s="72">
        <v>97.701884536998236</v>
      </c>
      <c r="AN179" s="72">
        <v>126.80643795014709</v>
      </c>
      <c r="AO179" s="72">
        <v>165.83907599851929</v>
      </c>
      <c r="AP179" s="72">
        <v>219.66551197922121</v>
      </c>
      <c r="AQ179" s="72">
        <v>288.94967053430042</v>
      </c>
      <c r="AR179" s="72">
        <v>378.23482766461143</v>
      </c>
      <c r="AS179" s="72">
        <v>492.15288969256363</v>
      </c>
      <c r="AU179" s="24">
        <f t="shared" si="265"/>
        <v>0.23984068511153178</v>
      </c>
      <c r="AV179" s="24">
        <f t="shared" si="266"/>
        <v>1.5546764191237905</v>
      </c>
      <c r="AW179" s="24">
        <f t="shared" si="267"/>
        <v>0.33722127134939184</v>
      </c>
      <c r="AX179" s="24">
        <f t="shared" si="268"/>
        <v>0.1099389147978167</v>
      </c>
      <c r="AY179" s="24">
        <f t="shared" si="269"/>
        <v>0.32551714663257347</v>
      </c>
      <c r="AZ179" s="24">
        <f t="shared" si="270"/>
        <v>6.0907848111447116E-2</v>
      </c>
      <c r="BA179" s="24">
        <f t="shared" si="271"/>
        <v>0.34467731486789011</v>
      </c>
      <c r="BB179" s="24">
        <f t="shared" si="272"/>
        <v>0.33337971387001875</v>
      </c>
      <c r="BC179" s="24">
        <f t="shared" si="273"/>
        <v>0.34560770423785514</v>
      </c>
      <c r="BD179" s="24">
        <f t="shared" si="274"/>
        <v>0.36545410482653229</v>
      </c>
      <c r="BE179" s="24">
        <f t="shared" si="275"/>
        <v>0.35660616321707717</v>
      </c>
      <c r="BF179" s="24">
        <f t="shared" si="276"/>
        <v>0.3507063025387962</v>
      </c>
      <c r="BG179" s="24">
        <f t="shared" si="277"/>
        <v>0.34315561022994223</v>
      </c>
      <c r="BH179" s="24">
        <f t="shared" si="278"/>
        <v>0.34847865574890946</v>
      </c>
      <c r="BJ179" s="24">
        <f t="shared" si="279"/>
        <v>0.24290099252025943</v>
      </c>
      <c r="BK179" s="24">
        <f t="shared" si="280"/>
        <v>1.5424735009182999</v>
      </c>
      <c r="BL179" s="24">
        <f t="shared" si="281"/>
        <v>0.34038266531461825</v>
      </c>
      <c r="BM179" s="24">
        <f t="shared" si="282"/>
        <v>0.11162762918205438</v>
      </c>
      <c r="BN179" s="24">
        <f t="shared" si="283"/>
        <v>0.33143194863574887</v>
      </c>
      <c r="BO179" s="24">
        <f t="shared" si="284"/>
        <v>6.4068332380535997E-2</v>
      </c>
      <c r="BP179" s="24">
        <f t="shared" si="285"/>
        <v>0.3480133220913193</v>
      </c>
      <c r="BQ179" s="24">
        <f t="shared" si="286"/>
        <v>0.33663123934394745</v>
      </c>
      <c r="BR179" s="24">
        <f t="shared" si="287"/>
        <v>0.34897020728126993</v>
      </c>
      <c r="BS179" s="24">
        <f t="shared" si="288"/>
        <v>0.36898043941643133</v>
      </c>
      <c r="BT179" s="24">
        <f t="shared" si="289"/>
        <v>0.36004437415311163</v>
      </c>
      <c r="BU179" s="24">
        <f t="shared" si="290"/>
        <v>0.35407272977341719</v>
      </c>
      <c r="BV179" s="24">
        <f t="shared" si="291"/>
        <v>0.34643064505384347</v>
      </c>
      <c r="BW179" s="24">
        <f t="shared" si="292"/>
        <v>0.35184329091687938</v>
      </c>
      <c r="BY179" s="112">
        <f t="shared" si="293"/>
        <v>0.21047348587112125</v>
      </c>
      <c r="BZ179" s="112">
        <f t="shared" si="294"/>
        <v>1.6749146091186633</v>
      </c>
      <c r="CA179" s="112">
        <f t="shared" si="295"/>
        <v>0.30761362653493429</v>
      </c>
      <c r="CB179" s="112">
        <f t="shared" si="296"/>
        <v>9.3727130757244037E-2</v>
      </c>
      <c r="CC179" s="112">
        <f t="shared" si="297"/>
        <v>0.26780527410991928</v>
      </c>
      <c r="CD179" s="112">
        <f t="shared" si="298"/>
        <v>2.8522765649079629E-2</v>
      </c>
      <c r="CE179" s="112">
        <f t="shared" si="299"/>
        <v>0.30931229014684325</v>
      </c>
      <c r="CF179" s="112">
        <f t="shared" si="300"/>
        <v>0.29789142298608784</v>
      </c>
      <c r="CG179" s="112">
        <f t="shared" si="301"/>
        <v>0.30781274736001629</v>
      </c>
      <c r="CH179" s="112">
        <f t="shared" si="302"/>
        <v>0.32457028391295739</v>
      </c>
      <c r="CI179" s="112">
        <f t="shared" si="303"/>
        <v>0.31540753908439201</v>
      </c>
      <c r="CJ179" s="112">
        <f t="shared" si="304"/>
        <v>0.30899899267998032</v>
      </c>
      <c r="CK179" s="112">
        <f t="shared" si="305"/>
        <v>0.30118342811351484</v>
      </c>
      <c r="CL179" s="112">
        <f t="shared" si="306"/>
        <v>0.30928542925555735</v>
      </c>
    </row>
    <row r="180" spans="1:90" x14ac:dyDescent="0.15">
      <c r="AU180" s="24"/>
      <c r="AV180" s="24"/>
      <c r="AW180" s="24"/>
      <c r="AX180" s="24"/>
      <c r="AY180" s="24"/>
      <c r="AZ180" s="24"/>
      <c r="BA180" s="24"/>
      <c r="BB180" s="24"/>
      <c r="BC180" s="24"/>
      <c r="BD180" s="24"/>
      <c r="BE180" s="24"/>
      <c r="BF180" s="24"/>
      <c r="BG180" s="24"/>
      <c r="BH180" s="24"/>
      <c r="BJ180" s="24"/>
      <c r="BK180" s="24"/>
      <c r="BL180" s="24"/>
      <c r="BM180" s="24"/>
      <c r="BN180" s="24"/>
      <c r="BO180" s="24"/>
      <c r="BP180" s="24"/>
      <c r="BQ180" s="24"/>
      <c r="BR180" s="24"/>
      <c r="BS180" s="24"/>
      <c r="BT180" s="24"/>
      <c r="BU180" s="24"/>
      <c r="BV180" s="24"/>
      <c r="BW180" s="24"/>
      <c r="BY180" s="24"/>
      <c r="BZ180" s="24"/>
      <c r="CA180" s="24"/>
      <c r="CB180" s="24"/>
      <c r="CC180" s="24"/>
      <c r="CD180" s="24"/>
      <c r="CE180" s="24"/>
      <c r="CF180" s="24"/>
      <c r="CG180" s="24"/>
      <c r="CH180" s="24"/>
      <c r="CI180" s="24"/>
      <c r="CJ180" s="24"/>
      <c r="CK180" s="24"/>
      <c r="CL180" s="24"/>
    </row>
  </sheetData>
  <mergeCells count="6">
    <mergeCell ref="AM4:AS4"/>
    <mergeCell ref="I4:O4"/>
    <mergeCell ref="X4:AD4"/>
    <mergeCell ref="B4:H4"/>
    <mergeCell ref="Q4:W4"/>
    <mergeCell ref="AF4:AL4"/>
  </mergeCells>
  <phoneticPr fontId="7"/>
  <hyperlinks>
    <hyperlink ref="A2" location="'Home'!a1" display="  [HOME]" xr:uid="{00000000-0004-0000-0300-000000000000}"/>
  </hyperlinks>
  <pageMargins left="0.75" right="0.75" top="1" bottom="1" header="0.5" footer="0.5"/>
  <pageSetup scale="56" fitToWidth="3" orientation="landscape" horizontalDpi="4294967292" verticalDpi="4294967292"/>
  <headerFooter>
    <oddFooter>&amp;LTeleGeography Global Bandwidth Forecast Service&amp;C&amp;R© PriMetrica, Inc. 2006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09DFA-8CE9-E34E-BCD6-C6DE9ADD8C90}">
  <sheetPr>
    <tabColor theme="4"/>
  </sheetPr>
  <dimension ref="A1:U2058"/>
  <sheetViews>
    <sheetView workbookViewId="0">
      <pane ySplit="4" topLeftCell="A5" activePane="bottomLeft" state="frozen"/>
      <selection pane="bottomLeft"/>
    </sheetView>
  </sheetViews>
  <sheetFormatPr baseColWidth="10" defaultColWidth="8.83203125" defaultRowHeight="13" x14ac:dyDescent="0.15"/>
  <cols>
    <col min="1" max="2" width="25.6640625" style="110" customWidth="1"/>
    <col min="3" max="4" width="20.5" style="110" bestFit="1" customWidth="1"/>
    <col min="5" max="6" width="15.6640625" style="110" customWidth="1"/>
    <col min="7" max="20" width="10.6640625" style="171" customWidth="1"/>
    <col min="21" max="21" width="10.6640625" style="172" customWidth="1"/>
  </cols>
  <sheetData>
    <row r="1" spans="1:21" ht="18" x14ac:dyDescent="0.2">
      <c r="A1" s="178" t="s">
        <v>500</v>
      </c>
    </row>
    <row r="2" spans="1:21" x14ac:dyDescent="0.15">
      <c r="A2" s="110" t="s">
        <v>526</v>
      </c>
    </row>
    <row r="3" spans="1:21" ht="14" customHeight="1" x14ac:dyDescent="0.15">
      <c r="A3" s="173"/>
      <c r="B3" s="173"/>
      <c r="G3" s="191" t="s">
        <v>77</v>
      </c>
      <c r="H3" s="191"/>
      <c r="I3" s="191"/>
      <c r="J3" s="191"/>
      <c r="K3" s="191"/>
      <c r="L3" s="191"/>
      <c r="M3" s="191"/>
      <c r="N3" s="192" t="s">
        <v>14</v>
      </c>
      <c r="O3" s="192"/>
      <c r="P3" s="192"/>
      <c r="Q3" s="192"/>
      <c r="R3" s="192"/>
      <c r="S3" s="192"/>
      <c r="T3" s="192"/>
      <c r="U3" s="179" t="s">
        <v>501</v>
      </c>
    </row>
    <row r="4" spans="1:21" ht="14" x14ac:dyDescent="0.15">
      <c r="A4" s="180" t="s">
        <v>502</v>
      </c>
      <c r="B4" s="180" t="s">
        <v>503</v>
      </c>
      <c r="C4" s="180" t="s">
        <v>504</v>
      </c>
      <c r="D4" s="180" t="s">
        <v>505</v>
      </c>
      <c r="E4" s="180" t="s">
        <v>506</v>
      </c>
      <c r="F4" s="180" t="s">
        <v>507</v>
      </c>
      <c r="G4" s="51">
        <v>2017</v>
      </c>
      <c r="H4" s="51">
        <v>2018</v>
      </c>
      <c r="I4" s="51">
        <v>2019</v>
      </c>
      <c r="J4" s="51">
        <v>2020</v>
      </c>
      <c r="K4" s="51">
        <v>2021</v>
      </c>
      <c r="L4" s="51">
        <v>2022</v>
      </c>
      <c r="M4" s="51">
        <v>2023</v>
      </c>
      <c r="N4" s="163">
        <v>2024</v>
      </c>
      <c r="O4" s="163">
        <v>2025</v>
      </c>
      <c r="P4" s="163">
        <v>2026</v>
      </c>
      <c r="Q4" s="163">
        <v>2027</v>
      </c>
      <c r="R4" s="163">
        <v>2028</v>
      </c>
      <c r="S4" s="163">
        <v>2029</v>
      </c>
      <c r="T4" s="163">
        <v>2030</v>
      </c>
      <c r="U4" s="94" t="s">
        <v>525</v>
      </c>
    </row>
    <row r="5" spans="1:21" x14ac:dyDescent="0.15">
      <c r="A5" s="110" t="s">
        <v>428</v>
      </c>
      <c r="B5" s="110" t="s">
        <v>31</v>
      </c>
      <c r="C5" s="110" t="s">
        <v>42</v>
      </c>
      <c r="D5" s="110" t="s">
        <v>509</v>
      </c>
      <c r="E5" s="110" t="s">
        <v>42</v>
      </c>
      <c r="F5" s="110" t="s">
        <v>41</v>
      </c>
      <c r="G5" s="171">
        <v>0</v>
      </c>
      <c r="H5" s="171">
        <v>16.522343051655739</v>
      </c>
      <c r="I5" s="171">
        <v>16.469686103311481</v>
      </c>
      <c r="J5" s="171">
        <v>16.432910846136899</v>
      </c>
      <c r="K5" s="171">
        <v>5.4676688122292152</v>
      </c>
      <c r="L5" s="171">
        <v>5.4543255764345302</v>
      </c>
      <c r="M5" s="171">
        <v>10.880100180952139</v>
      </c>
      <c r="N5" s="171">
        <v>14.514265663579589</v>
      </c>
      <c r="O5" s="171">
        <v>19.301112539335261</v>
      </c>
      <c r="P5" s="171">
        <v>24.798904131825761</v>
      </c>
      <c r="Q5" s="171">
        <v>31.161423916075702</v>
      </c>
      <c r="R5" s="171">
        <v>39.061889876324067</v>
      </c>
      <c r="S5" s="171">
        <v>48.8713040881387</v>
      </c>
      <c r="T5" s="171">
        <v>60.875651477762943</v>
      </c>
      <c r="U5" s="172">
        <v>0.27888090796427423</v>
      </c>
    </row>
    <row r="6" spans="1:21" x14ac:dyDescent="0.15">
      <c r="A6" s="110" t="s">
        <v>428</v>
      </c>
      <c r="B6" s="110" t="s">
        <v>37</v>
      </c>
      <c r="C6" s="110" t="s">
        <v>42</v>
      </c>
      <c r="D6" s="110" t="s">
        <v>509</v>
      </c>
      <c r="E6" s="110" t="s">
        <v>42</v>
      </c>
      <c r="F6" s="110" t="s">
        <v>41</v>
      </c>
      <c r="G6" s="171">
        <v>23.474620000000002</v>
      </c>
      <c r="H6" s="171">
        <v>13.217874441324589</v>
      </c>
      <c r="I6" s="171">
        <v>16.469686103311481</v>
      </c>
      <c r="J6" s="171">
        <v>21.91054779484919</v>
      </c>
      <c r="K6" s="171">
        <v>32.806012873375288</v>
      </c>
      <c r="L6" s="171">
        <v>32.725953458607179</v>
      </c>
      <c r="M6" s="171">
        <v>38.080350633332493</v>
      </c>
      <c r="N6" s="171">
        <v>50.799929822528561</v>
      </c>
      <c r="O6" s="171">
        <v>67.553893887673425</v>
      </c>
      <c r="P6" s="171">
        <v>86.796164461390163</v>
      </c>
      <c r="Q6" s="171">
        <v>109.0649837062649</v>
      </c>
      <c r="R6" s="171">
        <v>136.7166145671342</v>
      </c>
      <c r="S6" s="171">
        <v>171.0495643084854</v>
      </c>
      <c r="T6" s="171">
        <v>213.06478017217029</v>
      </c>
      <c r="U6" s="172">
        <v>0.27888090796427423</v>
      </c>
    </row>
    <row r="7" spans="1:21" x14ac:dyDescent="0.15">
      <c r="A7" s="110" t="s">
        <v>428</v>
      </c>
      <c r="B7" s="110" t="s">
        <v>69</v>
      </c>
      <c r="C7" s="110" t="s">
        <v>42</v>
      </c>
      <c r="D7" s="110" t="s">
        <v>510</v>
      </c>
      <c r="E7" s="110" t="s">
        <v>42</v>
      </c>
      <c r="F7" s="110" t="s">
        <v>2</v>
      </c>
      <c r="G7" s="171">
        <v>23.797898382510461</v>
      </c>
      <c r="H7" s="171">
        <v>19.826811661986891</v>
      </c>
      <c r="I7" s="171">
        <v>27.46926806181267</v>
      </c>
      <c r="J7" s="171">
        <v>40.559489155376873</v>
      </c>
      <c r="K7" s="171">
        <v>45.92841802272541</v>
      </c>
      <c r="L7" s="171">
        <v>51.270660418484582</v>
      </c>
      <c r="M7" s="171">
        <v>51.136470850475057</v>
      </c>
      <c r="N7" s="171">
        <v>71.100263248630753</v>
      </c>
      <c r="O7" s="171">
        <v>94.546141487953562</v>
      </c>
      <c r="P7" s="171">
        <v>125.3144920645931</v>
      </c>
      <c r="Q7" s="171">
        <v>165.57645667709491</v>
      </c>
      <c r="R7" s="171">
        <v>218.14394182672879</v>
      </c>
      <c r="S7" s="171">
        <v>286.74025847904272</v>
      </c>
      <c r="T7" s="171">
        <v>374.93351405498657</v>
      </c>
      <c r="U7" s="172">
        <v>0.32923986786326259</v>
      </c>
    </row>
    <row r="8" spans="1:21" x14ac:dyDescent="0.15">
      <c r="A8" s="110" t="s">
        <v>428</v>
      </c>
      <c r="B8" s="110" t="s">
        <v>116</v>
      </c>
      <c r="C8" s="110" t="s">
        <v>42</v>
      </c>
      <c r="D8" s="110" t="s">
        <v>511</v>
      </c>
      <c r="E8" s="110" t="s">
        <v>42</v>
      </c>
      <c r="F8" s="110" t="s">
        <v>2</v>
      </c>
      <c r="G8" s="171">
        <v>0.155</v>
      </c>
      <c r="H8" s="171">
        <v>0.155</v>
      </c>
      <c r="I8" s="171">
        <v>0.155</v>
      </c>
      <c r="J8" s="171">
        <v>0.155</v>
      </c>
      <c r="K8" s="171">
        <v>0.155</v>
      </c>
      <c r="L8" s="171">
        <v>0.155</v>
      </c>
      <c r="M8" s="171">
        <v>0.155</v>
      </c>
      <c r="N8" s="171">
        <v>0.21083233974405721</v>
      </c>
      <c r="O8" s="171">
        <v>0.28282063538714169</v>
      </c>
      <c r="P8" s="171">
        <v>0.37435966199806492</v>
      </c>
      <c r="Q8" s="171">
        <v>0.48921594993453221</v>
      </c>
      <c r="R8" s="171">
        <v>0.63149366135339546</v>
      </c>
      <c r="S8" s="171">
        <v>0.80558444964801856</v>
      </c>
      <c r="T8" s="171">
        <v>1.0161020465162811</v>
      </c>
      <c r="U8" s="172">
        <v>0.30815120875867258</v>
      </c>
    </row>
    <row r="9" spans="1:21" x14ac:dyDescent="0.15">
      <c r="A9" s="110" t="s">
        <v>428</v>
      </c>
      <c r="B9" s="110" t="s">
        <v>233</v>
      </c>
      <c r="C9" s="110" t="s">
        <v>42</v>
      </c>
      <c r="D9" s="110" t="s">
        <v>512</v>
      </c>
      <c r="E9" s="110" t="s">
        <v>42</v>
      </c>
      <c r="F9" s="110" t="s">
        <v>2</v>
      </c>
      <c r="G9" s="171">
        <v>0</v>
      </c>
      <c r="H9" s="171">
        <v>0</v>
      </c>
      <c r="I9" s="171">
        <v>0</v>
      </c>
      <c r="J9" s="171">
        <v>10.9620240960478</v>
      </c>
      <c r="K9" s="171">
        <v>0</v>
      </c>
      <c r="L9" s="171">
        <v>2.181730230573812</v>
      </c>
      <c r="M9" s="171">
        <v>2.1760200361904278</v>
      </c>
      <c r="N9" s="171">
        <v>3.0255431169630111</v>
      </c>
      <c r="O9" s="171">
        <v>4.0232400633171732</v>
      </c>
      <c r="P9" s="171">
        <v>5.3325315772167263</v>
      </c>
      <c r="Q9" s="171">
        <v>7.0458066671104218</v>
      </c>
      <c r="R9" s="171">
        <v>9.282720928796973</v>
      </c>
      <c r="S9" s="171">
        <v>12.201713126767769</v>
      </c>
      <c r="T9" s="171">
        <v>15.95461761936113</v>
      </c>
      <c r="U9" s="172">
        <v>0.32923986786326259</v>
      </c>
    </row>
    <row r="10" spans="1:21" x14ac:dyDescent="0.15">
      <c r="A10" s="110" t="s">
        <v>428</v>
      </c>
      <c r="B10" s="110" t="s">
        <v>140</v>
      </c>
      <c r="C10" s="110" t="s">
        <v>42</v>
      </c>
      <c r="D10" s="110" t="s">
        <v>42</v>
      </c>
      <c r="E10" s="110" t="s">
        <v>42</v>
      </c>
      <c r="F10" s="110" t="s">
        <v>42</v>
      </c>
      <c r="G10" s="171">
        <v>5.5250000000000004</v>
      </c>
      <c r="H10" s="171">
        <v>5.5074476838852462</v>
      </c>
      <c r="I10" s="171">
        <v>16.469686103311481</v>
      </c>
      <c r="J10" s="171">
        <v>18.62396562562181</v>
      </c>
      <c r="K10" s="171">
        <v>5.4676688122292152</v>
      </c>
      <c r="L10" s="171">
        <v>7.6360558070083417</v>
      </c>
      <c r="M10" s="171">
        <v>13.056120217142571</v>
      </c>
      <c r="N10" s="171">
        <v>17.880714490549501</v>
      </c>
      <c r="O10" s="171">
        <v>24.403135363868859</v>
      </c>
      <c r="P10" s="171">
        <v>33.204941836908873</v>
      </c>
      <c r="Q10" s="171">
        <v>45.051275517168513</v>
      </c>
      <c r="R10" s="171">
        <v>60.961848970634989</v>
      </c>
      <c r="S10" s="171">
        <v>82.317083060716072</v>
      </c>
      <c r="T10" s="171">
        <v>108.1471598644807</v>
      </c>
      <c r="U10" s="172">
        <v>0.35260680589038329</v>
      </c>
    </row>
    <row r="11" spans="1:21" x14ac:dyDescent="0.15">
      <c r="A11" s="110" t="s">
        <v>428</v>
      </c>
      <c r="B11" s="110" t="s">
        <v>81</v>
      </c>
      <c r="C11" s="110" t="s">
        <v>42</v>
      </c>
      <c r="D11" s="110" t="s">
        <v>509</v>
      </c>
      <c r="E11" s="110" t="s">
        <v>42</v>
      </c>
      <c r="F11" s="110" t="s">
        <v>41</v>
      </c>
      <c r="G11" s="171">
        <v>0</v>
      </c>
      <c r="H11" s="171">
        <v>1.101489536777049</v>
      </c>
      <c r="I11" s="171">
        <v>1.097979073554098</v>
      </c>
      <c r="J11" s="171">
        <v>1.09552738974246</v>
      </c>
      <c r="K11" s="171">
        <v>1.093533762445843</v>
      </c>
      <c r="L11" s="171">
        <v>0.98177860375821546</v>
      </c>
      <c r="M11" s="171">
        <v>0.97920901628569268</v>
      </c>
      <c r="N11" s="171">
        <v>1.181875918320052</v>
      </c>
      <c r="O11" s="171">
        <v>1.421979923816332</v>
      </c>
      <c r="P11" s="171">
        <v>1.706194974540159</v>
      </c>
      <c r="Q11" s="171">
        <v>2.041851550125219</v>
      </c>
      <c r="R11" s="171">
        <v>2.437647039542334</v>
      </c>
      <c r="S11" s="171">
        <v>2.90457235467714</v>
      </c>
      <c r="T11" s="171">
        <v>3.445740714006976</v>
      </c>
      <c r="U11" s="172">
        <v>0.19690083541166989</v>
      </c>
    </row>
    <row r="12" spans="1:21" x14ac:dyDescent="0.15">
      <c r="A12" s="110" t="s">
        <v>428</v>
      </c>
      <c r="B12" s="110" t="s">
        <v>237</v>
      </c>
      <c r="C12" s="110" t="s">
        <v>42</v>
      </c>
      <c r="D12" s="110" t="s">
        <v>512</v>
      </c>
      <c r="E12" s="110" t="s">
        <v>42</v>
      </c>
      <c r="F12" s="110" t="s">
        <v>2</v>
      </c>
      <c r="G12" s="171">
        <v>0</v>
      </c>
      <c r="H12" s="171">
        <v>0</v>
      </c>
      <c r="I12" s="171">
        <v>0</v>
      </c>
      <c r="J12" s="171">
        <v>21.924048192095601</v>
      </c>
      <c r="K12" s="171">
        <v>21.870675248916861</v>
      </c>
      <c r="L12" s="171">
        <v>21.817302305738121</v>
      </c>
      <c r="M12" s="171">
        <v>21.760200361904278</v>
      </c>
      <c r="N12" s="171">
        <v>30.255431169630111</v>
      </c>
      <c r="O12" s="171">
        <v>40.232400633171729</v>
      </c>
      <c r="P12" s="171">
        <v>53.325315772167258</v>
      </c>
      <c r="Q12" s="171">
        <v>70.45806667110422</v>
      </c>
      <c r="R12" s="171">
        <v>92.827209287969708</v>
      </c>
      <c r="S12" s="171">
        <v>122.0171312676777</v>
      </c>
      <c r="T12" s="171">
        <v>159.5461761936113</v>
      </c>
      <c r="U12" s="172">
        <v>0.32923986786326259</v>
      </c>
    </row>
    <row r="13" spans="1:21" x14ac:dyDescent="0.15">
      <c r="A13" s="110" t="s">
        <v>160</v>
      </c>
      <c r="B13" s="110" t="s">
        <v>138</v>
      </c>
      <c r="C13" s="110" t="s">
        <v>513</v>
      </c>
      <c r="D13" s="110" t="s">
        <v>513</v>
      </c>
      <c r="E13" s="110" t="s">
        <v>41</v>
      </c>
      <c r="F13" s="110" t="s">
        <v>41</v>
      </c>
      <c r="G13" s="171">
        <v>11.042083510815919</v>
      </c>
      <c r="H13" s="171">
        <v>22.029790735540981</v>
      </c>
      <c r="I13" s="171">
        <v>21.975414449450131</v>
      </c>
      <c r="J13" s="171">
        <v>131.54428915257361</v>
      </c>
      <c r="K13" s="171">
        <v>174.96540199133489</v>
      </c>
      <c r="L13" s="171">
        <v>196.3557207516431</v>
      </c>
      <c r="M13" s="171">
        <v>391.68360651427707</v>
      </c>
      <c r="N13" s="171">
        <v>493.9484220638916</v>
      </c>
      <c r="O13" s="171">
        <v>621.69757192044631</v>
      </c>
      <c r="P13" s="171">
        <v>781.01260497802571</v>
      </c>
      <c r="Q13" s="171">
        <v>972.61490181359227</v>
      </c>
      <c r="R13" s="171">
        <v>1209.2469656187741</v>
      </c>
      <c r="S13" s="171">
        <v>1497.0840370758201</v>
      </c>
      <c r="T13" s="171">
        <v>1845.6021764658769</v>
      </c>
      <c r="U13" s="172">
        <v>0.2478770974587399</v>
      </c>
    </row>
    <row r="14" spans="1:21" x14ac:dyDescent="0.15">
      <c r="A14" s="110" t="s">
        <v>160</v>
      </c>
      <c r="B14" s="110" t="s">
        <v>31</v>
      </c>
      <c r="C14" s="110" t="s">
        <v>513</v>
      </c>
      <c r="D14" s="110" t="s">
        <v>509</v>
      </c>
      <c r="E14" s="110" t="s">
        <v>41</v>
      </c>
      <c r="F14" s="110" t="s">
        <v>41</v>
      </c>
      <c r="G14" s="171">
        <v>0</v>
      </c>
      <c r="H14" s="171">
        <v>0</v>
      </c>
      <c r="I14" s="171">
        <v>0</v>
      </c>
      <c r="J14" s="171">
        <v>0</v>
      </c>
      <c r="K14" s="171">
        <v>0</v>
      </c>
      <c r="L14" s="171">
        <v>21.817302305738121</v>
      </c>
      <c r="M14" s="171">
        <v>21.760200361904278</v>
      </c>
      <c r="N14" s="171">
        <v>27.441579003549531</v>
      </c>
      <c r="O14" s="171">
        <v>34.53875399558035</v>
      </c>
      <c r="P14" s="171">
        <v>43.389589165445877</v>
      </c>
      <c r="Q14" s="171">
        <v>54.034161211866241</v>
      </c>
      <c r="R14" s="171">
        <v>67.180386978820778</v>
      </c>
      <c r="S14" s="171">
        <v>83.171335393101117</v>
      </c>
      <c r="T14" s="171">
        <v>102.53345424810431</v>
      </c>
      <c r="U14" s="172">
        <v>0.2478770974587399</v>
      </c>
    </row>
    <row r="15" spans="1:21" x14ac:dyDescent="0.15">
      <c r="A15" s="110" t="s">
        <v>160</v>
      </c>
      <c r="B15" s="110" t="s">
        <v>32</v>
      </c>
      <c r="C15" s="110" t="s">
        <v>513</v>
      </c>
      <c r="D15" s="110" t="s">
        <v>509</v>
      </c>
      <c r="E15" s="110" t="s">
        <v>41</v>
      </c>
      <c r="F15" s="110" t="s">
        <v>41</v>
      </c>
      <c r="G15" s="171">
        <v>68.460917767058689</v>
      </c>
      <c r="H15" s="171">
        <v>101.33703738348849</v>
      </c>
      <c r="I15" s="171">
        <v>308.75457301477439</v>
      </c>
      <c r="J15" s="171">
        <v>328.86072288143413</v>
      </c>
      <c r="K15" s="171">
        <v>371.80147923158671</v>
      </c>
      <c r="L15" s="171">
        <v>447.25469726763151</v>
      </c>
      <c r="M15" s="171">
        <v>488.7244079618942</v>
      </c>
      <c r="N15" s="171">
        <v>588.56850365232879</v>
      </c>
      <c r="O15" s="171">
        <v>707.45518911606882</v>
      </c>
      <c r="P15" s="171">
        <v>848.7465233887541</v>
      </c>
      <c r="Q15" s="171">
        <v>1009.551158701344</v>
      </c>
      <c r="R15" s="171">
        <v>1198.768530109355</v>
      </c>
      <c r="S15" s="171">
        <v>1417.375272941413</v>
      </c>
      <c r="T15" s="171">
        <v>1748.0892021223819</v>
      </c>
      <c r="U15" s="172">
        <v>0.1996964282246054</v>
      </c>
    </row>
    <row r="16" spans="1:21" x14ac:dyDescent="0.15">
      <c r="A16" s="110" t="s">
        <v>160</v>
      </c>
      <c r="B16" s="110" t="s">
        <v>37</v>
      </c>
      <c r="C16" s="110" t="s">
        <v>513</v>
      </c>
      <c r="D16" s="110" t="s">
        <v>509</v>
      </c>
      <c r="E16" s="110" t="s">
        <v>41</v>
      </c>
      <c r="F16" s="110" t="s">
        <v>41</v>
      </c>
      <c r="G16" s="171">
        <v>189.71541968387061</v>
      </c>
      <c r="H16" s="171">
        <v>203.02184046181151</v>
      </c>
      <c r="I16" s="171">
        <v>155.82790114615099</v>
      </c>
      <c r="J16" s="171">
        <v>119.620240960478</v>
      </c>
      <c r="K16" s="171">
        <v>206.8360772402518</v>
      </c>
      <c r="L16" s="171">
        <v>337.25953458607182</v>
      </c>
      <c r="M16" s="171">
        <v>238.48210379999489</v>
      </c>
      <c r="N16" s="171">
        <v>301.7386659723706</v>
      </c>
      <c r="O16" s="171">
        <v>380.90340955921567</v>
      </c>
      <c r="P16" s="171">
        <v>479.74292249512121</v>
      </c>
      <c r="Q16" s="171">
        <v>598.92101207521046</v>
      </c>
      <c r="R16" s="171">
        <v>746.13558981654671</v>
      </c>
      <c r="S16" s="171">
        <v>925.27221192743377</v>
      </c>
      <c r="T16" s="171">
        <v>1142.15624034808</v>
      </c>
      <c r="U16" s="172">
        <v>0.25078132686154753</v>
      </c>
    </row>
    <row r="17" spans="1:21" x14ac:dyDescent="0.15">
      <c r="A17" s="110" t="s">
        <v>160</v>
      </c>
      <c r="B17" s="110" t="s">
        <v>442</v>
      </c>
      <c r="C17" s="110" t="s">
        <v>513</v>
      </c>
      <c r="D17" s="110" t="s">
        <v>513</v>
      </c>
      <c r="E17" s="110" t="s">
        <v>41</v>
      </c>
      <c r="F17" s="110" t="s">
        <v>41</v>
      </c>
      <c r="G17" s="171">
        <v>0</v>
      </c>
      <c r="H17" s="171">
        <v>0</v>
      </c>
      <c r="I17" s="171">
        <v>0</v>
      </c>
      <c r="J17" s="171">
        <v>1.09620240960478</v>
      </c>
      <c r="K17" s="171">
        <v>1.093533762445843</v>
      </c>
      <c r="L17" s="171">
        <v>1.090865115286906</v>
      </c>
      <c r="M17" s="171">
        <v>0</v>
      </c>
      <c r="N17" s="171">
        <v>1.085244631679195</v>
      </c>
      <c r="O17" s="171">
        <v>1.3008760435341931</v>
      </c>
      <c r="P17" s="171">
        <v>1.5564152907454969</v>
      </c>
      <c r="Q17" s="171">
        <v>1.845946312628818</v>
      </c>
      <c r="R17" s="171">
        <v>2.185766944523194</v>
      </c>
      <c r="S17" s="171">
        <v>2.5771857901580471</v>
      </c>
      <c r="T17" s="171">
        <v>3.025856605353316</v>
      </c>
      <c r="U17" s="172" t="s">
        <v>406</v>
      </c>
    </row>
    <row r="18" spans="1:21" x14ac:dyDescent="0.15">
      <c r="A18" s="110" t="s">
        <v>160</v>
      </c>
      <c r="B18" s="110" t="s">
        <v>127</v>
      </c>
      <c r="C18" s="110" t="s">
        <v>513</v>
      </c>
      <c r="D18" s="110" t="s">
        <v>513</v>
      </c>
      <c r="E18" s="110" t="s">
        <v>41</v>
      </c>
      <c r="F18" s="110" t="s">
        <v>41</v>
      </c>
      <c r="G18" s="171">
        <v>22.084167021631831</v>
      </c>
      <c r="H18" s="171">
        <v>33.044686103311477</v>
      </c>
      <c r="I18" s="171">
        <v>76.913950573075482</v>
      </c>
      <c r="J18" s="171">
        <v>99.754419274035001</v>
      </c>
      <c r="K18" s="171">
        <v>153.094726742418</v>
      </c>
      <c r="L18" s="171">
        <v>218.17302305738119</v>
      </c>
      <c r="M18" s="171">
        <v>237.60200361904279</v>
      </c>
      <c r="N18" s="171">
        <v>288.45045789747689</v>
      </c>
      <c r="O18" s="171">
        <v>359.05891666170288</v>
      </c>
      <c r="P18" s="171">
        <v>454.00904783404332</v>
      </c>
      <c r="Q18" s="171">
        <v>569.44934768347059</v>
      </c>
      <c r="R18" s="171">
        <v>712.55904007181607</v>
      </c>
      <c r="S18" s="171">
        <v>887.41795648753566</v>
      </c>
      <c r="T18" s="171">
        <v>1099.9290296796271</v>
      </c>
      <c r="U18" s="172">
        <v>0.24472527813378961</v>
      </c>
    </row>
    <row r="19" spans="1:21" x14ac:dyDescent="0.15">
      <c r="A19" s="110" t="s">
        <v>123</v>
      </c>
      <c r="B19" s="110" t="s">
        <v>30</v>
      </c>
      <c r="C19" s="110" t="s">
        <v>514</v>
      </c>
      <c r="D19" s="110" t="s">
        <v>509</v>
      </c>
      <c r="E19" s="110" t="s">
        <v>18</v>
      </c>
      <c r="F19" s="110" t="s">
        <v>41</v>
      </c>
      <c r="G19" s="171">
        <v>513.45688325294009</v>
      </c>
      <c r="H19" s="171">
        <v>638.57055386542197</v>
      </c>
      <c r="I19" s="171">
        <v>782.62721295547988</v>
      </c>
      <c r="J19" s="171">
        <v>1109.6644337008281</v>
      </c>
      <c r="K19" s="171">
        <v>1359.081865432845</v>
      </c>
      <c r="L19" s="171">
        <v>1595.663068318883</v>
      </c>
      <c r="M19" s="171">
        <v>3023.7877501237431</v>
      </c>
      <c r="N19" s="171">
        <v>4263.6574953482104</v>
      </c>
      <c r="O19" s="171">
        <v>5970.919103553354</v>
      </c>
      <c r="P19" s="171">
        <v>8312.3613654770015</v>
      </c>
      <c r="Q19" s="171">
        <v>11513.26828430537</v>
      </c>
      <c r="R19" s="171">
        <v>15876.37214530269</v>
      </c>
      <c r="S19" s="171">
        <v>21323.934231858981</v>
      </c>
      <c r="T19" s="171">
        <v>27688.833841909931</v>
      </c>
      <c r="U19" s="172">
        <v>0.37212392639922132</v>
      </c>
    </row>
    <row r="20" spans="1:21" x14ac:dyDescent="0.15">
      <c r="A20" s="110" t="s">
        <v>123</v>
      </c>
      <c r="B20" s="110" t="s">
        <v>37</v>
      </c>
      <c r="C20" s="110" t="s">
        <v>514</v>
      </c>
      <c r="D20" s="110" t="s">
        <v>509</v>
      </c>
      <c r="E20" s="110" t="s">
        <v>18</v>
      </c>
      <c r="F20" s="110" t="s">
        <v>41</v>
      </c>
      <c r="G20" s="171">
        <v>284.07312952580588</v>
      </c>
      <c r="H20" s="171">
        <v>374.50644250419668</v>
      </c>
      <c r="I20" s="171">
        <v>615.31160458460386</v>
      </c>
      <c r="J20" s="171">
        <v>613.87334937867695</v>
      </c>
      <c r="K20" s="171">
        <v>623.31424459413051</v>
      </c>
      <c r="L20" s="171">
        <v>752.69692954796517</v>
      </c>
      <c r="M20" s="171">
        <v>990.08911646664478</v>
      </c>
      <c r="N20" s="171">
        <v>1396.227589209723</v>
      </c>
      <c r="O20" s="171">
        <v>1955.571146556837</v>
      </c>
      <c r="P20" s="171">
        <v>2722.8412662777432</v>
      </c>
      <c r="Q20" s="171">
        <v>3771.9683855988569</v>
      </c>
      <c r="R20" s="171">
        <v>5202.3190841426094</v>
      </c>
      <c r="S20" s="171">
        <v>6988.2615696096709</v>
      </c>
      <c r="T20" s="171">
        <v>9074.7955858346304</v>
      </c>
      <c r="U20" s="172">
        <v>0.37230863142910331</v>
      </c>
    </row>
    <row r="21" spans="1:21" x14ac:dyDescent="0.15">
      <c r="A21" s="110" t="s">
        <v>123</v>
      </c>
      <c r="B21" s="110" t="s">
        <v>113</v>
      </c>
      <c r="C21" s="110" t="s">
        <v>514</v>
      </c>
      <c r="D21" s="110" t="s">
        <v>509</v>
      </c>
      <c r="E21" s="110" t="s">
        <v>18</v>
      </c>
      <c r="F21" s="110" t="s">
        <v>41</v>
      </c>
      <c r="G21" s="171">
        <v>33.126250532447749</v>
      </c>
      <c r="H21" s="171">
        <v>33.044686103311477</v>
      </c>
      <c r="I21" s="171">
        <v>43.950828898900269</v>
      </c>
      <c r="J21" s="171">
        <v>43.848096384191209</v>
      </c>
      <c r="K21" s="171">
        <v>43.741350497833722</v>
      </c>
      <c r="L21" s="171">
        <v>54.543255764345297</v>
      </c>
      <c r="M21" s="171">
        <v>65.280601085712846</v>
      </c>
      <c r="N21" s="171">
        <v>92.058961925915739</v>
      </c>
      <c r="O21" s="171">
        <v>128.9387569158354</v>
      </c>
      <c r="P21" s="171">
        <v>179.5279955787523</v>
      </c>
      <c r="Q21" s="171">
        <v>248.70121223728731</v>
      </c>
      <c r="R21" s="171">
        <v>343.01004950390819</v>
      </c>
      <c r="S21" s="171">
        <v>460.76449909514332</v>
      </c>
      <c r="T21" s="171">
        <v>598.33817049459117</v>
      </c>
      <c r="U21" s="172">
        <v>0.37230863142910331</v>
      </c>
    </row>
    <row r="22" spans="1:21" x14ac:dyDescent="0.15">
      <c r="A22" s="110" t="s">
        <v>123</v>
      </c>
      <c r="B22" s="110" t="s">
        <v>34</v>
      </c>
      <c r="C22" s="110" t="s">
        <v>514</v>
      </c>
      <c r="D22" s="110" t="s">
        <v>509</v>
      </c>
      <c r="E22" s="110" t="s">
        <v>18</v>
      </c>
      <c r="F22" s="110" t="s">
        <v>41</v>
      </c>
      <c r="G22" s="171">
        <v>0</v>
      </c>
      <c r="H22" s="171">
        <v>11.014895367770491</v>
      </c>
      <c r="I22" s="171">
        <v>21.975414449450131</v>
      </c>
      <c r="J22" s="171">
        <v>679.64549395496374</v>
      </c>
      <c r="K22" s="171">
        <v>1334.111190183929</v>
      </c>
      <c r="L22" s="171">
        <v>1559.9371148602761</v>
      </c>
      <c r="M22" s="171">
        <v>4395.5604731046651</v>
      </c>
      <c r="N22" s="171">
        <v>6198.6367696783282</v>
      </c>
      <c r="O22" s="171">
        <v>8681.876298999583</v>
      </c>
      <c r="P22" s="171">
        <v>12088.218368969319</v>
      </c>
      <c r="Q22" s="171">
        <v>16745.88162397734</v>
      </c>
      <c r="R22" s="171">
        <v>23096.009999929829</v>
      </c>
      <c r="S22" s="171">
        <v>31024.80960573964</v>
      </c>
      <c r="T22" s="171">
        <v>40288.103479969133</v>
      </c>
      <c r="U22" s="172">
        <v>0.37230863142910331</v>
      </c>
    </row>
    <row r="23" spans="1:21" x14ac:dyDescent="0.15">
      <c r="A23" s="110" t="s">
        <v>123</v>
      </c>
      <c r="B23" s="110" t="s">
        <v>81</v>
      </c>
      <c r="C23" s="110" t="s">
        <v>514</v>
      </c>
      <c r="D23" s="110" t="s">
        <v>509</v>
      </c>
      <c r="E23" s="110" t="s">
        <v>18</v>
      </c>
      <c r="F23" s="110" t="s">
        <v>41</v>
      </c>
      <c r="G23" s="171">
        <v>44.16833404326367</v>
      </c>
      <c r="H23" s="171">
        <v>44.05958147108197</v>
      </c>
      <c r="I23" s="171">
        <v>65.926243348350411</v>
      </c>
      <c r="J23" s="171">
        <v>65.927144576286821</v>
      </c>
      <c r="K23" s="171">
        <v>66.234025746750589</v>
      </c>
      <c r="L23" s="171">
        <v>88.269209222952483</v>
      </c>
      <c r="M23" s="171">
        <v>108.8010018095214</v>
      </c>
      <c r="N23" s="171">
        <v>153.43160320985959</v>
      </c>
      <c r="O23" s="171">
        <v>214.8979281930589</v>
      </c>
      <c r="P23" s="171">
        <v>299.21332596458711</v>
      </c>
      <c r="Q23" s="171">
        <v>414.50202039547878</v>
      </c>
      <c r="R23" s="171">
        <v>571.68341583984716</v>
      </c>
      <c r="S23" s="171">
        <v>767.94083182523866</v>
      </c>
      <c r="T23" s="171">
        <v>997.23028415765179</v>
      </c>
      <c r="U23" s="172">
        <v>0.37230863142910331</v>
      </c>
    </row>
    <row r="24" spans="1:21" x14ac:dyDescent="0.15">
      <c r="A24" s="110" t="s">
        <v>158</v>
      </c>
      <c r="B24" s="110" t="s">
        <v>137</v>
      </c>
      <c r="C24" s="110" t="s">
        <v>515</v>
      </c>
      <c r="D24" s="110" t="s">
        <v>516</v>
      </c>
      <c r="E24" s="110" t="s">
        <v>18</v>
      </c>
      <c r="F24" s="110" t="s">
        <v>108</v>
      </c>
      <c r="G24" s="171">
        <v>0</v>
      </c>
      <c r="H24" s="171">
        <v>0</v>
      </c>
      <c r="I24" s="171">
        <v>10.987707224725071</v>
      </c>
      <c r="J24" s="171">
        <v>109.620240960478</v>
      </c>
      <c r="K24" s="171">
        <v>164.0300643668765</v>
      </c>
      <c r="L24" s="171">
        <v>219.26388817266809</v>
      </c>
      <c r="M24" s="171">
        <v>218.69001363713801</v>
      </c>
      <c r="N24" s="171">
        <v>328.90847901846303</v>
      </c>
      <c r="O24" s="171">
        <v>490.19704521582821</v>
      </c>
      <c r="P24" s="171">
        <v>724.59787934224357</v>
      </c>
      <c r="Q24" s="171">
        <v>1066.9492466608381</v>
      </c>
      <c r="R24" s="171">
        <v>1526.7445693095469</v>
      </c>
      <c r="S24" s="171">
        <v>2114.8227920446702</v>
      </c>
      <c r="T24" s="171">
        <v>2911.882248103228</v>
      </c>
      <c r="U24" s="172">
        <v>0.44750707089091768</v>
      </c>
    </row>
    <row r="25" spans="1:21" x14ac:dyDescent="0.15">
      <c r="A25" s="110" t="s">
        <v>158</v>
      </c>
      <c r="B25" s="110" t="s">
        <v>179</v>
      </c>
      <c r="C25" s="110" t="s">
        <v>515</v>
      </c>
      <c r="D25" s="110" t="s">
        <v>515</v>
      </c>
      <c r="E25" s="110" t="s">
        <v>18</v>
      </c>
      <c r="F25" s="110" t="s">
        <v>18</v>
      </c>
      <c r="G25" s="171">
        <v>0</v>
      </c>
      <c r="H25" s="171">
        <v>0</v>
      </c>
      <c r="I25" s="171">
        <v>0</v>
      </c>
      <c r="J25" s="171">
        <v>0</v>
      </c>
      <c r="K25" s="171">
        <v>0</v>
      </c>
      <c r="L25" s="171">
        <v>0</v>
      </c>
      <c r="M25" s="171">
        <v>21.760200361904278</v>
      </c>
      <c r="N25" s="171">
        <v>32.727211842633139</v>
      </c>
      <c r="O25" s="171">
        <v>48.775825394609782</v>
      </c>
      <c r="P25" s="171">
        <v>72.099291476840165</v>
      </c>
      <c r="Q25" s="171">
        <v>106.164104145357</v>
      </c>
      <c r="R25" s="171">
        <v>151.87290548533761</v>
      </c>
      <c r="S25" s="171">
        <v>210.37198262947791</v>
      </c>
      <c r="T25" s="171">
        <v>289.65946651482778</v>
      </c>
      <c r="U25" s="172">
        <v>0.44744992493434782</v>
      </c>
    </row>
    <row r="26" spans="1:21" x14ac:dyDescent="0.15">
      <c r="A26" s="110" t="s">
        <v>158</v>
      </c>
      <c r="B26" s="110" t="s">
        <v>219</v>
      </c>
      <c r="C26" s="110" t="s">
        <v>515</v>
      </c>
      <c r="D26" s="110" t="s">
        <v>515</v>
      </c>
      <c r="E26" s="110" t="s">
        <v>18</v>
      </c>
      <c r="F26" s="110" t="s">
        <v>18</v>
      </c>
      <c r="G26" s="171">
        <v>0.68460917767058682</v>
      </c>
      <c r="H26" s="171">
        <v>0</v>
      </c>
      <c r="I26" s="171">
        <v>0</v>
      </c>
      <c r="J26" s="171">
        <v>0</v>
      </c>
      <c r="K26" s="171">
        <v>0</v>
      </c>
      <c r="L26" s="171">
        <v>0</v>
      </c>
      <c r="M26" s="171">
        <v>10.880100180952139</v>
      </c>
      <c r="N26" s="171">
        <v>15.53577989107238</v>
      </c>
      <c r="O26" s="171">
        <v>21.859338229984878</v>
      </c>
      <c r="P26" s="171">
        <v>30.72284129172035</v>
      </c>
      <c r="Q26" s="171">
        <v>42.740510692782593</v>
      </c>
      <c r="R26" s="171">
        <v>57.908196183344018</v>
      </c>
      <c r="S26" s="171">
        <v>76.371114821419212</v>
      </c>
      <c r="T26" s="171">
        <v>100.1882979512753</v>
      </c>
      <c r="U26" s="172">
        <v>0.37322147456649862</v>
      </c>
    </row>
    <row r="27" spans="1:21" x14ac:dyDescent="0.15">
      <c r="A27" s="110" t="s">
        <v>158</v>
      </c>
      <c r="B27" s="110" t="s">
        <v>67</v>
      </c>
      <c r="C27" s="110" t="s">
        <v>515</v>
      </c>
      <c r="D27" s="110" t="s">
        <v>515</v>
      </c>
      <c r="E27" s="110" t="s">
        <v>18</v>
      </c>
      <c r="F27" s="110" t="s">
        <v>18</v>
      </c>
      <c r="G27" s="171">
        <v>0</v>
      </c>
      <c r="H27" s="171">
        <v>0</v>
      </c>
      <c r="I27" s="171">
        <v>0</v>
      </c>
      <c r="J27" s="171">
        <v>0</v>
      </c>
      <c r="K27" s="171">
        <v>0</v>
      </c>
      <c r="L27" s="171">
        <v>10.90865115286906</v>
      </c>
      <c r="M27" s="171">
        <v>10.880100180952139</v>
      </c>
      <c r="N27" s="171">
        <v>16.363605921316569</v>
      </c>
      <c r="O27" s="171">
        <v>24.387912697304881</v>
      </c>
      <c r="P27" s="171">
        <v>36.049645738420082</v>
      </c>
      <c r="Q27" s="171">
        <v>53.082052072678493</v>
      </c>
      <c r="R27" s="171">
        <v>77.886418578572304</v>
      </c>
      <c r="S27" s="171">
        <v>113.5653195914184</v>
      </c>
      <c r="T27" s="171">
        <v>164.5970126283336</v>
      </c>
      <c r="U27" s="172">
        <v>0.4741486989837409</v>
      </c>
    </row>
    <row r="28" spans="1:21" x14ac:dyDescent="0.15">
      <c r="A28" s="110" t="s">
        <v>158</v>
      </c>
      <c r="B28" s="110" t="s">
        <v>97</v>
      </c>
      <c r="C28" s="110" t="s">
        <v>515</v>
      </c>
      <c r="D28" s="110" t="s">
        <v>509</v>
      </c>
      <c r="E28" s="110" t="s">
        <v>18</v>
      </c>
      <c r="F28" s="110" t="s">
        <v>41</v>
      </c>
      <c r="G28" s="171">
        <v>30.49823465687356</v>
      </c>
      <c r="H28" s="171">
        <v>35.274100925748229</v>
      </c>
      <c r="I28" s="171">
        <v>56.037306846097849</v>
      </c>
      <c r="J28" s="171">
        <v>55.906322889843793</v>
      </c>
      <c r="K28" s="171">
        <v>76.547363371209016</v>
      </c>
      <c r="L28" s="171">
        <v>65.451906917214359</v>
      </c>
      <c r="M28" s="171">
        <v>76.160701266664987</v>
      </c>
      <c r="N28" s="171">
        <v>113.7365520445845</v>
      </c>
      <c r="O28" s="171">
        <v>161.0346313238517</v>
      </c>
      <c r="P28" s="171">
        <v>226.13576687558441</v>
      </c>
      <c r="Q28" s="171">
        <v>316.32940606104802</v>
      </c>
      <c r="R28" s="171">
        <v>440.93766892576349</v>
      </c>
      <c r="S28" s="171">
        <v>610.77998956758449</v>
      </c>
      <c r="T28" s="171">
        <v>840.97798444805017</v>
      </c>
      <c r="U28" s="172">
        <v>0.40931368900967269</v>
      </c>
    </row>
    <row r="29" spans="1:21" x14ac:dyDescent="0.15">
      <c r="A29" s="110" t="s">
        <v>158</v>
      </c>
      <c r="B29" s="110" t="s">
        <v>33</v>
      </c>
      <c r="C29" s="110" t="s">
        <v>515</v>
      </c>
      <c r="D29" s="110" t="s">
        <v>515</v>
      </c>
      <c r="E29" s="110" t="s">
        <v>18</v>
      </c>
      <c r="F29" s="110" t="s">
        <v>18</v>
      </c>
      <c r="G29" s="171">
        <v>12.068997277321801</v>
      </c>
      <c r="H29" s="171">
        <v>25.102946543148949</v>
      </c>
      <c r="I29" s="171">
        <v>36.127581354896023</v>
      </c>
      <c r="J29" s="171">
        <v>77.446700238577733</v>
      </c>
      <c r="K29" s="171">
        <v>246.7558934959045</v>
      </c>
      <c r="L29" s="171">
        <v>246.15371326449031</v>
      </c>
      <c r="M29" s="171">
        <v>232.83414387237579</v>
      </c>
      <c r="N29" s="171">
        <v>350.18116671617457</v>
      </c>
      <c r="O29" s="171">
        <v>521.90133172232458</v>
      </c>
      <c r="P29" s="171">
        <v>771.46241880218986</v>
      </c>
      <c r="Q29" s="171">
        <v>1135.9559143553199</v>
      </c>
      <c r="R29" s="171">
        <v>1666.7693575814469</v>
      </c>
      <c r="S29" s="171">
        <v>2430.2978392563541</v>
      </c>
      <c r="T29" s="171">
        <v>3522.3760702463392</v>
      </c>
      <c r="U29" s="172">
        <v>0.4741486989837409</v>
      </c>
    </row>
    <row r="30" spans="1:21" x14ac:dyDescent="0.15">
      <c r="A30" s="110" t="s">
        <v>158</v>
      </c>
      <c r="B30" s="110" t="s">
        <v>81</v>
      </c>
      <c r="C30" s="110" t="s">
        <v>515</v>
      </c>
      <c r="D30" s="110" t="s">
        <v>509</v>
      </c>
      <c r="E30" s="110" t="s">
        <v>18</v>
      </c>
      <c r="F30" s="110" t="s">
        <v>41</v>
      </c>
      <c r="G30" s="171">
        <v>12.30419365610217</v>
      </c>
      <c r="H30" s="171">
        <v>13.3759381898521</v>
      </c>
      <c r="I30" s="171">
        <v>6.7991932306598724</v>
      </c>
      <c r="J30" s="171">
        <v>7.4410219563972486</v>
      </c>
      <c r="K30" s="171">
        <v>146.0844428100057</v>
      </c>
      <c r="L30" s="171">
        <v>236.68539894544929</v>
      </c>
      <c r="M30" s="171">
        <v>237.089262279997</v>
      </c>
      <c r="N30" s="171">
        <v>336.1814346085888</v>
      </c>
      <c r="O30" s="171">
        <v>471.5058131772135</v>
      </c>
      <c r="P30" s="171">
        <v>643.58321460254479</v>
      </c>
      <c r="Q30" s="171">
        <v>876.29820001293842</v>
      </c>
      <c r="R30" s="171">
        <v>1190.493112132702</v>
      </c>
      <c r="S30" s="171">
        <v>1610.557890376924</v>
      </c>
      <c r="T30" s="171">
        <v>2169.8403537973441</v>
      </c>
      <c r="U30" s="172">
        <v>0.37201675118434058</v>
      </c>
    </row>
    <row r="31" spans="1:21" x14ac:dyDescent="0.15">
      <c r="A31" s="110" t="s">
        <v>158</v>
      </c>
      <c r="B31" s="110" t="s">
        <v>100</v>
      </c>
      <c r="C31" s="110" t="s">
        <v>515</v>
      </c>
      <c r="D31" s="110" t="s">
        <v>44</v>
      </c>
      <c r="E31" s="110" t="s">
        <v>18</v>
      </c>
      <c r="F31" s="110" t="s">
        <v>44</v>
      </c>
      <c r="G31" s="171">
        <v>0</v>
      </c>
      <c r="H31" s="171">
        <v>0</v>
      </c>
      <c r="I31" s="171">
        <v>0</v>
      </c>
      <c r="J31" s="171">
        <v>1.6443036144071701</v>
      </c>
      <c r="K31" s="171">
        <v>10.979078974956259</v>
      </c>
      <c r="L31" s="171">
        <v>1.8544706959877399</v>
      </c>
      <c r="M31" s="171">
        <v>33.728310560951627</v>
      </c>
      <c r="N31" s="171">
        <v>50.727178356081367</v>
      </c>
      <c r="O31" s="171">
        <v>75.602529361645139</v>
      </c>
      <c r="P31" s="171">
        <v>111.7539017891023</v>
      </c>
      <c r="Q31" s="171">
        <v>164.30314526766219</v>
      </c>
      <c r="R31" s="171">
        <v>229.02532765958711</v>
      </c>
      <c r="S31" s="171">
        <v>317.24231585708799</v>
      </c>
      <c r="T31" s="171">
        <v>436.80835640998708</v>
      </c>
      <c r="U31" s="172">
        <v>0.44178159937559558</v>
      </c>
    </row>
    <row r="32" spans="1:21" x14ac:dyDescent="0.15">
      <c r="A32" s="110" t="s">
        <v>119</v>
      </c>
      <c r="B32" s="110" t="s">
        <v>136</v>
      </c>
      <c r="C32" s="110" t="s">
        <v>516</v>
      </c>
      <c r="D32" s="110" t="s">
        <v>516</v>
      </c>
      <c r="E32" s="110" t="s">
        <v>108</v>
      </c>
      <c r="F32" s="110" t="s">
        <v>108</v>
      </c>
      <c r="G32" s="171">
        <v>17.68</v>
      </c>
      <c r="H32" s="171">
        <v>18.725322125209839</v>
      </c>
      <c r="I32" s="171">
        <v>27.449476838852458</v>
      </c>
      <c r="J32" s="171">
        <v>49.29873253841069</v>
      </c>
      <c r="K32" s="171">
        <v>54.676688122292163</v>
      </c>
      <c r="L32" s="171">
        <v>54.543255764345297</v>
      </c>
      <c r="M32" s="171">
        <v>65.280601085712846</v>
      </c>
      <c r="N32" s="171">
        <v>95.230549543494092</v>
      </c>
      <c r="O32" s="171">
        <v>138.41619506162391</v>
      </c>
      <c r="P32" s="171">
        <v>200.22812722620961</v>
      </c>
      <c r="Q32" s="171">
        <v>286.45567810227323</v>
      </c>
      <c r="R32" s="171">
        <v>408.34903201973128</v>
      </c>
      <c r="S32" s="171">
        <v>565.12444618710606</v>
      </c>
      <c r="T32" s="171">
        <v>758.53320665541594</v>
      </c>
      <c r="U32" s="172">
        <v>0.41961331717829159</v>
      </c>
    </row>
    <row r="33" spans="1:21" x14ac:dyDescent="0.15">
      <c r="A33" s="110" t="s">
        <v>119</v>
      </c>
      <c r="B33" s="110" t="s">
        <v>137</v>
      </c>
      <c r="C33" s="110" t="s">
        <v>516</v>
      </c>
      <c r="D33" s="110" t="s">
        <v>516</v>
      </c>
      <c r="E33" s="110" t="s">
        <v>108</v>
      </c>
      <c r="F33" s="110" t="s">
        <v>108</v>
      </c>
      <c r="G33" s="171">
        <v>2097.7353800000001</v>
      </c>
      <c r="H33" s="171">
        <v>1488.7337770891941</v>
      </c>
      <c r="I33" s="171">
        <v>2237.3944972215741</v>
      </c>
      <c r="J33" s="171">
        <v>4112.1572041680547</v>
      </c>
      <c r="K33" s="171">
        <v>5951.5886282975962</v>
      </c>
      <c r="L33" s="171">
        <v>8826.4782827544623</v>
      </c>
      <c r="M33" s="171">
        <v>10884.28276969481</v>
      </c>
      <c r="N33" s="171">
        <v>14145.892359457481</v>
      </c>
      <c r="O33" s="171">
        <v>18312.01169929143</v>
      </c>
      <c r="P33" s="171">
        <v>23577.419983174292</v>
      </c>
      <c r="Q33" s="171">
        <v>30199.04606059553</v>
      </c>
      <c r="R33" s="171">
        <v>38484.188776636322</v>
      </c>
      <c r="S33" s="171">
        <v>48796.743363241141</v>
      </c>
      <c r="T33" s="171">
        <v>61494.569639546877</v>
      </c>
      <c r="U33" s="172">
        <v>0.2806600148516214</v>
      </c>
    </row>
    <row r="34" spans="1:21" x14ac:dyDescent="0.15">
      <c r="A34" s="110" t="s">
        <v>119</v>
      </c>
      <c r="B34" s="110" t="s">
        <v>20</v>
      </c>
      <c r="C34" s="110" t="s">
        <v>516</v>
      </c>
      <c r="D34" s="110" t="s">
        <v>516</v>
      </c>
      <c r="E34" s="110" t="s">
        <v>108</v>
      </c>
      <c r="F34" s="110" t="s">
        <v>108</v>
      </c>
      <c r="G34" s="171">
        <v>1739.6103800000001</v>
      </c>
      <c r="H34" s="171">
        <v>2175.5617585012951</v>
      </c>
      <c r="I34" s="171">
        <v>3021.4788023871479</v>
      </c>
      <c r="J34" s="171">
        <v>4225.8055483510698</v>
      </c>
      <c r="K34" s="171">
        <v>6541.4502362629364</v>
      </c>
      <c r="L34" s="171">
        <v>7743.0355667422837</v>
      </c>
      <c r="M34" s="171">
        <v>13101.286724560559</v>
      </c>
      <c r="N34" s="171">
        <v>16865.809639566451</v>
      </c>
      <c r="O34" s="171">
        <v>21645.06944906175</v>
      </c>
      <c r="P34" s="171">
        <v>27657.542453418038</v>
      </c>
      <c r="Q34" s="171">
        <v>35189.550019631373</v>
      </c>
      <c r="R34" s="171">
        <v>45031.659324873101</v>
      </c>
      <c r="S34" s="171">
        <v>58793.469395004067</v>
      </c>
      <c r="T34" s="171">
        <v>76268.672472955048</v>
      </c>
      <c r="U34" s="172">
        <v>0.28614614218920148</v>
      </c>
    </row>
    <row r="35" spans="1:21" x14ac:dyDescent="0.15">
      <c r="A35" s="110" t="s">
        <v>119</v>
      </c>
      <c r="B35" s="110" t="s">
        <v>79</v>
      </c>
      <c r="C35" s="110" t="s">
        <v>516</v>
      </c>
      <c r="D35" s="110" t="s">
        <v>517</v>
      </c>
      <c r="E35" s="110" t="s">
        <v>108</v>
      </c>
      <c r="F35" s="110" t="s">
        <v>108</v>
      </c>
      <c r="G35" s="171">
        <v>0</v>
      </c>
      <c r="H35" s="171">
        <v>0</v>
      </c>
      <c r="I35" s="171">
        <v>0</v>
      </c>
      <c r="J35" s="171">
        <v>1.09552738974246</v>
      </c>
      <c r="K35" s="171">
        <v>1.093533762445843</v>
      </c>
      <c r="L35" s="171">
        <v>2.181730230573812</v>
      </c>
      <c r="M35" s="171">
        <v>2.1760200361904278</v>
      </c>
      <c r="N35" s="171">
        <v>3.0562138436393091</v>
      </c>
      <c r="O35" s="171">
        <v>4.0861402538729514</v>
      </c>
      <c r="P35" s="171">
        <v>5.4007666965072252</v>
      </c>
      <c r="Q35" s="171">
        <v>7.1089874431641338</v>
      </c>
      <c r="R35" s="171">
        <v>9.3221860055144798</v>
      </c>
      <c r="S35" s="171">
        <v>12.18217365004055</v>
      </c>
      <c r="T35" s="171">
        <v>15.83760489932628</v>
      </c>
      <c r="U35" s="172">
        <v>0.3278427883279782</v>
      </c>
    </row>
    <row r="36" spans="1:21" x14ac:dyDescent="0.15">
      <c r="A36" s="110" t="s">
        <v>119</v>
      </c>
      <c r="B36" s="110" t="s">
        <v>225</v>
      </c>
      <c r="C36" s="110" t="s">
        <v>516</v>
      </c>
      <c r="D36" s="110" t="s">
        <v>516</v>
      </c>
      <c r="E36" s="110" t="s">
        <v>108</v>
      </c>
      <c r="F36" s="110" t="s">
        <v>108</v>
      </c>
      <c r="G36" s="171">
        <v>41.563470000000002</v>
      </c>
      <c r="H36" s="171">
        <v>66.051921562372542</v>
      </c>
      <c r="I36" s="171">
        <v>78.505503759118042</v>
      </c>
      <c r="J36" s="171">
        <v>86.546663789654318</v>
      </c>
      <c r="K36" s="171">
        <v>109.3533762445843</v>
      </c>
      <c r="L36" s="171">
        <v>177.8110137917657</v>
      </c>
      <c r="M36" s="171">
        <v>228.48210379999489</v>
      </c>
      <c r="N36" s="171">
        <v>328.49578808876151</v>
      </c>
      <c r="O36" s="171">
        <v>465.29096145384767</v>
      </c>
      <c r="P36" s="171">
        <v>657.71938689452702</v>
      </c>
      <c r="Q36" s="171">
        <v>927.75253438763423</v>
      </c>
      <c r="R36" s="171">
        <v>1306.328092134383</v>
      </c>
      <c r="S36" s="171">
        <v>1806.613624627538</v>
      </c>
      <c r="T36" s="171">
        <v>2393.5940143621069</v>
      </c>
      <c r="U36" s="172">
        <v>0.39875809991850758</v>
      </c>
    </row>
    <row r="37" spans="1:21" x14ac:dyDescent="0.15">
      <c r="A37" s="110" t="s">
        <v>119</v>
      </c>
      <c r="B37" s="110" t="s">
        <v>100</v>
      </c>
      <c r="C37" s="110" t="s">
        <v>516</v>
      </c>
      <c r="D37" s="110" t="s">
        <v>44</v>
      </c>
      <c r="E37" s="110" t="s">
        <v>108</v>
      </c>
      <c r="F37" s="110" t="s">
        <v>44</v>
      </c>
      <c r="G37" s="171">
        <v>2592.5487349999999</v>
      </c>
      <c r="H37" s="171">
        <v>2798.327483240289</v>
      </c>
      <c r="I37" s="171">
        <v>3954.7980185243</v>
      </c>
      <c r="J37" s="171">
        <v>5627.0593336217107</v>
      </c>
      <c r="K37" s="171">
        <v>6376.1836362116364</v>
      </c>
      <c r="L37" s="171">
        <v>8301.6092976128039</v>
      </c>
      <c r="M37" s="171">
        <v>10332.05259499987</v>
      </c>
      <c r="N37" s="171">
        <v>13396.14323284857</v>
      </c>
      <c r="O37" s="171">
        <v>17373.96647556527</v>
      </c>
      <c r="P37" s="171">
        <v>22523.88762647791</v>
      </c>
      <c r="Q37" s="171">
        <v>29166.669592644139</v>
      </c>
      <c r="R37" s="171">
        <v>37601.776952640517</v>
      </c>
      <c r="S37" s="171">
        <v>48221.488497164682</v>
      </c>
      <c r="T37" s="171">
        <v>61438.740644448342</v>
      </c>
      <c r="U37" s="172">
        <v>0.29005419900959351</v>
      </c>
    </row>
    <row r="38" spans="1:21" x14ac:dyDescent="0.15">
      <c r="A38" s="110" t="s">
        <v>119</v>
      </c>
      <c r="B38" s="110" t="s">
        <v>101</v>
      </c>
      <c r="C38" s="110" t="s">
        <v>516</v>
      </c>
      <c r="D38" s="110" t="s">
        <v>516</v>
      </c>
      <c r="E38" s="110" t="s">
        <v>108</v>
      </c>
      <c r="F38" s="110" t="s">
        <v>108</v>
      </c>
      <c r="G38" s="171">
        <v>135.62271999999999</v>
      </c>
      <c r="H38" s="171">
        <v>187.7532212520984</v>
      </c>
      <c r="I38" s="171">
        <v>253.03518691744259</v>
      </c>
      <c r="J38" s="171">
        <v>427.75568199955927</v>
      </c>
      <c r="K38" s="171">
        <v>543.48627993558398</v>
      </c>
      <c r="L38" s="171">
        <v>839.96613877091761</v>
      </c>
      <c r="M38" s="171">
        <v>1673.3594078304391</v>
      </c>
      <c r="N38" s="171">
        <v>2311.4843579071812</v>
      </c>
      <c r="O38" s="171">
        <v>3176.8579272697411</v>
      </c>
      <c r="P38" s="171">
        <v>4267.5202680223192</v>
      </c>
      <c r="Q38" s="171">
        <v>5530.8955333818049</v>
      </c>
      <c r="R38" s="171">
        <v>7147.3918412426719</v>
      </c>
      <c r="S38" s="171">
        <v>9212.2720583198952</v>
      </c>
      <c r="T38" s="171">
        <v>11814.986338673931</v>
      </c>
      <c r="U38" s="172">
        <v>0.32209732867098362</v>
      </c>
    </row>
    <row r="39" spans="1:21" x14ac:dyDescent="0.15">
      <c r="A39" s="110" t="s">
        <v>161</v>
      </c>
      <c r="B39" s="110" t="s">
        <v>138</v>
      </c>
      <c r="C39" s="110" t="s">
        <v>512</v>
      </c>
      <c r="D39" s="110" t="s">
        <v>513</v>
      </c>
      <c r="E39" s="110" t="s">
        <v>2</v>
      </c>
      <c r="F39" s="110" t="s">
        <v>41</v>
      </c>
      <c r="G39" s="171">
        <v>27.605208777039788</v>
      </c>
      <c r="H39" s="171">
        <v>55.074476838852462</v>
      </c>
      <c r="I39" s="171">
        <v>142.84019392142591</v>
      </c>
      <c r="J39" s="171">
        <v>295.97465059329068</v>
      </c>
      <c r="K39" s="171">
        <v>338.99546635821139</v>
      </c>
      <c r="L39" s="171">
        <v>472.3445949192303</v>
      </c>
      <c r="M39" s="171">
        <v>598.40550995236777</v>
      </c>
      <c r="N39" s="171">
        <v>782.18264863136392</v>
      </c>
      <c r="O39" s="171">
        <v>1024.52262018939</v>
      </c>
      <c r="P39" s="171">
        <v>1359.103826554101</v>
      </c>
      <c r="Q39" s="171">
        <v>1784.9413158744189</v>
      </c>
      <c r="R39" s="171">
        <v>2334.474380556042</v>
      </c>
      <c r="S39" s="171">
        <v>3032.407078231583</v>
      </c>
      <c r="T39" s="171">
        <v>3919.0650934074379</v>
      </c>
      <c r="U39" s="172">
        <v>0.30797103785383501</v>
      </c>
    </row>
    <row r="40" spans="1:21" x14ac:dyDescent="0.15">
      <c r="A40" s="110" t="s">
        <v>161</v>
      </c>
      <c r="B40" s="110" t="s">
        <v>192</v>
      </c>
      <c r="C40" s="110" t="s">
        <v>512</v>
      </c>
      <c r="D40" s="110" t="s">
        <v>512</v>
      </c>
      <c r="E40" s="110" t="s">
        <v>2</v>
      </c>
      <c r="F40" s="110" t="s">
        <v>2</v>
      </c>
      <c r="G40" s="171">
        <v>165.63125266223881</v>
      </c>
      <c r="H40" s="171">
        <v>198.26811661986889</v>
      </c>
      <c r="I40" s="171">
        <v>219.75414449450139</v>
      </c>
      <c r="J40" s="171">
        <v>438.48096384191211</v>
      </c>
      <c r="K40" s="171">
        <v>437.41350497833719</v>
      </c>
      <c r="L40" s="171">
        <v>327.25953458607182</v>
      </c>
      <c r="M40" s="171">
        <v>239.3622039809471</v>
      </c>
      <c r="N40" s="171">
        <v>305.84183432995081</v>
      </c>
      <c r="O40" s="171">
        <v>385.60359857158647</v>
      </c>
      <c r="P40" s="171">
        <v>483.27912366672831</v>
      </c>
      <c r="Q40" s="171">
        <v>602.05401660974599</v>
      </c>
      <c r="R40" s="171">
        <v>747.73468011167222</v>
      </c>
      <c r="S40" s="171">
        <v>960.8410935290168</v>
      </c>
      <c r="T40" s="171">
        <v>1241.230124034993</v>
      </c>
      <c r="U40" s="172">
        <v>0.26506785001520278</v>
      </c>
    </row>
    <row r="41" spans="1:21" x14ac:dyDescent="0.15">
      <c r="A41" s="110" t="s">
        <v>161</v>
      </c>
      <c r="B41" s="110" t="s">
        <v>31</v>
      </c>
      <c r="C41" s="110" t="s">
        <v>512</v>
      </c>
      <c r="D41" s="110" t="s">
        <v>509</v>
      </c>
      <c r="E41" s="110" t="s">
        <v>2</v>
      </c>
      <c r="F41" s="110" t="s">
        <v>41</v>
      </c>
      <c r="G41" s="171">
        <v>111.4208351081592</v>
      </c>
      <c r="H41" s="171">
        <v>167.22343051655741</v>
      </c>
      <c r="I41" s="171">
        <v>133.85248669670079</v>
      </c>
      <c r="J41" s="171">
        <v>308.93667468933847</v>
      </c>
      <c r="K41" s="171">
        <v>340.99546635821139</v>
      </c>
      <c r="L41" s="171">
        <v>481.98065072623871</v>
      </c>
      <c r="M41" s="171">
        <v>763.60701266664978</v>
      </c>
      <c r="N41" s="171">
        <v>998.22560645421049</v>
      </c>
      <c r="O41" s="171">
        <v>1317.07179213775</v>
      </c>
      <c r="P41" s="171">
        <v>1747.1809837644871</v>
      </c>
      <c r="Q41" s="171">
        <v>2294.5802169254389</v>
      </c>
      <c r="R41" s="171">
        <v>3000.909130468724</v>
      </c>
      <c r="S41" s="171">
        <v>3897.89461889532</v>
      </c>
      <c r="T41" s="171">
        <v>5037.2931314620146</v>
      </c>
      <c r="U41" s="172">
        <v>0.30932288703249711</v>
      </c>
    </row>
    <row r="42" spans="1:21" x14ac:dyDescent="0.15">
      <c r="A42" s="110" t="s">
        <v>161</v>
      </c>
      <c r="B42" s="110" t="s">
        <v>65</v>
      </c>
      <c r="C42" s="110" t="s">
        <v>512</v>
      </c>
      <c r="D42" s="110" t="s">
        <v>42</v>
      </c>
      <c r="E42" s="110" t="s">
        <v>2</v>
      </c>
      <c r="F42" s="110" t="s">
        <v>42</v>
      </c>
      <c r="G42" s="171">
        <v>0</v>
      </c>
      <c r="H42" s="171">
        <v>0</v>
      </c>
      <c r="I42" s="171">
        <v>0</v>
      </c>
      <c r="J42" s="171">
        <v>0</v>
      </c>
      <c r="K42" s="171">
        <v>0</v>
      </c>
      <c r="L42" s="171">
        <v>218.17302305738119</v>
      </c>
      <c r="M42" s="171">
        <v>272.00250452380351</v>
      </c>
      <c r="N42" s="171">
        <v>374.31265638023888</v>
      </c>
      <c r="O42" s="171">
        <v>490.90542304939203</v>
      </c>
      <c r="P42" s="171">
        <v>640.23316136901735</v>
      </c>
      <c r="Q42" s="171">
        <v>831.27343563488932</v>
      </c>
      <c r="R42" s="171">
        <v>1075.2652710631569</v>
      </c>
      <c r="S42" s="171">
        <v>1386.3895786408771</v>
      </c>
      <c r="T42" s="171">
        <v>1778.6888782623309</v>
      </c>
      <c r="U42" s="172">
        <v>0.30768719021727692</v>
      </c>
    </row>
    <row r="43" spans="1:21" x14ac:dyDescent="0.15">
      <c r="A43" s="110" t="s">
        <v>161</v>
      </c>
      <c r="B43" s="110" t="s">
        <v>201</v>
      </c>
      <c r="C43" s="110" t="s">
        <v>512</v>
      </c>
      <c r="D43" s="110" t="s">
        <v>42</v>
      </c>
      <c r="E43" s="110" t="s">
        <v>2</v>
      </c>
      <c r="F43" s="110" t="s">
        <v>42</v>
      </c>
      <c r="G43" s="171">
        <v>28.70941712812138</v>
      </c>
      <c r="H43" s="171">
        <v>57.277455912406559</v>
      </c>
      <c r="I43" s="171">
        <v>85.154730991619275</v>
      </c>
      <c r="J43" s="171">
        <v>109.620240960478</v>
      </c>
      <c r="K43" s="171">
        <v>0</v>
      </c>
      <c r="L43" s="171">
        <v>21.817302305738121</v>
      </c>
      <c r="M43" s="171">
        <v>32.640300542856423</v>
      </c>
      <c r="N43" s="171">
        <v>45.969078312626131</v>
      </c>
      <c r="O43" s="171">
        <v>61.946532612411602</v>
      </c>
      <c r="P43" s="171">
        <v>82.758321592726915</v>
      </c>
      <c r="Q43" s="171">
        <v>110.2576515499163</v>
      </c>
      <c r="R43" s="171">
        <v>146.52904047578031</v>
      </c>
      <c r="S43" s="171">
        <v>194.26414273706459</v>
      </c>
      <c r="T43" s="171">
        <v>256.16917285644558</v>
      </c>
      <c r="U43" s="172">
        <v>0.34222299182243088</v>
      </c>
    </row>
    <row r="44" spans="1:21" x14ac:dyDescent="0.15">
      <c r="A44" s="110" t="s">
        <v>161</v>
      </c>
      <c r="B44" s="110" t="s">
        <v>113</v>
      </c>
      <c r="C44" s="110" t="s">
        <v>512</v>
      </c>
      <c r="D44" s="110" t="s">
        <v>509</v>
      </c>
      <c r="E44" s="110" t="s">
        <v>2</v>
      </c>
      <c r="F44" s="110" t="s">
        <v>41</v>
      </c>
      <c r="G44" s="171">
        <v>0</v>
      </c>
      <c r="H44" s="171">
        <v>0</v>
      </c>
      <c r="I44" s="171">
        <v>0</v>
      </c>
      <c r="J44" s="171">
        <v>0</v>
      </c>
      <c r="K44" s="171">
        <v>0</v>
      </c>
      <c r="L44" s="171">
        <v>43.634604611476242</v>
      </c>
      <c r="M44" s="171">
        <v>0</v>
      </c>
      <c r="N44" s="171">
        <v>43.409785267167813</v>
      </c>
      <c r="O44" s="171">
        <v>54.564307286573531</v>
      </c>
      <c r="P44" s="171">
        <v>68.157426871100697</v>
      </c>
      <c r="Q44" s="171">
        <v>84.612072528273572</v>
      </c>
      <c r="R44" s="171">
        <v>104.71094028961021</v>
      </c>
      <c r="S44" s="171">
        <v>129.01298797349011</v>
      </c>
      <c r="T44" s="171">
        <v>158.16044468041659</v>
      </c>
      <c r="U44" s="172" t="s">
        <v>406</v>
      </c>
    </row>
    <row r="45" spans="1:21" x14ac:dyDescent="0.15">
      <c r="A45" s="110" t="s">
        <v>161</v>
      </c>
      <c r="B45" s="110" t="s">
        <v>36</v>
      </c>
      <c r="C45" s="110" t="s">
        <v>512</v>
      </c>
      <c r="D45" s="110" t="s">
        <v>513</v>
      </c>
      <c r="E45" s="110" t="s">
        <v>2</v>
      </c>
      <c r="F45" s="110" t="s">
        <v>41</v>
      </c>
      <c r="G45" s="171">
        <v>55.210417554079577</v>
      </c>
      <c r="H45" s="171">
        <v>99.134058309934431</v>
      </c>
      <c r="I45" s="171">
        <v>131.85248669670079</v>
      </c>
      <c r="J45" s="171">
        <v>142.50631324862141</v>
      </c>
      <c r="K45" s="171">
        <v>229.64209011362709</v>
      </c>
      <c r="L45" s="171">
        <v>219.26388817266809</v>
      </c>
      <c r="M45" s="171">
        <v>293.76270488570782</v>
      </c>
      <c r="N45" s="171">
        <v>398.97190339243758</v>
      </c>
      <c r="O45" s="171">
        <v>534.47585056791877</v>
      </c>
      <c r="P45" s="171">
        <v>709.02111812166197</v>
      </c>
      <c r="Q45" s="171">
        <v>931.17322079179212</v>
      </c>
      <c r="R45" s="171">
        <v>1217.855180148249</v>
      </c>
      <c r="S45" s="171">
        <v>1581.95467866429</v>
      </c>
      <c r="T45" s="171">
        <v>2044.5089331876061</v>
      </c>
      <c r="U45" s="172">
        <v>0.31938133614955633</v>
      </c>
    </row>
    <row r="46" spans="1:21" x14ac:dyDescent="0.15">
      <c r="A46" s="110" t="s">
        <v>120</v>
      </c>
      <c r="B46" s="110" t="s">
        <v>21</v>
      </c>
      <c r="C46" s="110" t="s">
        <v>43</v>
      </c>
      <c r="D46" s="110" t="s">
        <v>511</v>
      </c>
      <c r="E46" s="110" t="s">
        <v>43</v>
      </c>
      <c r="F46" s="110" t="s">
        <v>2</v>
      </c>
      <c r="G46" s="171">
        <v>236.52200714688709</v>
      </c>
      <c r="H46" s="171">
        <v>480.52854028249601</v>
      </c>
      <c r="I46" s="171">
        <v>559.95997141071655</v>
      </c>
      <c r="J46" s="171">
        <v>619.04045299728898</v>
      </c>
      <c r="K46" s="171">
        <v>775.21259824997946</v>
      </c>
      <c r="L46" s="171">
        <v>1085.60751562821</v>
      </c>
      <c r="M46" s="171">
        <v>1194.711593716172</v>
      </c>
      <c r="N46" s="171">
        <v>1666.053396501738</v>
      </c>
      <c r="O46" s="171">
        <v>2257.754892886177</v>
      </c>
      <c r="P46" s="171">
        <v>3012.4461292113019</v>
      </c>
      <c r="Q46" s="171">
        <v>4004.9668786596239</v>
      </c>
      <c r="R46" s="171">
        <v>5306.599639685176</v>
      </c>
      <c r="S46" s="171">
        <v>7008.8967708152468</v>
      </c>
      <c r="T46" s="171">
        <v>9206.7628709530909</v>
      </c>
      <c r="U46" s="172">
        <v>0.3387268775259098</v>
      </c>
    </row>
    <row r="47" spans="1:21" x14ac:dyDescent="0.15">
      <c r="A47" s="110" t="s">
        <v>120</v>
      </c>
      <c r="B47" s="110" t="s">
        <v>189</v>
      </c>
      <c r="C47" s="110" t="s">
        <v>43</v>
      </c>
      <c r="D47" s="110" t="s">
        <v>43</v>
      </c>
      <c r="E47" s="110" t="s">
        <v>43</v>
      </c>
      <c r="F47" s="110" t="s">
        <v>43</v>
      </c>
      <c r="G47" s="171">
        <v>15.17052</v>
      </c>
      <c r="H47" s="171">
        <v>24.211079010928511</v>
      </c>
      <c r="I47" s="171">
        <v>35.18124877385506</v>
      </c>
      <c r="J47" s="171">
        <v>44.43898603072855</v>
      </c>
      <c r="K47" s="171">
        <v>64.676688122292148</v>
      </c>
      <c r="L47" s="171">
        <v>165.45190691721439</v>
      </c>
      <c r="M47" s="171">
        <v>181.60075135714109</v>
      </c>
      <c r="N47" s="171">
        <v>250.97144980420711</v>
      </c>
      <c r="O47" s="171">
        <v>339.89586594574217</v>
      </c>
      <c r="P47" s="171">
        <v>450.00702361291172</v>
      </c>
      <c r="Q47" s="171">
        <v>591.10955655489579</v>
      </c>
      <c r="R47" s="171">
        <v>770.59300256387189</v>
      </c>
      <c r="S47" s="171">
        <v>997.42238910474714</v>
      </c>
      <c r="T47" s="171">
        <v>1280.563894065084</v>
      </c>
      <c r="U47" s="172">
        <v>0.32185364543036982</v>
      </c>
    </row>
    <row r="48" spans="1:21" x14ac:dyDescent="0.15">
      <c r="A48" s="110" t="s">
        <v>120</v>
      </c>
      <c r="B48" s="110" t="s">
        <v>30</v>
      </c>
      <c r="C48" s="110" t="s">
        <v>43</v>
      </c>
      <c r="D48" s="110" t="s">
        <v>509</v>
      </c>
      <c r="E48" s="110" t="s">
        <v>43</v>
      </c>
      <c r="F48" s="110" t="s">
        <v>41</v>
      </c>
      <c r="G48" s="171">
        <v>0</v>
      </c>
      <c r="H48" s="171">
        <v>0</v>
      </c>
      <c r="I48" s="171">
        <v>0</v>
      </c>
      <c r="J48" s="171">
        <v>10.9552738974246</v>
      </c>
      <c r="K48" s="171">
        <v>10.93533762445843</v>
      </c>
      <c r="L48" s="171">
        <v>21.817302305738121</v>
      </c>
      <c r="M48" s="171">
        <v>21.760200361904278</v>
      </c>
      <c r="N48" s="171">
        <v>27.418479433853939</v>
      </c>
      <c r="O48" s="171">
        <v>34.909271664977723</v>
      </c>
      <c r="P48" s="171">
        <v>45.863497491833087</v>
      </c>
      <c r="Q48" s="171">
        <v>60.084044658326768</v>
      </c>
      <c r="R48" s="171">
        <v>78.505678968100796</v>
      </c>
      <c r="S48" s="171">
        <v>102.31676859195029</v>
      </c>
      <c r="T48" s="171">
        <v>132.66841413810189</v>
      </c>
      <c r="U48" s="172">
        <v>0.29466619066305771</v>
      </c>
    </row>
    <row r="49" spans="1:21" x14ac:dyDescent="0.15">
      <c r="A49" s="110" t="s">
        <v>120</v>
      </c>
      <c r="B49" s="110" t="s">
        <v>31</v>
      </c>
      <c r="C49" s="110" t="s">
        <v>43</v>
      </c>
      <c r="D49" s="110" t="s">
        <v>509</v>
      </c>
      <c r="E49" s="110" t="s">
        <v>43</v>
      </c>
      <c r="F49" s="110" t="s">
        <v>41</v>
      </c>
      <c r="G49" s="171">
        <v>0</v>
      </c>
      <c r="H49" s="171">
        <v>0</v>
      </c>
      <c r="I49" s="171">
        <v>0</v>
      </c>
      <c r="J49" s="171">
        <v>10</v>
      </c>
      <c r="K49" s="171">
        <v>10</v>
      </c>
      <c r="L49" s="171">
        <v>20</v>
      </c>
      <c r="M49" s="171">
        <v>20</v>
      </c>
      <c r="N49" s="171">
        <v>26.806450707731159</v>
      </c>
      <c r="O49" s="171">
        <v>35.677044393857052</v>
      </c>
      <c r="P49" s="171">
        <v>47.156595457033283</v>
      </c>
      <c r="Q49" s="171">
        <v>61.910302040789553</v>
      </c>
      <c r="R49" s="171">
        <v>80.744376611928061</v>
      </c>
      <c r="S49" s="171">
        <v>104.6288853155685</v>
      </c>
      <c r="T49" s="171">
        <v>134.7227725100781</v>
      </c>
      <c r="U49" s="172">
        <v>0.3132409931171003</v>
      </c>
    </row>
    <row r="50" spans="1:21" x14ac:dyDescent="0.15">
      <c r="A50" s="110" t="s">
        <v>120</v>
      </c>
      <c r="B50" s="110" t="s">
        <v>47</v>
      </c>
      <c r="C50" s="110" t="s">
        <v>43</v>
      </c>
      <c r="D50" s="110" t="s">
        <v>510</v>
      </c>
      <c r="E50" s="110" t="s">
        <v>43</v>
      </c>
      <c r="F50" s="110" t="s">
        <v>2</v>
      </c>
      <c r="G50" s="171">
        <v>0</v>
      </c>
      <c r="H50" s="171">
        <v>0</v>
      </c>
      <c r="I50" s="171">
        <v>0</v>
      </c>
      <c r="J50" s="171">
        <v>10</v>
      </c>
      <c r="K50" s="171">
        <v>10</v>
      </c>
      <c r="L50" s="171">
        <v>20</v>
      </c>
      <c r="M50" s="171">
        <v>20</v>
      </c>
      <c r="N50" s="171">
        <v>26.806450707731159</v>
      </c>
      <c r="O50" s="171">
        <v>35.677044393857052</v>
      </c>
      <c r="P50" s="171">
        <v>47.156595457033283</v>
      </c>
      <c r="Q50" s="171">
        <v>61.910302040789553</v>
      </c>
      <c r="R50" s="171">
        <v>80.744376611928061</v>
      </c>
      <c r="S50" s="171">
        <v>104.6288853155685</v>
      </c>
      <c r="T50" s="171">
        <v>134.7227725100781</v>
      </c>
      <c r="U50" s="172">
        <v>0.3132409931171003</v>
      </c>
    </row>
    <row r="51" spans="1:21" x14ac:dyDescent="0.15">
      <c r="A51" s="110" t="s">
        <v>120</v>
      </c>
      <c r="B51" s="110" t="s">
        <v>48</v>
      </c>
      <c r="C51" s="110" t="s">
        <v>43</v>
      </c>
      <c r="D51" s="110" t="s">
        <v>511</v>
      </c>
      <c r="E51" s="110" t="s">
        <v>43</v>
      </c>
      <c r="F51" s="110" t="s">
        <v>2</v>
      </c>
      <c r="G51" s="171">
        <v>5.6425046740269327</v>
      </c>
      <c r="H51" s="171">
        <v>5.6286115329307211</v>
      </c>
      <c r="I51" s="171">
        <v>115.4917906390852</v>
      </c>
      <c r="J51" s="171">
        <v>111.8126457796876</v>
      </c>
      <c r="K51" s="171">
        <v>167.31066565421401</v>
      </c>
      <c r="L51" s="171">
        <v>234.53599978668481</v>
      </c>
      <c r="M51" s="171">
        <v>233.92215389047101</v>
      </c>
      <c r="N51" s="171">
        <v>328.00481120296172</v>
      </c>
      <c r="O51" s="171">
        <v>447.8200543734925</v>
      </c>
      <c r="P51" s="171">
        <v>607.67446129143286</v>
      </c>
      <c r="Q51" s="171">
        <v>820.16594515153724</v>
      </c>
      <c r="R51" s="171">
        <v>1101.7812439716899</v>
      </c>
      <c r="S51" s="171">
        <v>1473.92149498</v>
      </c>
      <c r="T51" s="171">
        <v>1960.8342243641871</v>
      </c>
      <c r="U51" s="172">
        <v>0.35490838994011292</v>
      </c>
    </row>
    <row r="52" spans="1:21" x14ac:dyDescent="0.15">
      <c r="A52" s="110" t="s">
        <v>120</v>
      </c>
      <c r="B52" s="110" t="s">
        <v>38</v>
      </c>
      <c r="C52" s="110" t="s">
        <v>43</v>
      </c>
      <c r="D52" s="110" t="s">
        <v>511</v>
      </c>
      <c r="E52" s="110" t="s">
        <v>43</v>
      </c>
      <c r="F52" s="110" t="s">
        <v>2</v>
      </c>
      <c r="G52" s="171">
        <v>449.45199776544752</v>
      </c>
      <c r="H52" s="171">
        <v>684.89010080081368</v>
      </c>
      <c r="I52" s="171">
        <v>948.07294380634266</v>
      </c>
      <c r="J52" s="171">
        <v>1359.0255163969259</v>
      </c>
      <c r="K52" s="171">
        <v>1760.5906234883839</v>
      </c>
      <c r="L52" s="171">
        <v>2123.425785397636</v>
      </c>
      <c r="M52" s="171">
        <v>2776.1669625761738</v>
      </c>
      <c r="N52" s="171">
        <v>3786.1732151569258</v>
      </c>
      <c r="O52" s="171">
        <v>5159.4746977115674</v>
      </c>
      <c r="P52" s="171">
        <v>6975.2363005623247</v>
      </c>
      <c r="Q52" s="171">
        <v>9351.5012083586735</v>
      </c>
      <c r="R52" s="171">
        <v>12428.89877195275</v>
      </c>
      <c r="S52" s="171">
        <v>16378.94174155311</v>
      </c>
      <c r="T52" s="171">
        <v>21581.231518107961</v>
      </c>
      <c r="U52" s="172">
        <v>0.34039546213058219</v>
      </c>
    </row>
    <row r="53" spans="1:21" x14ac:dyDescent="0.15">
      <c r="A53" s="110" t="s">
        <v>120</v>
      </c>
      <c r="B53" s="110" t="s">
        <v>113</v>
      </c>
      <c r="C53" s="110" t="s">
        <v>43</v>
      </c>
      <c r="D53" s="110" t="s">
        <v>509</v>
      </c>
      <c r="E53" s="110" t="s">
        <v>43</v>
      </c>
      <c r="F53" s="110" t="s">
        <v>41</v>
      </c>
      <c r="G53" s="171">
        <v>0</v>
      </c>
      <c r="H53" s="171">
        <v>11.014895367770491</v>
      </c>
      <c r="I53" s="171">
        <v>10.979790735540989</v>
      </c>
      <c r="J53" s="171">
        <v>10.9552738974246</v>
      </c>
      <c r="K53" s="171">
        <v>10.93533762445843</v>
      </c>
      <c r="L53" s="171">
        <v>10.90865115286906</v>
      </c>
      <c r="M53" s="171">
        <v>10.880100180952139</v>
      </c>
      <c r="N53" s="171">
        <v>13.70923971692697</v>
      </c>
      <c r="O53" s="171">
        <v>17.454635832488869</v>
      </c>
      <c r="P53" s="171">
        <v>22.931748745916551</v>
      </c>
      <c r="Q53" s="171">
        <v>30.042022329163402</v>
      </c>
      <c r="R53" s="171">
        <v>39.252839484050419</v>
      </c>
      <c r="S53" s="171">
        <v>51.158384295975203</v>
      </c>
      <c r="T53" s="171">
        <v>66.33420706905099</v>
      </c>
      <c r="U53" s="172">
        <v>0.29466619066305788</v>
      </c>
    </row>
    <row r="54" spans="1:21" x14ac:dyDescent="0.15">
      <c r="A54" s="110" t="s">
        <v>120</v>
      </c>
      <c r="B54" s="110" t="s">
        <v>114</v>
      </c>
      <c r="C54" s="110" t="s">
        <v>43</v>
      </c>
      <c r="D54" s="110" t="s">
        <v>43</v>
      </c>
      <c r="E54" s="110" t="s">
        <v>43</v>
      </c>
      <c r="F54" s="110" t="s">
        <v>43</v>
      </c>
      <c r="G54" s="171">
        <v>788.40114499999993</v>
      </c>
      <c r="H54" s="171">
        <v>976.31372668181154</v>
      </c>
      <c r="I54" s="171">
        <v>1476.800337389413</v>
      </c>
      <c r="J54" s="171">
        <v>2830.6191753666949</v>
      </c>
      <c r="K54" s="171">
        <v>3797.8651820408618</v>
      </c>
      <c r="L54" s="171">
        <v>5009.2916534573196</v>
      </c>
      <c r="M54" s="171">
        <v>6763.9597217475239</v>
      </c>
      <c r="N54" s="171">
        <v>9168.3211795066745</v>
      </c>
      <c r="O54" s="171">
        <v>11982.55242274689</v>
      </c>
      <c r="P54" s="171">
        <v>15615.33157490444</v>
      </c>
      <c r="Q54" s="171">
        <v>20281.110529739559</v>
      </c>
      <c r="R54" s="171">
        <v>26258.919364749781</v>
      </c>
      <c r="S54" s="171">
        <v>33898.546816828682</v>
      </c>
      <c r="T54" s="171">
        <v>43556.142953021532</v>
      </c>
      <c r="U54" s="172">
        <v>0.30481749674645192</v>
      </c>
    </row>
    <row r="55" spans="1:21" x14ac:dyDescent="0.15">
      <c r="A55" s="110" t="s">
        <v>120</v>
      </c>
      <c r="B55" s="110" t="s">
        <v>224</v>
      </c>
      <c r="C55" s="110" t="s">
        <v>43</v>
      </c>
      <c r="D55" s="110" t="s">
        <v>43</v>
      </c>
      <c r="E55" s="110" t="s">
        <v>43</v>
      </c>
      <c r="F55" s="110" t="s">
        <v>43</v>
      </c>
      <c r="G55" s="171">
        <v>5.5250000000000004</v>
      </c>
      <c r="H55" s="171">
        <v>7.9791902044129444</v>
      </c>
      <c r="I55" s="171">
        <v>12.077769809095081</v>
      </c>
      <c r="J55" s="171">
        <v>35.056876471758713</v>
      </c>
      <c r="K55" s="171">
        <v>45.92841802272541</v>
      </c>
      <c r="L55" s="171">
        <v>70.906232493648886</v>
      </c>
      <c r="M55" s="171">
        <v>87.040801447617127</v>
      </c>
      <c r="N55" s="171">
        <v>130.2962955569202</v>
      </c>
      <c r="O55" s="171">
        <v>188.18598753598559</v>
      </c>
      <c r="P55" s="171">
        <v>262.6335367622616</v>
      </c>
      <c r="Q55" s="171">
        <v>363.74483380480729</v>
      </c>
      <c r="R55" s="171">
        <v>500.42841891176221</v>
      </c>
      <c r="S55" s="171">
        <v>684.39809097418834</v>
      </c>
      <c r="T55" s="171">
        <v>930.56367182990653</v>
      </c>
      <c r="U55" s="172">
        <v>0.40282441603163738</v>
      </c>
    </row>
    <row r="56" spans="1:21" x14ac:dyDescent="0.15">
      <c r="A56" s="110" t="s">
        <v>120</v>
      </c>
      <c r="B56" s="110" t="s">
        <v>95</v>
      </c>
      <c r="C56" s="110" t="s">
        <v>43</v>
      </c>
      <c r="D56" s="110" t="s">
        <v>511</v>
      </c>
      <c r="E56" s="110" t="s">
        <v>43</v>
      </c>
      <c r="F56" s="110" t="s">
        <v>2</v>
      </c>
      <c r="G56" s="171">
        <v>1.3736351887455001</v>
      </c>
      <c r="H56" s="171">
        <v>1.370252983750649</v>
      </c>
      <c r="I56" s="171">
        <v>1.366870778755799</v>
      </c>
      <c r="J56" s="171">
        <v>1.3636757975483469</v>
      </c>
      <c r="K56" s="171">
        <v>7.6547363371209016</v>
      </c>
      <c r="L56" s="171">
        <v>10.90865115286906</v>
      </c>
      <c r="M56" s="171">
        <v>10.880100180952139</v>
      </c>
      <c r="N56" s="171">
        <v>14.251900795380839</v>
      </c>
      <c r="O56" s="171">
        <v>18.58260360325815</v>
      </c>
      <c r="P56" s="171">
        <v>24.132386735663271</v>
      </c>
      <c r="Q56" s="171">
        <v>31.222230886471159</v>
      </c>
      <c r="R56" s="171">
        <v>41.014560510426939</v>
      </c>
      <c r="S56" s="171">
        <v>55.38847170580658</v>
      </c>
      <c r="T56" s="171">
        <v>74.37536908993664</v>
      </c>
      <c r="U56" s="172">
        <v>0.31600217081746118</v>
      </c>
    </row>
    <row r="57" spans="1:21" x14ac:dyDescent="0.15">
      <c r="A57" s="110" t="s">
        <v>120</v>
      </c>
      <c r="B57" s="110" t="s">
        <v>227</v>
      </c>
      <c r="C57" s="110" t="s">
        <v>43</v>
      </c>
      <c r="D57" s="110" t="s">
        <v>43</v>
      </c>
      <c r="E57" s="110" t="s">
        <v>43</v>
      </c>
      <c r="F57" s="110" t="s">
        <v>43</v>
      </c>
      <c r="G57" s="171">
        <v>0</v>
      </c>
      <c r="H57" s="171">
        <v>1.370252983750649</v>
      </c>
      <c r="I57" s="171">
        <v>10.979790735540989</v>
      </c>
      <c r="J57" s="171">
        <v>17.637990974853601</v>
      </c>
      <c r="K57" s="171">
        <v>25.698043417477312</v>
      </c>
      <c r="L57" s="171">
        <v>65.451906917214359</v>
      </c>
      <c r="M57" s="171">
        <v>73.98468123047455</v>
      </c>
      <c r="N57" s="171">
        <v>104.4669293715657</v>
      </c>
      <c r="O57" s="171">
        <v>143.90551285852749</v>
      </c>
      <c r="P57" s="171">
        <v>192.23287485381189</v>
      </c>
      <c r="Q57" s="171">
        <v>256.74462687588698</v>
      </c>
      <c r="R57" s="171">
        <v>341.86726640503042</v>
      </c>
      <c r="S57" s="171">
        <v>451.30397386471799</v>
      </c>
      <c r="T57" s="171">
        <v>592.61596897808704</v>
      </c>
      <c r="U57" s="172">
        <v>0.34613997246360523</v>
      </c>
    </row>
    <row r="58" spans="1:21" x14ac:dyDescent="0.15">
      <c r="A58" s="110" t="s">
        <v>120</v>
      </c>
      <c r="B58" s="110" t="s">
        <v>116</v>
      </c>
      <c r="C58" s="110" t="s">
        <v>43</v>
      </c>
      <c r="D58" s="110" t="s">
        <v>511</v>
      </c>
      <c r="E58" s="110" t="s">
        <v>43</v>
      </c>
      <c r="F58" s="110" t="s">
        <v>2</v>
      </c>
      <c r="G58" s="171">
        <v>212.57310158180169</v>
      </c>
      <c r="H58" s="171">
        <v>436.89647889401022</v>
      </c>
      <c r="I58" s="171">
        <v>1016.929386448582</v>
      </c>
      <c r="J58" s="171">
        <v>2488.717192091055</v>
      </c>
      <c r="K58" s="171">
        <v>3724.469100070301</v>
      </c>
      <c r="L58" s="171">
        <v>5931.0158866794618</v>
      </c>
      <c r="M58" s="171">
        <v>8197.7956160759768</v>
      </c>
      <c r="N58" s="171">
        <v>11201.510784353861</v>
      </c>
      <c r="O58" s="171">
        <v>15295.935662381509</v>
      </c>
      <c r="P58" s="171">
        <v>20713.177050994771</v>
      </c>
      <c r="Q58" s="171">
        <v>27804.10795753096</v>
      </c>
      <c r="R58" s="171">
        <v>36985.018417559942</v>
      </c>
      <c r="S58" s="171">
        <v>48743.136941672637</v>
      </c>
      <c r="T58" s="171">
        <v>63626.710539959153</v>
      </c>
      <c r="U58" s="172">
        <v>0.34009203640161051</v>
      </c>
    </row>
    <row r="59" spans="1:21" x14ac:dyDescent="0.15">
      <c r="A59" s="110" t="s">
        <v>120</v>
      </c>
      <c r="B59" s="110" t="s">
        <v>51</v>
      </c>
      <c r="C59" s="110" t="s">
        <v>43</v>
      </c>
      <c r="D59" s="110" t="s">
        <v>511</v>
      </c>
      <c r="E59" s="110" t="s">
        <v>43</v>
      </c>
      <c r="F59" s="110" t="s">
        <v>2</v>
      </c>
      <c r="G59" s="171">
        <v>11.042083510815919</v>
      </c>
      <c r="H59" s="171">
        <v>11.014895367770491</v>
      </c>
      <c r="I59" s="171">
        <v>10.987707224725071</v>
      </c>
      <c r="J59" s="171">
        <v>10.9620240960478</v>
      </c>
      <c r="K59" s="171">
        <v>10.93533762445843</v>
      </c>
      <c r="L59" s="171">
        <v>10.90865115286906</v>
      </c>
      <c r="M59" s="171">
        <v>10.880100180952139</v>
      </c>
      <c r="N59" s="171">
        <v>14.79616349070386</v>
      </c>
      <c r="O59" s="171">
        <v>19.6494713993342</v>
      </c>
      <c r="P59" s="171">
        <v>25.99785444623765</v>
      </c>
      <c r="Q59" s="171">
        <v>34.279684016393773</v>
      </c>
      <c r="R59" s="171">
        <v>45.057735033888711</v>
      </c>
      <c r="S59" s="171">
        <v>59.055168341755703</v>
      </c>
      <c r="T59" s="171">
        <v>76.995267953471</v>
      </c>
      <c r="U59" s="172">
        <v>0.32252670010295609</v>
      </c>
    </row>
    <row r="60" spans="1:21" x14ac:dyDescent="0.15">
      <c r="A60" s="110" t="s">
        <v>120</v>
      </c>
      <c r="B60" s="110" t="s">
        <v>100</v>
      </c>
      <c r="C60" s="110" t="s">
        <v>43</v>
      </c>
      <c r="D60" s="110" t="s">
        <v>44</v>
      </c>
      <c r="E60" s="110" t="s">
        <v>43</v>
      </c>
      <c r="F60" s="110" t="s">
        <v>44</v>
      </c>
      <c r="G60" s="171">
        <v>3440.01964</v>
      </c>
      <c r="H60" s="171">
        <v>4251.6237343528837</v>
      </c>
      <c r="I60" s="171">
        <v>6000.71685933963</v>
      </c>
      <c r="J60" s="171">
        <v>7622.7019671314974</v>
      </c>
      <c r="K60" s="171">
        <v>10191.40658874516</v>
      </c>
      <c r="L60" s="171">
        <v>14584.967730712789</v>
      </c>
      <c r="M60" s="171">
        <v>18472.527670957948</v>
      </c>
      <c r="N60" s="171">
        <v>23888.215751776592</v>
      </c>
      <c r="O60" s="171">
        <v>31112.768704067941</v>
      </c>
      <c r="P60" s="171">
        <v>40713.953234021799</v>
      </c>
      <c r="Q60" s="171">
        <v>53172.062378060633</v>
      </c>
      <c r="R60" s="171">
        <v>69026.883664904177</v>
      </c>
      <c r="S60" s="171">
        <v>89064.965405725059</v>
      </c>
      <c r="T60" s="171">
        <v>114154.9087318402</v>
      </c>
      <c r="U60" s="172">
        <v>0.29716573004636698</v>
      </c>
    </row>
    <row r="61" spans="1:21" x14ac:dyDescent="0.15">
      <c r="A61" s="110" t="s">
        <v>120</v>
      </c>
      <c r="B61" s="110" t="s">
        <v>103</v>
      </c>
      <c r="C61" s="110" t="s">
        <v>43</v>
      </c>
      <c r="D61" s="110" t="s">
        <v>511</v>
      </c>
      <c r="E61" s="110" t="s">
        <v>43</v>
      </c>
      <c r="F61" s="110" t="s">
        <v>2</v>
      </c>
      <c r="G61" s="171">
        <v>0</v>
      </c>
      <c r="H61" s="171">
        <v>0</v>
      </c>
      <c r="I61" s="171">
        <v>1.098770722472507</v>
      </c>
      <c r="J61" s="171">
        <v>1.09620240960478</v>
      </c>
      <c r="K61" s="171">
        <v>1.093533762445843</v>
      </c>
      <c r="L61" s="171">
        <v>1.090865115286906</v>
      </c>
      <c r="M61" s="171">
        <v>1.0880100180952139</v>
      </c>
      <c r="N61" s="171">
        <v>1.5245029594130339</v>
      </c>
      <c r="O61" s="171">
        <v>2.077634103655583</v>
      </c>
      <c r="P61" s="171">
        <v>2.8139397411481029</v>
      </c>
      <c r="Q61" s="171">
        <v>3.792515224595169</v>
      </c>
      <c r="R61" s="171">
        <v>5.0909359157468543</v>
      </c>
      <c r="S61" s="171">
        <v>6.8113502782264517</v>
      </c>
      <c r="T61" s="171">
        <v>9.0626566874453935</v>
      </c>
      <c r="U61" s="172">
        <v>0.35368469631728661</v>
      </c>
    </row>
    <row r="62" spans="1:21" x14ac:dyDescent="0.15">
      <c r="A62" s="110" t="s">
        <v>134</v>
      </c>
      <c r="B62" s="110" t="s">
        <v>170</v>
      </c>
      <c r="C62" s="110" t="s">
        <v>509</v>
      </c>
      <c r="D62" s="110" t="s">
        <v>513</v>
      </c>
      <c r="E62" s="110" t="s">
        <v>41</v>
      </c>
      <c r="F62" s="110" t="s">
        <v>41</v>
      </c>
      <c r="G62" s="171">
        <v>44.16833404326367</v>
      </c>
      <c r="H62" s="171">
        <v>44.05958147108197</v>
      </c>
      <c r="I62" s="171">
        <v>43.950828898900269</v>
      </c>
      <c r="J62" s="171">
        <v>0</v>
      </c>
      <c r="K62" s="171">
        <v>65.612025746750589</v>
      </c>
      <c r="L62" s="171">
        <v>76.360558070083414</v>
      </c>
      <c r="M62" s="171">
        <v>163.2015027142821</v>
      </c>
      <c r="N62" s="171">
        <v>215.24325679951511</v>
      </c>
      <c r="O62" s="171">
        <v>282.80541662744298</v>
      </c>
      <c r="P62" s="171">
        <v>370.32898869871929</v>
      </c>
      <c r="Q62" s="171">
        <v>483.47390921034838</v>
      </c>
      <c r="R62" s="171">
        <v>616.96738552805391</v>
      </c>
      <c r="S62" s="171">
        <v>761.21707730298874</v>
      </c>
      <c r="T62" s="171">
        <v>935.27439810443241</v>
      </c>
      <c r="U62" s="172">
        <v>0.28326518875393503</v>
      </c>
    </row>
    <row r="63" spans="1:21" x14ac:dyDescent="0.15">
      <c r="A63" s="110" t="s">
        <v>134</v>
      </c>
      <c r="B63" s="110" t="s">
        <v>138</v>
      </c>
      <c r="C63" s="110" t="s">
        <v>509</v>
      </c>
      <c r="D63" s="110" t="s">
        <v>513</v>
      </c>
      <c r="E63" s="110" t="s">
        <v>41</v>
      </c>
      <c r="F63" s="110" t="s">
        <v>41</v>
      </c>
      <c r="G63" s="171">
        <v>584.43844523272401</v>
      </c>
      <c r="H63" s="171">
        <v>440.34747438456492</v>
      </c>
      <c r="I63" s="171">
        <v>694.74212530063801</v>
      </c>
      <c r="J63" s="171">
        <v>1441.7037204606161</v>
      </c>
      <c r="K63" s="171">
        <v>2603.9114764355431</v>
      </c>
      <c r="L63" s="171">
        <v>3381.1908446642192</v>
      </c>
      <c r="M63" s="171">
        <v>4365.4791618361351</v>
      </c>
      <c r="N63" s="171">
        <v>5796.7864369547751</v>
      </c>
      <c r="O63" s="171">
        <v>7680.8224099435238</v>
      </c>
      <c r="P63" s="171">
        <v>9946.8595334687725</v>
      </c>
      <c r="Q63" s="171">
        <v>12784.93351923541</v>
      </c>
      <c r="R63" s="171">
        <v>16362.119818584129</v>
      </c>
      <c r="S63" s="171">
        <v>20844.425548694071</v>
      </c>
      <c r="T63" s="171">
        <v>26399.770746449169</v>
      </c>
      <c r="U63" s="172">
        <v>0.29316102008489198</v>
      </c>
    </row>
    <row r="64" spans="1:21" x14ac:dyDescent="0.15">
      <c r="A64" s="110" t="s">
        <v>134</v>
      </c>
      <c r="B64" s="110" t="s">
        <v>23</v>
      </c>
      <c r="C64" s="110" t="s">
        <v>509</v>
      </c>
      <c r="D64" s="110" t="s">
        <v>513</v>
      </c>
      <c r="E64" s="110" t="s">
        <v>41</v>
      </c>
      <c r="F64" s="110" t="s">
        <v>41</v>
      </c>
      <c r="G64" s="171">
        <v>382.40396758689081</v>
      </c>
      <c r="H64" s="171">
        <v>560.69494876912972</v>
      </c>
      <c r="I64" s="171">
        <v>427.75469165732449</v>
      </c>
      <c r="J64" s="171">
        <v>866.31133492385152</v>
      </c>
      <c r="K64" s="171">
        <v>1272.1791932212871</v>
      </c>
      <c r="L64" s="171">
        <v>1911.2174499156411</v>
      </c>
      <c r="M64" s="171">
        <v>2355.7917985361528</v>
      </c>
      <c r="N64" s="171">
        <v>2975.694132808545</v>
      </c>
      <c r="O64" s="171">
        <v>3745.6772164892641</v>
      </c>
      <c r="P64" s="171">
        <v>4703.4594600755654</v>
      </c>
      <c r="Q64" s="171">
        <v>5888.7848543559521</v>
      </c>
      <c r="R64" s="171">
        <v>7354.6467771873949</v>
      </c>
      <c r="S64" s="171">
        <v>9129.1823211391929</v>
      </c>
      <c r="T64" s="171">
        <v>11288.47395180099</v>
      </c>
      <c r="U64" s="172">
        <v>0.25087538683331578</v>
      </c>
    </row>
    <row r="65" spans="1:21" x14ac:dyDescent="0.15">
      <c r="A65" s="110" t="s">
        <v>134</v>
      </c>
      <c r="B65" s="110" t="s">
        <v>24</v>
      </c>
      <c r="C65" s="110" t="s">
        <v>509</v>
      </c>
      <c r="D65" s="110" t="s">
        <v>513</v>
      </c>
      <c r="E65" s="110" t="s">
        <v>41</v>
      </c>
      <c r="F65" s="110" t="s">
        <v>41</v>
      </c>
      <c r="G65" s="171">
        <v>1613.6289576321369</v>
      </c>
      <c r="H65" s="171">
        <v>1884.683176558066</v>
      </c>
      <c r="I65" s="171">
        <v>2739.0208631807359</v>
      </c>
      <c r="J65" s="171">
        <v>3369.898505960939</v>
      </c>
      <c r="K65" s="171">
        <v>3786.4900971536008</v>
      </c>
      <c r="L65" s="171">
        <v>4338.1053005992162</v>
      </c>
      <c r="M65" s="171">
        <v>5497.7802365523321</v>
      </c>
      <c r="N65" s="171">
        <v>6979.9043053622399</v>
      </c>
      <c r="O65" s="171">
        <v>8842.6485411250433</v>
      </c>
      <c r="P65" s="171">
        <v>11176.716722905579</v>
      </c>
      <c r="Q65" s="171">
        <v>14091.56422290296</v>
      </c>
      <c r="R65" s="171">
        <v>17718.659300739189</v>
      </c>
      <c r="S65" s="171">
        <v>22215.14406524038</v>
      </c>
      <c r="T65" s="171">
        <v>27848.088556698909</v>
      </c>
      <c r="U65" s="172">
        <v>0.26083509255761589</v>
      </c>
    </row>
    <row r="66" spans="1:21" x14ac:dyDescent="0.15">
      <c r="A66" s="110" t="s">
        <v>134</v>
      </c>
      <c r="B66" s="110" t="s">
        <v>30</v>
      </c>
      <c r="C66" s="110" t="s">
        <v>509</v>
      </c>
      <c r="D66" s="110" t="s">
        <v>509</v>
      </c>
      <c r="E66" s="110" t="s">
        <v>41</v>
      </c>
      <c r="F66" s="110" t="s">
        <v>41</v>
      </c>
      <c r="G66" s="171">
        <v>234.63102410462531</v>
      </c>
      <c r="H66" s="171">
        <v>253.3425934587213</v>
      </c>
      <c r="I66" s="171">
        <v>406.54516731482749</v>
      </c>
      <c r="J66" s="171">
        <v>427.51893974586432</v>
      </c>
      <c r="K66" s="171">
        <v>656.12025746750589</v>
      </c>
      <c r="L66" s="171">
        <v>796.33153415944139</v>
      </c>
      <c r="M66" s="171">
        <v>1120.650318638071</v>
      </c>
      <c r="N66" s="171">
        <v>1456.4824578818041</v>
      </c>
      <c r="O66" s="171">
        <v>1888.343465072049</v>
      </c>
      <c r="P66" s="171">
        <v>2394.2505497873881</v>
      </c>
      <c r="Q66" s="171">
        <v>2938.267645780832</v>
      </c>
      <c r="R66" s="171">
        <v>3600.5245901283552</v>
      </c>
      <c r="S66" s="171">
        <v>4404.2915272820692</v>
      </c>
      <c r="T66" s="171">
        <v>5365.7438569532551</v>
      </c>
      <c r="U66" s="172">
        <v>0.25073610929625151</v>
      </c>
    </row>
    <row r="67" spans="1:21" x14ac:dyDescent="0.15">
      <c r="A67" s="110" t="s">
        <v>134</v>
      </c>
      <c r="B67" s="110" t="s">
        <v>192</v>
      </c>
      <c r="C67" s="110" t="s">
        <v>509</v>
      </c>
      <c r="D67" s="110" t="s">
        <v>512</v>
      </c>
      <c r="E67" s="110" t="s">
        <v>41</v>
      </c>
      <c r="F67" s="110" t="s">
        <v>2</v>
      </c>
      <c r="G67" s="171">
        <v>0</v>
      </c>
      <c r="H67" s="171">
        <v>0</v>
      </c>
      <c r="I67" s="171">
        <v>0</v>
      </c>
      <c r="J67" s="171">
        <v>0</v>
      </c>
      <c r="K67" s="171">
        <v>0</v>
      </c>
      <c r="L67" s="171">
        <v>10</v>
      </c>
      <c r="M67" s="171">
        <v>10</v>
      </c>
      <c r="N67" s="171">
        <v>13.602086435100469</v>
      </c>
      <c r="O67" s="171">
        <v>18.246492605622048</v>
      </c>
      <c r="P67" s="171">
        <v>24.15223625793967</v>
      </c>
      <c r="Q67" s="171">
        <v>31.562319350614981</v>
      </c>
      <c r="R67" s="171">
        <v>40.741526538928738</v>
      </c>
      <c r="S67" s="171">
        <v>51.973190299872158</v>
      </c>
      <c r="T67" s="171">
        <v>65.554970742985844</v>
      </c>
      <c r="U67" s="172">
        <v>0.30815120875867258</v>
      </c>
    </row>
    <row r="68" spans="1:21" x14ac:dyDescent="0.15">
      <c r="A68" s="110" t="s">
        <v>134</v>
      </c>
      <c r="B68" s="110" t="s">
        <v>31</v>
      </c>
      <c r="C68" s="110" t="s">
        <v>509</v>
      </c>
      <c r="D68" s="110" t="s">
        <v>509</v>
      </c>
      <c r="E68" s="110" t="s">
        <v>41</v>
      </c>
      <c r="F68" s="110" t="s">
        <v>41</v>
      </c>
      <c r="G68" s="171">
        <v>6246.6837310915034</v>
      </c>
      <c r="H68" s="171">
        <v>8719.9477176339151</v>
      </c>
      <c r="I68" s="171">
        <v>11419.862009185361</v>
      </c>
      <c r="J68" s="171">
        <v>16111.386689102959</v>
      </c>
      <c r="K68" s="171">
        <v>22672.75074793056</v>
      </c>
      <c r="L68" s="171">
        <v>27945.44965142478</v>
      </c>
      <c r="M68" s="171">
        <v>35813.03160842089</v>
      </c>
      <c r="N68" s="171">
        <v>47074.099713787953</v>
      </c>
      <c r="O68" s="171">
        <v>61729.617931173081</v>
      </c>
      <c r="P68" s="171">
        <v>80762.970866174539</v>
      </c>
      <c r="Q68" s="171">
        <v>105438.07040806131</v>
      </c>
      <c r="R68" s="171">
        <v>137102.37784341141</v>
      </c>
      <c r="S68" s="171">
        <v>173720.97396265189</v>
      </c>
      <c r="T68" s="171">
        <v>217599.72425028321</v>
      </c>
      <c r="U68" s="172">
        <v>0.29403291175922552</v>
      </c>
    </row>
    <row r="69" spans="1:21" x14ac:dyDescent="0.15">
      <c r="A69" s="110" t="s">
        <v>134</v>
      </c>
      <c r="B69" s="110" t="s">
        <v>32</v>
      </c>
      <c r="C69" s="110" t="s">
        <v>509</v>
      </c>
      <c r="D69" s="110" t="s">
        <v>509</v>
      </c>
      <c r="E69" s="110" t="s">
        <v>41</v>
      </c>
      <c r="F69" s="110" t="s">
        <v>41</v>
      </c>
      <c r="G69" s="171">
        <v>10</v>
      </c>
      <c r="H69" s="171">
        <v>20</v>
      </c>
      <c r="I69" s="171">
        <v>40</v>
      </c>
      <c r="J69" s="171">
        <v>139.62024096047799</v>
      </c>
      <c r="K69" s="171">
        <v>149.3533762445843</v>
      </c>
      <c r="L69" s="171">
        <v>149.08651152869061</v>
      </c>
      <c r="M69" s="171">
        <v>158.80100180952141</v>
      </c>
      <c r="N69" s="171">
        <v>196.00112434460399</v>
      </c>
      <c r="O69" s="171">
        <v>241.5142320416677</v>
      </c>
      <c r="P69" s="171">
        <v>296.96423827702051</v>
      </c>
      <c r="Q69" s="171">
        <v>364.19441046852648</v>
      </c>
      <c r="R69" s="171">
        <v>445.28473157192838</v>
      </c>
      <c r="S69" s="171">
        <v>542.55130906047248</v>
      </c>
      <c r="T69" s="171">
        <v>657.72947996792436</v>
      </c>
      <c r="U69" s="172">
        <v>0.22509729629100159</v>
      </c>
    </row>
    <row r="70" spans="1:21" x14ac:dyDescent="0.15">
      <c r="A70" s="110" t="s">
        <v>134</v>
      </c>
      <c r="B70" s="110" t="s">
        <v>46</v>
      </c>
      <c r="C70" s="110" t="s">
        <v>509</v>
      </c>
      <c r="D70" s="110" t="s">
        <v>513</v>
      </c>
      <c r="E70" s="110" t="s">
        <v>41</v>
      </c>
      <c r="F70" s="110" t="s">
        <v>41</v>
      </c>
      <c r="G70" s="171">
        <v>1605.450847886905</v>
      </c>
      <c r="H70" s="171">
        <v>1764.981083913475</v>
      </c>
      <c r="I70" s="171">
        <v>3061.246418338415</v>
      </c>
      <c r="J70" s="171">
        <v>4724.3015833586114</v>
      </c>
      <c r="K70" s="171">
        <v>5927.1269843521204</v>
      </c>
      <c r="L70" s="171">
        <v>7757.9456690906854</v>
      </c>
      <c r="M70" s="171">
        <v>9569.5014109236618</v>
      </c>
      <c r="N70" s="171">
        <v>12444.94254316592</v>
      </c>
      <c r="O70" s="171">
        <v>15816.41014167832</v>
      </c>
      <c r="P70" s="171">
        <v>19884.500280524378</v>
      </c>
      <c r="Q70" s="171">
        <v>24981.26033966988</v>
      </c>
      <c r="R70" s="171">
        <v>31324.400050681459</v>
      </c>
      <c r="S70" s="171">
        <v>39180.1673336803</v>
      </c>
      <c r="T70" s="171">
        <v>48804.219510864568</v>
      </c>
      <c r="U70" s="172">
        <v>0.26206333969982532</v>
      </c>
    </row>
    <row r="71" spans="1:21" x14ac:dyDescent="0.15">
      <c r="A71" s="110" t="s">
        <v>134</v>
      </c>
      <c r="B71" s="110" t="s">
        <v>37</v>
      </c>
      <c r="C71" s="110" t="s">
        <v>509</v>
      </c>
      <c r="D71" s="110" t="s">
        <v>509</v>
      </c>
      <c r="E71" s="110" t="s">
        <v>41</v>
      </c>
      <c r="F71" s="110" t="s">
        <v>41</v>
      </c>
      <c r="G71" s="171">
        <v>658.84121310109128</v>
      </c>
      <c r="H71" s="171">
        <v>779.12151274913379</v>
      </c>
      <c r="I71" s="171">
        <v>801.02494320512562</v>
      </c>
      <c r="J71" s="171">
        <v>1695.5052091791649</v>
      </c>
      <c r="K71" s="171">
        <v>1999.6218102031889</v>
      </c>
      <c r="L71" s="171">
        <v>2416.2884227821328</v>
      </c>
      <c r="M71" s="171">
        <v>3128.494626419013</v>
      </c>
      <c r="N71" s="171">
        <v>3939.5245532989939</v>
      </c>
      <c r="O71" s="171">
        <v>4953.5487962326333</v>
      </c>
      <c r="P71" s="171">
        <v>6216.5789362061951</v>
      </c>
      <c r="Q71" s="171">
        <v>7782.7653326230447</v>
      </c>
      <c r="R71" s="171">
        <v>9715.5533771825812</v>
      </c>
      <c r="S71" s="171">
        <v>12088.65225790536</v>
      </c>
      <c r="T71" s="171">
        <v>14974.29943016309</v>
      </c>
      <c r="U71" s="172">
        <v>0.25067492540277198</v>
      </c>
    </row>
    <row r="72" spans="1:21" x14ac:dyDescent="0.15">
      <c r="A72" s="110" t="s">
        <v>134</v>
      </c>
      <c r="B72" s="110" t="s">
        <v>113</v>
      </c>
      <c r="C72" s="110" t="s">
        <v>509</v>
      </c>
      <c r="D72" s="110" t="s">
        <v>509</v>
      </c>
      <c r="E72" s="110" t="s">
        <v>41</v>
      </c>
      <c r="F72" s="110" t="s">
        <v>41</v>
      </c>
      <c r="G72" s="171">
        <v>380.22042181366157</v>
      </c>
      <c r="H72" s="171">
        <v>390.44686103311483</v>
      </c>
      <c r="I72" s="171">
        <v>444.56975286537738</v>
      </c>
      <c r="J72" s="171">
        <v>531.36703613005557</v>
      </c>
      <c r="K72" s="171">
        <v>482.7368168560451</v>
      </c>
      <c r="L72" s="171">
        <v>481.80279035041713</v>
      </c>
      <c r="M72" s="171">
        <v>546.08410741903776</v>
      </c>
      <c r="N72" s="171">
        <v>708.36749651613854</v>
      </c>
      <c r="O72" s="171">
        <v>916.82980494454284</v>
      </c>
      <c r="P72" s="171">
        <v>1164.9864351880981</v>
      </c>
      <c r="Q72" s="171">
        <v>1441.9260498424881</v>
      </c>
      <c r="R72" s="171">
        <v>1782.2879829582389</v>
      </c>
      <c r="S72" s="171">
        <v>2199.8128676313509</v>
      </c>
      <c r="T72" s="171">
        <v>2704.8025288333788</v>
      </c>
      <c r="U72" s="172">
        <v>0.25680530080713521</v>
      </c>
    </row>
    <row r="73" spans="1:21" x14ac:dyDescent="0.15">
      <c r="A73" s="110" t="s">
        <v>134</v>
      </c>
      <c r="B73" s="110" t="s">
        <v>442</v>
      </c>
      <c r="C73" s="110" t="s">
        <v>509</v>
      </c>
      <c r="D73" s="110" t="s">
        <v>513</v>
      </c>
      <c r="E73" s="110" t="s">
        <v>41</v>
      </c>
      <c r="F73" s="110" t="s">
        <v>41</v>
      </c>
      <c r="G73" s="171">
        <v>55.210417554079577</v>
      </c>
      <c r="H73" s="171">
        <v>68.089372206622954</v>
      </c>
      <c r="I73" s="171">
        <v>34.963121674175213</v>
      </c>
      <c r="J73" s="171">
        <v>32.88607228814341</v>
      </c>
      <c r="K73" s="171">
        <v>54.676688122292163</v>
      </c>
      <c r="L73" s="171">
        <v>98.177860375821538</v>
      </c>
      <c r="M73" s="171">
        <v>217.60200361904279</v>
      </c>
      <c r="N73" s="171">
        <v>272.03014551302391</v>
      </c>
      <c r="O73" s="171">
        <v>339.15420465050931</v>
      </c>
      <c r="P73" s="171">
        <v>421.79357321259278</v>
      </c>
      <c r="Q73" s="171">
        <v>523.3745847871794</v>
      </c>
      <c r="R73" s="171">
        <v>648.05349935755817</v>
      </c>
      <c r="S73" s="171">
        <v>800.16930629662738</v>
      </c>
      <c r="T73" s="171">
        <v>983.85701236621776</v>
      </c>
      <c r="U73" s="172">
        <v>0.24053742504278161</v>
      </c>
    </row>
    <row r="74" spans="1:21" x14ac:dyDescent="0.15">
      <c r="A74" s="110" t="s">
        <v>134</v>
      </c>
      <c r="B74" s="110" t="s">
        <v>223</v>
      </c>
      <c r="C74" s="110" t="s">
        <v>509</v>
      </c>
      <c r="D74" s="110" t="s">
        <v>42</v>
      </c>
      <c r="E74" s="110" t="s">
        <v>41</v>
      </c>
      <c r="F74" s="110" t="s">
        <v>42</v>
      </c>
      <c r="G74" s="171">
        <v>33.15</v>
      </c>
      <c r="H74" s="171">
        <v>33.044686103311477</v>
      </c>
      <c r="I74" s="171">
        <v>32.939372206622963</v>
      </c>
      <c r="J74" s="171">
        <v>32.865821692273791</v>
      </c>
      <c r="K74" s="171">
        <v>32.806012873375288</v>
      </c>
      <c r="L74" s="171">
        <v>32.725953458607179</v>
      </c>
      <c r="M74" s="171">
        <v>0</v>
      </c>
      <c r="N74" s="171">
        <v>32.557338950375851</v>
      </c>
      <c r="O74" s="171">
        <v>39.502146851780587</v>
      </c>
      <c r="P74" s="171">
        <v>47.735562556311287</v>
      </c>
      <c r="Q74" s="171">
        <v>57.577839205539632</v>
      </c>
      <c r="R74" s="171">
        <v>69.321779486530488</v>
      </c>
      <c r="S74" s="171">
        <v>83.306636401511454</v>
      </c>
      <c r="T74" s="171">
        <v>99.660027699150717</v>
      </c>
      <c r="U74" s="172" t="s">
        <v>406</v>
      </c>
    </row>
    <row r="75" spans="1:21" x14ac:dyDescent="0.15">
      <c r="A75" s="110" t="s">
        <v>134</v>
      </c>
      <c r="B75" s="110" t="s">
        <v>96</v>
      </c>
      <c r="C75" s="110" t="s">
        <v>509</v>
      </c>
      <c r="D75" s="110" t="s">
        <v>513</v>
      </c>
      <c r="E75" s="110" t="s">
        <v>41</v>
      </c>
      <c r="F75" s="110" t="s">
        <v>41</v>
      </c>
      <c r="G75" s="171">
        <v>55.210417554079577</v>
      </c>
      <c r="H75" s="171">
        <v>971.61071007859016</v>
      </c>
      <c r="I75" s="171">
        <v>719.75414449450136</v>
      </c>
      <c r="J75" s="171">
        <v>833.62776865271189</v>
      </c>
      <c r="K75" s="171">
        <v>995.92054371912036</v>
      </c>
      <c r="L75" s="171">
        <v>1311.042491930883</v>
      </c>
      <c r="M75" s="171">
        <v>1744.094125514252</v>
      </c>
      <c r="N75" s="171">
        <v>2271.8374871777501</v>
      </c>
      <c r="O75" s="171">
        <v>2874.687052087681</v>
      </c>
      <c r="P75" s="171">
        <v>3582.024056948087</v>
      </c>
      <c r="Q75" s="171">
        <v>4457.8774831823721</v>
      </c>
      <c r="R75" s="171">
        <v>5536.8665906276938</v>
      </c>
      <c r="S75" s="171">
        <v>6858.2771076307117</v>
      </c>
      <c r="T75" s="171">
        <v>8456.0079493770409</v>
      </c>
      <c r="U75" s="172">
        <v>0.25297443229018279</v>
      </c>
    </row>
    <row r="76" spans="1:21" x14ac:dyDescent="0.15">
      <c r="A76" s="110" t="s">
        <v>134</v>
      </c>
      <c r="B76" s="110" t="s">
        <v>139</v>
      </c>
      <c r="C76" s="110" t="s">
        <v>509</v>
      </c>
      <c r="D76" s="110" t="s">
        <v>513</v>
      </c>
      <c r="E76" s="110" t="s">
        <v>41</v>
      </c>
      <c r="F76" s="110" t="s">
        <v>41</v>
      </c>
      <c r="G76" s="171">
        <v>674.98074325950199</v>
      </c>
      <c r="H76" s="171">
        <v>795.84102242787253</v>
      </c>
      <c r="I76" s="171">
        <v>958.56796347351155</v>
      </c>
      <c r="J76" s="171">
        <v>1708.2606361104331</v>
      </c>
      <c r="K76" s="171">
        <v>2430.4588398067522</v>
      </c>
      <c r="L76" s="171">
        <v>2947.5659146896228</v>
      </c>
      <c r="M76" s="171">
        <v>3386.512449712342</v>
      </c>
      <c r="N76" s="171">
        <v>4505.9051627023173</v>
      </c>
      <c r="O76" s="171">
        <v>5982.8895877410732</v>
      </c>
      <c r="P76" s="171">
        <v>7933.7829713760784</v>
      </c>
      <c r="Q76" s="171">
        <v>10250.523935607111</v>
      </c>
      <c r="R76" s="171">
        <v>13174.4793932831</v>
      </c>
      <c r="S76" s="171">
        <v>16867.16921382404</v>
      </c>
      <c r="T76" s="171">
        <v>21459.702586977772</v>
      </c>
      <c r="U76" s="172">
        <v>0.3018261863650793</v>
      </c>
    </row>
    <row r="77" spans="1:21" x14ac:dyDescent="0.15">
      <c r="A77" s="110" t="s">
        <v>134</v>
      </c>
      <c r="B77" s="110" t="s">
        <v>127</v>
      </c>
      <c r="C77" s="110" t="s">
        <v>509</v>
      </c>
      <c r="D77" s="110" t="s">
        <v>513</v>
      </c>
      <c r="E77" s="110" t="s">
        <v>41</v>
      </c>
      <c r="F77" s="110" t="s">
        <v>41</v>
      </c>
      <c r="G77" s="171">
        <v>302.13927247504722</v>
      </c>
      <c r="H77" s="171">
        <v>1161.9155625280409</v>
      </c>
      <c r="I77" s="171">
        <v>1356.702040907812</v>
      </c>
      <c r="J77" s="171">
        <v>1940.107445741844</v>
      </c>
      <c r="K77" s="171">
        <v>2209.0765921752641</v>
      </c>
      <c r="L77" s="171">
        <v>2690.840928694704</v>
      </c>
      <c r="M77" s="171">
        <v>2958.4180325713851</v>
      </c>
      <c r="N77" s="171">
        <v>3683.7516018601091</v>
      </c>
      <c r="O77" s="171">
        <v>4741.0216339391818</v>
      </c>
      <c r="P77" s="171">
        <v>6086.4533025094161</v>
      </c>
      <c r="Q77" s="171">
        <v>7814.4498777077206</v>
      </c>
      <c r="R77" s="171">
        <v>9988.3290764698559</v>
      </c>
      <c r="S77" s="171">
        <v>12708.777124570661</v>
      </c>
      <c r="T77" s="171">
        <v>16076.83017408365</v>
      </c>
      <c r="U77" s="172">
        <v>0.27356209933294529</v>
      </c>
    </row>
    <row r="78" spans="1:21" x14ac:dyDescent="0.15">
      <c r="A78" s="110" t="s">
        <v>134</v>
      </c>
      <c r="B78" s="110" t="s">
        <v>473</v>
      </c>
      <c r="C78" s="110" t="s">
        <v>509</v>
      </c>
      <c r="D78" s="110" t="s">
        <v>513</v>
      </c>
      <c r="E78" s="110" t="s">
        <v>41</v>
      </c>
      <c r="F78" s="110" t="s">
        <v>41</v>
      </c>
      <c r="G78" s="171">
        <v>1685.4708564060691</v>
      </c>
      <c r="H78" s="171">
        <v>2035.130037591181</v>
      </c>
      <c r="I78" s="171">
        <v>2225.4388175400841</v>
      </c>
      <c r="J78" s="171">
        <v>3491.4427951135131</v>
      </c>
      <c r="K78" s="171">
        <v>4833.1185863418623</v>
      </c>
      <c r="L78" s="171">
        <v>5419.85971776523</v>
      </c>
      <c r="M78" s="171">
        <v>5856.2748629713451</v>
      </c>
      <c r="N78" s="171">
        <v>7767.7587605103909</v>
      </c>
      <c r="O78" s="171">
        <v>10250.00190135388</v>
      </c>
      <c r="P78" s="171">
        <v>13407.887088771031</v>
      </c>
      <c r="Q78" s="171">
        <v>16994.158429078219</v>
      </c>
      <c r="R78" s="171">
        <v>21445.852532252829</v>
      </c>
      <c r="S78" s="171">
        <v>26944.912140396271</v>
      </c>
      <c r="T78" s="171">
        <v>33660.02743975044</v>
      </c>
      <c r="U78" s="172">
        <v>0.28380482015659592</v>
      </c>
    </row>
    <row r="79" spans="1:21" x14ac:dyDescent="0.15">
      <c r="A79" s="110" t="s">
        <v>134</v>
      </c>
      <c r="B79" s="110" t="s">
        <v>98</v>
      </c>
      <c r="C79" s="110" t="s">
        <v>509</v>
      </c>
      <c r="D79" s="110" t="s">
        <v>513</v>
      </c>
      <c r="E79" s="110" t="s">
        <v>41</v>
      </c>
      <c r="F79" s="110" t="s">
        <v>41</v>
      </c>
      <c r="G79" s="171">
        <v>754.01761012456484</v>
      </c>
      <c r="H79" s="171">
        <v>743.47875465688298</v>
      </c>
      <c r="I79" s="171">
        <v>775.84089602311053</v>
      </c>
      <c r="J79" s="171">
        <v>914.90122408483489</v>
      </c>
      <c r="K79" s="171">
        <v>1242.695299245647</v>
      </c>
      <c r="L79" s="171">
        <v>1542.147869001491</v>
      </c>
      <c r="M79" s="171">
        <v>2432.111948807581</v>
      </c>
      <c r="N79" s="171">
        <v>3216.757708778965</v>
      </c>
      <c r="O79" s="171">
        <v>4229.1182414599853</v>
      </c>
      <c r="P79" s="171">
        <v>5528.8094542899189</v>
      </c>
      <c r="Q79" s="171">
        <v>7189.1112073133736</v>
      </c>
      <c r="R79" s="171">
        <v>9300.1976712825381</v>
      </c>
      <c r="S79" s="171">
        <v>11562.69978251268</v>
      </c>
      <c r="T79" s="171">
        <v>14279.729258403941</v>
      </c>
      <c r="U79" s="172">
        <v>0.28771420773723078</v>
      </c>
    </row>
    <row r="80" spans="1:21" x14ac:dyDescent="0.15">
      <c r="A80" s="110" t="s">
        <v>134</v>
      </c>
      <c r="B80" s="110" t="s">
        <v>34</v>
      </c>
      <c r="C80" s="110" t="s">
        <v>509</v>
      </c>
      <c r="D80" s="110" t="s">
        <v>509</v>
      </c>
      <c r="E80" s="110" t="s">
        <v>41</v>
      </c>
      <c r="F80" s="110" t="s">
        <v>41</v>
      </c>
      <c r="G80" s="171">
        <v>22.084167021631831</v>
      </c>
      <c r="H80" s="171">
        <v>22.029790735540981</v>
      </c>
      <c r="I80" s="171">
        <v>21.975414449450131</v>
      </c>
      <c r="J80" s="171">
        <v>109.620240960478</v>
      </c>
      <c r="K80" s="171">
        <v>218.70675248916859</v>
      </c>
      <c r="L80" s="171">
        <v>318.17302305738122</v>
      </c>
      <c r="M80" s="171">
        <v>317.60200361904282</v>
      </c>
      <c r="N80" s="171">
        <v>390.0501029133253</v>
      </c>
      <c r="O80" s="171">
        <v>478.90399149382029</v>
      </c>
      <c r="P80" s="171">
        <v>587.85022658543096</v>
      </c>
      <c r="Q80" s="171">
        <v>721.29030652665949</v>
      </c>
      <c r="R80" s="171">
        <v>884.47930018648242</v>
      </c>
      <c r="S80" s="171">
        <v>1083.657834413465</v>
      </c>
      <c r="T80" s="171">
        <v>1324.468809105495</v>
      </c>
      <c r="U80" s="172">
        <v>0.22629249870597731</v>
      </c>
    </row>
    <row r="81" spans="1:21" x14ac:dyDescent="0.15">
      <c r="A81" s="110" t="s">
        <v>134</v>
      </c>
      <c r="B81" s="110" t="s">
        <v>99</v>
      </c>
      <c r="C81" s="110" t="s">
        <v>509</v>
      </c>
      <c r="D81" s="110" t="s">
        <v>509</v>
      </c>
      <c r="E81" s="110" t="s">
        <v>41</v>
      </c>
      <c r="F81" s="110" t="s">
        <v>41</v>
      </c>
      <c r="G81" s="171">
        <v>222.0841670216318</v>
      </c>
      <c r="H81" s="171">
        <v>222.02979073554101</v>
      </c>
      <c r="I81" s="171">
        <v>432.96312167417523</v>
      </c>
      <c r="J81" s="171">
        <v>654.81012048023899</v>
      </c>
      <c r="K81" s="171">
        <v>866.70555950919641</v>
      </c>
      <c r="L81" s="171">
        <v>1167.633637147788</v>
      </c>
      <c r="M81" s="171">
        <v>1388.128811465712</v>
      </c>
      <c r="N81" s="171">
        <v>1798.2797949161079</v>
      </c>
      <c r="O81" s="171">
        <v>2321.8094959927221</v>
      </c>
      <c r="P81" s="171">
        <v>2978.4881734484579</v>
      </c>
      <c r="Q81" s="171">
        <v>3809.0115470501419</v>
      </c>
      <c r="R81" s="171">
        <v>4856.0713477569516</v>
      </c>
      <c r="S81" s="171">
        <v>6171.9717748544726</v>
      </c>
      <c r="T81" s="171">
        <v>7819.3873471080697</v>
      </c>
      <c r="U81" s="172">
        <v>0.28011502234341351</v>
      </c>
    </row>
    <row r="82" spans="1:21" x14ac:dyDescent="0.15">
      <c r="A82" s="110" t="s">
        <v>134</v>
      </c>
      <c r="B82" s="110" t="s">
        <v>52</v>
      </c>
      <c r="C82" s="110" t="s">
        <v>509</v>
      </c>
      <c r="D82" s="110" t="s">
        <v>42</v>
      </c>
      <c r="E82" s="110" t="s">
        <v>41</v>
      </c>
      <c r="F82" s="110" t="s">
        <v>42</v>
      </c>
      <c r="G82" s="171">
        <v>685.1</v>
      </c>
      <c r="H82" s="171">
        <v>682.92351280177058</v>
      </c>
      <c r="I82" s="171">
        <v>1119.93865502518</v>
      </c>
      <c r="J82" s="171">
        <v>1226.9391867242371</v>
      </c>
      <c r="K82" s="171">
        <v>1421.5938911795961</v>
      </c>
      <c r="L82" s="171">
        <v>1745.3841844590499</v>
      </c>
      <c r="M82" s="171">
        <v>2067.219034380907</v>
      </c>
      <c r="N82" s="171">
        <v>2716.193976657119</v>
      </c>
      <c r="O82" s="171">
        <v>3440.3715661573542</v>
      </c>
      <c r="P82" s="171">
        <v>4341.4543543864129</v>
      </c>
      <c r="Q82" s="171">
        <v>5460.5949388223644</v>
      </c>
      <c r="R82" s="171">
        <v>6848.4098878218711</v>
      </c>
      <c r="S82" s="171">
        <v>8524.4546637391868</v>
      </c>
      <c r="T82" s="171">
        <v>10564.94632323083</v>
      </c>
      <c r="U82" s="172">
        <v>0.26244231460696138</v>
      </c>
    </row>
    <row r="83" spans="1:21" x14ac:dyDescent="0.15">
      <c r="A83" s="110" t="s">
        <v>134</v>
      </c>
      <c r="B83" s="110" t="s">
        <v>53</v>
      </c>
      <c r="C83" s="110" t="s">
        <v>509</v>
      </c>
      <c r="D83" s="110" t="s">
        <v>513</v>
      </c>
      <c r="E83" s="110" t="s">
        <v>41</v>
      </c>
      <c r="F83" s="110" t="s">
        <v>41</v>
      </c>
      <c r="G83" s="171">
        <v>43.126250532447749</v>
      </c>
      <c r="H83" s="171">
        <v>141.16384904547539</v>
      </c>
      <c r="I83" s="171">
        <v>182.84019392142591</v>
      </c>
      <c r="J83" s="171">
        <v>218.41263613846519</v>
      </c>
      <c r="K83" s="171">
        <v>284.31877823591918</v>
      </c>
      <c r="L83" s="171">
        <v>447.25469726763151</v>
      </c>
      <c r="M83" s="171">
        <v>554.88510922855914</v>
      </c>
      <c r="N83" s="171">
        <v>746.78787919286924</v>
      </c>
      <c r="O83" s="171">
        <v>947.14940974884996</v>
      </c>
      <c r="P83" s="171">
        <v>1184.816233400049</v>
      </c>
      <c r="Q83" s="171">
        <v>1473.507389656183</v>
      </c>
      <c r="R83" s="171">
        <v>1825.310054735171</v>
      </c>
      <c r="S83" s="171">
        <v>2256.3836690885601</v>
      </c>
      <c r="T83" s="171">
        <v>2777.540051126653</v>
      </c>
      <c r="U83" s="172">
        <v>0.25870067666513069</v>
      </c>
    </row>
    <row r="84" spans="1:21" x14ac:dyDescent="0.15">
      <c r="A84" s="110" t="s">
        <v>134</v>
      </c>
      <c r="B84" s="110" t="s">
        <v>81</v>
      </c>
      <c r="C84" s="110" t="s">
        <v>509</v>
      </c>
      <c r="D84" s="110" t="s">
        <v>509</v>
      </c>
      <c r="E84" s="110" t="s">
        <v>41</v>
      </c>
      <c r="F84" s="110" t="s">
        <v>41</v>
      </c>
      <c r="G84" s="171">
        <v>0.34230458883529341</v>
      </c>
      <c r="H84" s="171">
        <v>0.34146175640088527</v>
      </c>
      <c r="I84" s="171">
        <v>0.34061892396647708</v>
      </c>
      <c r="J84" s="171">
        <v>1.09620240960478</v>
      </c>
      <c r="K84" s="171">
        <v>1.093533762445843</v>
      </c>
      <c r="L84" s="171">
        <v>2.181730230573812</v>
      </c>
      <c r="M84" s="171">
        <v>2.1760200361904278</v>
      </c>
      <c r="N84" s="171">
        <v>2.8016353315974771</v>
      </c>
      <c r="O84" s="171">
        <v>3.6021686974402809</v>
      </c>
      <c r="P84" s="171">
        <v>4.5326997946484493</v>
      </c>
      <c r="Q84" s="171">
        <v>5.523778242139219</v>
      </c>
      <c r="R84" s="171">
        <v>6.7247126824321892</v>
      </c>
      <c r="S84" s="171">
        <v>8.1788704441634561</v>
      </c>
      <c r="T84" s="171">
        <v>9.9082373965023827</v>
      </c>
      <c r="U84" s="172">
        <v>0.24178853203404849</v>
      </c>
    </row>
    <row r="85" spans="1:21" x14ac:dyDescent="0.15">
      <c r="A85" s="110" t="s">
        <v>162</v>
      </c>
      <c r="B85" s="110" t="s">
        <v>138</v>
      </c>
      <c r="C85" s="110" t="s">
        <v>512</v>
      </c>
      <c r="D85" s="110" t="s">
        <v>513</v>
      </c>
      <c r="E85" s="110" t="s">
        <v>2</v>
      </c>
      <c r="F85" s="110" t="s">
        <v>41</v>
      </c>
      <c r="G85" s="171">
        <v>143.54708564060689</v>
      </c>
      <c r="H85" s="171">
        <v>143.1936397810164</v>
      </c>
      <c r="I85" s="171">
        <v>175.80331559560111</v>
      </c>
      <c r="J85" s="171">
        <v>285.01262649724288</v>
      </c>
      <c r="K85" s="171">
        <v>328.06012873375289</v>
      </c>
      <c r="L85" s="171">
        <v>545.43255764345304</v>
      </c>
      <c r="M85" s="171">
        <v>761.60701266664978</v>
      </c>
      <c r="N85" s="171">
        <v>1047.408496502806</v>
      </c>
      <c r="O85" s="171">
        <v>1393.4729853552169</v>
      </c>
      <c r="P85" s="171">
        <v>1844.7906189500629</v>
      </c>
      <c r="Q85" s="171">
        <v>2432.4061218447241</v>
      </c>
      <c r="R85" s="171">
        <v>3195.9816624095861</v>
      </c>
      <c r="S85" s="171">
        <v>4160.9429036099709</v>
      </c>
      <c r="T85" s="171">
        <v>5389.6560105495437</v>
      </c>
      <c r="U85" s="172">
        <v>0.32252625329049289</v>
      </c>
    </row>
    <row r="86" spans="1:21" x14ac:dyDescent="0.15">
      <c r="A86" s="110" t="s">
        <v>162</v>
      </c>
      <c r="B86" s="110" t="s">
        <v>192</v>
      </c>
      <c r="C86" s="110" t="s">
        <v>512</v>
      </c>
      <c r="D86" s="110" t="s">
        <v>512</v>
      </c>
      <c r="E86" s="110" t="s">
        <v>2</v>
      </c>
      <c r="F86" s="110" t="s">
        <v>2</v>
      </c>
      <c r="G86" s="171">
        <v>11.042083510815919</v>
      </c>
      <c r="H86" s="171">
        <v>22.029790735540981</v>
      </c>
      <c r="I86" s="171">
        <v>32.963121674175213</v>
      </c>
      <c r="J86" s="171">
        <v>65.77214457628682</v>
      </c>
      <c r="K86" s="171">
        <v>65.612025746750589</v>
      </c>
      <c r="L86" s="171">
        <v>65.451906917214359</v>
      </c>
      <c r="M86" s="171">
        <v>108.8010018095214</v>
      </c>
      <c r="N86" s="171">
        <v>151.69563046973551</v>
      </c>
      <c r="O86" s="171">
        <v>201.5204143364617</v>
      </c>
      <c r="P86" s="171">
        <v>264.92362846137428</v>
      </c>
      <c r="Q86" s="171">
        <v>347.22466888461207</v>
      </c>
      <c r="R86" s="171">
        <v>453.85541468109301</v>
      </c>
      <c r="S86" s="171">
        <v>589.94805688210272</v>
      </c>
      <c r="T86" s="171">
        <v>762.96069019673052</v>
      </c>
      <c r="U86" s="172">
        <v>0.32080427795482608</v>
      </c>
    </row>
    <row r="87" spans="1:21" x14ac:dyDescent="0.15">
      <c r="A87" s="110" t="s">
        <v>162</v>
      </c>
      <c r="B87" s="110" t="s">
        <v>31</v>
      </c>
      <c r="C87" s="110" t="s">
        <v>512</v>
      </c>
      <c r="D87" s="110" t="s">
        <v>509</v>
      </c>
      <c r="E87" s="110" t="s">
        <v>2</v>
      </c>
      <c r="F87" s="110" t="s">
        <v>41</v>
      </c>
      <c r="G87" s="171">
        <v>154.58916915142279</v>
      </c>
      <c r="H87" s="171">
        <v>187.2532212520984</v>
      </c>
      <c r="I87" s="171">
        <v>221.75414449450139</v>
      </c>
      <c r="J87" s="171">
        <v>233.20250601700391</v>
      </c>
      <c r="K87" s="171">
        <v>331.06012873375289</v>
      </c>
      <c r="L87" s="171">
        <v>446.34604611476237</v>
      </c>
      <c r="M87" s="171">
        <v>554.00500904760702</v>
      </c>
      <c r="N87" s="171">
        <v>761.75101250853311</v>
      </c>
      <c r="O87" s="171">
        <v>1013.58433928792</v>
      </c>
      <c r="P87" s="171">
        <v>1341.859821222271</v>
      </c>
      <c r="Q87" s="171">
        <v>1768.9952635254169</v>
      </c>
      <c r="R87" s="171">
        <v>2323.5855711172039</v>
      </c>
      <c r="S87" s="171">
        <v>3024.0752643069941</v>
      </c>
      <c r="T87" s="171">
        <v>3915.309263992659</v>
      </c>
      <c r="U87" s="172">
        <v>0.32227494445941418</v>
      </c>
    </row>
    <row r="88" spans="1:21" x14ac:dyDescent="0.15">
      <c r="A88" s="110" t="s">
        <v>162</v>
      </c>
      <c r="B88" s="110" t="s">
        <v>65</v>
      </c>
      <c r="C88" s="110" t="s">
        <v>512</v>
      </c>
      <c r="D88" s="110" t="s">
        <v>42</v>
      </c>
      <c r="E88" s="110" t="s">
        <v>2</v>
      </c>
      <c r="F88" s="110" t="s">
        <v>42</v>
      </c>
      <c r="G88" s="171">
        <v>110.4208351081592</v>
      </c>
      <c r="H88" s="171">
        <v>330.44686103311483</v>
      </c>
      <c r="I88" s="171">
        <v>351.60663119120221</v>
      </c>
      <c r="J88" s="171">
        <v>427.51893974586432</v>
      </c>
      <c r="K88" s="171">
        <v>513.96086834954622</v>
      </c>
      <c r="L88" s="171">
        <v>665.42772032501261</v>
      </c>
      <c r="M88" s="171">
        <v>794.24731320950627</v>
      </c>
      <c r="N88" s="171">
        <v>1100.10956252101</v>
      </c>
      <c r="O88" s="171">
        <v>1453.1818384318631</v>
      </c>
      <c r="P88" s="171">
        <v>1909.5304321979929</v>
      </c>
      <c r="Q88" s="171">
        <v>2498.5429059051862</v>
      </c>
      <c r="R88" s="171">
        <v>3257.3922642542911</v>
      </c>
      <c r="S88" s="171">
        <v>4220.4013455133036</v>
      </c>
      <c r="T88" s="171">
        <v>5440.6491253496606</v>
      </c>
      <c r="U88" s="172">
        <v>0.31639127423258379</v>
      </c>
    </row>
    <row r="89" spans="1:21" x14ac:dyDescent="0.15">
      <c r="A89" s="110" t="s">
        <v>162</v>
      </c>
      <c r="B89" s="110" t="s">
        <v>36</v>
      </c>
      <c r="C89" s="110" t="s">
        <v>512</v>
      </c>
      <c r="D89" s="110" t="s">
        <v>513</v>
      </c>
      <c r="E89" s="110" t="s">
        <v>2</v>
      </c>
      <c r="F89" s="110" t="s">
        <v>41</v>
      </c>
      <c r="G89" s="171">
        <v>154.58916915142279</v>
      </c>
      <c r="H89" s="171">
        <v>209.28301198763941</v>
      </c>
      <c r="I89" s="171">
        <v>340.6189239664771</v>
      </c>
      <c r="J89" s="171">
        <v>416.55691564981652</v>
      </c>
      <c r="K89" s="171">
        <v>240.5774277380855</v>
      </c>
      <c r="L89" s="171">
        <v>261.80762766885738</v>
      </c>
      <c r="M89" s="171">
        <v>261.12240434285138</v>
      </c>
      <c r="N89" s="171">
        <v>359.1114845152477</v>
      </c>
      <c r="O89" s="171">
        <v>477.762166407503</v>
      </c>
      <c r="P89" s="171">
        <v>632.49964078287883</v>
      </c>
      <c r="Q89" s="171">
        <v>833.96781320390528</v>
      </c>
      <c r="R89" s="171">
        <v>1095.7651413975721</v>
      </c>
      <c r="S89" s="171">
        <v>1426.608995523419</v>
      </c>
      <c r="T89" s="171">
        <v>1847.8820607598429</v>
      </c>
      <c r="U89" s="172">
        <v>0.32252625329049289</v>
      </c>
    </row>
    <row r="90" spans="1:21" x14ac:dyDescent="0.15">
      <c r="A90" s="110" t="s">
        <v>162</v>
      </c>
      <c r="B90" s="110" t="s">
        <v>236</v>
      </c>
      <c r="C90" s="110" t="s">
        <v>512</v>
      </c>
      <c r="D90" s="110" t="s">
        <v>512</v>
      </c>
      <c r="E90" s="110" t="s">
        <v>2</v>
      </c>
      <c r="F90" s="110" t="s">
        <v>2</v>
      </c>
      <c r="G90" s="171">
        <v>0</v>
      </c>
      <c r="H90" s="171">
        <v>0</v>
      </c>
      <c r="I90" s="171">
        <v>0</v>
      </c>
      <c r="J90" s="171">
        <v>0</v>
      </c>
      <c r="K90" s="171">
        <v>0</v>
      </c>
      <c r="L90" s="171">
        <v>43.634604611476242</v>
      </c>
      <c r="M90" s="171">
        <v>43.520400723808557</v>
      </c>
      <c r="N90" s="171">
        <v>61.06781856807995</v>
      </c>
      <c r="O90" s="171">
        <v>81.576869968159031</v>
      </c>
      <c r="P90" s="171">
        <v>108.0307372292304</v>
      </c>
      <c r="Q90" s="171">
        <v>142.10669381724949</v>
      </c>
      <c r="R90" s="171">
        <v>186.64652776509959</v>
      </c>
      <c r="S90" s="171">
        <v>244.80472490941159</v>
      </c>
      <c r="T90" s="171">
        <v>319.41384769035778</v>
      </c>
      <c r="U90" s="172">
        <v>0.32943110670469777</v>
      </c>
    </row>
    <row r="91" spans="1:21" x14ac:dyDescent="0.15">
      <c r="A91" s="110" t="s">
        <v>163</v>
      </c>
      <c r="B91" s="110" t="s">
        <v>100</v>
      </c>
      <c r="C91" s="110" t="s">
        <v>518</v>
      </c>
      <c r="D91" s="110" t="s">
        <v>44</v>
      </c>
      <c r="E91" s="110" t="s">
        <v>108</v>
      </c>
      <c r="F91" s="110" t="s">
        <v>44</v>
      </c>
      <c r="G91" s="171">
        <v>187.85</v>
      </c>
      <c r="H91" s="171">
        <v>231.31280272318031</v>
      </c>
      <c r="I91" s="171">
        <v>266.53442010525742</v>
      </c>
      <c r="J91" s="171">
        <v>324.27610736376812</v>
      </c>
      <c r="K91" s="171">
        <v>386.0174181433826</v>
      </c>
      <c r="L91" s="171">
        <v>475.61719026509098</v>
      </c>
      <c r="M91" s="171">
        <v>577.73331960855865</v>
      </c>
      <c r="N91" s="171">
        <v>792.80892008836986</v>
      </c>
      <c r="O91" s="171">
        <v>1042.9517956810189</v>
      </c>
      <c r="P91" s="171">
        <v>1364.9063854301089</v>
      </c>
      <c r="Q91" s="171">
        <v>1789.217862016922</v>
      </c>
      <c r="R91" s="171">
        <v>2341.2891176243252</v>
      </c>
      <c r="S91" s="171">
        <v>3058.2771581563002</v>
      </c>
      <c r="T91" s="171">
        <v>3974.2857196719051</v>
      </c>
      <c r="U91" s="172">
        <v>0.31718683553533961</v>
      </c>
    </row>
    <row r="92" spans="1:21" x14ac:dyDescent="0.15">
      <c r="A92" s="110" t="s">
        <v>129</v>
      </c>
      <c r="B92" s="110" t="s">
        <v>30</v>
      </c>
      <c r="C92" s="110" t="s">
        <v>42</v>
      </c>
      <c r="D92" s="110" t="s">
        <v>509</v>
      </c>
      <c r="E92" s="110" t="s">
        <v>42</v>
      </c>
      <c r="F92" s="110" t="s">
        <v>41</v>
      </c>
      <c r="G92" s="171">
        <v>11.05</v>
      </c>
      <c r="H92" s="171">
        <v>16.522343051655739</v>
      </c>
      <c r="I92" s="171">
        <v>132.93937220662289</v>
      </c>
      <c r="J92" s="171">
        <v>293.11982812810908</v>
      </c>
      <c r="K92" s="171">
        <v>103.8857074323551</v>
      </c>
      <c r="L92" s="171">
        <v>119.99516268155971</v>
      </c>
      <c r="M92" s="171">
        <v>141.44130235237779</v>
      </c>
      <c r="N92" s="171">
        <v>186.86621614507109</v>
      </c>
      <c r="O92" s="171">
        <v>234.56452123931399</v>
      </c>
      <c r="P92" s="171">
        <v>293.48588177955048</v>
      </c>
      <c r="Q92" s="171">
        <v>366.11676292727083</v>
      </c>
      <c r="R92" s="171">
        <v>455.83314699743499</v>
      </c>
      <c r="S92" s="171">
        <v>566.59174548704004</v>
      </c>
      <c r="T92" s="171">
        <v>701.24218249769547</v>
      </c>
      <c r="U92" s="172">
        <v>0.25697719372137118</v>
      </c>
    </row>
    <row r="93" spans="1:21" x14ac:dyDescent="0.15">
      <c r="A93" s="110" t="s">
        <v>129</v>
      </c>
      <c r="B93" s="110" t="s">
        <v>31</v>
      </c>
      <c r="C93" s="110" t="s">
        <v>42</v>
      </c>
      <c r="D93" s="110" t="s">
        <v>509</v>
      </c>
      <c r="E93" s="110" t="s">
        <v>42</v>
      </c>
      <c r="F93" s="110" t="s">
        <v>41</v>
      </c>
      <c r="G93" s="171">
        <v>11.05</v>
      </c>
      <c r="H93" s="171">
        <v>22.029790735540981</v>
      </c>
      <c r="I93" s="171">
        <v>24.155539618190168</v>
      </c>
      <c r="J93" s="171">
        <v>44.916622979440852</v>
      </c>
      <c r="K93" s="171">
        <v>51.396086834954623</v>
      </c>
      <c r="L93" s="171">
        <v>65.451906917214359</v>
      </c>
      <c r="M93" s="171">
        <v>136.00125226190181</v>
      </c>
      <c r="N93" s="171">
        <v>180.17288983944869</v>
      </c>
      <c r="O93" s="171">
        <v>238.0659981035746</v>
      </c>
      <c r="P93" s="171">
        <v>303.77212252539221</v>
      </c>
      <c r="Q93" s="171">
        <v>378.94860731352628</v>
      </c>
      <c r="R93" s="171">
        <v>471.80941632091901</v>
      </c>
      <c r="S93" s="171">
        <v>586.4499378585017</v>
      </c>
      <c r="T93" s="171">
        <v>725.81967108615459</v>
      </c>
      <c r="U93" s="172">
        <v>0.27027565624131361</v>
      </c>
    </row>
    <row r="94" spans="1:21" x14ac:dyDescent="0.15">
      <c r="A94" s="110" t="s">
        <v>129</v>
      </c>
      <c r="B94" s="110" t="s">
        <v>47</v>
      </c>
      <c r="C94" s="110" t="s">
        <v>42</v>
      </c>
      <c r="D94" s="110" t="s">
        <v>510</v>
      </c>
      <c r="E94" s="110" t="s">
        <v>42</v>
      </c>
      <c r="F94" s="110" t="s">
        <v>2</v>
      </c>
      <c r="G94" s="171">
        <v>6.2079697706158159</v>
      </c>
      <c r="H94" s="171">
        <v>6.1926843247142482</v>
      </c>
      <c r="I94" s="171">
        <v>0</v>
      </c>
      <c r="J94" s="171">
        <v>0</v>
      </c>
      <c r="K94" s="171">
        <v>0</v>
      </c>
      <c r="L94" s="171">
        <v>10.857380492450581</v>
      </c>
      <c r="M94" s="171">
        <v>10.828963710101659</v>
      </c>
      <c r="N94" s="171">
        <v>13.65296893777005</v>
      </c>
      <c r="O94" s="171">
        <v>17.159626487728339</v>
      </c>
      <c r="P94" s="171">
        <v>21.483729305700638</v>
      </c>
      <c r="Q94" s="171">
        <v>27.945137846535079</v>
      </c>
      <c r="R94" s="171">
        <v>36.520813678442579</v>
      </c>
      <c r="S94" s="171">
        <v>47.633145196263037</v>
      </c>
      <c r="T94" s="171">
        <v>61.808505131413291</v>
      </c>
      <c r="U94" s="172">
        <v>0.28252519634824691</v>
      </c>
    </row>
    <row r="95" spans="1:21" x14ac:dyDescent="0.15">
      <c r="A95" s="110" t="s">
        <v>129</v>
      </c>
      <c r="B95" s="110" t="s">
        <v>201</v>
      </c>
      <c r="C95" s="110" t="s">
        <v>42</v>
      </c>
      <c r="D95" s="110" t="s">
        <v>42</v>
      </c>
      <c r="E95" s="110" t="s">
        <v>42</v>
      </c>
      <c r="F95" s="110" t="s">
        <v>42</v>
      </c>
      <c r="G95" s="171">
        <v>0</v>
      </c>
      <c r="H95" s="171">
        <v>0</v>
      </c>
      <c r="I95" s="171">
        <v>0</v>
      </c>
      <c r="J95" s="171">
        <v>1.09552738974246</v>
      </c>
      <c r="K95" s="171">
        <v>1.093533762445843</v>
      </c>
      <c r="L95" s="171">
        <v>1.090865115286906</v>
      </c>
      <c r="M95" s="171">
        <v>10.880100180952139</v>
      </c>
      <c r="N95" s="171">
        <v>14.7876066228146</v>
      </c>
      <c r="O95" s="171">
        <v>20.040615869126931</v>
      </c>
      <c r="P95" s="171">
        <v>27.06313407182293</v>
      </c>
      <c r="Q95" s="171">
        <v>36.427035173736712</v>
      </c>
      <c r="R95" s="171">
        <v>48.925802277210217</v>
      </c>
      <c r="S95" s="171">
        <v>65.592878999705931</v>
      </c>
      <c r="T95" s="171">
        <v>85.568945333364368</v>
      </c>
      <c r="U95" s="172">
        <v>0.3426250785275482</v>
      </c>
    </row>
    <row r="96" spans="1:21" x14ac:dyDescent="0.15">
      <c r="A96" s="110" t="s">
        <v>129</v>
      </c>
      <c r="B96" s="110" t="s">
        <v>203</v>
      </c>
      <c r="C96" s="110" t="s">
        <v>42</v>
      </c>
      <c r="D96" s="110" t="s">
        <v>42</v>
      </c>
      <c r="E96" s="110" t="s">
        <v>42</v>
      </c>
      <c r="F96" s="110" t="s">
        <v>42</v>
      </c>
      <c r="G96" s="171">
        <v>0</v>
      </c>
      <c r="H96" s="171">
        <v>0</v>
      </c>
      <c r="I96" s="171">
        <v>0</v>
      </c>
      <c r="J96" s="171">
        <v>0.16432910846136889</v>
      </c>
      <c r="K96" s="171">
        <v>0.16403006436687639</v>
      </c>
      <c r="L96" s="171">
        <v>0.16362976729303591</v>
      </c>
      <c r="M96" s="171">
        <v>11.0487417337569</v>
      </c>
      <c r="N96" s="171">
        <v>15.01681452546822</v>
      </c>
      <c r="O96" s="171">
        <v>20.35124541509839</v>
      </c>
      <c r="P96" s="171">
        <v>27.482612649936179</v>
      </c>
      <c r="Q96" s="171">
        <v>36.991654218929611</v>
      </c>
      <c r="R96" s="171">
        <v>49.684152212506959</v>
      </c>
      <c r="S96" s="171">
        <v>66.609568624201344</v>
      </c>
      <c r="T96" s="171">
        <v>86.895263986031509</v>
      </c>
      <c r="U96" s="172">
        <v>0.3426250785275482</v>
      </c>
    </row>
    <row r="97" spans="1:21" x14ac:dyDescent="0.15">
      <c r="A97" s="110" t="s">
        <v>129</v>
      </c>
      <c r="B97" s="110" t="s">
        <v>132</v>
      </c>
      <c r="C97" s="110" t="s">
        <v>42</v>
      </c>
      <c r="D97" s="110" t="s">
        <v>42</v>
      </c>
      <c r="E97" s="110" t="s">
        <v>42</v>
      </c>
      <c r="F97" s="110" t="s">
        <v>42</v>
      </c>
      <c r="G97" s="171">
        <v>44.2</v>
      </c>
      <c r="H97" s="171">
        <v>110.1489536777049</v>
      </c>
      <c r="I97" s="171">
        <v>120.77769809095081</v>
      </c>
      <c r="J97" s="171">
        <v>131.46328676909519</v>
      </c>
      <c r="K97" s="171">
        <v>136.6917203057304</v>
      </c>
      <c r="L97" s="171">
        <v>171.2658231000442</v>
      </c>
      <c r="M97" s="171">
        <v>201.2818533476146</v>
      </c>
      <c r="N97" s="171">
        <v>266.31438868960078</v>
      </c>
      <c r="O97" s="171">
        <v>351.87398204908447</v>
      </c>
      <c r="P97" s="171">
        <v>464.16902267218722</v>
      </c>
      <c r="Q97" s="171">
        <v>611.42985939358084</v>
      </c>
      <c r="R97" s="171">
        <v>804.77559634946556</v>
      </c>
      <c r="S97" s="171">
        <v>1058.6345561329881</v>
      </c>
      <c r="T97" s="171">
        <v>1355.4559432936519</v>
      </c>
      <c r="U97" s="172">
        <v>0.31318473665903879</v>
      </c>
    </row>
    <row r="98" spans="1:21" x14ac:dyDescent="0.15">
      <c r="A98" s="110" t="s">
        <v>129</v>
      </c>
      <c r="B98" s="110" t="s">
        <v>113</v>
      </c>
      <c r="C98" s="110" t="s">
        <v>42</v>
      </c>
      <c r="D98" s="110" t="s">
        <v>509</v>
      </c>
      <c r="E98" s="110" t="s">
        <v>42</v>
      </c>
      <c r="F98" s="110" t="s">
        <v>41</v>
      </c>
      <c r="G98" s="171">
        <v>0</v>
      </c>
      <c r="H98" s="171">
        <v>0</v>
      </c>
      <c r="I98" s="171">
        <v>0</v>
      </c>
      <c r="J98" s="171">
        <v>10.9552738974246</v>
      </c>
      <c r="K98" s="171">
        <v>32.806012873375288</v>
      </c>
      <c r="L98" s="171">
        <v>59.997581340779831</v>
      </c>
      <c r="M98" s="171">
        <v>81.60075135714105</v>
      </c>
      <c r="N98" s="171">
        <v>108.10373390366919</v>
      </c>
      <c r="O98" s="171">
        <v>142.83959886214481</v>
      </c>
      <c r="P98" s="171">
        <v>182.26327351523531</v>
      </c>
      <c r="Q98" s="171">
        <v>227.36916438811571</v>
      </c>
      <c r="R98" s="171">
        <v>283.08564979255141</v>
      </c>
      <c r="S98" s="171">
        <v>351.869962715101</v>
      </c>
      <c r="T98" s="171">
        <v>435.49180265169281</v>
      </c>
      <c r="U98" s="172">
        <v>0.27027565624131361</v>
      </c>
    </row>
    <row r="99" spans="1:21" x14ac:dyDescent="0.15">
      <c r="A99" s="110" t="s">
        <v>129</v>
      </c>
      <c r="B99" s="110" t="s">
        <v>130</v>
      </c>
      <c r="C99" s="110" t="s">
        <v>42</v>
      </c>
      <c r="D99" s="110" t="s">
        <v>42</v>
      </c>
      <c r="E99" s="110" t="s">
        <v>42</v>
      </c>
      <c r="F99" s="110" t="s">
        <v>42</v>
      </c>
      <c r="G99" s="171">
        <v>11.221275</v>
      </c>
      <c r="H99" s="171">
        <v>22.029790735540981</v>
      </c>
      <c r="I99" s="171">
        <v>27.449476838852458</v>
      </c>
      <c r="J99" s="171">
        <v>33.961349082016262</v>
      </c>
      <c r="K99" s="171">
        <v>40.630246943675303</v>
      </c>
      <c r="L99" s="171">
        <v>59.997581340779831</v>
      </c>
      <c r="M99" s="171">
        <v>32.640300542856423</v>
      </c>
      <c r="N99" s="171">
        <v>44.362819868443793</v>
      </c>
      <c r="O99" s="171">
        <v>60.121847607380793</v>
      </c>
      <c r="P99" s="171">
        <v>81.189402215468817</v>
      </c>
      <c r="Q99" s="171">
        <v>109.28110552121009</v>
      </c>
      <c r="R99" s="171">
        <v>146.77740683163071</v>
      </c>
      <c r="S99" s="171">
        <v>196.77863699911779</v>
      </c>
      <c r="T99" s="171">
        <v>256.70683600009312</v>
      </c>
      <c r="U99" s="172">
        <v>0.3426250785275482</v>
      </c>
    </row>
    <row r="100" spans="1:21" x14ac:dyDescent="0.15">
      <c r="A100" s="110" t="s">
        <v>129</v>
      </c>
      <c r="B100" s="110" t="s">
        <v>131</v>
      </c>
      <c r="C100" s="110" t="s">
        <v>42</v>
      </c>
      <c r="D100" s="110" t="s">
        <v>42</v>
      </c>
      <c r="E100" s="110" t="s">
        <v>42</v>
      </c>
      <c r="F100" s="110" t="s">
        <v>42</v>
      </c>
      <c r="G100" s="171">
        <v>20.520955000000001</v>
      </c>
      <c r="H100" s="171">
        <v>19.992035092503439</v>
      </c>
      <c r="I100" s="171">
        <v>22.124278332115079</v>
      </c>
      <c r="J100" s="171">
        <v>71.209280333259883</v>
      </c>
      <c r="K100" s="171">
        <v>109.3533762445843</v>
      </c>
      <c r="L100" s="171">
        <v>136.35813941086329</v>
      </c>
      <c r="M100" s="171">
        <v>157.76145262380601</v>
      </c>
      <c r="N100" s="171">
        <v>214.42029603081161</v>
      </c>
      <c r="O100" s="171">
        <v>290.58893010234038</v>
      </c>
      <c r="P100" s="171">
        <v>392.41544404143252</v>
      </c>
      <c r="Q100" s="171">
        <v>528.19201001918213</v>
      </c>
      <c r="R100" s="171">
        <v>709.42413301954821</v>
      </c>
      <c r="S100" s="171">
        <v>951.09674549573595</v>
      </c>
      <c r="T100" s="171">
        <v>1226.0807452766351</v>
      </c>
      <c r="U100" s="172">
        <v>0.34034587541295291</v>
      </c>
    </row>
    <row r="101" spans="1:21" x14ac:dyDescent="0.15">
      <c r="A101" s="110" t="s">
        <v>129</v>
      </c>
      <c r="B101" s="110" t="s">
        <v>115</v>
      </c>
      <c r="C101" s="110" t="s">
        <v>42</v>
      </c>
      <c r="D101" s="110" t="s">
        <v>42</v>
      </c>
      <c r="E101" s="110" t="s">
        <v>42</v>
      </c>
      <c r="F101" s="110" t="s">
        <v>42</v>
      </c>
      <c r="G101" s="171">
        <v>143.07097999999999</v>
      </c>
      <c r="H101" s="171">
        <v>145.94736362295899</v>
      </c>
      <c r="I101" s="171">
        <v>208.61602397527869</v>
      </c>
      <c r="J101" s="171">
        <v>288.12370350226689</v>
      </c>
      <c r="K101" s="171">
        <v>314.37816235815927</v>
      </c>
      <c r="L101" s="171">
        <v>845.42046434735221</v>
      </c>
      <c r="M101" s="171">
        <v>1011.849316828549</v>
      </c>
      <c r="N101" s="171">
        <v>1375.247415921757</v>
      </c>
      <c r="O101" s="171">
        <v>1863.777275828804</v>
      </c>
      <c r="P101" s="171">
        <v>2516.871468679532</v>
      </c>
      <c r="Q101" s="171">
        <v>3387.714271157512</v>
      </c>
      <c r="R101" s="171">
        <v>4550.0996117805498</v>
      </c>
      <c r="S101" s="171">
        <v>6100.1377469726494</v>
      </c>
      <c r="T101" s="171">
        <v>7957.911916002884</v>
      </c>
      <c r="U101" s="172">
        <v>0.3426250785275482</v>
      </c>
    </row>
    <row r="102" spans="1:21" x14ac:dyDescent="0.15">
      <c r="A102" s="110" t="s">
        <v>129</v>
      </c>
      <c r="B102" s="110" t="s">
        <v>116</v>
      </c>
      <c r="C102" s="110" t="s">
        <v>42</v>
      </c>
      <c r="D102" s="110" t="s">
        <v>511</v>
      </c>
      <c r="E102" s="110" t="s">
        <v>42</v>
      </c>
      <c r="F102" s="110" t="s">
        <v>2</v>
      </c>
      <c r="G102" s="171">
        <v>11.042083510815919</v>
      </c>
      <c r="H102" s="171">
        <v>16.522343051655739</v>
      </c>
      <c r="I102" s="171">
        <v>21.975414449450131</v>
      </c>
      <c r="J102" s="171">
        <v>28.501262649724289</v>
      </c>
      <c r="K102" s="171">
        <v>34.993080398266983</v>
      </c>
      <c r="L102" s="171">
        <v>43.634604611476242</v>
      </c>
      <c r="M102" s="171">
        <v>54.400500904760698</v>
      </c>
      <c r="N102" s="171">
        <v>75.017399948885128</v>
      </c>
      <c r="O102" s="171">
        <v>98.999279755508852</v>
      </c>
      <c r="P102" s="171">
        <v>130.14370771473941</v>
      </c>
      <c r="Q102" s="171">
        <v>170.4788093939878</v>
      </c>
      <c r="R102" s="171">
        <v>222.79456512942269</v>
      </c>
      <c r="S102" s="171">
        <v>290.58514312380561</v>
      </c>
      <c r="T102" s="171">
        <v>377.06167073110402</v>
      </c>
      <c r="U102" s="172">
        <v>0.31860780263210747</v>
      </c>
    </row>
    <row r="103" spans="1:21" x14ac:dyDescent="0.15">
      <c r="A103" s="110" t="s">
        <v>129</v>
      </c>
      <c r="B103" s="110" t="s">
        <v>140</v>
      </c>
      <c r="C103" s="110" t="s">
        <v>42</v>
      </c>
      <c r="D103" s="110" t="s">
        <v>42</v>
      </c>
      <c r="E103" s="110" t="s">
        <v>42</v>
      </c>
      <c r="F103" s="110" t="s">
        <v>42</v>
      </c>
      <c r="G103" s="171">
        <v>43.098065000000013</v>
      </c>
      <c r="H103" s="171">
        <v>55.022706830623953</v>
      </c>
      <c r="I103" s="171">
        <v>161.98421263934949</v>
      </c>
      <c r="J103" s="171">
        <v>275.5913898922297</v>
      </c>
      <c r="K103" s="171">
        <v>392.89897372106168</v>
      </c>
      <c r="L103" s="171">
        <v>648.9042975662727</v>
      </c>
      <c r="M103" s="171">
        <v>1120.609663003806</v>
      </c>
      <c r="N103" s="171">
        <v>1543.465776805059</v>
      </c>
      <c r="O103" s="171">
        <v>2106.6582982274499</v>
      </c>
      <c r="P103" s="171">
        <v>2849.5423645839819</v>
      </c>
      <c r="Q103" s="171">
        <v>3820.7349017705492</v>
      </c>
      <c r="R103" s="171">
        <v>5080.2331652989806</v>
      </c>
      <c r="S103" s="171">
        <v>6700.6108131186274</v>
      </c>
      <c r="T103" s="171">
        <v>8708.0278446101202</v>
      </c>
      <c r="U103" s="172">
        <v>0.34032262737804753</v>
      </c>
    </row>
    <row r="104" spans="1:21" x14ac:dyDescent="0.15">
      <c r="A104" s="110" t="s">
        <v>129</v>
      </c>
      <c r="B104" s="110" t="s">
        <v>81</v>
      </c>
      <c r="C104" s="110" t="s">
        <v>42</v>
      </c>
      <c r="D104" s="110" t="s">
        <v>509</v>
      </c>
      <c r="E104" s="110" t="s">
        <v>42</v>
      </c>
      <c r="F104" s="110" t="s">
        <v>41</v>
      </c>
      <c r="G104" s="171">
        <v>55.25</v>
      </c>
      <c r="H104" s="171">
        <v>71.596819890508201</v>
      </c>
      <c r="I104" s="171">
        <v>86.740346810773787</v>
      </c>
      <c r="J104" s="171">
        <v>41.630040810213472</v>
      </c>
      <c r="K104" s="171">
        <v>51.396086834954623</v>
      </c>
      <c r="L104" s="171">
        <v>70.906232493648886</v>
      </c>
      <c r="M104" s="171">
        <v>103.3609517190453</v>
      </c>
      <c r="N104" s="171">
        <v>136.93139627798101</v>
      </c>
      <c r="O104" s="171">
        <v>180.9301585587167</v>
      </c>
      <c r="P104" s="171">
        <v>230.22163339004061</v>
      </c>
      <c r="Q104" s="171">
        <v>287.19609495867599</v>
      </c>
      <c r="R104" s="171">
        <v>357.57308330728762</v>
      </c>
      <c r="S104" s="171">
        <v>444.45639538231927</v>
      </c>
      <c r="T104" s="171">
        <v>550.08138612228561</v>
      </c>
      <c r="U104" s="172">
        <v>0.26976791799541799</v>
      </c>
    </row>
    <row r="105" spans="1:21" x14ac:dyDescent="0.15">
      <c r="A105" s="110" t="s">
        <v>129</v>
      </c>
      <c r="B105" s="110" t="s">
        <v>100</v>
      </c>
      <c r="C105" s="110" t="s">
        <v>42</v>
      </c>
      <c r="D105" s="110" t="s">
        <v>44</v>
      </c>
      <c r="E105" s="110" t="s">
        <v>42</v>
      </c>
      <c r="F105" s="110" t="s">
        <v>44</v>
      </c>
      <c r="G105" s="171">
        <v>69.444444444444457</v>
      </c>
      <c r="H105" s="171">
        <v>83.333333333333343</v>
      </c>
      <c r="I105" s="171">
        <v>100</v>
      </c>
      <c r="J105" s="171">
        <v>120</v>
      </c>
      <c r="K105" s="171">
        <v>144</v>
      </c>
      <c r="L105" s="171">
        <v>172.8</v>
      </c>
      <c r="M105" s="171">
        <v>207.36</v>
      </c>
      <c r="N105" s="171">
        <v>248.83199999999999</v>
      </c>
      <c r="O105" s="171">
        <v>298.59840000000003</v>
      </c>
      <c r="P105" s="171">
        <v>358.31808000000001</v>
      </c>
      <c r="Q105" s="171">
        <v>429.98169599999989</v>
      </c>
      <c r="R105" s="171">
        <v>515.97803519999991</v>
      </c>
      <c r="S105" s="171">
        <v>619.17364223999982</v>
      </c>
      <c r="T105" s="171">
        <v>743.00837068799979</v>
      </c>
      <c r="U105" s="172">
        <v>0.2</v>
      </c>
    </row>
    <row r="106" spans="1:21" x14ac:dyDescent="0.15">
      <c r="A106" s="110" t="s">
        <v>164</v>
      </c>
      <c r="B106" s="110" t="s">
        <v>21</v>
      </c>
      <c r="C106" s="110" t="s">
        <v>510</v>
      </c>
      <c r="D106" s="110" t="s">
        <v>511</v>
      </c>
      <c r="E106" s="110" t="s">
        <v>2</v>
      </c>
      <c r="F106" s="110" t="s">
        <v>2</v>
      </c>
      <c r="G106" s="171">
        <v>0</v>
      </c>
      <c r="H106" s="171">
        <v>0</v>
      </c>
      <c r="I106" s="171">
        <v>10.987707224725071</v>
      </c>
      <c r="J106" s="171">
        <v>21.924048192095601</v>
      </c>
      <c r="K106" s="171">
        <v>21.870675248916861</v>
      </c>
      <c r="L106" s="171">
        <v>21.817302305738121</v>
      </c>
      <c r="M106" s="171">
        <v>43.520400723808557</v>
      </c>
      <c r="N106" s="171">
        <v>58.439344047546847</v>
      </c>
      <c r="O106" s="171">
        <v>74.797916411488373</v>
      </c>
      <c r="P106" s="171">
        <v>94.757806515769914</v>
      </c>
      <c r="Q106" s="171">
        <v>119.6899744320871</v>
      </c>
      <c r="R106" s="171">
        <v>150.771061067799</v>
      </c>
      <c r="S106" s="171">
        <v>189.451811367228</v>
      </c>
      <c r="T106" s="171">
        <v>236.9950389662574</v>
      </c>
      <c r="U106" s="172">
        <v>0.27394148796533119</v>
      </c>
    </row>
    <row r="107" spans="1:21" x14ac:dyDescent="0.15">
      <c r="A107" s="110" t="s">
        <v>164</v>
      </c>
      <c r="B107" s="110" t="s">
        <v>30</v>
      </c>
      <c r="C107" s="110" t="s">
        <v>510</v>
      </c>
      <c r="D107" s="110" t="s">
        <v>509</v>
      </c>
      <c r="E107" s="110" t="s">
        <v>2</v>
      </c>
      <c r="F107" s="110" t="s">
        <v>41</v>
      </c>
      <c r="G107" s="171">
        <v>33.126250532447749</v>
      </c>
      <c r="H107" s="171">
        <v>44.05958147108197</v>
      </c>
      <c r="I107" s="171">
        <v>120.86477947197579</v>
      </c>
      <c r="J107" s="171">
        <v>230.20250601700391</v>
      </c>
      <c r="K107" s="171">
        <v>284.31877823591918</v>
      </c>
      <c r="L107" s="171">
        <v>447.25469726763151</v>
      </c>
      <c r="M107" s="171">
        <v>783.36721302855415</v>
      </c>
      <c r="N107" s="171">
        <v>1026.91765496637</v>
      </c>
      <c r="O107" s="171">
        <v>1305.239828492656</v>
      </c>
      <c r="P107" s="171">
        <v>1653.5442303575619</v>
      </c>
      <c r="Q107" s="171">
        <v>2088.615956099452</v>
      </c>
      <c r="R107" s="171">
        <v>2630.9876441900979</v>
      </c>
      <c r="S107" s="171">
        <v>3305.9751078654831</v>
      </c>
      <c r="T107" s="171">
        <v>4135.6147183588728</v>
      </c>
      <c r="U107" s="172">
        <v>0.26830865034273121</v>
      </c>
    </row>
    <row r="108" spans="1:21" x14ac:dyDescent="0.15">
      <c r="A108" s="110" t="s">
        <v>164</v>
      </c>
      <c r="B108" s="110" t="s">
        <v>31</v>
      </c>
      <c r="C108" s="110" t="s">
        <v>510</v>
      </c>
      <c r="D108" s="110" t="s">
        <v>509</v>
      </c>
      <c r="E108" s="110" t="s">
        <v>2</v>
      </c>
      <c r="F108" s="110" t="s">
        <v>41</v>
      </c>
      <c r="G108" s="171">
        <v>0</v>
      </c>
      <c r="H108" s="171">
        <v>0</v>
      </c>
      <c r="I108" s="171">
        <v>0</v>
      </c>
      <c r="J108" s="171">
        <v>10.9620240960478</v>
      </c>
      <c r="K108" s="171">
        <v>21.870675248916861</v>
      </c>
      <c r="L108" s="171">
        <v>21.817302305738121</v>
      </c>
      <c r="M108" s="171">
        <v>43.520400723808557</v>
      </c>
      <c r="N108" s="171">
        <v>57.050980831465033</v>
      </c>
      <c r="O108" s="171">
        <v>72.513323805147536</v>
      </c>
      <c r="P108" s="171">
        <v>91.863568353197863</v>
      </c>
      <c r="Q108" s="171">
        <v>116.0342197833029</v>
      </c>
      <c r="R108" s="171">
        <v>146.1659802327832</v>
      </c>
      <c r="S108" s="171">
        <v>183.6652837703046</v>
      </c>
      <c r="T108" s="171">
        <v>229.75637324215961</v>
      </c>
      <c r="U108" s="172">
        <v>0.26830865034273121</v>
      </c>
    </row>
    <row r="109" spans="1:21" x14ac:dyDescent="0.15">
      <c r="A109" s="110" t="s">
        <v>164</v>
      </c>
      <c r="B109" s="110" t="s">
        <v>47</v>
      </c>
      <c r="C109" s="110" t="s">
        <v>510</v>
      </c>
      <c r="D109" s="110" t="s">
        <v>510</v>
      </c>
      <c r="E109" s="110" t="s">
        <v>2</v>
      </c>
      <c r="F109" s="110" t="s">
        <v>2</v>
      </c>
      <c r="G109" s="171">
        <v>289.01632547805252</v>
      </c>
      <c r="H109" s="171">
        <v>353.62314130543291</v>
      </c>
      <c r="I109" s="171">
        <v>367.42685069591141</v>
      </c>
      <c r="J109" s="171">
        <v>523.88854938148017</v>
      </c>
      <c r="K109" s="171">
        <v>692.11333786577279</v>
      </c>
      <c r="L109" s="171">
        <v>974.05168283592013</v>
      </c>
      <c r="M109" s="171">
        <v>1221.7472403028301</v>
      </c>
      <c r="N109" s="171">
        <v>1729.956952272712</v>
      </c>
      <c r="O109" s="171">
        <v>2333.314951199598</v>
      </c>
      <c r="P109" s="171">
        <v>3113.0026694738631</v>
      </c>
      <c r="Q109" s="171">
        <v>4138.6045037849408</v>
      </c>
      <c r="R109" s="171">
        <v>5484.2240567699519</v>
      </c>
      <c r="S109" s="171">
        <v>7245.7868474186162</v>
      </c>
      <c r="T109" s="171">
        <v>9522.2947058769787</v>
      </c>
      <c r="U109" s="172">
        <v>0.34089361154771458</v>
      </c>
    </row>
    <row r="110" spans="1:21" x14ac:dyDescent="0.15">
      <c r="A110" s="110" t="s">
        <v>164</v>
      </c>
      <c r="B110" s="110" t="s">
        <v>37</v>
      </c>
      <c r="C110" s="110" t="s">
        <v>510</v>
      </c>
      <c r="D110" s="110" t="s">
        <v>509</v>
      </c>
      <c r="E110" s="110" t="s">
        <v>2</v>
      </c>
      <c r="F110" s="110" t="s">
        <v>41</v>
      </c>
      <c r="G110" s="171">
        <v>34.230458883529337</v>
      </c>
      <c r="H110" s="171">
        <v>34.146175640088529</v>
      </c>
      <c r="I110" s="171">
        <v>10.987707224725071</v>
      </c>
      <c r="J110" s="171">
        <v>10.9620240960478</v>
      </c>
      <c r="K110" s="171">
        <v>10.93533762445843</v>
      </c>
      <c r="L110" s="171">
        <v>10.90865115286906</v>
      </c>
      <c r="M110" s="171">
        <v>21.760200361904278</v>
      </c>
      <c r="N110" s="171">
        <v>28.525490415732509</v>
      </c>
      <c r="O110" s="171">
        <v>36.256661902573768</v>
      </c>
      <c r="P110" s="171">
        <v>45.931784176598931</v>
      </c>
      <c r="Q110" s="171">
        <v>58.017109891651437</v>
      </c>
      <c r="R110" s="171">
        <v>73.082990116391599</v>
      </c>
      <c r="S110" s="171">
        <v>91.832641885152285</v>
      </c>
      <c r="T110" s="171">
        <v>114.87818662107981</v>
      </c>
      <c r="U110" s="172">
        <v>0.26830865034273121</v>
      </c>
    </row>
    <row r="111" spans="1:21" x14ac:dyDescent="0.15">
      <c r="A111" s="110" t="s">
        <v>164</v>
      </c>
      <c r="B111" s="110" t="s">
        <v>113</v>
      </c>
      <c r="C111" s="110" t="s">
        <v>510</v>
      </c>
      <c r="D111" s="110" t="s">
        <v>509</v>
      </c>
      <c r="E111" s="110" t="s">
        <v>2</v>
      </c>
      <c r="F111" s="110" t="s">
        <v>41</v>
      </c>
      <c r="G111" s="171">
        <v>0</v>
      </c>
      <c r="H111" s="171">
        <v>0</v>
      </c>
      <c r="I111" s="171">
        <v>10.987707224725071</v>
      </c>
      <c r="J111" s="171">
        <v>10.9620240960478</v>
      </c>
      <c r="K111" s="171">
        <v>10.93533762445843</v>
      </c>
      <c r="L111" s="171">
        <v>10.90865115286906</v>
      </c>
      <c r="M111" s="171">
        <v>21.760200361904278</v>
      </c>
      <c r="N111" s="171">
        <v>28.525490415732509</v>
      </c>
      <c r="O111" s="171">
        <v>36.256661902573768</v>
      </c>
      <c r="P111" s="171">
        <v>45.931784176598931</v>
      </c>
      <c r="Q111" s="171">
        <v>58.017109891651437</v>
      </c>
      <c r="R111" s="171">
        <v>73.082990116391599</v>
      </c>
      <c r="S111" s="171">
        <v>91.832641885152285</v>
      </c>
      <c r="T111" s="171">
        <v>114.87818662107981</v>
      </c>
      <c r="U111" s="172">
        <v>0.26830865034273121</v>
      </c>
    </row>
    <row r="112" spans="1:21" x14ac:dyDescent="0.15">
      <c r="A112" s="110" t="s">
        <v>164</v>
      </c>
      <c r="B112" s="110" t="s">
        <v>116</v>
      </c>
      <c r="C112" s="110" t="s">
        <v>510</v>
      </c>
      <c r="D112" s="110" t="s">
        <v>511</v>
      </c>
      <c r="E112" s="110" t="s">
        <v>2</v>
      </c>
      <c r="F112" s="110" t="s">
        <v>2</v>
      </c>
      <c r="G112" s="171">
        <v>98.004012200246663</v>
      </c>
      <c r="H112" s="171">
        <v>301.24417043408158</v>
      </c>
      <c r="I112" s="171">
        <v>753.80171561613963</v>
      </c>
      <c r="J112" s="171">
        <v>1160.923351771462</v>
      </c>
      <c r="K112" s="171">
        <v>1953.051299728276</v>
      </c>
      <c r="L112" s="171">
        <v>2602.8041650745581</v>
      </c>
      <c r="M112" s="171">
        <v>3603.4891799313491</v>
      </c>
      <c r="N112" s="171">
        <v>4838.7776871368787</v>
      </c>
      <c r="O112" s="171">
        <v>6193.2674788712366</v>
      </c>
      <c r="P112" s="171">
        <v>7845.9463795057472</v>
      </c>
      <c r="Q112" s="171">
        <v>9910.3298829768082</v>
      </c>
      <c r="R112" s="171">
        <v>12483.84385641375</v>
      </c>
      <c r="S112" s="171">
        <v>15686.609981206469</v>
      </c>
      <c r="T112" s="171">
        <v>19623.18922640611</v>
      </c>
      <c r="U112" s="172">
        <v>0.27394148796533102</v>
      </c>
    </row>
    <row r="113" spans="1:21" x14ac:dyDescent="0.15">
      <c r="A113" s="110" t="s">
        <v>164</v>
      </c>
      <c r="B113" s="110" t="s">
        <v>81</v>
      </c>
      <c r="C113" s="110" t="s">
        <v>510</v>
      </c>
      <c r="D113" s="110" t="s">
        <v>509</v>
      </c>
      <c r="E113" s="110" t="s">
        <v>2</v>
      </c>
      <c r="F113" s="110" t="s">
        <v>41</v>
      </c>
      <c r="G113" s="171">
        <v>33.126250532447749</v>
      </c>
      <c r="H113" s="171">
        <v>28.638727956203279</v>
      </c>
      <c r="I113" s="171">
        <v>29.66680950675768</v>
      </c>
      <c r="J113" s="171">
        <v>50.425310841819893</v>
      </c>
      <c r="K113" s="171">
        <v>45.92841802272541</v>
      </c>
      <c r="L113" s="171">
        <v>45.816334842050047</v>
      </c>
      <c r="M113" s="171">
        <v>80.512741339045846</v>
      </c>
      <c r="N113" s="171">
        <v>105.5443145382103</v>
      </c>
      <c r="O113" s="171">
        <v>134.14964903952301</v>
      </c>
      <c r="P113" s="171">
        <v>169.9476014534161</v>
      </c>
      <c r="Q113" s="171">
        <v>214.6633065991104</v>
      </c>
      <c r="R113" s="171">
        <v>270.40706343064898</v>
      </c>
      <c r="S113" s="171">
        <v>339.78077497506348</v>
      </c>
      <c r="T113" s="171">
        <v>425.04929049799529</v>
      </c>
      <c r="U113" s="172">
        <v>0.26830865034273121</v>
      </c>
    </row>
    <row r="114" spans="1:21" x14ac:dyDescent="0.15">
      <c r="A114" s="110" t="s">
        <v>164</v>
      </c>
      <c r="B114" s="110" t="s">
        <v>100</v>
      </c>
      <c r="C114" s="110" t="s">
        <v>510</v>
      </c>
      <c r="D114" s="110" t="s">
        <v>44</v>
      </c>
      <c r="E114" s="110" t="s">
        <v>2</v>
      </c>
      <c r="F114" s="110" t="s">
        <v>44</v>
      </c>
      <c r="G114" s="171">
        <v>1.1042083510815921</v>
      </c>
      <c r="H114" s="171">
        <v>1.101489536777049</v>
      </c>
      <c r="I114" s="171">
        <v>0</v>
      </c>
      <c r="J114" s="171">
        <v>0</v>
      </c>
      <c r="K114" s="171">
        <v>6.5612025746750584</v>
      </c>
      <c r="L114" s="171">
        <v>6.5451906917214364</v>
      </c>
      <c r="M114" s="171">
        <v>13.056120217142571</v>
      </c>
      <c r="N114" s="171">
        <v>18.487665707264181</v>
      </c>
      <c r="O114" s="171">
        <v>26.06567203724266</v>
      </c>
      <c r="P114" s="171">
        <v>35.151427094640667</v>
      </c>
      <c r="Q114" s="171">
        <v>46.732943844938603</v>
      </c>
      <c r="R114" s="171">
        <v>61.928845652406267</v>
      </c>
      <c r="S114" s="171">
        <v>81.82282586817945</v>
      </c>
      <c r="T114" s="171">
        <v>107.5333257376552</v>
      </c>
      <c r="U114" s="172">
        <v>0.35150737404727322</v>
      </c>
    </row>
    <row r="115" spans="1:21" x14ac:dyDescent="0.15">
      <c r="A115" s="110" t="s">
        <v>165</v>
      </c>
      <c r="B115" s="110" t="s">
        <v>100</v>
      </c>
      <c r="C115" s="110" t="s">
        <v>518</v>
      </c>
      <c r="D115" s="110" t="s">
        <v>44</v>
      </c>
      <c r="E115" s="110" t="s">
        <v>108</v>
      </c>
      <c r="F115" s="110" t="s">
        <v>44</v>
      </c>
      <c r="G115" s="171">
        <v>41.99</v>
      </c>
      <c r="H115" s="171">
        <v>71.596819890508201</v>
      </c>
      <c r="I115" s="171">
        <v>96.073168935983617</v>
      </c>
      <c r="J115" s="171">
        <v>115.0303759229583</v>
      </c>
      <c r="K115" s="171">
        <v>142.15938911795959</v>
      </c>
      <c r="L115" s="171">
        <v>185.44706959877399</v>
      </c>
      <c r="M115" s="171">
        <v>217.60200361904279</v>
      </c>
      <c r="N115" s="171">
        <v>296.09549993482563</v>
      </c>
      <c r="O115" s="171">
        <v>386.33544785300057</v>
      </c>
      <c r="P115" s="171">
        <v>502.8981294131022</v>
      </c>
      <c r="Q115" s="171">
        <v>653.3023068374971</v>
      </c>
      <c r="R115" s="171">
        <v>847.01993242681772</v>
      </c>
      <c r="S115" s="171">
        <v>1096.1249103965299</v>
      </c>
      <c r="T115" s="171">
        <v>1411.3914970223809</v>
      </c>
      <c r="U115" s="172">
        <v>0.30616427440661381</v>
      </c>
    </row>
    <row r="116" spans="1:21" x14ac:dyDescent="0.15">
      <c r="A116" s="110" t="s">
        <v>166</v>
      </c>
      <c r="B116" s="110" t="s">
        <v>31</v>
      </c>
      <c r="C116" s="110" t="s">
        <v>513</v>
      </c>
      <c r="D116" s="110" t="s">
        <v>509</v>
      </c>
      <c r="E116" s="110" t="s">
        <v>41</v>
      </c>
      <c r="F116" s="110" t="s">
        <v>41</v>
      </c>
      <c r="G116" s="171">
        <v>441.68334043263673</v>
      </c>
      <c r="H116" s="171">
        <v>468.13305313024591</v>
      </c>
      <c r="I116" s="171">
        <v>554.8792148486159</v>
      </c>
      <c r="J116" s="171">
        <v>723.49359033915493</v>
      </c>
      <c r="K116" s="171">
        <v>1093.533762445843</v>
      </c>
      <c r="L116" s="171">
        <v>1199.9516268155969</v>
      </c>
      <c r="M116" s="171">
        <v>1632.0150271428211</v>
      </c>
      <c r="N116" s="171">
        <v>2022.5852799561251</v>
      </c>
      <c r="O116" s="171">
        <v>2500.5218973223809</v>
      </c>
      <c r="P116" s="171">
        <v>3084.4118450282022</v>
      </c>
      <c r="Q116" s="171">
        <v>3796.3424106872899</v>
      </c>
      <c r="R116" s="171">
        <v>4662.9853949996923</v>
      </c>
      <c r="S116" s="171">
        <v>5716.363711963375</v>
      </c>
      <c r="T116" s="171">
        <v>6979.1763980529586</v>
      </c>
      <c r="U116" s="172">
        <v>0.2307059176740236</v>
      </c>
    </row>
    <row r="117" spans="1:21" x14ac:dyDescent="0.15">
      <c r="A117" s="110" t="s">
        <v>166</v>
      </c>
      <c r="B117" s="110" t="s">
        <v>39</v>
      </c>
      <c r="C117" s="110" t="s">
        <v>513</v>
      </c>
      <c r="D117" s="110" t="s">
        <v>513</v>
      </c>
      <c r="E117" s="110" t="s">
        <v>41</v>
      </c>
      <c r="F117" s="110" t="s">
        <v>41</v>
      </c>
      <c r="G117" s="171">
        <v>11.042083510815919</v>
      </c>
      <c r="H117" s="171">
        <v>11.014895367770491</v>
      </c>
      <c r="I117" s="171">
        <v>13.185248669670081</v>
      </c>
      <c r="J117" s="171">
        <v>21.924048192095601</v>
      </c>
      <c r="K117" s="171">
        <v>174.96540199133489</v>
      </c>
      <c r="L117" s="171">
        <v>152.7211161401668</v>
      </c>
      <c r="M117" s="171">
        <v>130.56120217142569</v>
      </c>
      <c r="N117" s="171">
        <v>154.10173561570471</v>
      </c>
      <c r="O117" s="171">
        <v>181.44376579210021</v>
      </c>
      <c r="P117" s="171">
        <v>213.15447368729599</v>
      </c>
      <c r="Q117" s="171">
        <v>249.86082371438499</v>
      </c>
      <c r="R117" s="171">
        <v>295.32240834998038</v>
      </c>
      <c r="S117" s="171">
        <v>362.03636842434702</v>
      </c>
      <c r="T117" s="171">
        <v>442.01450521002062</v>
      </c>
      <c r="U117" s="172">
        <v>0.19031070704034109</v>
      </c>
    </row>
    <row r="118" spans="1:21" x14ac:dyDescent="0.15">
      <c r="A118" s="110" t="s">
        <v>166</v>
      </c>
      <c r="B118" s="110" t="s">
        <v>96</v>
      </c>
      <c r="C118" s="110" t="s">
        <v>513</v>
      </c>
      <c r="D118" s="110" t="s">
        <v>513</v>
      </c>
      <c r="E118" s="110" t="s">
        <v>41</v>
      </c>
      <c r="F118" s="110" t="s">
        <v>41</v>
      </c>
      <c r="G118" s="171">
        <v>158.54708564060689</v>
      </c>
      <c r="H118" s="171">
        <v>173.1936397810164</v>
      </c>
      <c r="I118" s="171">
        <v>205.80331559560111</v>
      </c>
      <c r="J118" s="171">
        <v>348.86072288143413</v>
      </c>
      <c r="K118" s="171">
        <v>457.41350497833719</v>
      </c>
      <c r="L118" s="171">
        <v>555.43255764345304</v>
      </c>
      <c r="M118" s="171">
        <v>662.8060108571284</v>
      </c>
      <c r="N118" s="171">
        <v>865.21694115346884</v>
      </c>
      <c r="O118" s="171">
        <v>1126.511045435486</v>
      </c>
      <c r="P118" s="171">
        <v>1437.8409985625319</v>
      </c>
      <c r="Q118" s="171">
        <v>1771.5525909156229</v>
      </c>
      <c r="R118" s="171">
        <v>2177.9431659137872</v>
      </c>
      <c r="S118" s="171">
        <v>2671.973224949752</v>
      </c>
      <c r="T118" s="171">
        <v>3264.3441531839239</v>
      </c>
      <c r="U118" s="172">
        <v>0.25578601716325888</v>
      </c>
    </row>
    <row r="119" spans="1:21" x14ac:dyDescent="0.15">
      <c r="A119" s="110" t="s">
        <v>166</v>
      </c>
      <c r="B119" s="110" t="s">
        <v>36</v>
      </c>
      <c r="C119" s="110" t="s">
        <v>513</v>
      </c>
      <c r="D119" s="110" t="s">
        <v>513</v>
      </c>
      <c r="E119" s="110" t="s">
        <v>41</v>
      </c>
      <c r="F119" s="110" t="s">
        <v>41</v>
      </c>
      <c r="G119" s="171">
        <v>552.10417554079584</v>
      </c>
      <c r="H119" s="171">
        <v>737.99798964062302</v>
      </c>
      <c r="I119" s="171">
        <v>879.01657797800544</v>
      </c>
      <c r="J119" s="171">
        <v>1030.430265028494</v>
      </c>
      <c r="K119" s="171">
        <v>1377.8525406817621</v>
      </c>
      <c r="L119" s="171">
        <v>1647.2063240832281</v>
      </c>
      <c r="M119" s="171">
        <v>2186.9001363713801</v>
      </c>
      <c r="N119" s="171">
        <v>2696.780373274833</v>
      </c>
      <c r="O119" s="171">
        <v>3334.0291964298408</v>
      </c>
      <c r="P119" s="171">
        <v>4112.549126704268</v>
      </c>
      <c r="Q119" s="171">
        <v>5061.7898809163862</v>
      </c>
      <c r="R119" s="171">
        <v>6217.3138599995864</v>
      </c>
      <c r="S119" s="171">
        <v>7621.8182826178308</v>
      </c>
      <c r="T119" s="171">
        <v>9305.5685307372751</v>
      </c>
      <c r="U119" s="172">
        <v>0.2298293447282069</v>
      </c>
    </row>
    <row r="120" spans="1:21" x14ac:dyDescent="0.15">
      <c r="A120" s="110" t="s">
        <v>135</v>
      </c>
      <c r="B120" s="110" t="s">
        <v>29</v>
      </c>
      <c r="C120" s="110" t="s">
        <v>509</v>
      </c>
      <c r="D120" s="110" t="s">
        <v>509</v>
      </c>
      <c r="E120" s="110" t="s">
        <v>41</v>
      </c>
      <c r="F120" s="110" t="s">
        <v>41</v>
      </c>
      <c r="G120" s="171">
        <v>8300</v>
      </c>
      <c r="H120" s="171">
        <v>13000</v>
      </c>
      <c r="I120" s="171">
        <v>19500</v>
      </c>
      <c r="J120" s="171">
        <v>27300</v>
      </c>
      <c r="K120" s="171">
        <v>40000</v>
      </c>
      <c r="L120" s="171">
        <v>55400</v>
      </c>
      <c r="M120" s="171">
        <v>72100</v>
      </c>
      <c r="N120" s="171">
        <v>97335</v>
      </c>
      <c r="O120" s="171">
        <v>131402.25</v>
      </c>
      <c r="P120" s="171">
        <v>177393.03750000001</v>
      </c>
      <c r="Q120" s="171">
        <v>239480.60062499999</v>
      </c>
      <c r="R120" s="171">
        <v>319846.60535409453</v>
      </c>
      <c r="S120" s="171">
        <v>422761.3927454541</v>
      </c>
      <c r="T120" s="171">
        <v>553187.74583453778</v>
      </c>
      <c r="U120" s="172">
        <v>0.33788755001014731</v>
      </c>
    </row>
    <row r="121" spans="1:21" x14ac:dyDescent="0.15">
      <c r="A121" s="110" t="s">
        <v>135</v>
      </c>
      <c r="B121" s="110" t="s">
        <v>30</v>
      </c>
      <c r="C121" s="110" t="s">
        <v>509</v>
      </c>
      <c r="D121" s="110" t="s">
        <v>509</v>
      </c>
      <c r="E121" s="110" t="s">
        <v>41</v>
      </c>
      <c r="F121" s="110" t="s">
        <v>41</v>
      </c>
      <c r="G121" s="171">
        <v>9882.7313936889168</v>
      </c>
      <c r="H121" s="171">
        <v>15351.60391132222</v>
      </c>
      <c r="I121" s="171">
        <v>22451.357481836159</v>
      </c>
      <c r="J121" s="171">
        <v>32088.383321046858</v>
      </c>
      <c r="K121" s="171">
        <v>44015.462034901902</v>
      </c>
      <c r="L121" s="171">
        <v>59596.999637303234</v>
      </c>
      <c r="M121" s="171">
        <v>76491.660467096473</v>
      </c>
      <c r="N121" s="171">
        <v>102275.9302740165</v>
      </c>
      <c r="O121" s="171">
        <v>136831.23056213939</v>
      </c>
      <c r="P121" s="171">
        <v>183171.7772252656</v>
      </c>
      <c r="Q121" s="171">
        <v>245351.32106942829</v>
      </c>
      <c r="R121" s="171">
        <v>325549.50454945891</v>
      </c>
      <c r="S121" s="171">
        <v>427944.55466916063</v>
      </c>
      <c r="T121" s="171">
        <v>557346.17745911505</v>
      </c>
      <c r="U121" s="172">
        <v>0.32805434887151241</v>
      </c>
    </row>
    <row r="122" spans="1:21" x14ac:dyDescent="0.15">
      <c r="A122" s="110" t="s">
        <v>135</v>
      </c>
      <c r="B122" s="110" t="s">
        <v>31</v>
      </c>
      <c r="C122" s="110" t="s">
        <v>509</v>
      </c>
      <c r="D122" s="110" t="s">
        <v>509</v>
      </c>
      <c r="E122" s="110" t="s">
        <v>41</v>
      </c>
      <c r="F122" s="110" t="s">
        <v>41</v>
      </c>
      <c r="G122" s="171">
        <v>515.71498933090197</v>
      </c>
      <c r="H122" s="171">
        <v>501.22730626271237</v>
      </c>
      <c r="I122" s="171">
        <v>533.19900228914685</v>
      </c>
      <c r="J122" s="171">
        <v>593.04550359618611</v>
      </c>
      <c r="K122" s="171">
        <v>1457.0753991952911</v>
      </c>
      <c r="L122" s="171">
        <v>1893.0226589252779</v>
      </c>
      <c r="M122" s="171">
        <v>1942.992048988533</v>
      </c>
      <c r="N122" s="171">
        <v>2508.9167158133168</v>
      </c>
      <c r="O122" s="171">
        <v>3151.728180273084</v>
      </c>
      <c r="P122" s="171">
        <v>3946.1987076679538</v>
      </c>
      <c r="Q122" s="171">
        <v>4926.0719071353169</v>
      </c>
      <c r="R122" s="171">
        <v>6131.7500559864711</v>
      </c>
      <c r="S122" s="171">
        <v>7611.4617617738941</v>
      </c>
      <c r="T122" s="171">
        <v>9404.5269354792981</v>
      </c>
      <c r="U122" s="172">
        <v>0.25267378858230799</v>
      </c>
    </row>
    <row r="123" spans="1:21" x14ac:dyDescent="0.15">
      <c r="A123" s="110" t="s">
        <v>135</v>
      </c>
      <c r="B123" s="110" t="s">
        <v>49</v>
      </c>
      <c r="C123" s="110" t="s">
        <v>509</v>
      </c>
      <c r="D123" s="110" t="s">
        <v>509</v>
      </c>
      <c r="E123" s="110" t="s">
        <v>41</v>
      </c>
      <c r="F123" s="110" t="s">
        <v>41</v>
      </c>
      <c r="G123" s="171">
        <v>4000</v>
      </c>
      <c r="H123" s="171">
        <v>6000</v>
      </c>
      <c r="I123" s="171">
        <v>9000</v>
      </c>
      <c r="J123" s="171">
        <v>12600</v>
      </c>
      <c r="K123" s="171">
        <v>15000</v>
      </c>
      <c r="L123" s="171">
        <v>20800</v>
      </c>
      <c r="M123" s="171">
        <v>27100</v>
      </c>
      <c r="N123" s="171">
        <v>36585</v>
      </c>
      <c r="O123" s="171">
        <v>49389.75</v>
      </c>
      <c r="P123" s="171">
        <v>66676.162500000006</v>
      </c>
      <c r="Q123" s="171">
        <v>90012.819375000021</v>
      </c>
      <c r="R123" s="171">
        <v>120219.73654779419</v>
      </c>
      <c r="S123" s="171">
        <v>158901.99366715399</v>
      </c>
      <c r="T123" s="171">
        <v>207924.93636776661</v>
      </c>
      <c r="U123" s="172">
        <v>0.33788755001014731</v>
      </c>
    </row>
    <row r="124" spans="1:21" x14ac:dyDescent="0.15">
      <c r="A124" s="110" t="s">
        <v>135</v>
      </c>
      <c r="B124" s="110" t="s">
        <v>12</v>
      </c>
      <c r="C124" s="110" t="s">
        <v>509</v>
      </c>
      <c r="D124" s="110" t="s">
        <v>509</v>
      </c>
      <c r="E124" s="110" t="s">
        <v>41</v>
      </c>
      <c r="F124" s="110" t="s">
        <v>41</v>
      </c>
      <c r="G124" s="171">
        <v>149.7295481983127</v>
      </c>
      <c r="H124" s="171">
        <v>226.46514727182449</v>
      </c>
      <c r="I124" s="171">
        <v>291.83240511797533</v>
      </c>
      <c r="J124" s="171">
        <v>477.88443246095471</v>
      </c>
      <c r="K124" s="171">
        <v>586.34221338764678</v>
      </c>
      <c r="L124" s="171">
        <v>1299.9516268155969</v>
      </c>
      <c r="M124" s="171">
        <v>1648.0444124199701</v>
      </c>
      <c r="N124" s="171">
        <v>2015.8393605546839</v>
      </c>
      <c r="O124" s="171">
        <v>2459.9290459784702</v>
      </c>
      <c r="P124" s="171">
        <v>2994.9221717598521</v>
      </c>
      <c r="Q124" s="171">
        <v>3637.2776061663922</v>
      </c>
      <c r="R124" s="171">
        <v>4405.6107029327004</v>
      </c>
      <c r="S124" s="171">
        <v>5320.456407861082</v>
      </c>
      <c r="T124" s="171">
        <v>6391.7881761989511</v>
      </c>
      <c r="U124" s="172">
        <v>0.21364969711382381</v>
      </c>
    </row>
    <row r="125" spans="1:21" x14ac:dyDescent="0.15">
      <c r="A125" s="110" t="s">
        <v>135</v>
      </c>
      <c r="B125" s="110" t="s">
        <v>113</v>
      </c>
      <c r="C125" s="110" t="s">
        <v>509</v>
      </c>
      <c r="D125" s="110" t="s">
        <v>509</v>
      </c>
      <c r="E125" s="110" t="s">
        <v>41</v>
      </c>
      <c r="F125" s="110" t="s">
        <v>41</v>
      </c>
      <c r="G125" s="171">
        <v>2989.901982687169</v>
      </c>
      <c r="H125" s="171">
        <v>3917.628967959814</v>
      </c>
      <c r="I125" s="171">
        <v>5089.2447333904074</v>
      </c>
      <c r="J125" s="171">
        <v>7015.6301963721589</v>
      </c>
      <c r="K125" s="171">
        <v>9433.1123813871582</v>
      </c>
      <c r="L125" s="171">
        <v>12176.658576600301</v>
      </c>
      <c r="M125" s="171">
        <v>14572.69289939933</v>
      </c>
      <c r="N125" s="171">
        <v>18628.291716160871</v>
      </c>
      <c r="O125" s="171">
        <v>24100.723414353281</v>
      </c>
      <c r="P125" s="171">
        <v>31117.416670343719</v>
      </c>
      <c r="Q125" s="171">
        <v>40105.925837897688</v>
      </c>
      <c r="R125" s="171">
        <v>51429.269636474797</v>
      </c>
      <c r="S125" s="171">
        <v>65607.746989422027</v>
      </c>
      <c r="T125" s="171">
        <v>83183.787573098714</v>
      </c>
      <c r="U125" s="172">
        <v>0.28254103212387188</v>
      </c>
    </row>
    <row r="126" spans="1:21" x14ac:dyDescent="0.15">
      <c r="A126" s="110" t="s">
        <v>135</v>
      </c>
      <c r="B126" s="110" t="s">
        <v>139</v>
      </c>
      <c r="C126" s="110" t="s">
        <v>509</v>
      </c>
      <c r="D126" s="110" t="s">
        <v>513</v>
      </c>
      <c r="E126" s="110" t="s">
        <v>41</v>
      </c>
      <c r="F126" s="110" t="s">
        <v>41</v>
      </c>
      <c r="G126" s="171">
        <v>0</v>
      </c>
      <c r="H126" s="171">
        <v>0</v>
      </c>
      <c r="I126" s="171">
        <v>0</v>
      </c>
      <c r="J126" s="171">
        <v>0</v>
      </c>
      <c r="K126" s="171">
        <v>0</v>
      </c>
      <c r="L126" s="171">
        <v>0</v>
      </c>
      <c r="M126" s="171">
        <v>870.40801447617127</v>
      </c>
      <c r="N126" s="171">
        <v>1088.949005028217</v>
      </c>
      <c r="O126" s="171">
        <v>1357.440381446025</v>
      </c>
      <c r="P126" s="171">
        <v>1687.216668725029</v>
      </c>
      <c r="Q126" s="171">
        <v>2091.8906067980279</v>
      </c>
      <c r="R126" s="171">
        <v>2587.8647261836732</v>
      </c>
      <c r="S126" s="171">
        <v>3194.8594713263228</v>
      </c>
      <c r="T126" s="171">
        <v>3927.7332081582931</v>
      </c>
      <c r="U126" s="172">
        <v>0.24019062133032179</v>
      </c>
    </row>
    <row r="127" spans="1:21" x14ac:dyDescent="0.15">
      <c r="A127" s="110" t="s">
        <v>135</v>
      </c>
      <c r="B127" s="110" t="s">
        <v>81</v>
      </c>
      <c r="C127" s="110" t="s">
        <v>509</v>
      </c>
      <c r="D127" s="110" t="s">
        <v>509</v>
      </c>
      <c r="E127" s="110" t="s">
        <v>41</v>
      </c>
      <c r="F127" s="110" t="s">
        <v>41</v>
      </c>
      <c r="G127" s="171">
        <v>1328.3777882907591</v>
      </c>
      <c r="H127" s="171">
        <v>1446.0133580855911</v>
      </c>
      <c r="I127" s="171">
        <v>1439.518190269509</v>
      </c>
      <c r="J127" s="171">
        <v>1507.6418018341251</v>
      </c>
      <c r="K127" s="171">
        <v>2094.573728770747</v>
      </c>
      <c r="L127" s="171">
        <v>2268.425926085622</v>
      </c>
      <c r="M127" s="171">
        <v>3082.3542529694801</v>
      </c>
      <c r="N127" s="171">
        <v>3858.2117544817802</v>
      </c>
      <c r="O127" s="171">
        <v>4811.2597364989906</v>
      </c>
      <c r="P127" s="171">
        <v>6017.7710488490156</v>
      </c>
      <c r="Q127" s="171">
        <v>7639.0121295323179</v>
      </c>
      <c r="R127" s="171">
        <v>9636.7316626542415</v>
      </c>
      <c r="S127" s="171">
        <v>12081.380391596669</v>
      </c>
      <c r="T127" s="171">
        <v>15035.29958113811</v>
      </c>
      <c r="U127" s="172">
        <v>0.25406054699960201</v>
      </c>
    </row>
    <row r="128" spans="1:21" x14ac:dyDescent="0.15">
      <c r="A128" s="110" t="s">
        <v>135</v>
      </c>
      <c r="B128" s="110" t="s">
        <v>100</v>
      </c>
      <c r="C128" s="110" t="s">
        <v>509</v>
      </c>
      <c r="D128" s="110" t="s">
        <v>44</v>
      </c>
      <c r="E128" s="110" t="s">
        <v>41</v>
      </c>
      <c r="F128" s="110" t="s">
        <v>44</v>
      </c>
      <c r="G128" s="171">
        <v>8300</v>
      </c>
      <c r="H128" s="171">
        <v>15000</v>
      </c>
      <c r="I128" s="171">
        <v>19500</v>
      </c>
      <c r="J128" s="171">
        <v>20500</v>
      </c>
      <c r="K128" s="171">
        <v>28921.87067524892</v>
      </c>
      <c r="L128" s="171">
        <v>37021.817302305739</v>
      </c>
      <c r="M128" s="171">
        <v>46010.880100180962</v>
      </c>
      <c r="N128" s="171">
        <v>59604.878657231551</v>
      </c>
      <c r="O128" s="171">
        <v>76949.806211993637</v>
      </c>
      <c r="P128" s="171">
        <v>99004.564141348383</v>
      </c>
      <c r="Q128" s="171">
        <v>126952.7734516627</v>
      </c>
      <c r="R128" s="171">
        <v>162250.34511710599</v>
      </c>
      <c r="S128" s="171">
        <v>206681.94581034081</v>
      </c>
      <c r="T128" s="171">
        <v>262427.69795203081</v>
      </c>
      <c r="U128" s="172">
        <v>0.28239348892140592</v>
      </c>
    </row>
    <row r="129" spans="1:21" x14ac:dyDescent="0.15">
      <c r="A129" s="110" t="s">
        <v>167</v>
      </c>
      <c r="B129" s="110" t="s">
        <v>194</v>
      </c>
      <c r="C129" s="110" t="s">
        <v>517</v>
      </c>
      <c r="D129" s="110" t="s">
        <v>517</v>
      </c>
      <c r="E129" s="110" t="s">
        <v>108</v>
      </c>
      <c r="F129" s="110" t="s">
        <v>108</v>
      </c>
      <c r="G129" s="171">
        <v>2.9934449999999999</v>
      </c>
      <c r="H129" s="171">
        <v>5.7828200680795083</v>
      </c>
      <c r="I129" s="171">
        <v>6.1728383515211416</v>
      </c>
      <c r="J129" s="171">
        <v>7.3948098807616027</v>
      </c>
      <c r="K129" s="171">
        <v>11.482104505681351</v>
      </c>
      <c r="L129" s="171">
        <v>11.99951626815597</v>
      </c>
      <c r="M129" s="171">
        <v>19.584180325713849</v>
      </c>
      <c r="N129" s="171">
        <v>27.3886435648892</v>
      </c>
      <c r="O129" s="171">
        <v>36.56727963673201</v>
      </c>
      <c r="P129" s="171">
        <v>48.184040724718493</v>
      </c>
      <c r="Q129" s="171">
        <v>63.371888750562697</v>
      </c>
      <c r="R129" s="171">
        <v>83.181892180938732</v>
      </c>
      <c r="S129" s="171">
        <v>108.9837549899883</v>
      </c>
      <c r="T129" s="171">
        <v>142.0481957343446</v>
      </c>
      <c r="U129" s="172">
        <v>0.32718939632894012</v>
      </c>
    </row>
    <row r="130" spans="1:21" x14ac:dyDescent="0.15">
      <c r="A130" s="110" t="s">
        <v>167</v>
      </c>
      <c r="B130" s="110" t="s">
        <v>112</v>
      </c>
      <c r="C130" s="110" t="s">
        <v>517</v>
      </c>
      <c r="D130" s="110" t="s">
        <v>517</v>
      </c>
      <c r="E130" s="110" t="s">
        <v>108</v>
      </c>
      <c r="F130" s="110" t="s">
        <v>108</v>
      </c>
      <c r="G130" s="171">
        <v>3.8520300000000001</v>
      </c>
      <c r="H130" s="171">
        <v>2.478351457748361</v>
      </c>
      <c r="I130" s="171">
        <v>4.1108336513865442</v>
      </c>
      <c r="J130" s="171">
        <v>6.2992824910191434</v>
      </c>
      <c r="K130" s="171">
        <v>12.028871386904269</v>
      </c>
      <c r="L130" s="171">
        <v>18.544706959877399</v>
      </c>
      <c r="M130" s="171">
        <v>30.46428050666599</v>
      </c>
      <c r="N130" s="171">
        <v>42.60455665649431</v>
      </c>
      <c r="O130" s="171">
        <v>56.882434990472007</v>
      </c>
      <c r="P130" s="171">
        <v>74.95295223845099</v>
      </c>
      <c r="Q130" s="171">
        <v>98.578493611986431</v>
      </c>
      <c r="R130" s="171">
        <v>129.3940545036825</v>
      </c>
      <c r="S130" s="171">
        <v>169.5302855399818</v>
      </c>
      <c r="T130" s="171">
        <v>220.96386003120261</v>
      </c>
      <c r="U130" s="172">
        <v>0.32718939632894012</v>
      </c>
    </row>
    <row r="131" spans="1:21" x14ac:dyDescent="0.15">
      <c r="A131" s="110" t="s">
        <v>167</v>
      </c>
      <c r="B131" s="110" t="s">
        <v>100</v>
      </c>
      <c r="C131" s="110" t="s">
        <v>517</v>
      </c>
      <c r="D131" s="110" t="s">
        <v>44</v>
      </c>
      <c r="E131" s="110" t="s">
        <v>108</v>
      </c>
      <c r="F131" s="110" t="s">
        <v>44</v>
      </c>
      <c r="G131" s="171">
        <v>17.433585000000001</v>
      </c>
      <c r="H131" s="171">
        <v>22.029790735540981</v>
      </c>
      <c r="I131" s="171">
        <v>27.449476838852458</v>
      </c>
      <c r="J131" s="171">
        <v>38.343458640986093</v>
      </c>
      <c r="K131" s="171">
        <v>54.676688122292163</v>
      </c>
      <c r="L131" s="171">
        <v>81.814883646517956</v>
      </c>
      <c r="M131" s="171">
        <v>108.8010018095214</v>
      </c>
      <c r="N131" s="171">
        <v>152.15913091605111</v>
      </c>
      <c r="O131" s="171">
        <v>212.35723988647891</v>
      </c>
      <c r="P131" s="171">
        <v>294.54661154447939</v>
      </c>
      <c r="Q131" s="171">
        <v>407.7780639639592</v>
      </c>
      <c r="R131" s="171">
        <v>563.42018053085269</v>
      </c>
      <c r="S131" s="171">
        <v>742.55178976407103</v>
      </c>
      <c r="T131" s="171">
        <v>967.8336187350518</v>
      </c>
      <c r="U131" s="172">
        <v>0.36645521157682509</v>
      </c>
    </row>
    <row r="132" spans="1:21" x14ac:dyDescent="0.15">
      <c r="A132" s="110" t="s">
        <v>168</v>
      </c>
      <c r="B132" s="110" t="s">
        <v>157</v>
      </c>
      <c r="C132" s="110" t="s">
        <v>515</v>
      </c>
      <c r="D132" s="110" t="s">
        <v>515</v>
      </c>
      <c r="E132" s="110" t="s">
        <v>18</v>
      </c>
      <c r="F132" s="110" t="s">
        <v>18</v>
      </c>
      <c r="G132" s="171">
        <v>0</v>
      </c>
      <c r="H132" s="171">
        <v>0.16522343051655741</v>
      </c>
      <c r="I132" s="171">
        <v>0.164815608370876</v>
      </c>
      <c r="J132" s="171">
        <v>0.16443036144071699</v>
      </c>
      <c r="K132" s="171">
        <v>0.16403006436687639</v>
      </c>
      <c r="L132" s="171">
        <v>0.16362976729303591</v>
      </c>
      <c r="M132" s="171">
        <v>0.1632015027142821</v>
      </c>
      <c r="N132" s="171">
        <v>0.23640507613169129</v>
      </c>
      <c r="O132" s="171">
        <v>0.3410366567728767</v>
      </c>
      <c r="P132" s="171">
        <v>0.4896278598869202</v>
      </c>
      <c r="Q132" s="171">
        <v>0.7009791486540351</v>
      </c>
      <c r="R132" s="171">
        <v>0.97578885055689202</v>
      </c>
      <c r="S132" s="171">
        <v>1.3201341007210761</v>
      </c>
      <c r="T132" s="171">
        <v>1.775897712863113</v>
      </c>
      <c r="U132" s="172">
        <v>0.40636844512752468</v>
      </c>
    </row>
    <row r="133" spans="1:21" x14ac:dyDescent="0.15">
      <c r="A133" s="110" t="s">
        <v>168</v>
      </c>
      <c r="B133" s="110" t="s">
        <v>30</v>
      </c>
      <c r="C133" s="110" t="s">
        <v>515</v>
      </c>
      <c r="D133" s="110" t="s">
        <v>509</v>
      </c>
      <c r="E133" s="110" t="s">
        <v>18</v>
      </c>
      <c r="F133" s="110" t="s">
        <v>41</v>
      </c>
      <c r="G133" s="171">
        <v>5.7385708005710319</v>
      </c>
      <c r="H133" s="171">
        <v>11.56564013615902</v>
      </c>
      <c r="I133" s="171">
        <v>23.07418517192264</v>
      </c>
      <c r="J133" s="171">
        <v>27.9531614449219</v>
      </c>
      <c r="K133" s="171">
        <v>25.11190932080634</v>
      </c>
      <c r="L133" s="171">
        <v>75.269692954796511</v>
      </c>
      <c r="M133" s="171">
        <v>97.920901628569268</v>
      </c>
      <c r="N133" s="171">
        <v>141.84304567901481</v>
      </c>
      <c r="O133" s="171">
        <v>204.62199406372599</v>
      </c>
      <c r="P133" s="171">
        <v>293.77671593215211</v>
      </c>
      <c r="Q133" s="171">
        <v>420.587489192421</v>
      </c>
      <c r="R133" s="171">
        <v>600.50763063421141</v>
      </c>
      <c r="S133" s="171">
        <v>836.08493045668149</v>
      </c>
      <c r="T133" s="171">
        <v>1124.735218146639</v>
      </c>
      <c r="U133" s="172">
        <v>0.41727313764618251</v>
      </c>
    </row>
    <row r="134" spans="1:21" x14ac:dyDescent="0.15">
      <c r="A134" s="110" t="s">
        <v>168</v>
      </c>
      <c r="B134" s="110" t="s">
        <v>190</v>
      </c>
      <c r="C134" s="110" t="s">
        <v>515</v>
      </c>
      <c r="D134" s="110" t="s">
        <v>515</v>
      </c>
      <c r="E134" s="110" t="s">
        <v>18</v>
      </c>
      <c r="F134" s="110" t="s">
        <v>18</v>
      </c>
      <c r="G134" s="171">
        <v>2.2084167021631829</v>
      </c>
      <c r="H134" s="171">
        <v>5.5074476838852462</v>
      </c>
      <c r="I134" s="171">
        <v>5.4938536123625337</v>
      </c>
      <c r="J134" s="171">
        <v>5.6454424094646187</v>
      </c>
      <c r="K134" s="171">
        <v>10.005833926379459</v>
      </c>
      <c r="L134" s="171">
        <v>11.0722809201621</v>
      </c>
      <c r="M134" s="171">
        <v>11.043301683666421</v>
      </c>
      <c r="N134" s="171">
        <v>15.652256914244941</v>
      </c>
      <c r="O134" s="171">
        <v>22.161025161910981</v>
      </c>
      <c r="P134" s="171">
        <v>31.34007533488554</v>
      </c>
      <c r="Q134" s="171">
        <v>44.2573716311745</v>
      </c>
      <c r="R134" s="171">
        <v>60.841386190816593</v>
      </c>
      <c r="S134" s="171">
        <v>81.370341749500852</v>
      </c>
      <c r="T134" s="171">
        <v>108.2288493526092</v>
      </c>
      <c r="U134" s="172">
        <v>0.38549926802385071</v>
      </c>
    </row>
    <row r="135" spans="1:21" x14ac:dyDescent="0.15">
      <c r="A135" s="110" t="s">
        <v>168</v>
      </c>
      <c r="B135" s="110" t="s">
        <v>66</v>
      </c>
      <c r="C135" s="110" t="s">
        <v>515</v>
      </c>
      <c r="D135" s="110" t="s">
        <v>515</v>
      </c>
      <c r="E135" s="110" t="s">
        <v>18</v>
      </c>
      <c r="F135" s="110" t="s">
        <v>18</v>
      </c>
      <c r="G135" s="171">
        <v>1.1042083510815921</v>
      </c>
      <c r="H135" s="171">
        <v>2.4717425205276982</v>
      </c>
      <c r="I135" s="171">
        <v>16.92106912607661</v>
      </c>
      <c r="J135" s="171">
        <v>16.443036144071701</v>
      </c>
      <c r="K135" s="171">
        <v>14.215938911795959</v>
      </c>
      <c r="L135" s="171">
        <v>0.16362976729303591</v>
      </c>
      <c r="M135" s="171">
        <v>0.1632015027142821</v>
      </c>
      <c r="N135" s="171">
        <v>0.23640507613169129</v>
      </c>
      <c r="O135" s="171">
        <v>0.3410366567728767</v>
      </c>
      <c r="P135" s="171">
        <v>0.4896278598869202</v>
      </c>
      <c r="Q135" s="171">
        <v>0.7009791486540351</v>
      </c>
      <c r="R135" s="171">
        <v>0.97578885055689202</v>
      </c>
      <c r="S135" s="171">
        <v>1.3201341007210761</v>
      </c>
      <c r="T135" s="171">
        <v>1.775897712863113</v>
      </c>
      <c r="U135" s="172">
        <v>0.40636844512752468</v>
      </c>
    </row>
    <row r="136" spans="1:21" x14ac:dyDescent="0.15">
      <c r="A136" s="110" t="s">
        <v>168</v>
      </c>
      <c r="B136" s="110" t="s">
        <v>222</v>
      </c>
      <c r="C136" s="110" t="s">
        <v>515</v>
      </c>
      <c r="D136" s="110" t="s">
        <v>515</v>
      </c>
      <c r="E136" s="110" t="s">
        <v>18</v>
      </c>
      <c r="F136" s="110" t="s">
        <v>18</v>
      </c>
      <c r="G136" s="171">
        <v>0.66252501064895497</v>
      </c>
      <c r="H136" s="171">
        <v>5.5074476838852462</v>
      </c>
      <c r="I136" s="171">
        <v>5.4938536123625337</v>
      </c>
      <c r="J136" s="171">
        <v>3.5681388432635601</v>
      </c>
      <c r="K136" s="171">
        <v>0.16949773317910569</v>
      </c>
      <c r="L136" s="171">
        <v>0.1690840928694704</v>
      </c>
      <c r="M136" s="171">
        <v>0.1686415528047582</v>
      </c>
      <c r="N136" s="171">
        <v>0.24428524533608101</v>
      </c>
      <c r="O136" s="171">
        <v>0.35240454533197252</v>
      </c>
      <c r="P136" s="171">
        <v>0.5059487885498174</v>
      </c>
      <c r="Q136" s="171">
        <v>0.72434512027583609</v>
      </c>
      <c r="R136" s="171">
        <v>1.0083151455754551</v>
      </c>
      <c r="S136" s="171">
        <v>1.3641385707451119</v>
      </c>
      <c r="T136" s="171">
        <v>1.8350943032918841</v>
      </c>
      <c r="U136" s="172">
        <v>0.40636844512752468</v>
      </c>
    </row>
    <row r="137" spans="1:21" x14ac:dyDescent="0.15">
      <c r="A137" s="110" t="s">
        <v>168</v>
      </c>
      <c r="B137" s="110" t="s">
        <v>67</v>
      </c>
      <c r="C137" s="110" t="s">
        <v>515</v>
      </c>
      <c r="D137" s="110" t="s">
        <v>515</v>
      </c>
      <c r="E137" s="110" t="s">
        <v>18</v>
      </c>
      <c r="F137" s="110" t="s">
        <v>18</v>
      </c>
      <c r="G137" s="171">
        <v>0.16563125266223869</v>
      </c>
      <c r="H137" s="171">
        <v>5.6726711144018038</v>
      </c>
      <c r="I137" s="171">
        <v>7.8562106656784243</v>
      </c>
      <c r="J137" s="171">
        <v>11.13193546953654</v>
      </c>
      <c r="K137" s="171">
        <v>22.3676406509082</v>
      </c>
      <c r="L137" s="171">
        <v>0.49108409286947041</v>
      </c>
      <c r="M137" s="171">
        <v>0.47864155280475817</v>
      </c>
      <c r="N137" s="171">
        <v>0.66594992482419535</v>
      </c>
      <c r="O137" s="171">
        <v>0.91804581610625613</v>
      </c>
      <c r="P137" s="171">
        <v>1.2546681125459469</v>
      </c>
      <c r="Q137" s="171">
        <v>1.7027770201449011</v>
      </c>
      <c r="R137" s="171">
        <v>2.2713024682822458</v>
      </c>
      <c r="S137" s="171">
        <v>2.975307470041149</v>
      </c>
      <c r="T137" s="171">
        <v>3.8672983963244452</v>
      </c>
      <c r="U137" s="172">
        <v>0.34780847681319083</v>
      </c>
    </row>
    <row r="138" spans="1:21" x14ac:dyDescent="0.15">
      <c r="A138" s="110" t="s">
        <v>168</v>
      </c>
      <c r="B138" s="110" t="s">
        <v>97</v>
      </c>
      <c r="C138" s="110" t="s">
        <v>515</v>
      </c>
      <c r="D138" s="110" t="s">
        <v>509</v>
      </c>
      <c r="E138" s="110" t="s">
        <v>18</v>
      </c>
      <c r="F138" s="110" t="s">
        <v>41</v>
      </c>
      <c r="G138" s="171">
        <v>0</v>
      </c>
      <c r="H138" s="171">
        <v>0</v>
      </c>
      <c r="I138" s="171">
        <v>2.7469268061812668</v>
      </c>
      <c r="J138" s="171">
        <v>3.8367084336167312</v>
      </c>
      <c r="K138" s="171">
        <v>12.028871386904269</v>
      </c>
      <c r="L138" s="171">
        <v>0</v>
      </c>
      <c r="M138" s="171">
        <v>21.760200361904278</v>
      </c>
      <c r="N138" s="171">
        <v>31.52067681755884</v>
      </c>
      <c r="O138" s="171">
        <v>45.471554236383561</v>
      </c>
      <c r="P138" s="171">
        <v>65.283714651589364</v>
      </c>
      <c r="Q138" s="171">
        <v>93.463886487204675</v>
      </c>
      <c r="R138" s="171">
        <v>133.44614014093591</v>
      </c>
      <c r="S138" s="171">
        <v>185.79665121259589</v>
      </c>
      <c r="T138" s="171">
        <v>249.94115958814189</v>
      </c>
      <c r="U138" s="172">
        <v>0.41727313764618251</v>
      </c>
    </row>
    <row r="139" spans="1:21" x14ac:dyDescent="0.15">
      <c r="A139" s="110" t="s">
        <v>168</v>
      </c>
      <c r="B139" s="110" t="s">
        <v>33</v>
      </c>
      <c r="C139" s="110" t="s">
        <v>515</v>
      </c>
      <c r="D139" s="110" t="s">
        <v>515</v>
      </c>
      <c r="E139" s="110" t="s">
        <v>18</v>
      </c>
      <c r="F139" s="110" t="s">
        <v>18</v>
      </c>
      <c r="G139" s="171">
        <v>0</v>
      </c>
      <c r="H139" s="171">
        <v>0</v>
      </c>
      <c r="I139" s="171">
        <v>0</v>
      </c>
      <c r="J139" s="171">
        <v>0</v>
      </c>
      <c r="K139" s="171">
        <v>0</v>
      </c>
      <c r="L139" s="171">
        <v>0</v>
      </c>
      <c r="M139" s="171">
        <v>5.4400500904760696</v>
      </c>
      <c r="N139" s="171">
        <v>7.8801692043897091</v>
      </c>
      <c r="O139" s="171">
        <v>11.36788855909589</v>
      </c>
      <c r="P139" s="171">
        <v>16.320928662897341</v>
      </c>
      <c r="Q139" s="171">
        <v>23.365971621801169</v>
      </c>
      <c r="R139" s="171">
        <v>32.526295018563061</v>
      </c>
      <c r="S139" s="171">
        <v>44.004470024035861</v>
      </c>
      <c r="T139" s="171">
        <v>59.196590428770442</v>
      </c>
      <c r="U139" s="172">
        <v>0.40636844512752468</v>
      </c>
    </row>
    <row r="140" spans="1:21" x14ac:dyDescent="0.15">
      <c r="A140" s="110" t="s">
        <v>168</v>
      </c>
      <c r="B140" s="110" t="s">
        <v>34</v>
      </c>
      <c r="C140" s="110" t="s">
        <v>515</v>
      </c>
      <c r="D140" s="110" t="s">
        <v>509</v>
      </c>
      <c r="E140" s="110" t="s">
        <v>18</v>
      </c>
      <c r="F140" s="110" t="s">
        <v>41</v>
      </c>
      <c r="G140" s="171">
        <v>0</v>
      </c>
      <c r="H140" s="171">
        <v>5.5074476838852462</v>
      </c>
      <c r="I140" s="171">
        <v>7.6913950573075471</v>
      </c>
      <c r="J140" s="171">
        <v>8.7696192768382417</v>
      </c>
      <c r="K140" s="171">
        <v>10.93533762445843</v>
      </c>
      <c r="L140" s="171">
        <v>10.90865115286906</v>
      </c>
      <c r="M140" s="171">
        <v>0</v>
      </c>
      <c r="N140" s="171">
        <v>10.85244631679195</v>
      </c>
      <c r="O140" s="171">
        <v>14.16466204345808</v>
      </c>
      <c r="P140" s="171">
        <v>18.39948140022511</v>
      </c>
      <c r="Q140" s="171">
        <v>23.833008448216081</v>
      </c>
      <c r="R140" s="171">
        <v>30.78756583247235</v>
      </c>
      <c r="S140" s="171">
        <v>39.66872596068206</v>
      </c>
      <c r="T140" s="171">
        <v>50.822830850354627</v>
      </c>
      <c r="U140" s="172" t="s">
        <v>406</v>
      </c>
    </row>
    <row r="141" spans="1:21" x14ac:dyDescent="0.15">
      <c r="A141" s="110" t="s">
        <v>168</v>
      </c>
      <c r="B141" s="110" t="s">
        <v>81</v>
      </c>
      <c r="C141" s="110" t="s">
        <v>515</v>
      </c>
      <c r="D141" s="110" t="s">
        <v>509</v>
      </c>
      <c r="E141" s="110" t="s">
        <v>18</v>
      </c>
      <c r="F141" s="110" t="s">
        <v>41</v>
      </c>
      <c r="G141" s="171">
        <v>18.90846380392118</v>
      </c>
      <c r="H141" s="171">
        <v>21.58919492083017</v>
      </c>
      <c r="I141" s="171">
        <v>27.02975977282367</v>
      </c>
      <c r="J141" s="171">
        <v>35.252773290480128</v>
      </c>
      <c r="K141" s="171">
        <v>49.382891178291828</v>
      </c>
      <c r="L141" s="171">
        <v>81.98833119984856</v>
      </c>
      <c r="M141" s="171">
        <v>98.093895221446388</v>
      </c>
      <c r="N141" s="171">
        <v>142.0936350597143</v>
      </c>
      <c r="O141" s="171">
        <v>204.98349291990519</v>
      </c>
      <c r="P141" s="171">
        <v>294.29572146363222</v>
      </c>
      <c r="Q141" s="171">
        <v>421.33052708999429</v>
      </c>
      <c r="R141" s="171">
        <v>601.56852744833179</v>
      </c>
      <c r="S141" s="171">
        <v>856.6900044667783</v>
      </c>
      <c r="T141" s="171">
        <v>1166.1866439845439</v>
      </c>
      <c r="U141" s="172">
        <v>0.42426053460647251</v>
      </c>
    </row>
    <row r="142" spans="1:21" x14ac:dyDescent="0.15">
      <c r="A142" s="110" t="s">
        <v>169</v>
      </c>
      <c r="B142" s="110" t="s">
        <v>47</v>
      </c>
      <c r="C142" s="110" t="s">
        <v>510</v>
      </c>
      <c r="D142" s="110" t="s">
        <v>510</v>
      </c>
      <c r="E142" s="110" t="s">
        <v>2</v>
      </c>
      <c r="F142" s="110" t="s">
        <v>2</v>
      </c>
      <c r="G142" s="171">
        <v>0.58743884277540681</v>
      </c>
      <c r="H142" s="171">
        <v>4.1239768256932718</v>
      </c>
      <c r="I142" s="171">
        <v>5.1137975849370649</v>
      </c>
      <c r="J142" s="171">
        <v>9.1118978310753747</v>
      </c>
      <c r="K142" s="171">
        <v>10.29503698078967</v>
      </c>
      <c r="L142" s="171">
        <v>16.27211161401668</v>
      </c>
      <c r="M142" s="171">
        <v>16.232140253333</v>
      </c>
      <c r="N142" s="171">
        <v>22.122134739745611</v>
      </c>
      <c r="O142" s="171">
        <v>28.907007375878869</v>
      </c>
      <c r="P142" s="171">
        <v>37.53113559135393</v>
      </c>
      <c r="Q142" s="171">
        <v>48.62297559602213</v>
      </c>
      <c r="R142" s="171">
        <v>62.969829302611899</v>
      </c>
      <c r="S142" s="171">
        <v>81.577708057756027</v>
      </c>
      <c r="T142" s="171">
        <v>105.11247445405191</v>
      </c>
      <c r="U142" s="172">
        <v>0.30586091898703088</v>
      </c>
    </row>
    <row r="143" spans="1:21" x14ac:dyDescent="0.15">
      <c r="A143" s="110" t="s">
        <v>169</v>
      </c>
      <c r="B143" s="110" t="s">
        <v>116</v>
      </c>
      <c r="C143" s="110" t="s">
        <v>510</v>
      </c>
      <c r="D143" s="110" t="s">
        <v>511</v>
      </c>
      <c r="E143" s="110" t="s">
        <v>2</v>
      </c>
      <c r="F143" s="110" t="s">
        <v>2</v>
      </c>
      <c r="G143" s="171">
        <v>4.9689375798671627</v>
      </c>
      <c r="H143" s="171">
        <v>19.276066893598362</v>
      </c>
      <c r="I143" s="171">
        <v>32.963121674175213</v>
      </c>
      <c r="J143" s="171">
        <v>39.463286745772088</v>
      </c>
      <c r="K143" s="171">
        <v>39.367215448050352</v>
      </c>
      <c r="L143" s="171">
        <v>54.543255764345297</v>
      </c>
      <c r="M143" s="171">
        <v>76.160701266664987</v>
      </c>
      <c r="N143" s="171">
        <v>99.040783167583044</v>
      </c>
      <c r="O143" s="171">
        <v>123.25053567930399</v>
      </c>
      <c r="P143" s="171">
        <v>152.43972256868361</v>
      </c>
      <c r="Q143" s="171">
        <v>188.31551850975029</v>
      </c>
      <c r="R143" s="171">
        <v>232.72672673545509</v>
      </c>
      <c r="S143" s="171">
        <v>287.89744121915521</v>
      </c>
      <c r="T143" s="171">
        <v>354.64631358391011</v>
      </c>
      <c r="U143" s="172">
        <v>0.24576976977706241</v>
      </c>
    </row>
    <row r="144" spans="1:21" x14ac:dyDescent="0.15">
      <c r="A144" s="110" t="s">
        <v>169</v>
      </c>
      <c r="B144" s="110" t="s">
        <v>81</v>
      </c>
      <c r="C144" s="110" t="s">
        <v>510</v>
      </c>
      <c r="D144" s="110" t="s">
        <v>509</v>
      </c>
      <c r="E144" s="110" t="s">
        <v>2</v>
      </c>
      <c r="F144" s="110" t="s">
        <v>41</v>
      </c>
      <c r="G144" s="171">
        <v>3.864729228785571</v>
      </c>
      <c r="H144" s="171">
        <v>3.4388503338179479</v>
      </c>
      <c r="I144" s="171">
        <v>4.1137975849370649</v>
      </c>
      <c r="J144" s="171">
        <v>7.6734168672334624</v>
      </c>
      <c r="K144" s="171">
        <v>8.7482700995667457</v>
      </c>
      <c r="L144" s="171">
        <v>13.090381383442869</v>
      </c>
      <c r="M144" s="171">
        <v>13.056120217142571</v>
      </c>
      <c r="N144" s="171">
        <v>16.5750579191889</v>
      </c>
      <c r="O144" s="171">
        <v>20.483319241990209</v>
      </c>
      <c r="P144" s="171">
        <v>25.334344271406572</v>
      </c>
      <c r="Q144" s="171">
        <v>31.296633824722988</v>
      </c>
      <c r="R144" s="171">
        <v>38.67744520209996</v>
      </c>
      <c r="S144" s="171">
        <v>47.846406224052593</v>
      </c>
      <c r="T144" s="171">
        <v>58.939570680941188</v>
      </c>
      <c r="U144" s="172">
        <v>0.24026149573575961</v>
      </c>
    </row>
    <row r="145" spans="1:21" x14ac:dyDescent="0.15">
      <c r="A145" s="110" t="s">
        <v>136</v>
      </c>
      <c r="B145" s="110" t="s">
        <v>119</v>
      </c>
      <c r="C145" s="110" t="s">
        <v>516</v>
      </c>
      <c r="D145" s="110" t="s">
        <v>516</v>
      </c>
      <c r="E145" s="110" t="s">
        <v>108</v>
      </c>
      <c r="F145" s="110" t="s">
        <v>108</v>
      </c>
      <c r="G145" s="171">
        <v>17.68</v>
      </c>
      <c r="H145" s="171">
        <v>18.725322125209839</v>
      </c>
      <c r="I145" s="171">
        <v>27.449476838852458</v>
      </c>
      <c r="J145" s="171">
        <v>49.29873253841069</v>
      </c>
      <c r="K145" s="171">
        <v>54.676688122292163</v>
      </c>
      <c r="L145" s="171">
        <v>54.543255764345297</v>
      </c>
      <c r="M145" s="171">
        <v>65.280601085712846</v>
      </c>
      <c r="N145" s="171">
        <v>95.230549543494092</v>
      </c>
      <c r="O145" s="171">
        <v>138.41619506162391</v>
      </c>
      <c r="P145" s="171">
        <v>200.22812722620961</v>
      </c>
      <c r="Q145" s="171">
        <v>286.45567810227323</v>
      </c>
      <c r="R145" s="171">
        <v>408.34903201973128</v>
      </c>
      <c r="S145" s="171">
        <v>565.12444618710606</v>
      </c>
      <c r="T145" s="171">
        <v>758.53320665541594</v>
      </c>
      <c r="U145" s="172">
        <v>0.41961331717829159</v>
      </c>
    </row>
    <row r="146" spans="1:21" x14ac:dyDescent="0.15">
      <c r="A146" s="110" t="s">
        <v>136</v>
      </c>
      <c r="B146" s="110" t="s">
        <v>137</v>
      </c>
      <c r="C146" s="110" t="s">
        <v>516</v>
      </c>
      <c r="D146" s="110" t="s">
        <v>516</v>
      </c>
      <c r="E146" s="110" t="s">
        <v>108</v>
      </c>
      <c r="F146" s="110" t="s">
        <v>108</v>
      </c>
      <c r="G146" s="171">
        <v>0</v>
      </c>
      <c r="H146" s="171">
        <v>0.33044686103311482</v>
      </c>
      <c r="I146" s="171">
        <v>3.2939372206622961</v>
      </c>
      <c r="J146" s="171">
        <v>11.503037592295829</v>
      </c>
      <c r="K146" s="171">
        <v>21.870675248916861</v>
      </c>
      <c r="L146" s="171">
        <v>22.908167421025031</v>
      </c>
      <c r="M146" s="171">
        <v>29.376270488570778</v>
      </c>
      <c r="N146" s="171">
        <v>42.853747294572337</v>
      </c>
      <c r="O146" s="171">
        <v>62.287287777730761</v>
      </c>
      <c r="P146" s="171">
        <v>90.102657251794312</v>
      </c>
      <c r="Q146" s="171">
        <v>128.90505514602299</v>
      </c>
      <c r="R146" s="171">
        <v>183.7570644088791</v>
      </c>
      <c r="S146" s="171">
        <v>254.30600078419781</v>
      </c>
      <c r="T146" s="171">
        <v>341.3399429949373</v>
      </c>
      <c r="U146" s="172">
        <v>0.41961331717829192</v>
      </c>
    </row>
    <row r="147" spans="1:21" x14ac:dyDescent="0.15">
      <c r="A147" s="110" t="s">
        <v>136</v>
      </c>
      <c r="B147" s="110" t="s">
        <v>20</v>
      </c>
      <c r="C147" s="110" t="s">
        <v>516</v>
      </c>
      <c r="D147" s="110" t="s">
        <v>516</v>
      </c>
      <c r="E147" s="110" t="s">
        <v>108</v>
      </c>
      <c r="F147" s="110" t="s">
        <v>108</v>
      </c>
      <c r="G147" s="171">
        <v>59.199269999999999</v>
      </c>
      <c r="H147" s="171">
        <v>73.799798964062305</v>
      </c>
      <c r="I147" s="171">
        <v>99.367106156645917</v>
      </c>
      <c r="J147" s="171">
        <v>133.65434154858011</v>
      </c>
      <c r="K147" s="171">
        <v>160.74946307953891</v>
      </c>
      <c r="L147" s="171">
        <v>196.3557207516431</v>
      </c>
      <c r="M147" s="171">
        <v>288.3226547952317</v>
      </c>
      <c r="N147" s="171">
        <v>420.601593817099</v>
      </c>
      <c r="O147" s="171">
        <v>611.33819485550566</v>
      </c>
      <c r="P147" s="171">
        <v>884.34089524909245</v>
      </c>
      <c r="Q147" s="171">
        <v>1265.179244951707</v>
      </c>
      <c r="R147" s="171">
        <v>1803.541558087147</v>
      </c>
      <c r="S147" s="171">
        <v>2495.966303993052</v>
      </c>
      <c r="T147" s="171">
        <v>3350.188329394754</v>
      </c>
      <c r="U147" s="172">
        <v>0.41961331717829159</v>
      </c>
    </row>
    <row r="148" spans="1:21" x14ac:dyDescent="0.15">
      <c r="A148" s="110" t="s">
        <v>136</v>
      </c>
      <c r="B148" s="110" t="s">
        <v>225</v>
      </c>
      <c r="C148" s="110" t="s">
        <v>516</v>
      </c>
      <c r="D148" s="110" t="s">
        <v>516</v>
      </c>
      <c r="E148" s="110" t="s">
        <v>108</v>
      </c>
      <c r="F148" s="110" t="s">
        <v>108</v>
      </c>
      <c r="G148" s="171">
        <v>0</v>
      </c>
      <c r="H148" s="171">
        <v>1.101489536777049</v>
      </c>
      <c r="I148" s="171">
        <v>1.097979073554098</v>
      </c>
      <c r="J148" s="171">
        <v>1.09552738974246</v>
      </c>
      <c r="K148" s="171">
        <v>3.2806012873375292</v>
      </c>
      <c r="L148" s="171">
        <v>3.2725953458607182</v>
      </c>
      <c r="M148" s="171">
        <v>3.2640300542856422</v>
      </c>
      <c r="N148" s="171">
        <v>4.6927969726965912</v>
      </c>
      <c r="O148" s="171">
        <v>6.6470137350549656</v>
      </c>
      <c r="P148" s="171">
        <v>9.3959912413503854</v>
      </c>
      <c r="Q148" s="171">
        <v>13.253607634109059</v>
      </c>
      <c r="R148" s="171">
        <v>18.661829887634038</v>
      </c>
      <c r="S148" s="171">
        <v>25.488160276466591</v>
      </c>
      <c r="T148" s="171">
        <v>33.769427531816767</v>
      </c>
      <c r="U148" s="172">
        <v>0.39626251396718359</v>
      </c>
    </row>
    <row r="149" spans="1:21" x14ac:dyDescent="0.15">
      <c r="A149" s="110" t="s">
        <v>136</v>
      </c>
      <c r="B149" s="110" t="s">
        <v>55</v>
      </c>
      <c r="C149" s="110" t="s">
        <v>516</v>
      </c>
      <c r="D149" s="110" t="s">
        <v>516</v>
      </c>
      <c r="E149" s="110" t="s">
        <v>108</v>
      </c>
      <c r="F149" s="110" t="s">
        <v>108</v>
      </c>
      <c r="G149" s="171">
        <v>45.52158</v>
      </c>
      <c r="H149" s="171">
        <v>95.829589699603289</v>
      </c>
      <c r="I149" s="171">
        <v>172.9317040847705</v>
      </c>
      <c r="J149" s="171">
        <v>292.50581306123672</v>
      </c>
      <c r="K149" s="171">
        <v>363.0532091320199</v>
      </c>
      <c r="L149" s="171">
        <v>409.07441823258978</v>
      </c>
      <c r="M149" s="171">
        <v>533.12490886665489</v>
      </c>
      <c r="N149" s="171">
        <v>769.38929200956284</v>
      </c>
      <c r="O149" s="171">
        <v>1105.576325358541</v>
      </c>
      <c r="P149" s="171">
        <v>1581.1191612862681</v>
      </c>
      <c r="Q149" s="171">
        <v>2243.5081375566178</v>
      </c>
      <c r="R149" s="171">
        <v>3170.7656331926169</v>
      </c>
      <c r="S149" s="171">
        <v>4286.3982991711</v>
      </c>
      <c r="T149" s="171">
        <v>5702.2515746531153</v>
      </c>
      <c r="U149" s="172">
        <v>0.40291402554688388</v>
      </c>
    </row>
    <row r="150" spans="1:21" x14ac:dyDescent="0.15">
      <c r="A150" s="110" t="s">
        <v>136</v>
      </c>
      <c r="B150" s="110" t="s">
        <v>100</v>
      </c>
      <c r="C150" s="110" t="s">
        <v>516</v>
      </c>
      <c r="D150" s="110" t="s">
        <v>44</v>
      </c>
      <c r="E150" s="110" t="s">
        <v>108</v>
      </c>
      <c r="F150" s="110" t="s">
        <v>44</v>
      </c>
      <c r="G150" s="171">
        <v>88.698349999999991</v>
      </c>
      <c r="H150" s="171">
        <v>84.814694331832797</v>
      </c>
      <c r="I150" s="171">
        <v>104.3080119876394</v>
      </c>
      <c r="J150" s="171">
        <v>143.51408805626221</v>
      </c>
      <c r="K150" s="171">
        <v>161.29622996076179</v>
      </c>
      <c r="L150" s="171">
        <v>272.71627882172652</v>
      </c>
      <c r="M150" s="171">
        <v>380.80350633332489</v>
      </c>
      <c r="N150" s="171">
        <v>518.08212961478216</v>
      </c>
      <c r="O150" s="171">
        <v>675.65947087043435</v>
      </c>
      <c r="P150" s="171">
        <v>877.62130137517227</v>
      </c>
      <c r="Q150" s="171">
        <v>1129.3459303551831</v>
      </c>
      <c r="R150" s="171">
        <v>1448.8891314441209</v>
      </c>
      <c r="S150" s="171">
        <v>1853.744094036545</v>
      </c>
      <c r="T150" s="171">
        <v>2360.4967057849281</v>
      </c>
      <c r="U150" s="172">
        <v>0.2977351433814639</v>
      </c>
    </row>
    <row r="151" spans="1:21" x14ac:dyDescent="0.15">
      <c r="A151" s="110" t="s">
        <v>170</v>
      </c>
      <c r="B151" s="110" t="s">
        <v>134</v>
      </c>
      <c r="C151" s="110" t="s">
        <v>513</v>
      </c>
      <c r="D151" s="110" t="s">
        <v>509</v>
      </c>
      <c r="E151" s="110" t="s">
        <v>41</v>
      </c>
      <c r="F151" s="110" t="s">
        <v>41</v>
      </c>
      <c r="G151" s="171">
        <v>44.16833404326367</v>
      </c>
      <c r="H151" s="171">
        <v>44.05958147108197</v>
      </c>
      <c r="I151" s="171">
        <v>43.950828898900269</v>
      </c>
      <c r="J151" s="171">
        <v>0</v>
      </c>
      <c r="K151" s="171">
        <v>65.612025746750589</v>
      </c>
      <c r="L151" s="171">
        <v>76.360558070083414</v>
      </c>
      <c r="M151" s="171">
        <v>163.2015027142821</v>
      </c>
      <c r="N151" s="171">
        <v>215.24325679951511</v>
      </c>
      <c r="O151" s="171">
        <v>282.80541662744298</v>
      </c>
      <c r="P151" s="171">
        <v>370.32898869871929</v>
      </c>
      <c r="Q151" s="171">
        <v>483.47390921034838</v>
      </c>
      <c r="R151" s="171">
        <v>616.96738552805391</v>
      </c>
      <c r="S151" s="171">
        <v>761.21707730298874</v>
      </c>
      <c r="T151" s="171">
        <v>935.27439810443241</v>
      </c>
      <c r="U151" s="172">
        <v>0.28326518875393503</v>
      </c>
    </row>
    <row r="152" spans="1:21" x14ac:dyDescent="0.15">
      <c r="A152" s="110" t="s">
        <v>170</v>
      </c>
      <c r="B152" s="110" t="s">
        <v>23</v>
      </c>
      <c r="C152" s="110" t="s">
        <v>513</v>
      </c>
      <c r="D152" s="110" t="s">
        <v>513</v>
      </c>
      <c r="E152" s="110" t="s">
        <v>41</v>
      </c>
      <c r="F152" s="110" t="s">
        <v>41</v>
      </c>
      <c r="G152" s="171">
        <v>125.87975202330141</v>
      </c>
      <c r="H152" s="171">
        <v>140.9906607074623</v>
      </c>
      <c r="I152" s="171">
        <v>175.80331559560111</v>
      </c>
      <c r="J152" s="171">
        <v>328.86072288143413</v>
      </c>
      <c r="K152" s="171">
        <v>442.88117379056638</v>
      </c>
      <c r="L152" s="171">
        <v>496.34362745554222</v>
      </c>
      <c r="M152" s="171">
        <v>467.84430778094202</v>
      </c>
      <c r="N152" s="171">
        <v>617.03066949194329</v>
      </c>
      <c r="O152" s="171">
        <v>810.70886099867027</v>
      </c>
      <c r="P152" s="171">
        <v>1021.326460338566</v>
      </c>
      <c r="Q152" s="171">
        <v>1266.699275123432</v>
      </c>
      <c r="R152" s="171">
        <v>1566.772439564663</v>
      </c>
      <c r="S152" s="171">
        <v>1933.0907357825899</v>
      </c>
      <c r="T152" s="171">
        <v>2375.1047215020449</v>
      </c>
      <c r="U152" s="172">
        <v>0.26123886412585828</v>
      </c>
    </row>
    <row r="153" spans="1:21" x14ac:dyDescent="0.15">
      <c r="A153" s="110" t="s">
        <v>170</v>
      </c>
      <c r="B153" s="110" t="s">
        <v>46</v>
      </c>
      <c r="C153" s="110" t="s">
        <v>513</v>
      </c>
      <c r="D153" s="110" t="s">
        <v>513</v>
      </c>
      <c r="E153" s="110" t="s">
        <v>41</v>
      </c>
      <c r="F153" s="110" t="s">
        <v>41</v>
      </c>
      <c r="G153" s="171">
        <v>55.210417554079577</v>
      </c>
      <c r="H153" s="171">
        <v>55.074476838852462</v>
      </c>
      <c r="I153" s="171">
        <v>54.93853612362534</v>
      </c>
      <c r="J153" s="171">
        <v>65.77214457628682</v>
      </c>
      <c r="K153" s="171">
        <v>76.547363371209016</v>
      </c>
      <c r="L153" s="171">
        <v>65.451906917214359</v>
      </c>
      <c r="M153" s="171">
        <v>65.280601085712846</v>
      </c>
      <c r="N153" s="171">
        <v>86.097302719806038</v>
      </c>
      <c r="O153" s="171">
        <v>113.12216665097721</v>
      </c>
      <c r="P153" s="171">
        <v>148.13159547948769</v>
      </c>
      <c r="Q153" s="171">
        <v>193.3895636841394</v>
      </c>
      <c r="R153" s="171">
        <v>251.79194331887709</v>
      </c>
      <c r="S153" s="171">
        <v>327.01264055104872</v>
      </c>
      <c r="T153" s="171">
        <v>422.93288870549702</v>
      </c>
      <c r="U153" s="172">
        <v>0.30595062975162352</v>
      </c>
    </row>
    <row r="154" spans="1:21" x14ac:dyDescent="0.15">
      <c r="A154" s="110" t="s">
        <v>170</v>
      </c>
      <c r="B154" s="110" t="s">
        <v>127</v>
      </c>
      <c r="C154" s="110" t="s">
        <v>513</v>
      </c>
      <c r="D154" s="110" t="s">
        <v>513</v>
      </c>
      <c r="E154" s="110" t="s">
        <v>41</v>
      </c>
      <c r="F154" s="110" t="s">
        <v>41</v>
      </c>
      <c r="G154" s="171">
        <v>98.274543246261658</v>
      </c>
      <c r="H154" s="171">
        <v>101.33703738348849</v>
      </c>
      <c r="I154" s="171">
        <v>126.35863308433829</v>
      </c>
      <c r="J154" s="171">
        <v>161.14175421190271</v>
      </c>
      <c r="K154" s="171">
        <v>196.8360772402518</v>
      </c>
      <c r="L154" s="171">
        <v>196.3557207516431</v>
      </c>
      <c r="M154" s="171">
        <v>315.52290524761207</v>
      </c>
      <c r="N154" s="171">
        <v>416.13696314572923</v>
      </c>
      <c r="O154" s="171">
        <v>546.75713881305671</v>
      </c>
      <c r="P154" s="171">
        <v>709.1074905977606</v>
      </c>
      <c r="Q154" s="171">
        <v>879.46996303906712</v>
      </c>
      <c r="R154" s="171">
        <v>1087.8109165889371</v>
      </c>
      <c r="S154" s="171">
        <v>1342.14589945527</v>
      </c>
      <c r="T154" s="171">
        <v>1649.036438763078</v>
      </c>
      <c r="U154" s="172">
        <v>0.26648458632011368</v>
      </c>
    </row>
    <row r="155" spans="1:21" x14ac:dyDescent="0.15">
      <c r="A155" s="110" t="s">
        <v>170</v>
      </c>
      <c r="B155" s="110" t="s">
        <v>98</v>
      </c>
      <c r="C155" s="110" t="s">
        <v>513</v>
      </c>
      <c r="D155" s="110" t="s">
        <v>513</v>
      </c>
      <c r="E155" s="110" t="s">
        <v>41</v>
      </c>
      <c r="F155" s="110" t="s">
        <v>41</v>
      </c>
      <c r="G155" s="171">
        <v>11.042083510815919</v>
      </c>
      <c r="H155" s="171">
        <v>11.014895367770491</v>
      </c>
      <c r="I155" s="171">
        <v>10.987707224725071</v>
      </c>
      <c r="J155" s="171">
        <v>54.810120480239007</v>
      </c>
      <c r="K155" s="171">
        <v>76.547363371209016</v>
      </c>
      <c r="L155" s="171">
        <v>54.543255764345297</v>
      </c>
      <c r="M155" s="171">
        <v>97.920901628569268</v>
      </c>
      <c r="N155" s="171">
        <v>122.6886563757236</v>
      </c>
      <c r="O155" s="171">
        <v>153.1391331037604</v>
      </c>
      <c r="P155" s="171">
        <v>190.50649001133871</v>
      </c>
      <c r="Q155" s="171">
        <v>236.2755124582568</v>
      </c>
      <c r="R155" s="171">
        <v>292.24770893434129</v>
      </c>
      <c r="S155" s="171">
        <v>360.57651030141568</v>
      </c>
      <c r="T155" s="171">
        <v>443.02471489157318</v>
      </c>
      <c r="U155" s="172">
        <v>0.24065309826404199</v>
      </c>
    </row>
    <row r="156" spans="1:21" x14ac:dyDescent="0.15">
      <c r="A156" s="110" t="s">
        <v>159</v>
      </c>
      <c r="B156" s="110" t="s">
        <v>30</v>
      </c>
      <c r="C156" s="110" t="s">
        <v>515</v>
      </c>
      <c r="D156" s="110" t="s">
        <v>509</v>
      </c>
      <c r="E156" s="110" t="s">
        <v>18</v>
      </c>
      <c r="F156" s="110" t="s">
        <v>41</v>
      </c>
      <c r="G156" s="171">
        <v>1.3250500212979099</v>
      </c>
      <c r="H156" s="171">
        <v>1.6522343051655739</v>
      </c>
      <c r="I156" s="171">
        <v>2.197541444945013</v>
      </c>
      <c r="J156" s="171">
        <v>3.2886072288143411</v>
      </c>
      <c r="K156" s="171">
        <v>5.4676688122292152</v>
      </c>
      <c r="L156" s="171">
        <v>10.90865115286906</v>
      </c>
      <c r="M156" s="171">
        <v>10.880100180952139</v>
      </c>
      <c r="N156" s="171">
        <v>15.90000189656662</v>
      </c>
      <c r="O156" s="171">
        <v>23.120068936828321</v>
      </c>
      <c r="P156" s="171">
        <v>33.004342703314883</v>
      </c>
      <c r="Q156" s="171">
        <v>46.96925816160644</v>
      </c>
      <c r="R156" s="171">
        <v>66.649197853018407</v>
      </c>
      <c r="S156" s="171">
        <v>92.203836175949121</v>
      </c>
      <c r="T156" s="171">
        <v>123.2568642156682</v>
      </c>
      <c r="U156" s="172">
        <v>0.41448025236305858</v>
      </c>
    </row>
    <row r="157" spans="1:21" x14ac:dyDescent="0.15">
      <c r="A157" s="110" t="s">
        <v>159</v>
      </c>
      <c r="B157" s="110" t="s">
        <v>31</v>
      </c>
      <c r="C157" s="110" t="s">
        <v>515</v>
      </c>
      <c r="D157" s="110" t="s">
        <v>509</v>
      </c>
      <c r="E157" s="110" t="s">
        <v>18</v>
      </c>
      <c r="F157" s="110" t="s">
        <v>41</v>
      </c>
      <c r="G157" s="171">
        <v>0</v>
      </c>
      <c r="H157" s="171">
        <v>0</v>
      </c>
      <c r="I157" s="171">
        <v>0</v>
      </c>
      <c r="J157" s="171">
        <v>0</v>
      </c>
      <c r="K157" s="171">
        <v>0</v>
      </c>
      <c r="L157" s="171">
        <v>0</v>
      </c>
      <c r="M157" s="171">
        <v>21.760200361904278</v>
      </c>
      <c r="N157" s="171">
        <v>31.80000379313325</v>
      </c>
      <c r="O157" s="171">
        <v>46.240137873656643</v>
      </c>
      <c r="P157" s="171">
        <v>66.008685406629752</v>
      </c>
      <c r="Q157" s="171">
        <v>93.93851632321288</v>
      </c>
      <c r="R157" s="171">
        <v>133.29839570603681</v>
      </c>
      <c r="S157" s="171">
        <v>184.40767235189821</v>
      </c>
      <c r="T157" s="171">
        <v>246.51372843133629</v>
      </c>
      <c r="U157" s="172">
        <v>0.41448025236305858</v>
      </c>
    </row>
    <row r="158" spans="1:21" x14ac:dyDescent="0.15">
      <c r="A158" s="110" t="s">
        <v>159</v>
      </c>
      <c r="B158" s="110" t="s">
        <v>210</v>
      </c>
      <c r="C158" s="110" t="s">
        <v>515</v>
      </c>
      <c r="D158" s="110" t="s">
        <v>515</v>
      </c>
      <c r="E158" s="110" t="s">
        <v>18</v>
      </c>
      <c r="F158" s="110" t="s">
        <v>18</v>
      </c>
      <c r="G158" s="171">
        <v>0</v>
      </c>
      <c r="H158" s="171">
        <v>1.101489536777049</v>
      </c>
      <c r="I158" s="171">
        <v>1.4284019392142591</v>
      </c>
      <c r="J158" s="171">
        <v>1.6443036144071701</v>
      </c>
      <c r="K158" s="171">
        <v>3.2806012873375292</v>
      </c>
      <c r="L158" s="171">
        <v>3.2725953458607182</v>
      </c>
      <c r="M158" s="171">
        <v>5.4400500904760696</v>
      </c>
      <c r="N158" s="171">
        <v>8.4225654275885287</v>
      </c>
      <c r="O158" s="171">
        <v>12.89631353667173</v>
      </c>
      <c r="P158" s="171">
        <v>19.664928672298139</v>
      </c>
      <c r="Q158" s="171">
        <v>29.926601105862819</v>
      </c>
      <c r="R158" s="171">
        <v>43.863503380110593</v>
      </c>
      <c r="S158" s="171">
        <v>62.479486014395448</v>
      </c>
      <c r="T158" s="171">
        <v>88.429250236380383</v>
      </c>
      <c r="U158" s="172">
        <v>0.48935766999088021</v>
      </c>
    </row>
    <row r="159" spans="1:21" x14ac:dyDescent="0.15">
      <c r="A159" s="110" t="s">
        <v>159</v>
      </c>
      <c r="B159" s="110" t="s">
        <v>33</v>
      </c>
      <c r="C159" s="110" t="s">
        <v>515</v>
      </c>
      <c r="D159" s="110" t="s">
        <v>515</v>
      </c>
      <c r="E159" s="110" t="s">
        <v>18</v>
      </c>
      <c r="F159" s="110" t="s">
        <v>18</v>
      </c>
      <c r="G159" s="171">
        <v>33.322799618940273</v>
      </c>
      <c r="H159" s="171">
        <v>36.547422830262512</v>
      </c>
      <c r="I159" s="171">
        <v>48.164614619582338</v>
      </c>
      <c r="J159" s="171">
        <v>63.674013164303261</v>
      </c>
      <c r="K159" s="171">
        <v>111.45842873729261</v>
      </c>
      <c r="L159" s="171">
        <v>168.87791936268121</v>
      </c>
      <c r="M159" s="171">
        <v>210.1471965617954</v>
      </c>
      <c r="N159" s="171">
        <v>306.90335357023622</v>
      </c>
      <c r="O159" s="171">
        <v>445.95933735158701</v>
      </c>
      <c r="P159" s="171">
        <v>636.23652750870451</v>
      </c>
      <c r="Q159" s="171">
        <v>862.74821285178484</v>
      </c>
      <c r="R159" s="171">
        <v>1162.663407751726</v>
      </c>
      <c r="S159" s="171">
        <v>1562.367112830616</v>
      </c>
      <c r="T159" s="171">
        <v>2087.7671963507</v>
      </c>
      <c r="U159" s="172">
        <v>0.38819734618798091</v>
      </c>
    </row>
    <row r="160" spans="1:21" x14ac:dyDescent="0.15">
      <c r="A160" s="110" t="s">
        <v>159</v>
      </c>
      <c r="B160" s="110" t="s">
        <v>81</v>
      </c>
      <c r="C160" s="110" t="s">
        <v>515</v>
      </c>
      <c r="D160" s="110" t="s">
        <v>509</v>
      </c>
      <c r="E160" s="110" t="s">
        <v>18</v>
      </c>
      <c r="F160" s="110" t="s">
        <v>41</v>
      </c>
      <c r="G160" s="171">
        <v>22.084167021631831</v>
      </c>
      <c r="H160" s="171">
        <v>10.926776204828331</v>
      </c>
      <c r="I160" s="171">
        <v>10.987707224725071</v>
      </c>
      <c r="J160" s="171">
        <v>21.924048192095601</v>
      </c>
      <c r="K160" s="171">
        <v>32.806012873375288</v>
      </c>
      <c r="L160" s="171">
        <v>43.634604611476242</v>
      </c>
      <c r="M160" s="171">
        <v>54.400500904760698</v>
      </c>
      <c r="N160" s="171">
        <v>79.500009482833121</v>
      </c>
      <c r="O160" s="171">
        <v>115.6003446841416</v>
      </c>
      <c r="P160" s="171">
        <v>165.02171351657441</v>
      </c>
      <c r="Q160" s="171">
        <v>234.84629080803211</v>
      </c>
      <c r="R160" s="171">
        <v>333.24598926509202</v>
      </c>
      <c r="S160" s="171">
        <v>461.01918087974559</v>
      </c>
      <c r="T160" s="171">
        <v>616.28432107834067</v>
      </c>
      <c r="U160" s="172">
        <v>0.41448025236305841</v>
      </c>
    </row>
    <row r="161" spans="1:21" x14ac:dyDescent="0.15">
      <c r="A161" s="110" t="s">
        <v>159</v>
      </c>
      <c r="B161" s="110" t="s">
        <v>239</v>
      </c>
      <c r="C161" s="110" t="s">
        <v>515</v>
      </c>
      <c r="D161" s="110" t="s">
        <v>515</v>
      </c>
      <c r="E161" s="110" t="s">
        <v>18</v>
      </c>
      <c r="F161" s="110" t="s">
        <v>18</v>
      </c>
      <c r="G161" s="171">
        <v>0</v>
      </c>
      <c r="H161" s="171">
        <v>0.68292351280177055</v>
      </c>
      <c r="I161" s="171">
        <v>0</v>
      </c>
      <c r="J161" s="171">
        <v>1.09620240960478</v>
      </c>
      <c r="K161" s="171">
        <v>1.093533762445843</v>
      </c>
      <c r="L161" s="171">
        <v>1.090865115286906</v>
      </c>
      <c r="M161" s="171">
        <v>2</v>
      </c>
      <c r="N161" s="171">
        <v>3.8056619186992879</v>
      </c>
      <c r="O161" s="171">
        <v>5.1064219078030524</v>
      </c>
      <c r="P161" s="171">
        <v>6.7759090955208379</v>
      </c>
      <c r="Q161" s="171">
        <v>8.8977358046596322</v>
      </c>
      <c r="R161" s="171">
        <v>11.56485791080234</v>
      </c>
      <c r="S161" s="171">
        <v>14.89296610690031</v>
      </c>
      <c r="T161" s="171">
        <v>18.998324137704639</v>
      </c>
      <c r="U161" s="172">
        <v>0.37933364010714299</v>
      </c>
    </row>
    <row r="162" spans="1:21" x14ac:dyDescent="0.15">
      <c r="A162" s="110" t="s">
        <v>159</v>
      </c>
      <c r="B162" s="110" t="s">
        <v>154</v>
      </c>
      <c r="C162" s="110" t="s">
        <v>515</v>
      </c>
      <c r="D162" s="110" t="s">
        <v>515</v>
      </c>
      <c r="E162" s="110" t="s">
        <v>18</v>
      </c>
      <c r="F162" s="110" t="s">
        <v>18</v>
      </c>
      <c r="G162" s="171">
        <v>0.68681759437275003</v>
      </c>
      <c r="H162" s="171">
        <v>0</v>
      </c>
      <c r="I162" s="171">
        <v>0</v>
      </c>
      <c r="J162" s="171">
        <v>0</v>
      </c>
      <c r="K162" s="171">
        <v>0</v>
      </c>
      <c r="L162" s="171">
        <v>6.5451906917214364E-2</v>
      </c>
      <c r="M162" s="171">
        <v>0</v>
      </c>
      <c r="N162" s="171">
        <v>6.5114677900751705E-2</v>
      </c>
      <c r="O162" s="171">
        <v>8.5294196712390594E-2</v>
      </c>
      <c r="P162" s="171">
        <v>0.11041390827135319</v>
      </c>
      <c r="Q162" s="171">
        <v>0.14242792210251209</v>
      </c>
      <c r="R162" s="171">
        <v>0.18300000795382171</v>
      </c>
      <c r="S162" s="171">
        <v>0.2344939576734375</v>
      </c>
      <c r="T162" s="171">
        <v>0.29880259379371599</v>
      </c>
      <c r="U162" s="172" t="s">
        <v>406</v>
      </c>
    </row>
    <row r="163" spans="1:21" x14ac:dyDescent="0.15">
      <c r="A163" s="110" t="s">
        <v>137</v>
      </c>
      <c r="B163" s="110" t="s">
        <v>158</v>
      </c>
      <c r="C163" s="110" t="s">
        <v>516</v>
      </c>
      <c r="D163" s="110" t="s">
        <v>515</v>
      </c>
      <c r="E163" s="110" t="s">
        <v>108</v>
      </c>
      <c r="F163" s="110" t="s">
        <v>18</v>
      </c>
      <c r="G163" s="171">
        <v>0</v>
      </c>
      <c r="H163" s="171">
        <v>0</v>
      </c>
      <c r="I163" s="171">
        <v>10.987707224725071</v>
      </c>
      <c r="J163" s="171">
        <v>109.620240960478</v>
      </c>
      <c r="K163" s="171">
        <v>164.0300643668765</v>
      </c>
      <c r="L163" s="171">
        <v>219.26388817266809</v>
      </c>
      <c r="M163" s="171">
        <v>218.69001363713801</v>
      </c>
      <c r="N163" s="171">
        <v>328.90847901846303</v>
      </c>
      <c r="O163" s="171">
        <v>490.19704521582821</v>
      </c>
      <c r="P163" s="171">
        <v>724.59787934224357</v>
      </c>
      <c r="Q163" s="171">
        <v>1066.9492466608381</v>
      </c>
      <c r="R163" s="171">
        <v>1526.7445693095469</v>
      </c>
      <c r="S163" s="171">
        <v>2114.8227920446702</v>
      </c>
      <c r="T163" s="171">
        <v>2911.882248103228</v>
      </c>
      <c r="U163" s="172">
        <v>0.44750707089091768</v>
      </c>
    </row>
    <row r="164" spans="1:21" x14ac:dyDescent="0.15">
      <c r="A164" s="110" t="s">
        <v>137</v>
      </c>
      <c r="B164" s="110" t="s">
        <v>119</v>
      </c>
      <c r="C164" s="110" t="s">
        <v>516</v>
      </c>
      <c r="D164" s="110" t="s">
        <v>516</v>
      </c>
      <c r="E164" s="110" t="s">
        <v>108</v>
      </c>
      <c r="F164" s="110" t="s">
        <v>108</v>
      </c>
      <c r="G164" s="171">
        <v>2097.7353800000001</v>
      </c>
      <c r="H164" s="171">
        <v>1488.7337770891941</v>
      </c>
      <c r="I164" s="171">
        <v>2237.3944972215741</v>
      </c>
      <c r="J164" s="171">
        <v>4112.1572041680547</v>
      </c>
      <c r="K164" s="171">
        <v>5951.5886282975962</v>
      </c>
      <c r="L164" s="171">
        <v>8826.4782827544623</v>
      </c>
      <c r="M164" s="171">
        <v>10884.28276969481</v>
      </c>
      <c r="N164" s="171">
        <v>14145.892359457481</v>
      </c>
      <c r="O164" s="171">
        <v>18312.01169929143</v>
      </c>
      <c r="P164" s="171">
        <v>23577.419983174292</v>
      </c>
      <c r="Q164" s="171">
        <v>30199.04606059553</v>
      </c>
      <c r="R164" s="171">
        <v>38484.188776636322</v>
      </c>
      <c r="S164" s="171">
        <v>48796.743363241141</v>
      </c>
      <c r="T164" s="171">
        <v>61494.569639546877</v>
      </c>
      <c r="U164" s="172">
        <v>0.2806600148516214</v>
      </c>
    </row>
    <row r="165" spans="1:21" x14ac:dyDescent="0.15">
      <c r="A165" s="110" t="s">
        <v>137</v>
      </c>
      <c r="B165" s="110" t="s">
        <v>136</v>
      </c>
      <c r="C165" s="110" t="s">
        <v>516</v>
      </c>
      <c r="D165" s="110" t="s">
        <v>516</v>
      </c>
      <c r="E165" s="110" t="s">
        <v>108</v>
      </c>
      <c r="F165" s="110" t="s">
        <v>108</v>
      </c>
      <c r="G165" s="171">
        <v>0</v>
      </c>
      <c r="H165" s="171">
        <v>0.33044686103311482</v>
      </c>
      <c r="I165" s="171">
        <v>3.2939372206622961</v>
      </c>
      <c r="J165" s="171">
        <v>11.503037592295829</v>
      </c>
      <c r="K165" s="171">
        <v>21.870675248916861</v>
      </c>
      <c r="L165" s="171">
        <v>22.908167421025031</v>
      </c>
      <c r="M165" s="171">
        <v>29.376270488570778</v>
      </c>
      <c r="N165" s="171">
        <v>42.853747294572337</v>
      </c>
      <c r="O165" s="171">
        <v>62.287287777730761</v>
      </c>
      <c r="P165" s="171">
        <v>90.102657251794312</v>
      </c>
      <c r="Q165" s="171">
        <v>128.90505514602299</v>
      </c>
      <c r="R165" s="171">
        <v>183.7570644088791</v>
      </c>
      <c r="S165" s="171">
        <v>254.30600078419781</v>
      </c>
      <c r="T165" s="171">
        <v>341.3399429949373</v>
      </c>
      <c r="U165" s="172">
        <v>0.41961331717829192</v>
      </c>
    </row>
    <row r="166" spans="1:21" x14ac:dyDescent="0.15">
      <c r="A166" s="110" t="s">
        <v>137</v>
      </c>
      <c r="B166" s="110" t="s">
        <v>174</v>
      </c>
      <c r="C166" s="110" t="s">
        <v>516</v>
      </c>
      <c r="D166" s="110" t="s">
        <v>515</v>
      </c>
      <c r="E166" s="110" t="s">
        <v>108</v>
      </c>
      <c r="F166" s="110" t="s">
        <v>18</v>
      </c>
      <c r="G166" s="171">
        <v>0</v>
      </c>
      <c r="H166" s="171">
        <v>0</v>
      </c>
      <c r="I166" s="171">
        <v>0</v>
      </c>
      <c r="J166" s="171">
        <v>0</v>
      </c>
      <c r="K166" s="171">
        <v>0</v>
      </c>
      <c r="L166" s="171">
        <v>43.634604611476242</v>
      </c>
      <c r="M166" s="171">
        <v>54.400500904760698</v>
      </c>
      <c r="N166" s="171">
        <v>78.408262702492564</v>
      </c>
      <c r="O166" s="171">
        <v>112.4231344425073</v>
      </c>
      <c r="P166" s="171">
        <v>160.44854217057659</v>
      </c>
      <c r="Q166" s="171">
        <v>228.02385465130399</v>
      </c>
      <c r="R166" s="171">
        <v>322.82874234864647</v>
      </c>
      <c r="S166" s="171">
        <v>455.46303306045951</v>
      </c>
      <c r="T166" s="171">
        <v>639.04336385830686</v>
      </c>
      <c r="U166" s="172">
        <v>0.42182706136022441</v>
      </c>
    </row>
    <row r="167" spans="1:21" x14ac:dyDescent="0.15">
      <c r="A167" s="110" t="s">
        <v>137</v>
      </c>
      <c r="B167" s="110" t="s">
        <v>175</v>
      </c>
      <c r="C167" s="110" t="s">
        <v>516</v>
      </c>
      <c r="D167" s="110" t="s">
        <v>515</v>
      </c>
      <c r="E167" s="110" t="s">
        <v>108</v>
      </c>
      <c r="F167" s="110" t="s">
        <v>18</v>
      </c>
      <c r="G167" s="171">
        <v>0</v>
      </c>
      <c r="H167" s="171">
        <v>0</v>
      </c>
      <c r="I167" s="171">
        <v>0</v>
      </c>
      <c r="J167" s="171">
        <v>0</v>
      </c>
      <c r="K167" s="171">
        <v>0</v>
      </c>
      <c r="L167" s="171">
        <v>0</v>
      </c>
      <c r="M167" s="171">
        <v>10.880100180952139</v>
      </c>
      <c r="N167" s="171">
        <v>15.52324091166679</v>
      </c>
      <c r="O167" s="171">
        <v>22.073713182196361</v>
      </c>
      <c r="P167" s="171">
        <v>31.26407566757619</v>
      </c>
      <c r="Q167" s="171">
        <v>44.148406062843399</v>
      </c>
      <c r="R167" s="171">
        <v>61.122488958392708</v>
      </c>
      <c r="S167" s="171">
        <v>83.748191231034923</v>
      </c>
      <c r="T167" s="171">
        <v>110.89669617081201</v>
      </c>
      <c r="U167" s="172">
        <v>0.3932877419381553</v>
      </c>
    </row>
    <row r="168" spans="1:21" x14ac:dyDescent="0.15">
      <c r="A168" s="110" t="s">
        <v>137</v>
      </c>
      <c r="B168" s="110" t="s">
        <v>20</v>
      </c>
      <c r="C168" s="110" t="s">
        <v>516</v>
      </c>
      <c r="D168" s="110" t="s">
        <v>516</v>
      </c>
      <c r="E168" s="110" t="s">
        <v>108</v>
      </c>
      <c r="F168" s="110" t="s">
        <v>108</v>
      </c>
      <c r="G168" s="171">
        <v>226.98731000000001</v>
      </c>
      <c r="H168" s="171">
        <v>316.77449869849829</v>
      </c>
      <c r="I168" s="171">
        <v>366.56168739699649</v>
      </c>
      <c r="J168" s="171">
        <v>632.14470480551506</v>
      </c>
      <c r="K168" s="171">
        <v>675.64557999157626</v>
      </c>
      <c r="L168" s="171">
        <v>1126.115913063602</v>
      </c>
      <c r="M168" s="171">
        <v>1035.204007238086</v>
      </c>
      <c r="N168" s="171">
        <v>1402.9848392916481</v>
      </c>
      <c r="O168" s="171">
        <v>1890.639467925522</v>
      </c>
      <c r="P168" s="171">
        <v>2534.7808588980001</v>
      </c>
      <c r="Q168" s="171">
        <v>3382.4714286834101</v>
      </c>
      <c r="R168" s="171">
        <v>4494.3929098355657</v>
      </c>
      <c r="S168" s="171">
        <v>5949.0917038382913</v>
      </c>
      <c r="T168" s="171">
        <v>7647.387666856489</v>
      </c>
      <c r="U168" s="172">
        <v>0.33066763688637701</v>
      </c>
    </row>
    <row r="169" spans="1:21" x14ac:dyDescent="0.15">
      <c r="A169" s="110" t="s">
        <v>137</v>
      </c>
      <c r="B169" s="110" t="s">
        <v>22</v>
      </c>
      <c r="C169" s="110" t="s">
        <v>516</v>
      </c>
      <c r="D169" s="110" t="s">
        <v>516</v>
      </c>
      <c r="E169" s="110" t="s">
        <v>108</v>
      </c>
      <c r="F169" s="110" t="s">
        <v>108</v>
      </c>
      <c r="G169" s="171">
        <v>120.5</v>
      </c>
      <c r="H169" s="171">
        <v>120.1489536777049</v>
      </c>
      <c r="I169" s="171">
        <v>141.75748882649179</v>
      </c>
      <c r="J169" s="171">
        <v>181.46328676909519</v>
      </c>
      <c r="K169" s="171">
        <v>402.15938911795962</v>
      </c>
      <c r="L169" s="171">
        <v>271.8124649872978</v>
      </c>
      <c r="M169" s="171">
        <v>195.28060108571279</v>
      </c>
      <c r="N169" s="171">
        <v>266.38405173406352</v>
      </c>
      <c r="O169" s="171">
        <v>361.20916899003902</v>
      </c>
      <c r="P169" s="171">
        <v>487.1024629641629</v>
      </c>
      <c r="Q169" s="171">
        <v>653.51024522141802</v>
      </c>
      <c r="R169" s="171">
        <v>872.56281638060284</v>
      </c>
      <c r="S169" s="171">
        <v>1159.8511784059481</v>
      </c>
      <c r="T169" s="171">
        <v>1534.2005071120111</v>
      </c>
      <c r="U169" s="172">
        <v>0.34242182008330091</v>
      </c>
    </row>
    <row r="170" spans="1:21" x14ac:dyDescent="0.15">
      <c r="A170" s="110" t="s">
        <v>137</v>
      </c>
      <c r="B170" s="110" t="s">
        <v>30</v>
      </c>
      <c r="C170" s="110" t="s">
        <v>516</v>
      </c>
      <c r="D170" s="110" t="s">
        <v>509</v>
      </c>
      <c r="E170" s="110" t="s">
        <v>108</v>
      </c>
      <c r="F170" s="110" t="s">
        <v>41</v>
      </c>
      <c r="G170" s="171">
        <v>10</v>
      </c>
      <c r="H170" s="171">
        <v>0</v>
      </c>
      <c r="I170" s="171">
        <v>0</v>
      </c>
      <c r="J170" s="171">
        <v>10</v>
      </c>
      <c r="K170" s="171">
        <v>10.93533762445843</v>
      </c>
      <c r="L170" s="171">
        <v>10.90865115286906</v>
      </c>
      <c r="M170" s="171">
        <v>10.880100180952139</v>
      </c>
      <c r="N170" s="171">
        <v>13.858902241583641</v>
      </c>
      <c r="O170" s="171">
        <v>18.175169002595439</v>
      </c>
      <c r="P170" s="171">
        <v>24.022616847812682</v>
      </c>
      <c r="Q170" s="171">
        <v>31.60562879976343</v>
      </c>
      <c r="R170" s="171">
        <v>41.413957545086269</v>
      </c>
      <c r="S170" s="171">
        <v>54.0645077481214</v>
      </c>
      <c r="T170" s="171">
        <v>70.216961914918087</v>
      </c>
      <c r="U170" s="172">
        <v>0.30522991836339769</v>
      </c>
    </row>
    <row r="171" spans="1:21" x14ac:dyDescent="0.15">
      <c r="A171" s="110" t="s">
        <v>137</v>
      </c>
      <c r="B171" s="110" t="s">
        <v>31</v>
      </c>
      <c r="C171" s="110" t="s">
        <v>516</v>
      </c>
      <c r="D171" s="110" t="s">
        <v>509</v>
      </c>
      <c r="E171" s="110" t="s">
        <v>108</v>
      </c>
      <c r="F171" s="110" t="s">
        <v>41</v>
      </c>
      <c r="G171" s="171">
        <v>88.4</v>
      </c>
      <c r="H171" s="171">
        <v>44.05958147108197</v>
      </c>
      <c r="I171" s="171">
        <v>43.919162942163943</v>
      </c>
      <c r="J171" s="171">
        <v>53.821095589698388</v>
      </c>
      <c r="K171" s="171">
        <v>31.870675248916861</v>
      </c>
      <c r="L171" s="171">
        <v>110.9086511528691</v>
      </c>
      <c r="M171" s="171">
        <v>110.8801001809521</v>
      </c>
      <c r="N171" s="171">
        <v>147.89115578023939</v>
      </c>
      <c r="O171" s="171">
        <v>196.56039097188071</v>
      </c>
      <c r="P171" s="171">
        <v>259.80559413297908</v>
      </c>
      <c r="Q171" s="171">
        <v>341.15713900371122</v>
      </c>
      <c r="R171" s="171">
        <v>445.13584060472658</v>
      </c>
      <c r="S171" s="171">
        <v>577.20893432596404</v>
      </c>
      <c r="T171" s="171">
        <v>743.83082446530841</v>
      </c>
      <c r="U171" s="172">
        <v>0.31246778323996049</v>
      </c>
    </row>
    <row r="172" spans="1:21" x14ac:dyDescent="0.15">
      <c r="A172" s="110" t="s">
        <v>137</v>
      </c>
      <c r="B172" s="110" t="s">
        <v>113</v>
      </c>
      <c r="C172" s="110" t="s">
        <v>516</v>
      </c>
      <c r="D172" s="110" t="s">
        <v>509</v>
      </c>
      <c r="E172" s="110" t="s">
        <v>108</v>
      </c>
      <c r="F172" s="110" t="s">
        <v>41</v>
      </c>
      <c r="G172" s="171">
        <v>22.1</v>
      </c>
      <c r="H172" s="171">
        <v>22.029790735540981</v>
      </c>
      <c r="I172" s="171">
        <v>21.959581471081972</v>
      </c>
      <c r="J172" s="171">
        <v>21.91054779484919</v>
      </c>
      <c r="K172" s="171">
        <v>21.870675248916861</v>
      </c>
      <c r="L172" s="171">
        <v>10.90865115286906</v>
      </c>
      <c r="M172" s="171">
        <v>10.880100180952139</v>
      </c>
      <c r="N172" s="171">
        <v>13.858902241583641</v>
      </c>
      <c r="O172" s="171">
        <v>18.175169002595439</v>
      </c>
      <c r="P172" s="171">
        <v>24.022616847812682</v>
      </c>
      <c r="Q172" s="171">
        <v>31.60562879976343</v>
      </c>
      <c r="R172" s="171">
        <v>41.413957545086269</v>
      </c>
      <c r="S172" s="171">
        <v>54.0645077481214</v>
      </c>
      <c r="T172" s="171">
        <v>70.216961914918087</v>
      </c>
      <c r="U172" s="172">
        <v>0.30522991836339769</v>
      </c>
    </row>
    <row r="173" spans="1:21" x14ac:dyDescent="0.15">
      <c r="A173" s="110" t="s">
        <v>137</v>
      </c>
      <c r="B173" s="110" t="s">
        <v>79</v>
      </c>
      <c r="C173" s="110" t="s">
        <v>516</v>
      </c>
      <c r="D173" s="110" t="s">
        <v>517</v>
      </c>
      <c r="E173" s="110" t="s">
        <v>108</v>
      </c>
      <c r="F173" s="110" t="s">
        <v>108</v>
      </c>
      <c r="G173" s="171">
        <v>10</v>
      </c>
      <c r="H173" s="171">
        <v>0</v>
      </c>
      <c r="I173" s="171">
        <v>0</v>
      </c>
      <c r="J173" s="171">
        <v>0</v>
      </c>
      <c r="K173" s="171">
        <v>0</v>
      </c>
      <c r="L173" s="171">
        <v>200</v>
      </c>
      <c r="M173" s="171">
        <v>300</v>
      </c>
      <c r="N173" s="171">
        <v>408.06259305301398</v>
      </c>
      <c r="O173" s="171">
        <v>547.39477816866145</v>
      </c>
      <c r="P173" s="171">
        <v>724.56708773819003</v>
      </c>
      <c r="Q173" s="171">
        <v>946.86958051844931</v>
      </c>
      <c r="R173" s="171">
        <v>1222.245796167862</v>
      </c>
      <c r="S173" s="171">
        <v>1559.195708996165</v>
      </c>
      <c r="T173" s="171">
        <v>1966.649122289575</v>
      </c>
      <c r="U173" s="172">
        <v>0.30815120875867258</v>
      </c>
    </row>
    <row r="174" spans="1:21" x14ac:dyDescent="0.15">
      <c r="A174" s="110" t="s">
        <v>137</v>
      </c>
      <c r="B174" s="110" t="s">
        <v>225</v>
      </c>
      <c r="C174" s="110" t="s">
        <v>516</v>
      </c>
      <c r="D174" s="110" t="s">
        <v>516</v>
      </c>
      <c r="E174" s="110" t="s">
        <v>108</v>
      </c>
      <c r="F174" s="110" t="s">
        <v>108</v>
      </c>
      <c r="G174" s="171">
        <v>15.971114999999999</v>
      </c>
      <c r="H174" s="171">
        <v>14.26845991156318</v>
      </c>
      <c r="I174" s="171">
        <v>24.579443444888629</v>
      </c>
      <c r="J174" s="171">
        <v>52.85919655507368</v>
      </c>
      <c r="K174" s="171">
        <v>98.964805501348806</v>
      </c>
      <c r="L174" s="171">
        <v>128.72208360385491</v>
      </c>
      <c r="M174" s="171">
        <v>223.04205370951891</v>
      </c>
      <c r="N174" s="171">
        <v>320.67445980093368</v>
      </c>
      <c r="O174" s="171">
        <v>454.21260522875599</v>
      </c>
      <c r="P174" s="171">
        <v>642.05940149227627</v>
      </c>
      <c r="Q174" s="171">
        <v>905.66318833078583</v>
      </c>
      <c r="R174" s="171">
        <v>1275.225042321659</v>
      </c>
      <c r="S174" s="171">
        <v>1788.189686612986</v>
      </c>
      <c r="T174" s="171">
        <v>2388.2843559451562</v>
      </c>
      <c r="U174" s="172">
        <v>0.40313641857249788</v>
      </c>
    </row>
    <row r="175" spans="1:21" x14ac:dyDescent="0.15">
      <c r="A175" s="110" t="s">
        <v>137</v>
      </c>
      <c r="B175" s="110" t="s">
        <v>55</v>
      </c>
      <c r="C175" s="110" t="s">
        <v>516</v>
      </c>
      <c r="D175" s="110" t="s">
        <v>516</v>
      </c>
      <c r="E175" s="110" t="s">
        <v>108</v>
      </c>
      <c r="F175" s="110" t="s">
        <v>108</v>
      </c>
      <c r="G175" s="171">
        <v>994.5</v>
      </c>
      <c r="H175" s="171">
        <v>1101.4895367770489</v>
      </c>
      <c r="I175" s="171">
        <v>1317.5748882649179</v>
      </c>
      <c r="J175" s="171">
        <v>1424.1856066651981</v>
      </c>
      <c r="K175" s="171">
        <v>1421.5938911795961</v>
      </c>
      <c r="L175" s="171">
        <v>1745.3841844590499</v>
      </c>
      <c r="M175" s="171">
        <v>1740.816028952343</v>
      </c>
      <c r="N175" s="171">
        <v>2485.1018103311799</v>
      </c>
      <c r="O175" s="171">
        <v>3529.8907612019161</v>
      </c>
      <c r="P175" s="171">
        <v>4990.1945114896316</v>
      </c>
      <c r="Q175" s="171">
        <v>7022.3365729468524</v>
      </c>
      <c r="R175" s="171">
        <v>9838.9348854289383</v>
      </c>
      <c r="S175" s="171">
        <v>13727.77378563642</v>
      </c>
      <c r="T175" s="171">
        <v>19051.044386315811</v>
      </c>
      <c r="U175" s="172">
        <v>0.40751254104805329</v>
      </c>
    </row>
    <row r="176" spans="1:21" x14ac:dyDescent="0.15">
      <c r="A176" s="110" t="s">
        <v>137</v>
      </c>
      <c r="B176" s="110" t="s">
        <v>97</v>
      </c>
      <c r="C176" s="110" t="s">
        <v>516</v>
      </c>
      <c r="D176" s="110" t="s">
        <v>509</v>
      </c>
      <c r="E176" s="110" t="s">
        <v>108</v>
      </c>
      <c r="F176" s="110" t="s">
        <v>41</v>
      </c>
      <c r="G176" s="171">
        <v>18.564</v>
      </c>
      <c r="H176" s="171">
        <v>19.606513754631479</v>
      </c>
      <c r="I176" s="171">
        <v>23.057560544636068</v>
      </c>
      <c r="J176" s="171">
        <v>23.006075184591651</v>
      </c>
      <c r="K176" s="171">
        <v>122.9642090113627</v>
      </c>
      <c r="L176" s="171">
        <v>241.8124649872978</v>
      </c>
      <c r="M176" s="171">
        <v>341.44130235237782</v>
      </c>
      <c r="N176" s="171">
        <v>450.21884703024779</v>
      </c>
      <c r="O176" s="171">
        <v>597.12734505924652</v>
      </c>
      <c r="P176" s="171">
        <v>789.5993588861279</v>
      </c>
      <c r="Q176" s="171">
        <v>1036.0478781070219</v>
      </c>
      <c r="R176" s="171">
        <v>1349.518596535049</v>
      </c>
      <c r="S176" s="171">
        <v>1745.714930302142</v>
      </c>
      <c r="T176" s="171">
        <v>2241.984074874184</v>
      </c>
      <c r="U176" s="172">
        <v>0.30845712250372942</v>
      </c>
    </row>
    <row r="177" spans="1:21" x14ac:dyDescent="0.15">
      <c r="A177" s="110" t="s">
        <v>137</v>
      </c>
      <c r="B177" s="110" t="s">
        <v>33</v>
      </c>
      <c r="C177" s="110" t="s">
        <v>516</v>
      </c>
      <c r="D177" s="110" t="s">
        <v>515</v>
      </c>
      <c r="E177" s="110" t="s">
        <v>108</v>
      </c>
      <c r="F177" s="110" t="s">
        <v>18</v>
      </c>
      <c r="G177" s="171">
        <v>0</v>
      </c>
      <c r="H177" s="171">
        <v>0</v>
      </c>
      <c r="I177" s="171">
        <v>0</v>
      </c>
      <c r="J177" s="171">
        <v>100</v>
      </c>
      <c r="K177" s="171">
        <v>100</v>
      </c>
      <c r="L177" s="171">
        <v>101.0908651152869</v>
      </c>
      <c r="M177" s="171">
        <v>101.0880100180952</v>
      </c>
      <c r="N177" s="171">
        <v>137.55263775665341</v>
      </c>
      <c r="O177" s="171">
        <v>184.60734003660539</v>
      </c>
      <c r="P177" s="171">
        <v>244.50308576003681</v>
      </c>
      <c r="Q177" s="171">
        <v>319.75121700031582</v>
      </c>
      <c r="R177" s="171">
        <v>413.10904763546853</v>
      </c>
      <c r="S177" s="171">
        <v>527.38145569074311</v>
      </c>
      <c r="T177" s="171">
        <v>665.48466055186282</v>
      </c>
      <c r="U177" s="172">
        <v>0.30894009701351299</v>
      </c>
    </row>
    <row r="178" spans="1:21" x14ac:dyDescent="0.15">
      <c r="A178" s="110" t="s">
        <v>137</v>
      </c>
      <c r="B178" s="110" t="s">
        <v>34</v>
      </c>
      <c r="C178" s="110" t="s">
        <v>516</v>
      </c>
      <c r="D178" s="110" t="s">
        <v>509</v>
      </c>
      <c r="E178" s="110" t="s">
        <v>108</v>
      </c>
      <c r="F178" s="110" t="s">
        <v>41</v>
      </c>
      <c r="G178" s="171">
        <v>0</v>
      </c>
      <c r="H178" s="171">
        <v>0</v>
      </c>
      <c r="I178" s="171">
        <v>0</v>
      </c>
      <c r="J178" s="171">
        <v>1.09552738974246</v>
      </c>
      <c r="K178" s="171">
        <v>101.0935337624458</v>
      </c>
      <c r="L178" s="171">
        <v>111.999516268156</v>
      </c>
      <c r="M178" s="171">
        <v>111.9681101990474</v>
      </c>
      <c r="N178" s="171">
        <v>151.88819870543861</v>
      </c>
      <c r="O178" s="171">
        <v>203.54812209923119</v>
      </c>
      <c r="P178" s="171">
        <v>269.38859812285932</v>
      </c>
      <c r="Q178" s="171">
        <v>352.28572291387542</v>
      </c>
      <c r="R178" s="171">
        <v>455.45545614158738</v>
      </c>
      <c r="S178" s="171">
        <v>582.44673198654243</v>
      </c>
      <c r="T178" s="171">
        <v>737.00138325116325</v>
      </c>
      <c r="U178" s="172">
        <v>0.30891234858734368</v>
      </c>
    </row>
    <row r="179" spans="1:21" x14ac:dyDescent="0.15">
      <c r="A179" s="110" t="s">
        <v>137</v>
      </c>
      <c r="B179" s="110" t="s">
        <v>81</v>
      </c>
      <c r="C179" s="110" t="s">
        <v>516</v>
      </c>
      <c r="D179" s="110" t="s">
        <v>509</v>
      </c>
      <c r="E179" s="110" t="s">
        <v>108</v>
      </c>
      <c r="F179" s="110" t="s">
        <v>41</v>
      </c>
      <c r="G179" s="171">
        <v>121.55</v>
      </c>
      <c r="H179" s="171">
        <v>44.05958147108197</v>
      </c>
      <c r="I179" s="171">
        <v>43.919162942163943</v>
      </c>
      <c r="J179" s="171">
        <v>43.821095589698388</v>
      </c>
      <c r="K179" s="171">
        <v>21.870675248916861</v>
      </c>
      <c r="L179" s="171">
        <v>1.090865115286906</v>
      </c>
      <c r="M179" s="171">
        <v>1.0880100180952139</v>
      </c>
      <c r="N179" s="171">
        <v>1.3858902241583639</v>
      </c>
      <c r="O179" s="171">
        <v>1.8175169002595439</v>
      </c>
      <c r="P179" s="171">
        <v>2.4022616847812679</v>
      </c>
      <c r="Q179" s="171">
        <v>3.160562879976343</v>
      </c>
      <c r="R179" s="171">
        <v>4.1413957545086273</v>
      </c>
      <c r="S179" s="171">
        <v>5.4064507748121402</v>
      </c>
      <c r="T179" s="171">
        <v>7.0216961914918103</v>
      </c>
      <c r="U179" s="172">
        <v>0.30522991836339769</v>
      </c>
    </row>
    <row r="180" spans="1:21" x14ac:dyDescent="0.15">
      <c r="A180" s="110" t="s">
        <v>137</v>
      </c>
      <c r="B180" s="110" t="s">
        <v>100</v>
      </c>
      <c r="C180" s="110" t="s">
        <v>516</v>
      </c>
      <c r="D180" s="110" t="s">
        <v>44</v>
      </c>
      <c r="E180" s="110" t="s">
        <v>108</v>
      </c>
      <c r="F180" s="110" t="s">
        <v>44</v>
      </c>
      <c r="G180" s="171">
        <v>15645.948834999999</v>
      </c>
      <c r="H180" s="171">
        <v>19831.774977235978</v>
      </c>
      <c r="I180" s="171">
        <v>26053.06007687758</v>
      </c>
      <c r="J180" s="171">
        <v>33455.345767144237</v>
      </c>
      <c r="K180" s="171">
        <v>44416.860868345568</v>
      </c>
      <c r="L180" s="171">
        <v>59355.181520987207</v>
      </c>
      <c r="M180" s="171">
        <v>73772.81366722977</v>
      </c>
      <c r="N180" s="171">
        <v>100670.2695115847</v>
      </c>
      <c r="O180" s="171">
        <v>136346.83780450519</v>
      </c>
      <c r="P180" s="171">
        <v>179515.93703872809</v>
      </c>
      <c r="Q180" s="171">
        <v>235356.376668215</v>
      </c>
      <c r="R180" s="171">
        <v>306638.38733800373</v>
      </c>
      <c r="S180" s="171">
        <v>396876.198637439</v>
      </c>
      <c r="T180" s="171">
        <v>509858.17210744601</v>
      </c>
      <c r="U180" s="172">
        <v>0.31806293700588212</v>
      </c>
    </row>
    <row r="181" spans="1:21" x14ac:dyDescent="0.15">
      <c r="A181" s="110" t="s">
        <v>137</v>
      </c>
      <c r="B181" s="110" t="s">
        <v>101</v>
      </c>
      <c r="C181" s="110" t="s">
        <v>516</v>
      </c>
      <c r="D181" s="110" t="s">
        <v>516</v>
      </c>
      <c r="E181" s="110" t="s">
        <v>108</v>
      </c>
      <c r="F181" s="110" t="s">
        <v>108</v>
      </c>
      <c r="G181" s="171">
        <v>0</v>
      </c>
      <c r="H181" s="171">
        <v>0</v>
      </c>
      <c r="I181" s="171">
        <v>219.5958147108197</v>
      </c>
      <c r="J181" s="171">
        <v>219.10547794849191</v>
      </c>
      <c r="K181" s="171">
        <v>306.68945348483612</v>
      </c>
      <c r="L181" s="171">
        <v>491.38930187910768</v>
      </c>
      <c r="M181" s="171">
        <v>653.3060108571284</v>
      </c>
      <c r="N181" s="171">
        <v>902.42952873287891</v>
      </c>
      <c r="O181" s="171">
        <v>1240.2587201841459</v>
      </c>
      <c r="P181" s="171">
        <v>1673.9368900447259</v>
      </c>
      <c r="Q181" s="171">
        <v>2169.5094466878099</v>
      </c>
      <c r="R181" s="171">
        <v>2803.58243404413</v>
      </c>
      <c r="S181" s="171">
        <v>3613.5099670622021</v>
      </c>
      <c r="T181" s="171">
        <v>4634.3684825872042</v>
      </c>
      <c r="U181" s="172">
        <v>0.32298041606144529</v>
      </c>
    </row>
    <row r="182" spans="1:21" x14ac:dyDescent="0.15">
      <c r="A182" s="110" t="s">
        <v>137</v>
      </c>
      <c r="B182" s="110" t="s">
        <v>102</v>
      </c>
      <c r="C182" s="110" t="s">
        <v>516</v>
      </c>
      <c r="D182" s="110" t="s">
        <v>516</v>
      </c>
      <c r="E182" s="110" t="s">
        <v>108</v>
      </c>
      <c r="F182" s="110" t="s">
        <v>108</v>
      </c>
      <c r="G182" s="171">
        <v>72.488</v>
      </c>
      <c r="H182" s="171">
        <v>77.765161296459667</v>
      </c>
      <c r="I182" s="171">
        <v>44.577950386296401</v>
      </c>
      <c r="J182" s="171">
        <v>1.09552738974246</v>
      </c>
      <c r="K182" s="171">
        <v>1.093533762445843</v>
      </c>
      <c r="L182" s="171">
        <v>2.181730230573812</v>
      </c>
      <c r="M182" s="171">
        <v>2.1760200361904278</v>
      </c>
      <c r="N182" s="171">
        <v>3.038029244529906</v>
      </c>
      <c r="O182" s="171">
        <v>4.2277512568042894</v>
      </c>
      <c r="P182" s="171">
        <v>5.8654904159259607</v>
      </c>
      <c r="Q182" s="171">
        <v>8.1143465781842625</v>
      </c>
      <c r="R182" s="171">
        <v>11.19505302203714</v>
      </c>
      <c r="S182" s="171">
        <v>15.00517142768196</v>
      </c>
      <c r="T182" s="171">
        <v>19.515378382931171</v>
      </c>
      <c r="U182" s="172">
        <v>0.36805013198613801</v>
      </c>
    </row>
    <row r="183" spans="1:21" x14ac:dyDescent="0.15">
      <c r="A183" s="110" t="s">
        <v>171</v>
      </c>
      <c r="B183" s="110" t="s">
        <v>21</v>
      </c>
      <c r="C183" s="110" t="s">
        <v>511</v>
      </c>
      <c r="D183" s="110" t="s">
        <v>511</v>
      </c>
      <c r="E183" s="110" t="s">
        <v>2</v>
      </c>
      <c r="F183" s="110" t="s">
        <v>2</v>
      </c>
      <c r="G183" s="171">
        <v>22.032269229131</v>
      </c>
      <c r="H183" s="171">
        <v>33.044686103311477</v>
      </c>
      <c r="I183" s="171">
        <v>13.72144878223666</v>
      </c>
      <c r="J183" s="171">
        <v>16.443036144071701</v>
      </c>
      <c r="K183" s="171">
        <v>87.482700995667443</v>
      </c>
      <c r="L183" s="171">
        <v>109.08651152869059</v>
      </c>
      <c r="M183" s="171">
        <v>130.56120217142569</v>
      </c>
      <c r="N183" s="171">
        <v>176.0600340479225</v>
      </c>
      <c r="O183" s="171">
        <v>226.29599931920541</v>
      </c>
      <c r="P183" s="171">
        <v>288.44619439420921</v>
      </c>
      <c r="Q183" s="171">
        <v>367.00950978900772</v>
      </c>
      <c r="R183" s="171">
        <v>465.93265484477092</v>
      </c>
      <c r="S183" s="171">
        <v>591.72302582497264</v>
      </c>
      <c r="T183" s="171">
        <v>747.96342988005506</v>
      </c>
      <c r="U183" s="172">
        <v>0.28320243448060772</v>
      </c>
    </row>
    <row r="184" spans="1:21" x14ac:dyDescent="0.15">
      <c r="A184" s="110" t="s">
        <v>171</v>
      </c>
      <c r="B184" s="110" t="s">
        <v>13</v>
      </c>
      <c r="C184" s="110" t="s">
        <v>511</v>
      </c>
      <c r="D184" s="110" t="s">
        <v>511</v>
      </c>
      <c r="E184" s="110" t="s">
        <v>2</v>
      </c>
      <c r="F184" s="110" t="s">
        <v>2</v>
      </c>
      <c r="G184" s="171">
        <v>5.5210417554079587</v>
      </c>
      <c r="H184" s="171">
        <v>5.5074476838852462</v>
      </c>
      <c r="I184" s="171">
        <v>10.987707224725071</v>
      </c>
      <c r="J184" s="171">
        <v>0</v>
      </c>
      <c r="K184" s="171">
        <v>10.93533762445843</v>
      </c>
      <c r="L184" s="171">
        <v>21.817302305738121</v>
      </c>
      <c r="M184" s="171">
        <v>21.760200361904278</v>
      </c>
      <c r="N184" s="171">
        <v>29.34333900798708</v>
      </c>
      <c r="O184" s="171">
        <v>37.71599988653422</v>
      </c>
      <c r="P184" s="171">
        <v>48.074365732368207</v>
      </c>
      <c r="Q184" s="171">
        <v>61.168251631501278</v>
      </c>
      <c r="R184" s="171">
        <v>77.655442474128492</v>
      </c>
      <c r="S184" s="171">
        <v>98.620504304162139</v>
      </c>
      <c r="T184" s="171">
        <v>124.6605716466759</v>
      </c>
      <c r="U184" s="172">
        <v>0.28320243448060772</v>
      </c>
    </row>
    <row r="185" spans="1:21" x14ac:dyDescent="0.15">
      <c r="A185" s="110" t="s">
        <v>171</v>
      </c>
      <c r="B185" s="110" t="s">
        <v>116</v>
      </c>
      <c r="C185" s="110" t="s">
        <v>511</v>
      </c>
      <c r="D185" s="110" t="s">
        <v>511</v>
      </c>
      <c r="E185" s="110" t="s">
        <v>2</v>
      </c>
      <c r="F185" s="110" t="s">
        <v>2</v>
      </c>
      <c r="G185" s="171">
        <v>22.084167021631831</v>
      </c>
      <c r="H185" s="171">
        <v>44.05958147108197</v>
      </c>
      <c r="I185" s="171">
        <v>60.432389735987883</v>
      </c>
      <c r="J185" s="171">
        <v>117.2936578277115</v>
      </c>
      <c r="K185" s="171">
        <v>65.612025746750589</v>
      </c>
      <c r="L185" s="171">
        <v>86.360558070083414</v>
      </c>
      <c r="M185" s="171">
        <v>108.8010018095214</v>
      </c>
      <c r="N185" s="171">
        <v>146.71669503993539</v>
      </c>
      <c r="O185" s="171">
        <v>188.57999943267109</v>
      </c>
      <c r="P185" s="171">
        <v>240.37182866184099</v>
      </c>
      <c r="Q185" s="171">
        <v>305.84125815750627</v>
      </c>
      <c r="R185" s="171">
        <v>388.27721237064242</v>
      </c>
      <c r="S185" s="171">
        <v>493.10252152081063</v>
      </c>
      <c r="T185" s="171">
        <v>623.3028582333792</v>
      </c>
      <c r="U185" s="172">
        <v>0.28320243448060772</v>
      </c>
    </row>
    <row r="186" spans="1:21" x14ac:dyDescent="0.15">
      <c r="A186" s="110" t="s">
        <v>138</v>
      </c>
      <c r="B186" s="110" t="s">
        <v>160</v>
      </c>
      <c r="C186" s="110" t="s">
        <v>513</v>
      </c>
      <c r="D186" s="110" t="s">
        <v>513</v>
      </c>
      <c r="E186" s="110" t="s">
        <v>41</v>
      </c>
      <c r="F186" s="110" t="s">
        <v>41</v>
      </c>
      <c r="G186" s="171">
        <v>11.042083510815919</v>
      </c>
      <c r="H186" s="171">
        <v>22.029790735540981</v>
      </c>
      <c r="I186" s="171">
        <v>21.975414449450131</v>
      </c>
      <c r="J186" s="171">
        <v>131.54428915257361</v>
      </c>
      <c r="K186" s="171">
        <v>174.96540199133489</v>
      </c>
      <c r="L186" s="171">
        <v>196.3557207516431</v>
      </c>
      <c r="M186" s="171">
        <v>391.68360651427707</v>
      </c>
      <c r="N186" s="171">
        <v>493.9484220638916</v>
      </c>
      <c r="O186" s="171">
        <v>621.69757192044631</v>
      </c>
      <c r="P186" s="171">
        <v>781.01260497802571</v>
      </c>
      <c r="Q186" s="171">
        <v>972.61490181359227</v>
      </c>
      <c r="R186" s="171">
        <v>1209.2469656187741</v>
      </c>
      <c r="S186" s="171">
        <v>1497.0840370758201</v>
      </c>
      <c r="T186" s="171">
        <v>1845.6021764658769</v>
      </c>
      <c r="U186" s="172">
        <v>0.2478770974587399</v>
      </c>
    </row>
    <row r="187" spans="1:21" x14ac:dyDescent="0.15">
      <c r="A187" s="110" t="s">
        <v>138</v>
      </c>
      <c r="B187" s="110" t="s">
        <v>161</v>
      </c>
      <c r="C187" s="110" t="s">
        <v>513</v>
      </c>
      <c r="D187" s="110" t="s">
        <v>512</v>
      </c>
      <c r="E187" s="110" t="s">
        <v>41</v>
      </c>
      <c r="F187" s="110" t="s">
        <v>2</v>
      </c>
      <c r="G187" s="171">
        <v>27.605208777039788</v>
      </c>
      <c r="H187" s="171">
        <v>55.074476838852462</v>
      </c>
      <c r="I187" s="171">
        <v>142.84019392142591</v>
      </c>
      <c r="J187" s="171">
        <v>295.97465059329068</v>
      </c>
      <c r="K187" s="171">
        <v>338.99546635821139</v>
      </c>
      <c r="L187" s="171">
        <v>472.3445949192303</v>
      </c>
      <c r="M187" s="171">
        <v>598.40550995236777</v>
      </c>
      <c r="N187" s="171">
        <v>782.18264863136392</v>
      </c>
      <c r="O187" s="171">
        <v>1024.52262018939</v>
      </c>
      <c r="P187" s="171">
        <v>1359.103826554101</v>
      </c>
      <c r="Q187" s="171">
        <v>1784.9413158744189</v>
      </c>
      <c r="R187" s="171">
        <v>2334.474380556042</v>
      </c>
      <c r="S187" s="171">
        <v>3032.407078231583</v>
      </c>
      <c r="T187" s="171">
        <v>3919.0650934074379</v>
      </c>
      <c r="U187" s="172">
        <v>0.30797103785383501</v>
      </c>
    </row>
    <row r="188" spans="1:21" x14ac:dyDescent="0.15">
      <c r="A188" s="110" t="s">
        <v>138</v>
      </c>
      <c r="B188" s="110" t="s">
        <v>134</v>
      </c>
      <c r="C188" s="110" t="s">
        <v>513</v>
      </c>
      <c r="D188" s="110" t="s">
        <v>509</v>
      </c>
      <c r="E188" s="110" t="s">
        <v>41</v>
      </c>
      <c r="F188" s="110" t="s">
        <v>41</v>
      </c>
      <c r="G188" s="171">
        <v>584.43844523272401</v>
      </c>
      <c r="H188" s="171">
        <v>440.34747438456492</v>
      </c>
      <c r="I188" s="171">
        <v>694.74212530063801</v>
      </c>
      <c r="J188" s="171">
        <v>1441.7037204606161</v>
      </c>
      <c r="K188" s="171">
        <v>2603.9114764355431</v>
      </c>
      <c r="L188" s="171">
        <v>3381.1908446642192</v>
      </c>
      <c r="M188" s="171">
        <v>4365.4791618361351</v>
      </c>
      <c r="N188" s="171">
        <v>5796.7864369547751</v>
      </c>
      <c r="O188" s="171">
        <v>7680.8224099435238</v>
      </c>
      <c r="P188" s="171">
        <v>9946.8595334687725</v>
      </c>
      <c r="Q188" s="171">
        <v>12784.93351923541</v>
      </c>
      <c r="R188" s="171">
        <v>16362.119818584129</v>
      </c>
      <c r="S188" s="171">
        <v>20844.425548694071</v>
      </c>
      <c r="T188" s="171">
        <v>26399.770746449169</v>
      </c>
      <c r="U188" s="172">
        <v>0.29316102008489198</v>
      </c>
    </row>
    <row r="189" spans="1:21" x14ac:dyDescent="0.15">
      <c r="A189" s="110" t="s">
        <v>138</v>
      </c>
      <c r="B189" s="110" t="s">
        <v>162</v>
      </c>
      <c r="C189" s="110" t="s">
        <v>513</v>
      </c>
      <c r="D189" s="110" t="s">
        <v>512</v>
      </c>
      <c r="E189" s="110" t="s">
        <v>41</v>
      </c>
      <c r="F189" s="110" t="s">
        <v>2</v>
      </c>
      <c r="G189" s="171">
        <v>143.54708564060689</v>
      </c>
      <c r="H189" s="171">
        <v>143.1936397810164</v>
      </c>
      <c r="I189" s="171">
        <v>175.80331559560111</v>
      </c>
      <c r="J189" s="171">
        <v>285.01262649724288</v>
      </c>
      <c r="K189" s="171">
        <v>328.06012873375289</v>
      </c>
      <c r="L189" s="171">
        <v>545.43255764345304</v>
      </c>
      <c r="M189" s="171">
        <v>761.60701266664978</v>
      </c>
      <c r="N189" s="171">
        <v>1047.408496502806</v>
      </c>
      <c r="O189" s="171">
        <v>1393.4729853552169</v>
      </c>
      <c r="P189" s="171">
        <v>1844.7906189500629</v>
      </c>
      <c r="Q189" s="171">
        <v>2432.4061218447241</v>
      </c>
      <c r="R189" s="171">
        <v>3195.9816624095861</v>
      </c>
      <c r="S189" s="171">
        <v>4160.9429036099709</v>
      </c>
      <c r="T189" s="171">
        <v>5389.6560105495437</v>
      </c>
      <c r="U189" s="172">
        <v>0.32252625329049289</v>
      </c>
    </row>
    <row r="190" spans="1:21" x14ac:dyDescent="0.15">
      <c r="A190" s="110" t="s">
        <v>138</v>
      </c>
      <c r="B190" s="110" t="s">
        <v>23</v>
      </c>
      <c r="C190" s="110" t="s">
        <v>513</v>
      </c>
      <c r="D190" s="110" t="s">
        <v>513</v>
      </c>
      <c r="E190" s="110" t="s">
        <v>41</v>
      </c>
      <c r="F190" s="110" t="s">
        <v>41</v>
      </c>
      <c r="G190" s="171">
        <v>44.16833404326367</v>
      </c>
      <c r="H190" s="171">
        <v>55.074476838852462</v>
      </c>
      <c r="I190" s="171">
        <v>65.926243348350411</v>
      </c>
      <c r="J190" s="171">
        <v>87.696192768382417</v>
      </c>
      <c r="K190" s="171">
        <v>120.2887138690427</v>
      </c>
      <c r="L190" s="171">
        <v>130.90381383442869</v>
      </c>
      <c r="M190" s="171">
        <v>674.56621121903277</v>
      </c>
      <c r="N190" s="171">
        <v>796.99345023625369</v>
      </c>
      <c r="O190" s="171">
        <v>939.04244410515878</v>
      </c>
      <c r="P190" s="171">
        <v>1104.064772290508</v>
      </c>
      <c r="Q190" s="171">
        <v>1294.5364616598381</v>
      </c>
      <c r="R190" s="171">
        <v>1514.937197250706</v>
      </c>
      <c r="S190" s="171">
        <v>1759.8150951719319</v>
      </c>
      <c r="T190" s="171">
        <v>2036.118324622269</v>
      </c>
      <c r="U190" s="172">
        <v>0.1709538410354903</v>
      </c>
    </row>
    <row r="191" spans="1:21" x14ac:dyDescent="0.15">
      <c r="A191" s="110" t="s">
        <v>138</v>
      </c>
      <c r="B191" s="110" t="s">
        <v>183</v>
      </c>
      <c r="C191" s="110" t="s">
        <v>513</v>
      </c>
      <c r="D191" s="110" t="s">
        <v>513</v>
      </c>
      <c r="E191" s="110" t="s">
        <v>41</v>
      </c>
      <c r="F191" s="110" t="s">
        <v>41</v>
      </c>
      <c r="G191" s="171">
        <v>0</v>
      </c>
      <c r="H191" s="171">
        <v>22.029790735540981</v>
      </c>
      <c r="I191" s="171">
        <v>21.975414449450131</v>
      </c>
      <c r="J191" s="171">
        <v>21.924048192095601</v>
      </c>
      <c r="K191" s="171">
        <v>10.93533762445843</v>
      </c>
      <c r="L191" s="171">
        <v>10.90865115286906</v>
      </c>
      <c r="M191" s="171">
        <v>10.880100180952139</v>
      </c>
      <c r="N191" s="171">
        <v>14.354614679038299</v>
      </c>
      <c r="O191" s="171">
        <v>18.862503190702451</v>
      </c>
      <c r="P191" s="171">
        <v>24.703484010256201</v>
      </c>
      <c r="Q191" s="171">
        <v>32.260798107606639</v>
      </c>
      <c r="R191" s="171">
        <v>40.646320120151692</v>
      </c>
      <c r="S191" s="171">
        <v>50.186334257494899</v>
      </c>
      <c r="T191" s="171">
        <v>61.706212822180639</v>
      </c>
      <c r="U191" s="172">
        <v>0.28135909820510441</v>
      </c>
    </row>
    <row r="192" spans="1:21" x14ac:dyDescent="0.15">
      <c r="A192" s="110" t="s">
        <v>138</v>
      </c>
      <c r="B192" s="110" t="s">
        <v>30</v>
      </c>
      <c r="C192" s="110" t="s">
        <v>513</v>
      </c>
      <c r="D192" s="110" t="s">
        <v>509</v>
      </c>
      <c r="E192" s="110" t="s">
        <v>41</v>
      </c>
      <c r="F192" s="110" t="s">
        <v>41</v>
      </c>
      <c r="G192" s="171">
        <v>0</v>
      </c>
      <c r="H192" s="171">
        <v>11.014895367770491</v>
      </c>
      <c r="I192" s="171">
        <v>10.987707224725071</v>
      </c>
      <c r="J192" s="171">
        <v>10.9620240960478</v>
      </c>
      <c r="K192" s="171">
        <v>10.93533762445843</v>
      </c>
      <c r="L192" s="171">
        <v>109.08651152869059</v>
      </c>
      <c r="M192" s="171">
        <v>108.8010018095214</v>
      </c>
      <c r="N192" s="171">
        <v>129.21338770729579</v>
      </c>
      <c r="O192" s="171">
        <v>152.9939723694641</v>
      </c>
      <c r="P192" s="171">
        <v>180.70088300301609</v>
      </c>
      <c r="Q192" s="171">
        <v>212.92843562906069</v>
      </c>
      <c r="R192" s="171">
        <v>250.38764342498379</v>
      </c>
      <c r="S192" s="171">
        <v>293.84622413092791</v>
      </c>
      <c r="T192" s="171">
        <v>343.41578439653892</v>
      </c>
      <c r="U192" s="172">
        <v>0.1784535792110977</v>
      </c>
    </row>
    <row r="193" spans="1:21" x14ac:dyDescent="0.15">
      <c r="A193" s="110" t="s">
        <v>138</v>
      </c>
      <c r="B193" s="110" t="s">
        <v>192</v>
      </c>
      <c r="C193" s="110" t="s">
        <v>513</v>
      </c>
      <c r="D193" s="110" t="s">
        <v>512</v>
      </c>
      <c r="E193" s="110" t="s">
        <v>41</v>
      </c>
      <c r="F193" s="110" t="s">
        <v>2</v>
      </c>
      <c r="G193" s="171">
        <v>419.59917341100481</v>
      </c>
      <c r="H193" s="171">
        <v>638.86393133068862</v>
      </c>
      <c r="I193" s="171">
        <v>922.96740687690567</v>
      </c>
      <c r="J193" s="171">
        <v>1183.8986023731629</v>
      </c>
      <c r="K193" s="171">
        <v>1421.5938911795961</v>
      </c>
      <c r="L193" s="171">
        <v>1658.1149752360971</v>
      </c>
      <c r="M193" s="171">
        <v>1653.7752275047251</v>
      </c>
      <c r="N193" s="171">
        <v>2281.8264703107202</v>
      </c>
      <c r="O193" s="171">
        <v>3141.7986591328809</v>
      </c>
      <c r="P193" s="171">
        <v>4317.0590008223917</v>
      </c>
      <c r="Q193" s="171">
        <v>5920.2422709014882</v>
      </c>
      <c r="R193" s="171">
        <v>8103.072884744246</v>
      </c>
      <c r="S193" s="171">
        <v>10774.288241803601</v>
      </c>
      <c r="T193" s="171">
        <v>13912.174118295359</v>
      </c>
      <c r="U193" s="172">
        <v>0.35559893030650458</v>
      </c>
    </row>
    <row r="194" spans="1:21" x14ac:dyDescent="0.15">
      <c r="A194" s="110" t="s">
        <v>138</v>
      </c>
      <c r="B194" s="110" t="s">
        <v>31</v>
      </c>
      <c r="C194" s="110" t="s">
        <v>513</v>
      </c>
      <c r="D194" s="110" t="s">
        <v>509</v>
      </c>
      <c r="E194" s="110" t="s">
        <v>41</v>
      </c>
      <c r="F194" s="110" t="s">
        <v>41</v>
      </c>
      <c r="G194" s="171">
        <v>1266.595964429046</v>
      </c>
      <c r="H194" s="171">
        <v>3068.6180390117511</v>
      </c>
      <c r="I194" s="171">
        <v>4618.5011384570043</v>
      </c>
      <c r="J194" s="171">
        <v>6821.2655420909941</v>
      </c>
      <c r="K194" s="171">
        <v>8607.1011681984801</v>
      </c>
      <c r="L194" s="171">
        <v>10839.89357899431</v>
      </c>
      <c r="M194" s="171">
        <v>14805.48143953703</v>
      </c>
      <c r="N194" s="171">
        <v>19347.390587781229</v>
      </c>
      <c r="O194" s="171">
        <v>25570.384233087731</v>
      </c>
      <c r="P194" s="171">
        <v>33860.556945229218</v>
      </c>
      <c r="Q194" s="171">
        <v>44858.348956866568</v>
      </c>
      <c r="R194" s="171">
        <v>58967.307580152199</v>
      </c>
      <c r="S194" s="171">
        <v>76906.401617252937</v>
      </c>
      <c r="T194" s="171">
        <v>99478.932386902437</v>
      </c>
      <c r="U194" s="172">
        <v>0.31276485149715771</v>
      </c>
    </row>
    <row r="195" spans="1:21" x14ac:dyDescent="0.15">
      <c r="A195" s="110" t="s">
        <v>138</v>
      </c>
      <c r="B195" s="110" t="s">
        <v>32</v>
      </c>
      <c r="C195" s="110" t="s">
        <v>513</v>
      </c>
      <c r="D195" s="110" t="s">
        <v>509</v>
      </c>
      <c r="E195" s="110" t="s">
        <v>41</v>
      </c>
      <c r="F195" s="110" t="s">
        <v>41</v>
      </c>
      <c r="G195" s="171">
        <v>340.71742053578703</v>
      </c>
      <c r="H195" s="171">
        <v>431.31280272318043</v>
      </c>
      <c r="I195" s="171">
        <v>828.50871750927581</v>
      </c>
      <c r="J195" s="171">
        <v>1523.2480096131901</v>
      </c>
      <c r="K195" s="171">
        <v>1947.0002382780999</v>
      </c>
      <c r="L195" s="171">
        <v>2439.9540454748171</v>
      </c>
      <c r="M195" s="171">
        <v>3130.7331737952059</v>
      </c>
      <c r="N195" s="171">
        <v>3944.3206705532161</v>
      </c>
      <c r="O195" s="171">
        <v>5040.24855461892</v>
      </c>
      <c r="P195" s="171">
        <v>6421.4454997773864</v>
      </c>
      <c r="Q195" s="171">
        <v>8156.5144067330921</v>
      </c>
      <c r="R195" s="171">
        <v>10329.22772469444</v>
      </c>
      <c r="S195" s="171">
        <v>13040.749592671191</v>
      </c>
      <c r="T195" s="171">
        <v>16399.016182077648</v>
      </c>
      <c r="U195" s="172">
        <v>0.26688974264012327</v>
      </c>
    </row>
    <row r="196" spans="1:21" x14ac:dyDescent="0.15">
      <c r="A196" s="110" t="s">
        <v>138</v>
      </c>
      <c r="B196" s="110" t="s">
        <v>46</v>
      </c>
      <c r="C196" s="110" t="s">
        <v>513</v>
      </c>
      <c r="D196" s="110" t="s">
        <v>513</v>
      </c>
      <c r="E196" s="110" t="s">
        <v>41</v>
      </c>
      <c r="F196" s="110" t="s">
        <v>41</v>
      </c>
      <c r="G196" s="171">
        <v>629.39876011650722</v>
      </c>
      <c r="H196" s="171">
        <v>614.80434985960665</v>
      </c>
      <c r="I196" s="171">
        <v>659.26243348350408</v>
      </c>
      <c r="J196" s="171">
        <v>701.56954214705934</v>
      </c>
      <c r="K196" s="171">
        <v>852.95633470775761</v>
      </c>
      <c r="L196" s="171">
        <v>1527.211161401669</v>
      </c>
      <c r="M196" s="171">
        <v>2645.5495674810818</v>
      </c>
      <c r="N196" s="171">
        <v>3141.8867131413358</v>
      </c>
      <c r="O196" s="171">
        <v>3720.123258955392</v>
      </c>
      <c r="P196" s="171">
        <v>4393.8303409100008</v>
      </c>
      <c r="Q196" s="171">
        <v>5177.4590437051311</v>
      </c>
      <c r="R196" s="171">
        <v>6088.2980004656911</v>
      </c>
      <c r="S196" s="171">
        <v>7145.0146434910384</v>
      </c>
      <c r="T196" s="171">
        <v>8350.3227430478801</v>
      </c>
      <c r="U196" s="172">
        <v>0.1784535792110977</v>
      </c>
    </row>
    <row r="197" spans="1:21" x14ac:dyDescent="0.15">
      <c r="A197" s="110" t="s">
        <v>138</v>
      </c>
      <c r="B197" s="110" t="s">
        <v>201</v>
      </c>
      <c r="C197" s="110" t="s">
        <v>513</v>
      </c>
      <c r="D197" s="110" t="s">
        <v>42</v>
      </c>
      <c r="E197" s="110" t="s">
        <v>41</v>
      </c>
      <c r="F197" s="110" t="s">
        <v>42</v>
      </c>
      <c r="G197" s="171">
        <v>99.45</v>
      </c>
      <c r="H197" s="171">
        <v>165.22343051655741</v>
      </c>
      <c r="I197" s="171">
        <v>214.10591934304921</v>
      </c>
      <c r="J197" s="171">
        <v>284.83712133303948</v>
      </c>
      <c r="K197" s="171">
        <v>251.51276536254389</v>
      </c>
      <c r="L197" s="171">
        <v>790.8772085830069</v>
      </c>
      <c r="M197" s="171">
        <v>1381.772722980922</v>
      </c>
      <c r="N197" s="171">
        <v>1914.9345550810031</v>
      </c>
      <c r="O197" s="171">
        <v>2645.765966825129</v>
      </c>
      <c r="P197" s="171">
        <v>3513.4248196581179</v>
      </c>
      <c r="Q197" s="171">
        <v>4563.3191425838613</v>
      </c>
      <c r="R197" s="171">
        <v>5913.3612945112563</v>
      </c>
      <c r="S197" s="171">
        <v>7645.8329431702959</v>
      </c>
      <c r="T197" s="171">
        <v>9837.0134306403233</v>
      </c>
      <c r="U197" s="172">
        <v>0.32365631389630328</v>
      </c>
    </row>
    <row r="198" spans="1:21" x14ac:dyDescent="0.15">
      <c r="A198" s="110" t="s">
        <v>138</v>
      </c>
      <c r="B198" s="110" t="s">
        <v>37</v>
      </c>
      <c r="C198" s="110" t="s">
        <v>513</v>
      </c>
      <c r="D198" s="110" t="s">
        <v>509</v>
      </c>
      <c r="E198" s="110" t="s">
        <v>41</v>
      </c>
      <c r="F198" s="110" t="s">
        <v>41</v>
      </c>
      <c r="G198" s="171">
        <v>11.042083510815919</v>
      </c>
      <c r="H198" s="171">
        <v>11.014895367770491</v>
      </c>
      <c r="I198" s="171">
        <v>109.87707224725069</v>
      </c>
      <c r="J198" s="171">
        <v>438.48096384191211</v>
      </c>
      <c r="K198" s="171">
        <v>1100.955141727786</v>
      </c>
      <c r="L198" s="171">
        <v>1209.0623249364889</v>
      </c>
      <c r="M198" s="171">
        <v>1570.408014476171</v>
      </c>
      <c r="N198" s="171">
        <v>1971.9328764289569</v>
      </c>
      <c r="O198" s="171">
        <v>2472.64833274071</v>
      </c>
      <c r="P198" s="171">
        <v>3096.0879050202939</v>
      </c>
      <c r="Q198" s="171">
        <v>3870.2880564601201</v>
      </c>
      <c r="R198" s="171">
        <v>4829.1543288173534</v>
      </c>
      <c r="S198" s="171">
        <v>6012.7807790923216</v>
      </c>
      <c r="T198" s="171">
        <v>7462.6233130250439</v>
      </c>
      <c r="U198" s="172">
        <v>0.24938705681325149</v>
      </c>
    </row>
    <row r="199" spans="1:21" x14ac:dyDescent="0.15">
      <c r="A199" s="110" t="s">
        <v>138</v>
      </c>
      <c r="B199" s="110" t="s">
        <v>203</v>
      </c>
      <c r="C199" s="110" t="s">
        <v>513</v>
      </c>
      <c r="D199" s="110" t="s">
        <v>42</v>
      </c>
      <c r="E199" s="110" t="s">
        <v>41</v>
      </c>
      <c r="F199" s="110" t="s">
        <v>42</v>
      </c>
      <c r="G199" s="171">
        <v>0</v>
      </c>
      <c r="H199" s="171">
        <v>0</v>
      </c>
      <c r="I199" s="171">
        <v>0</v>
      </c>
      <c r="J199" s="171">
        <v>21.91054779484919</v>
      </c>
      <c r="K199" s="171">
        <v>21.870675248916861</v>
      </c>
      <c r="L199" s="171">
        <v>130.90381383442869</v>
      </c>
      <c r="M199" s="171">
        <v>130.56120217142569</v>
      </c>
      <c r="N199" s="171">
        <v>179.81308373283841</v>
      </c>
      <c r="O199" s="171">
        <v>246.7313594287512</v>
      </c>
      <c r="P199" s="171">
        <v>327.05452779286452</v>
      </c>
      <c r="Q199" s="171">
        <v>423.59600440968171</v>
      </c>
      <c r="R199" s="171">
        <v>546.70003015934867</v>
      </c>
      <c r="S199" s="171">
        <v>703.26917658690331</v>
      </c>
      <c r="T199" s="171">
        <v>900.27593828367708</v>
      </c>
      <c r="U199" s="172">
        <v>0.31763311288523588</v>
      </c>
    </row>
    <row r="200" spans="1:21" x14ac:dyDescent="0.15">
      <c r="A200" s="110" t="s">
        <v>138</v>
      </c>
      <c r="B200" s="110" t="s">
        <v>113</v>
      </c>
      <c r="C200" s="110" t="s">
        <v>513</v>
      </c>
      <c r="D200" s="110" t="s">
        <v>509</v>
      </c>
      <c r="E200" s="110" t="s">
        <v>41</v>
      </c>
      <c r="F200" s="110" t="s">
        <v>41</v>
      </c>
      <c r="G200" s="171">
        <v>88.336668086527339</v>
      </c>
      <c r="H200" s="171">
        <v>88.119162942163939</v>
      </c>
      <c r="I200" s="171">
        <v>153.82790114615099</v>
      </c>
      <c r="J200" s="171">
        <v>164.43036144071701</v>
      </c>
      <c r="K200" s="171">
        <v>307.77141486471021</v>
      </c>
      <c r="L200" s="171">
        <v>472.71627882172652</v>
      </c>
      <c r="M200" s="171">
        <v>428.48210379999489</v>
      </c>
      <c r="N200" s="171">
        <v>567.97558065056126</v>
      </c>
      <c r="O200" s="171">
        <v>749.25719687862795</v>
      </c>
      <c r="P200" s="171">
        <v>983.92764617712089</v>
      </c>
      <c r="Q200" s="171">
        <v>1286.3947361567641</v>
      </c>
      <c r="R200" s="171">
        <v>1674.7264120430509</v>
      </c>
      <c r="S200" s="171">
        <v>2171.2397645826231</v>
      </c>
      <c r="T200" s="171">
        <v>2800.3407779990548</v>
      </c>
      <c r="U200" s="172">
        <v>0.30758013428951553</v>
      </c>
    </row>
    <row r="201" spans="1:21" x14ac:dyDescent="0.15">
      <c r="A201" s="110" t="s">
        <v>138</v>
      </c>
      <c r="B201" s="110" t="s">
        <v>442</v>
      </c>
      <c r="C201" s="110" t="s">
        <v>513</v>
      </c>
      <c r="D201" s="110" t="s">
        <v>513</v>
      </c>
      <c r="E201" s="110" t="s">
        <v>41</v>
      </c>
      <c r="F201" s="110" t="s">
        <v>41</v>
      </c>
      <c r="G201" s="171">
        <v>189.75296276780739</v>
      </c>
      <c r="H201" s="171">
        <v>256.48153363974882</v>
      </c>
      <c r="I201" s="171">
        <v>321.74228023949951</v>
      </c>
      <c r="J201" s="171">
        <v>418.55691564981652</v>
      </c>
      <c r="K201" s="171">
        <v>515.96086834954622</v>
      </c>
      <c r="L201" s="171">
        <v>765.60558070083425</v>
      </c>
      <c r="M201" s="171">
        <v>894.16821483807553</v>
      </c>
      <c r="N201" s="171">
        <v>1129.5418796927861</v>
      </c>
      <c r="O201" s="171">
        <v>1408.5165280137271</v>
      </c>
      <c r="P201" s="171">
        <v>1752.011996209779</v>
      </c>
      <c r="Q201" s="171">
        <v>2174.2696728172641</v>
      </c>
      <c r="R201" s="171">
        <v>2692.558852845048</v>
      </c>
      <c r="S201" s="171">
        <v>3324.9094547651139</v>
      </c>
      <c r="T201" s="171">
        <v>4088.509312161817</v>
      </c>
      <c r="U201" s="172">
        <v>0.24252901113013589</v>
      </c>
    </row>
    <row r="202" spans="1:21" x14ac:dyDescent="0.15">
      <c r="A202" s="110" t="s">
        <v>138</v>
      </c>
      <c r="B202" s="110" t="s">
        <v>223</v>
      </c>
      <c r="C202" s="110" t="s">
        <v>513</v>
      </c>
      <c r="D202" s="110" t="s">
        <v>42</v>
      </c>
      <c r="E202" s="110" t="s">
        <v>41</v>
      </c>
      <c r="F202" s="110" t="s">
        <v>42</v>
      </c>
      <c r="G202" s="171">
        <v>0</v>
      </c>
      <c r="H202" s="171">
        <v>0</v>
      </c>
      <c r="I202" s="171">
        <v>0</v>
      </c>
      <c r="J202" s="171">
        <v>0</v>
      </c>
      <c r="K202" s="171">
        <v>22.964209011362701</v>
      </c>
      <c r="L202" s="171">
        <v>23.99903253631193</v>
      </c>
      <c r="M202" s="171">
        <v>1.0880100180952139</v>
      </c>
      <c r="N202" s="171">
        <v>1.502087332941823</v>
      </c>
      <c r="O202" s="171">
        <v>2.0689767055936499</v>
      </c>
      <c r="P202" s="171">
        <v>2.7488096615995219</v>
      </c>
      <c r="Q202" s="171">
        <v>3.5737133849767089</v>
      </c>
      <c r="R202" s="171">
        <v>4.6367772672628051</v>
      </c>
      <c r="S202" s="171">
        <v>6.0038265194666138</v>
      </c>
      <c r="T202" s="171">
        <v>7.7353282106551493</v>
      </c>
      <c r="U202" s="172">
        <v>0.32340345609060961</v>
      </c>
    </row>
    <row r="203" spans="1:21" x14ac:dyDescent="0.15">
      <c r="A203" s="110" t="s">
        <v>138</v>
      </c>
      <c r="B203" s="110" t="s">
        <v>139</v>
      </c>
      <c r="C203" s="110" t="s">
        <v>513</v>
      </c>
      <c r="D203" s="110" t="s">
        <v>513</v>
      </c>
      <c r="E203" s="110" t="s">
        <v>41</v>
      </c>
      <c r="F203" s="110" t="s">
        <v>41</v>
      </c>
      <c r="G203" s="171">
        <v>661.06209202997991</v>
      </c>
      <c r="H203" s="171">
        <v>1216.8480307832299</v>
      </c>
      <c r="I203" s="171">
        <v>1841.797450624422</v>
      </c>
      <c r="J203" s="171">
        <v>2301.597272234882</v>
      </c>
      <c r="K203" s="171">
        <v>3059.7568592374719</v>
      </c>
      <c r="L203" s="171">
        <v>3932.986379036975</v>
      </c>
      <c r="M203" s="171">
        <v>4783.1640206123138</v>
      </c>
      <c r="N203" s="171">
        <v>5948.4837411663866</v>
      </c>
      <c r="O203" s="171">
        <v>7386.0882620439506</v>
      </c>
      <c r="P203" s="171">
        <v>9159.9166004151612</v>
      </c>
      <c r="Q203" s="171">
        <v>11343.19657319955</v>
      </c>
      <c r="R203" s="171">
        <v>14024.87654987086</v>
      </c>
      <c r="S203" s="171">
        <v>17321.059198704719</v>
      </c>
      <c r="T203" s="171">
        <v>21327.280051483311</v>
      </c>
      <c r="U203" s="172">
        <v>0.23807154617231821</v>
      </c>
    </row>
    <row r="204" spans="1:21" x14ac:dyDescent="0.15">
      <c r="A204" s="110" t="s">
        <v>138</v>
      </c>
      <c r="B204" s="110" t="s">
        <v>36</v>
      </c>
      <c r="C204" s="110" t="s">
        <v>513</v>
      </c>
      <c r="D204" s="110" t="s">
        <v>513</v>
      </c>
      <c r="E204" s="110" t="s">
        <v>41</v>
      </c>
      <c r="F204" s="110" t="s">
        <v>41</v>
      </c>
      <c r="G204" s="171">
        <v>0</v>
      </c>
      <c r="H204" s="171">
        <v>0</v>
      </c>
      <c r="I204" s="171">
        <v>0</v>
      </c>
      <c r="J204" s="171">
        <v>0</v>
      </c>
      <c r="K204" s="171">
        <v>0</v>
      </c>
      <c r="L204" s="171">
        <v>0</v>
      </c>
      <c r="M204" s="171">
        <v>10.880100180952139</v>
      </c>
      <c r="N204" s="171">
        <v>13.56740570926606</v>
      </c>
      <c r="O204" s="171">
        <v>16.867585453733419</v>
      </c>
      <c r="P204" s="171">
        <v>20.91838596863666</v>
      </c>
      <c r="Q204" s="171">
        <v>25.881584430984599</v>
      </c>
      <c r="R204" s="171">
        <v>31.95651327811311</v>
      </c>
      <c r="S204" s="171">
        <v>39.378204397197322</v>
      </c>
      <c r="T204" s="171">
        <v>48.322049537119767</v>
      </c>
      <c r="U204" s="172">
        <v>0.23737625817165281</v>
      </c>
    </row>
    <row r="205" spans="1:21" x14ac:dyDescent="0.15">
      <c r="A205" s="110" t="s">
        <v>138</v>
      </c>
      <c r="B205" s="110" t="s">
        <v>127</v>
      </c>
      <c r="C205" s="110" t="s">
        <v>513</v>
      </c>
      <c r="D205" s="110" t="s">
        <v>513</v>
      </c>
      <c r="E205" s="110" t="s">
        <v>41</v>
      </c>
      <c r="F205" s="110" t="s">
        <v>41</v>
      </c>
      <c r="G205" s="171">
        <v>77.294584575711411</v>
      </c>
      <c r="H205" s="171">
        <v>752.31735361872461</v>
      </c>
      <c r="I205" s="171">
        <v>784.52229584536985</v>
      </c>
      <c r="J205" s="171">
        <v>793.65054455386087</v>
      </c>
      <c r="K205" s="171">
        <v>988.55452125104216</v>
      </c>
      <c r="L205" s="171">
        <v>1366.8539894544931</v>
      </c>
      <c r="M205" s="171">
        <v>1835.279057197107</v>
      </c>
      <c r="N205" s="171">
        <v>2419.4357179294279</v>
      </c>
      <c r="O205" s="171">
        <v>3191.738529092333</v>
      </c>
      <c r="P205" s="171">
        <v>4180.0244742075447</v>
      </c>
      <c r="Q205" s="171">
        <v>5453.1359325472104</v>
      </c>
      <c r="R205" s="171">
        <v>7087.1178121297926</v>
      </c>
      <c r="S205" s="171">
        <v>8814.4381776471491</v>
      </c>
      <c r="T205" s="171">
        <v>10856.9220173303</v>
      </c>
      <c r="U205" s="172">
        <v>0.28909930066997491</v>
      </c>
    </row>
    <row r="206" spans="1:21" x14ac:dyDescent="0.15">
      <c r="A206" s="110" t="s">
        <v>138</v>
      </c>
      <c r="B206" s="110" t="s">
        <v>116</v>
      </c>
      <c r="C206" s="110" t="s">
        <v>513</v>
      </c>
      <c r="D206" s="110" t="s">
        <v>511</v>
      </c>
      <c r="E206" s="110" t="s">
        <v>41</v>
      </c>
      <c r="F206" s="110" t="s">
        <v>2</v>
      </c>
      <c r="G206" s="171">
        <v>0</v>
      </c>
      <c r="H206" s="171">
        <v>0</v>
      </c>
      <c r="I206" s="171">
        <v>0</v>
      </c>
      <c r="J206" s="171">
        <v>0</v>
      </c>
      <c r="K206" s="171">
        <v>0</v>
      </c>
      <c r="L206" s="171">
        <v>54.543255764345297</v>
      </c>
      <c r="M206" s="171">
        <v>76.160701266664987</v>
      </c>
      <c r="N206" s="171">
        <v>104.9715988438864</v>
      </c>
      <c r="O206" s="171">
        <v>144.16148312379201</v>
      </c>
      <c r="P206" s="171">
        <v>197.39353748902499</v>
      </c>
      <c r="Q206" s="171">
        <v>269.52794989695502</v>
      </c>
      <c r="R206" s="171">
        <v>367.11547620340218</v>
      </c>
      <c r="S206" s="171">
        <v>498.83362528029039</v>
      </c>
      <c r="T206" s="171">
        <v>674.44440323240212</v>
      </c>
      <c r="U206" s="172">
        <v>0.36557783841862462</v>
      </c>
    </row>
    <row r="207" spans="1:21" x14ac:dyDescent="0.15">
      <c r="A207" s="110" t="s">
        <v>138</v>
      </c>
      <c r="B207" s="110" t="s">
        <v>98</v>
      </c>
      <c r="C207" s="110" t="s">
        <v>513</v>
      </c>
      <c r="D207" s="110" t="s">
        <v>513</v>
      </c>
      <c r="E207" s="110" t="s">
        <v>41</v>
      </c>
      <c r="F207" s="110" t="s">
        <v>41</v>
      </c>
      <c r="G207" s="171">
        <v>66.252501064895498</v>
      </c>
      <c r="H207" s="171">
        <v>88.119162942163939</v>
      </c>
      <c r="I207" s="171">
        <v>109.87707224725069</v>
      </c>
      <c r="J207" s="171">
        <v>109.620240960478</v>
      </c>
      <c r="K207" s="171">
        <v>120.2887138690427</v>
      </c>
      <c r="L207" s="171">
        <v>119.99516268155971</v>
      </c>
      <c r="M207" s="171">
        <v>390.59559649618183</v>
      </c>
      <c r="N207" s="171">
        <v>510.67561893063692</v>
      </c>
      <c r="O207" s="171">
        <v>638.14373413446083</v>
      </c>
      <c r="P207" s="171">
        <v>788.25744084251846</v>
      </c>
      <c r="Q207" s="171">
        <v>971.57616274597524</v>
      </c>
      <c r="R207" s="171">
        <v>1195.1918738532279</v>
      </c>
      <c r="S207" s="171">
        <v>1467.599964411397</v>
      </c>
      <c r="T207" s="171">
        <v>1794.7125792069651</v>
      </c>
      <c r="U207" s="172">
        <v>0.24339653277281581</v>
      </c>
    </row>
    <row r="208" spans="1:21" x14ac:dyDescent="0.15">
      <c r="A208" s="110" t="s">
        <v>138</v>
      </c>
      <c r="B208" s="110" t="s">
        <v>34</v>
      </c>
      <c r="C208" s="110" t="s">
        <v>513</v>
      </c>
      <c r="D208" s="110" t="s">
        <v>509</v>
      </c>
      <c r="E208" s="110" t="s">
        <v>41</v>
      </c>
      <c r="F208" s="110" t="s">
        <v>41</v>
      </c>
      <c r="G208" s="171">
        <v>0</v>
      </c>
      <c r="H208" s="171">
        <v>0</v>
      </c>
      <c r="I208" s="171">
        <v>0</v>
      </c>
      <c r="J208" s="171">
        <v>109.620240960478</v>
      </c>
      <c r="K208" s="171">
        <v>218.70675248916859</v>
      </c>
      <c r="L208" s="171">
        <v>218.17302305738119</v>
      </c>
      <c r="M208" s="171">
        <v>217.60200361904279</v>
      </c>
      <c r="N208" s="171">
        <v>258.42677541459159</v>
      </c>
      <c r="O208" s="171">
        <v>305.98794473892809</v>
      </c>
      <c r="P208" s="171">
        <v>368.94280292533688</v>
      </c>
      <c r="Q208" s="171">
        <v>456.47997500538321</v>
      </c>
      <c r="R208" s="171">
        <v>563.62501381440063</v>
      </c>
      <c r="S208" s="171">
        <v>694.5232355044684</v>
      </c>
      <c r="T208" s="171">
        <v>852.26806819856586</v>
      </c>
      <c r="U208" s="172">
        <v>0.2153515071319618</v>
      </c>
    </row>
    <row r="209" spans="1:21" x14ac:dyDescent="0.15">
      <c r="A209" s="110" t="s">
        <v>138</v>
      </c>
      <c r="B209" s="110" t="s">
        <v>52</v>
      </c>
      <c r="C209" s="110" t="s">
        <v>513</v>
      </c>
      <c r="D209" s="110" t="s">
        <v>42</v>
      </c>
      <c r="E209" s="110" t="s">
        <v>41</v>
      </c>
      <c r="F209" s="110" t="s">
        <v>42</v>
      </c>
      <c r="G209" s="171">
        <v>1162.46</v>
      </c>
      <c r="H209" s="171">
        <v>2357.187608702885</v>
      </c>
      <c r="I209" s="171">
        <v>3557.452198315279</v>
      </c>
      <c r="J209" s="171">
        <v>5827.2504395324613</v>
      </c>
      <c r="K209" s="171">
        <v>7085.1634430246049</v>
      </c>
      <c r="L209" s="171">
        <v>9969.5985025694517</v>
      </c>
      <c r="M209" s="171">
        <v>12276.03110067592</v>
      </c>
      <c r="N209" s="171">
        <v>16595.31537123469</v>
      </c>
      <c r="O209" s="171">
        <v>21589.680549769731</v>
      </c>
      <c r="P209" s="171">
        <v>27968.582581756</v>
      </c>
      <c r="Q209" s="171">
        <v>36096.188557670714</v>
      </c>
      <c r="R209" s="171">
        <v>46430.470834461703</v>
      </c>
      <c r="S209" s="171">
        <v>59227.628937531779</v>
      </c>
      <c r="T209" s="171">
        <v>75185.20199002602</v>
      </c>
      <c r="U209" s="172">
        <v>0.29550531381804862</v>
      </c>
    </row>
    <row r="210" spans="1:21" x14ac:dyDescent="0.15">
      <c r="A210" s="110" t="s">
        <v>138</v>
      </c>
      <c r="B210" s="110" t="s">
        <v>53</v>
      </c>
      <c r="C210" s="110" t="s">
        <v>513</v>
      </c>
      <c r="D210" s="110" t="s">
        <v>513</v>
      </c>
      <c r="E210" s="110" t="s">
        <v>41</v>
      </c>
      <c r="F210" s="110" t="s">
        <v>41</v>
      </c>
      <c r="G210" s="171">
        <v>66.252501064895498</v>
      </c>
      <c r="H210" s="171">
        <v>33.044686103311477</v>
      </c>
      <c r="I210" s="171">
        <v>32.963121674175213</v>
      </c>
      <c r="J210" s="171">
        <v>32.88607228814341</v>
      </c>
      <c r="K210" s="171">
        <v>153.094726742418</v>
      </c>
      <c r="L210" s="171">
        <v>305.44223228033371</v>
      </c>
      <c r="M210" s="171">
        <v>424.32390705713351</v>
      </c>
      <c r="N210" s="171">
        <v>571.07308408866481</v>
      </c>
      <c r="O210" s="171">
        <v>744.86986234085339</v>
      </c>
      <c r="P210" s="171">
        <v>931.77897339968706</v>
      </c>
      <c r="Q210" s="171">
        <v>1158.8153201536261</v>
      </c>
      <c r="R210" s="171">
        <v>1435.484660820814</v>
      </c>
      <c r="S210" s="171">
        <v>1774.4953179327961</v>
      </c>
      <c r="T210" s="171">
        <v>2184.3500658227899</v>
      </c>
      <c r="U210" s="172">
        <v>0.26374856939576952</v>
      </c>
    </row>
    <row r="211" spans="1:21" x14ac:dyDescent="0.15">
      <c r="A211" s="110" t="s">
        <v>138</v>
      </c>
      <c r="B211" s="110" t="s">
        <v>140</v>
      </c>
      <c r="C211" s="110" t="s">
        <v>513</v>
      </c>
      <c r="D211" s="110" t="s">
        <v>42</v>
      </c>
      <c r="E211" s="110" t="s">
        <v>41</v>
      </c>
      <c r="F211" s="110" t="s">
        <v>42</v>
      </c>
      <c r="G211" s="171">
        <v>0</v>
      </c>
      <c r="H211" s="171">
        <v>0</v>
      </c>
      <c r="I211" s="171">
        <v>0</v>
      </c>
      <c r="J211" s="171">
        <v>0</v>
      </c>
      <c r="K211" s="171">
        <v>10.93533762445843</v>
      </c>
      <c r="L211" s="171">
        <v>21.817302305738121</v>
      </c>
      <c r="M211" s="171">
        <v>43.520400723808557</v>
      </c>
      <c r="N211" s="171">
        <v>57.861993474470481</v>
      </c>
      <c r="O211" s="171">
        <v>76.748424097147463</v>
      </c>
      <c r="P211" s="171">
        <v>98.416889891155904</v>
      </c>
      <c r="Q211" s="171">
        <v>123.51088357054709</v>
      </c>
      <c r="R211" s="171">
        <v>154.73380686947431</v>
      </c>
      <c r="S211" s="171">
        <v>193.54379699611869</v>
      </c>
      <c r="T211" s="171">
        <v>241.01378634115159</v>
      </c>
      <c r="U211" s="172">
        <v>0.277005342782771</v>
      </c>
    </row>
    <row r="212" spans="1:21" x14ac:dyDescent="0.15">
      <c r="A212" s="110" t="s">
        <v>172</v>
      </c>
      <c r="B212" s="110" t="s">
        <v>157</v>
      </c>
      <c r="C212" s="110" t="s">
        <v>515</v>
      </c>
      <c r="D212" s="110" t="s">
        <v>515</v>
      </c>
      <c r="E212" s="110" t="s">
        <v>18</v>
      </c>
      <c r="F212" s="110" t="s">
        <v>18</v>
      </c>
      <c r="G212" s="171">
        <v>0</v>
      </c>
      <c r="H212" s="171">
        <v>0</v>
      </c>
      <c r="I212" s="171">
        <v>0</v>
      </c>
      <c r="J212" s="171">
        <v>10.9620240960478</v>
      </c>
      <c r="K212" s="171">
        <v>22.025675248916858</v>
      </c>
      <c r="L212" s="171">
        <v>32.880953458607181</v>
      </c>
      <c r="M212" s="171">
        <v>195.99680325713851</v>
      </c>
      <c r="N212" s="171">
        <v>259.84231619825312</v>
      </c>
      <c r="O212" s="171">
        <v>349.11445408758368</v>
      </c>
      <c r="P212" s="171">
        <v>468.00071878537011</v>
      </c>
      <c r="Q212" s="171">
        <v>625.99487073383443</v>
      </c>
      <c r="R212" s="171">
        <v>835.50433079656852</v>
      </c>
      <c r="S212" s="171">
        <v>1112.842006211873</v>
      </c>
      <c r="T212" s="171">
        <v>1474.1875607730931</v>
      </c>
      <c r="U212" s="172">
        <v>0.33409344599552832</v>
      </c>
    </row>
    <row r="213" spans="1:21" x14ac:dyDescent="0.15">
      <c r="A213" s="110" t="s">
        <v>172</v>
      </c>
      <c r="B213" s="110" t="s">
        <v>30</v>
      </c>
      <c r="C213" s="110" t="s">
        <v>515</v>
      </c>
      <c r="D213" s="110" t="s">
        <v>509</v>
      </c>
      <c r="E213" s="110" t="s">
        <v>18</v>
      </c>
      <c r="F213" s="110" t="s">
        <v>41</v>
      </c>
      <c r="G213" s="171">
        <v>0</v>
      </c>
      <c r="H213" s="171">
        <v>0</v>
      </c>
      <c r="I213" s="171">
        <v>0</v>
      </c>
      <c r="J213" s="171">
        <v>0</v>
      </c>
      <c r="K213" s="171">
        <v>10.93533762445843</v>
      </c>
      <c r="L213" s="171">
        <v>59.997581340779831</v>
      </c>
      <c r="M213" s="171">
        <v>97.920901628569268</v>
      </c>
      <c r="N213" s="171">
        <v>138.80737523622321</v>
      </c>
      <c r="O213" s="171">
        <v>196.3122690963632</v>
      </c>
      <c r="P213" s="171">
        <v>277.01734302464291</v>
      </c>
      <c r="Q213" s="171">
        <v>390.04580463039662</v>
      </c>
      <c r="R213" s="171">
        <v>548.00067927185785</v>
      </c>
      <c r="S213" s="171">
        <v>751.18938874118703</v>
      </c>
      <c r="T213" s="171">
        <v>995.13895942195927</v>
      </c>
      <c r="U213" s="172">
        <v>0.39270242629437552</v>
      </c>
    </row>
    <row r="214" spans="1:21" x14ac:dyDescent="0.15">
      <c r="A214" s="110" t="s">
        <v>172</v>
      </c>
      <c r="B214" s="110" t="s">
        <v>66</v>
      </c>
      <c r="C214" s="110" t="s">
        <v>515</v>
      </c>
      <c r="D214" s="110" t="s">
        <v>515</v>
      </c>
      <c r="E214" s="110" t="s">
        <v>18</v>
      </c>
      <c r="F214" s="110" t="s">
        <v>18</v>
      </c>
      <c r="G214" s="171">
        <v>0</v>
      </c>
      <c r="H214" s="171">
        <v>0</v>
      </c>
      <c r="I214" s="171">
        <v>0</v>
      </c>
      <c r="J214" s="171">
        <v>3.3982274697748192E-2</v>
      </c>
      <c r="K214" s="171">
        <v>21.90457479555268</v>
      </c>
      <c r="L214" s="171">
        <v>21.85111912431201</v>
      </c>
      <c r="M214" s="171">
        <v>65.314329396273791</v>
      </c>
      <c r="N214" s="171">
        <v>92.586061586730168</v>
      </c>
      <c r="O214" s="171">
        <v>130.94246473470869</v>
      </c>
      <c r="P214" s="171">
        <v>184.77364576791501</v>
      </c>
      <c r="Q214" s="171">
        <v>260.16488553074828</v>
      </c>
      <c r="R214" s="171">
        <v>365.5225419707657</v>
      </c>
      <c r="S214" s="171">
        <v>502.29317090074511</v>
      </c>
      <c r="T214" s="171">
        <v>665.4134242398643</v>
      </c>
      <c r="U214" s="172">
        <v>0.39319487897295291</v>
      </c>
    </row>
    <row r="215" spans="1:21" x14ac:dyDescent="0.15">
      <c r="A215" s="110" t="s">
        <v>172</v>
      </c>
      <c r="B215" s="110" t="s">
        <v>97</v>
      </c>
      <c r="C215" s="110" t="s">
        <v>515</v>
      </c>
      <c r="D215" s="110" t="s">
        <v>509</v>
      </c>
      <c r="E215" s="110" t="s">
        <v>18</v>
      </c>
      <c r="F215" s="110" t="s">
        <v>41</v>
      </c>
      <c r="G215" s="171">
        <v>5.5210417554079587</v>
      </c>
      <c r="H215" s="171">
        <v>7.710426757439345</v>
      </c>
      <c r="I215" s="171">
        <v>17.580331559560111</v>
      </c>
      <c r="J215" s="171">
        <v>21.924048192095601</v>
      </c>
      <c r="K215" s="171">
        <v>13.12240514935012</v>
      </c>
      <c r="L215" s="171">
        <v>35.998548804467902</v>
      </c>
      <c r="M215" s="171">
        <v>35.904330597142057</v>
      </c>
      <c r="N215" s="171">
        <v>50.896037586615172</v>
      </c>
      <c r="O215" s="171">
        <v>71.981165335333159</v>
      </c>
      <c r="P215" s="171">
        <v>101.5730257757024</v>
      </c>
      <c r="Q215" s="171">
        <v>143.01679503114539</v>
      </c>
      <c r="R215" s="171">
        <v>200.9335823996812</v>
      </c>
      <c r="S215" s="171">
        <v>275.4361092051019</v>
      </c>
      <c r="T215" s="171">
        <v>364.88428512138512</v>
      </c>
      <c r="U215" s="172">
        <v>0.39270242629437552</v>
      </c>
    </row>
    <row r="216" spans="1:21" x14ac:dyDescent="0.15">
      <c r="A216" s="110" t="s">
        <v>172</v>
      </c>
      <c r="B216" s="110" t="s">
        <v>81</v>
      </c>
      <c r="C216" s="110" t="s">
        <v>515</v>
      </c>
      <c r="D216" s="110" t="s">
        <v>509</v>
      </c>
      <c r="E216" s="110" t="s">
        <v>18</v>
      </c>
      <c r="F216" s="110" t="s">
        <v>41</v>
      </c>
      <c r="G216" s="171">
        <v>11.042083510815919</v>
      </c>
      <c r="H216" s="171">
        <v>15.42085351487869</v>
      </c>
      <c r="I216" s="171">
        <v>23.623570533158901</v>
      </c>
      <c r="J216" s="171">
        <v>30.14556626413146</v>
      </c>
      <c r="K216" s="171">
        <v>18.590073961579328</v>
      </c>
      <c r="L216" s="171">
        <v>42.543739496189332</v>
      </c>
      <c r="M216" s="171">
        <v>42.432390705713352</v>
      </c>
      <c r="N216" s="171">
        <v>60.149862602363392</v>
      </c>
      <c r="O216" s="171">
        <v>85.068649941757386</v>
      </c>
      <c r="P216" s="171">
        <v>120.040848644012</v>
      </c>
      <c r="Q216" s="171">
        <v>169.01984867317191</v>
      </c>
      <c r="R216" s="171">
        <v>237.46696101780509</v>
      </c>
      <c r="S216" s="171">
        <v>325.51540178784762</v>
      </c>
      <c r="T216" s="171">
        <v>431.22688241618221</v>
      </c>
      <c r="U216" s="172">
        <v>0.39270242629437552</v>
      </c>
    </row>
    <row r="217" spans="1:21" x14ac:dyDescent="0.15">
      <c r="A217" s="110" t="s">
        <v>173</v>
      </c>
      <c r="B217" s="110" t="s">
        <v>30</v>
      </c>
      <c r="C217" s="110" t="s">
        <v>515</v>
      </c>
      <c r="D217" s="110" t="s">
        <v>509</v>
      </c>
      <c r="E217" s="110" t="s">
        <v>18</v>
      </c>
      <c r="F217" s="110" t="s">
        <v>41</v>
      </c>
      <c r="G217" s="171">
        <v>0.68681759437275003</v>
      </c>
      <c r="H217" s="171">
        <v>0.68512649187532459</v>
      </c>
      <c r="I217" s="171">
        <v>1.098770722472507</v>
      </c>
      <c r="J217" s="171">
        <v>1.09620240960478</v>
      </c>
      <c r="K217" s="171">
        <v>1.093533762445843</v>
      </c>
      <c r="L217" s="171">
        <v>10.363218595225611</v>
      </c>
      <c r="M217" s="171">
        <v>8.1600751357141057</v>
      </c>
      <c r="N217" s="171">
        <v>12.36799699077501</v>
      </c>
      <c r="O217" s="171">
        <v>18.48333047792087</v>
      </c>
      <c r="P217" s="171">
        <v>27.625899336233559</v>
      </c>
      <c r="Q217" s="171">
        <v>41.181596615635847</v>
      </c>
      <c r="R217" s="171">
        <v>61.205465563864003</v>
      </c>
      <c r="S217" s="171">
        <v>88.720487649386001</v>
      </c>
      <c r="T217" s="171">
        <v>124.18787347818041</v>
      </c>
      <c r="U217" s="172">
        <v>0.47540804615013332</v>
      </c>
    </row>
    <row r="218" spans="1:21" x14ac:dyDescent="0.15">
      <c r="A218" s="110" t="s">
        <v>173</v>
      </c>
      <c r="B218" s="110" t="s">
        <v>70</v>
      </c>
      <c r="C218" s="110" t="s">
        <v>515</v>
      </c>
      <c r="D218" s="110" t="s">
        <v>515</v>
      </c>
      <c r="E218" s="110" t="s">
        <v>18</v>
      </c>
      <c r="F218" s="110" t="s">
        <v>18</v>
      </c>
      <c r="G218" s="171">
        <v>0</v>
      </c>
      <c r="H218" s="171">
        <v>0</v>
      </c>
      <c r="I218" s="171">
        <v>0</v>
      </c>
      <c r="J218" s="171">
        <v>1.64430361440717E-2</v>
      </c>
      <c r="K218" s="171">
        <v>1.6403006436687639E-2</v>
      </c>
      <c r="L218" s="171">
        <v>1.6362976729303591E-2</v>
      </c>
      <c r="M218" s="171">
        <v>0.1632015027142821</v>
      </c>
      <c r="N218" s="171">
        <v>0.2473599398155002</v>
      </c>
      <c r="O218" s="171">
        <v>0.36966660955841762</v>
      </c>
      <c r="P218" s="171">
        <v>0.55251798672467123</v>
      </c>
      <c r="Q218" s="171">
        <v>0.82363193231271725</v>
      </c>
      <c r="R218" s="171">
        <v>1.1934624876080919</v>
      </c>
      <c r="S218" s="171">
        <v>1.6810197659883661</v>
      </c>
      <c r="T218" s="171">
        <v>2.3530333922181539</v>
      </c>
      <c r="U218" s="172">
        <v>0.46405605572890712</v>
      </c>
    </row>
    <row r="219" spans="1:21" x14ac:dyDescent="0.15">
      <c r="A219" s="110" t="s">
        <v>173</v>
      </c>
      <c r="B219" s="110" t="s">
        <v>226</v>
      </c>
      <c r="C219" s="110" t="s">
        <v>515</v>
      </c>
      <c r="D219" s="110" t="s">
        <v>515</v>
      </c>
      <c r="E219" s="110" t="s">
        <v>18</v>
      </c>
      <c r="F219" s="110" t="s">
        <v>18</v>
      </c>
      <c r="G219" s="171">
        <v>2.2084167021631829</v>
      </c>
      <c r="H219" s="171">
        <v>2.2029790735540979</v>
      </c>
      <c r="I219" s="171">
        <v>2.197541444945013</v>
      </c>
      <c r="J219" s="171">
        <v>2.19240481920956</v>
      </c>
      <c r="K219" s="171">
        <v>0.66949773317910566</v>
      </c>
      <c r="L219" s="171">
        <v>0.5</v>
      </c>
      <c r="M219" s="171">
        <v>2.6760200361904278</v>
      </c>
      <c r="N219" s="171">
        <v>3.9512723684966371</v>
      </c>
      <c r="O219" s="171">
        <v>5.7813420285046062</v>
      </c>
      <c r="P219" s="171">
        <v>8.3507207619379926</v>
      </c>
      <c r="Q219" s="171">
        <v>12.15488634361472</v>
      </c>
      <c r="R219" s="171">
        <v>17.24625861974129</v>
      </c>
      <c r="S219" s="171">
        <v>23.730765386948342</v>
      </c>
      <c r="T219" s="171">
        <v>32.462317986519089</v>
      </c>
      <c r="U219" s="172">
        <v>0.42837240833673401</v>
      </c>
    </row>
    <row r="220" spans="1:21" x14ac:dyDescent="0.15">
      <c r="A220" s="110" t="s">
        <v>173</v>
      </c>
      <c r="B220" s="110" t="s">
        <v>71</v>
      </c>
      <c r="C220" s="110" t="s">
        <v>515</v>
      </c>
      <c r="D220" s="110" t="s">
        <v>515</v>
      </c>
      <c r="E220" s="110" t="s">
        <v>18</v>
      </c>
      <c r="F220" s="110" t="s">
        <v>18</v>
      </c>
      <c r="G220" s="171">
        <v>0</v>
      </c>
      <c r="H220" s="171">
        <v>2.2029790735540979</v>
      </c>
      <c r="I220" s="171">
        <v>2.197541444945013</v>
      </c>
      <c r="J220" s="171">
        <v>2.19240481920956</v>
      </c>
      <c r="K220" s="171">
        <v>2.187067524891686</v>
      </c>
      <c r="L220" s="171">
        <v>2.181730230573812</v>
      </c>
      <c r="M220" s="171">
        <v>2.1760200361904278</v>
      </c>
      <c r="N220" s="171">
        <v>3.2981325308733358</v>
      </c>
      <c r="O220" s="171">
        <v>4.9288881274455676</v>
      </c>
      <c r="P220" s="171">
        <v>7.3669064896622816</v>
      </c>
      <c r="Q220" s="171">
        <v>10.9817590975029</v>
      </c>
      <c r="R220" s="171">
        <v>15.9128331681079</v>
      </c>
      <c r="S220" s="171">
        <v>22.413596879844881</v>
      </c>
      <c r="T220" s="171">
        <v>31.373778562908718</v>
      </c>
      <c r="U220" s="172">
        <v>0.46405605572890679</v>
      </c>
    </row>
    <row r="221" spans="1:21" x14ac:dyDescent="0.15">
      <c r="A221" s="110" t="s">
        <v>173</v>
      </c>
      <c r="B221" s="110" t="s">
        <v>156</v>
      </c>
      <c r="C221" s="110" t="s">
        <v>515</v>
      </c>
      <c r="D221" s="110" t="s">
        <v>515</v>
      </c>
      <c r="E221" s="110" t="s">
        <v>18</v>
      </c>
      <c r="F221" s="110" t="s">
        <v>18</v>
      </c>
      <c r="G221" s="171">
        <v>0</v>
      </c>
      <c r="H221" s="171">
        <v>0</v>
      </c>
      <c r="I221" s="171">
        <v>0</v>
      </c>
      <c r="J221" s="171">
        <v>2.19240481920956</v>
      </c>
      <c r="K221" s="171">
        <v>0</v>
      </c>
      <c r="L221" s="171">
        <v>0</v>
      </c>
      <c r="M221" s="171">
        <v>2.1760200361904278</v>
      </c>
      <c r="N221" s="171">
        <v>3.2981325308733358</v>
      </c>
      <c r="O221" s="171">
        <v>4.9288881274455676</v>
      </c>
      <c r="P221" s="171">
        <v>7.3669064896622816</v>
      </c>
      <c r="Q221" s="171">
        <v>10.9817590975029</v>
      </c>
      <c r="R221" s="171">
        <v>15.9128331681079</v>
      </c>
      <c r="S221" s="171">
        <v>22.413596879844881</v>
      </c>
      <c r="T221" s="171">
        <v>31.373778562908718</v>
      </c>
      <c r="U221" s="172">
        <v>0.46405605572890679</v>
      </c>
    </row>
    <row r="222" spans="1:21" x14ac:dyDescent="0.15">
      <c r="A222" s="110" t="s">
        <v>173</v>
      </c>
      <c r="B222" s="110" t="s">
        <v>81</v>
      </c>
      <c r="C222" s="110" t="s">
        <v>515</v>
      </c>
      <c r="D222" s="110" t="s">
        <v>509</v>
      </c>
      <c r="E222" s="110" t="s">
        <v>18</v>
      </c>
      <c r="F222" s="110" t="s">
        <v>41</v>
      </c>
      <c r="G222" s="171">
        <v>4.5493384064561582</v>
      </c>
      <c r="H222" s="171">
        <v>6.3633050539610139</v>
      </c>
      <c r="I222" s="171">
        <v>10.987707224725071</v>
      </c>
      <c r="J222" s="171">
        <v>9.098479999719677</v>
      </c>
      <c r="K222" s="171">
        <v>9.295036980789666</v>
      </c>
      <c r="L222" s="171">
        <v>3.2725953458607182</v>
      </c>
      <c r="M222" s="171">
        <v>4.3520400723808574</v>
      </c>
      <c r="N222" s="171">
        <v>6.5962650617466716</v>
      </c>
      <c r="O222" s="171">
        <v>9.8577762548911334</v>
      </c>
      <c r="P222" s="171">
        <v>14.73381297932457</v>
      </c>
      <c r="Q222" s="171">
        <v>21.9635181950058</v>
      </c>
      <c r="R222" s="171">
        <v>32.642914967394127</v>
      </c>
      <c r="S222" s="171">
        <v>47.317593413005874</v>
      </c>
      <c r="T222" s="171">
        <v>66.233532521696205</v>
      </c>
      <c r="U222" s="172">
        <v>0.47540804615013332</v>
      </c>
    </row>
    <row r="223" spans="1:21" x14ac:dyDescent="0.15">
      <c r="A223" s="110" t="s">
        <v>173</v>
      </c>
      <c r="B223" s="110" t="s">
        <v>100</v>
      </c>
      <c r="C223" s="110" t="s">
        <v>515</v>
      </c>
      <c r="D223" s="110" t="s">
        <v>44</v>
      </c>
      <c r="E223" s="110" t="s">
        <v>18</v>
      </c>
      <c r="F223" s="110" t="s">
        <v>44</v>
      </c>
      <c r="G223" s="171">
        <v>5.5210417554079592E-2</v>
      </c>
      <c r="H223" s="171">
        <v>5.5074476838852457E-2</v>
      </c>
      <c r="I223" s="171">
        <v>0.1098770722472507</v>
      </c>
      <c r="J223" s="171">
        <v>0.109620240960478</v>
      </c>
      <c r="K223" s="171">
        <v>0.1093533762445843</v>
      </c>
      <c r="L223" s="171">
        <v>0.1090865115286906</v>
      </c>
      <c r="M223" s="171">
        <v>0.1088010018095214</v>
      </c>
      <c r="N223" s="171">
        <v>0.16490662654366681</v>
      </c>
      <c r="O223" s="171">
        <v>0.24644440637227841</v>
      </c>
      <c r="P223" s="171">
        <v>0.36834532448311408</v>
      </c>
      <c r="Q223" s="171">
        <v>0.54908795487514495</v>
      </c>
      <c r="R223" s="171">
        <v>0.7998885249197405</v>
      </c>
      <c r="S223" s="171">
        <v>1.126661654588099</v>
      </c>
      <c r="T223" s="171">
        <v>1.577062059956706</v>
      </c>
      <c r="U223" s="172">
        <v>0.46516988704146361</v>
      </c>
    </row>
    <row r="224" spans="1:21" x14ac:dyDescent="0.15">
      <c r="A224" s="110" t="s">
        <v>141</v>
      </c>
      <c r="B224" s="110" t="s">
        <v>21</v>
      </c>
      <c r="C224" s="110" t="s">
        <v>511</v>
      </c>
      <c r="D224" s="110" t="s">
        <v>511</v>
      </c>
      <c r="E224" s="110" t="s">
        <v>2</v>
      </c>
      <c r="F224" s="110" t="s">
        <v>2</v>
      </c>
      <c r="G224" s="171">
        <v>128.8673270552483</v>
      </c>
      <c r="H224" s="171">
        <v>196.51439277792619</v>
      </c>
      <c r="I224" s="171">
        <v>362.59433841592733</v>
      </c>
      <c r="J224" s="171">
        <v>526.17715661029456</v>
      </c>
      <c r="K224" s="171">
        <v>677.99093271642278</v>
      </c>
      <c r="L224" s="171">
        <v>896.69112476583678</v>
      </c>
      <c r="M224" s="171">
        <v>1175.0508195428311</v>
      </c>
      <c r="N224" s="171">
        <v>1592.736397940989</v>
      </c>
      <c r="O224" s="171">
        <v>2088.8936521121418</v>
      </c>
      <c r="P224" s="171">
        <v>2716.8119363768942</v>
      </c>
      <c r="Q224" s="171">
        <v>3474.934004868765</v>
      </c>
      <c r="R224" s="171">
        <v>4440.2900369415675</v>
      </c>
      <c r="S224" s="171">
        <v>5668.6416321722909</v>
      </c>
      <c r="T224" s="171">
        <v>7202.4205748801633</v>
      </c>
      <c r="U224" s="172">
        <v>0.29565338073346359</v>
      </c>
    </row>
    <row r="225" spans="1:21" x14ac:dyDescent="0.15">
      <c r="A225" s="110" t="s">
        <v>141</v>
      </c>
      <c r="B225" s="110" t="s">
        <v>31</v>
      </c>
      <c r="C225" s="110" t="s">
        <v>511</v>
      </c>
      <c r="D225" s="110" t="s">
        <v>509</v>
      </c>
      <c r="E225" s="110" t="s">
        <v>2</v>
      </c>
      <c r="F225" s="110" t="s">
        <v>41</v>
      </c>
      <c r="G225" s="171">
        <v>1.1042083510815921</v>
      </c>
      <c r="H225" s="171">
        <v>1.101489536777049</v>
      </c>
      <c r="I225" s="171">
        <v>1.098770722472507</v>
      </c>
      <c r="J225" s="171">
        <v>1.09620240960478</v>
      </c>
      <c r="K225" s="171">
        <v>1.093533762445843</v>
      </c>
      <c r="L225" s="171">
        <v>1.090865115286906</v>
      </c>
      <c r="M225" s="171">
        <v>1.0880100180952139</v>
      </c>
      <c r="N225" s="171">
        <v>1.475774802953709</v>
      </c>
      <c r="O225" s="171">
        <v>1.9720327978562371</v>
      </c>
      <c r="P225" s="171">
        <v>2.6312135517303759</v>
      </c>
      <c r="Q225" s="171">
        <v>3.447711540916079</v>
      </c>
      <c r="R225" s="171">
        <v>4.5127918514329117</v>
      </c>
      <c r="S225" s="171">
        <v>5.9010117672205418</v>
      </c>
      <c r="T225" s="171">
        <v>7.6764651391274086</v>
      </c>
      <c r="U225" s="172">
        <v>0.32196008123666608</v>
      </c>
    </row>
    <row r="226" spans="1:21" x14ac:dyDescent="0.15">
      <c r="A226" s="110" t="s">
        <v>141</v>
      </c>
      <c r="B226" s="110" t="s">
        <v>142</v>
      </c>
      <c r="C226" s="110" t="s">
        <v>511</v>
      </c>
      <c r="D226" s="110" t="s">
        <v>511</v>
      </c>
      <c r="E226" s="110" t="s">
        <v>2</v>
      </c>
      <c r="F226" s="110" t="s">
        <v>2</v>
      </c>
      <c r="G226" s="171">
        <v>0</v>
      </c>
      <c r="H226" s="171">
        <v>0</v>
      </c>
      <c r="I226" s="171">
        <v>0</v>
      </c>
      <c r="J226" s="171">
        <v>0</v>
      </c>
      <c r="K226" s="171">
        <v>5.4676688122292152</v>
      </c>
      <c r="L226" s="171">
        <v>10.90865115286906</v>
      </c>
      <c r="M226" s="171">
        <v>10.880100180952139</v>
      </c>
      <c r="N226" s="171">
        <v>14.940609517779169</v>
      </c>
      <c r="O226" s="171">
        <v>19.611276082191559</v>
      </c>
      <c r="P226" s="171">
        <v>25.506261430586399</v>
      </c>
      <c r="Q226" s="171">
        <v>33.077956103737478</v>
      </c>
      <c r="R226" s="171">
        <v>42.801632807885127</v>
      </c>
      <c r="S226" s="171">
        <v>55.274783072453182</v>
      </c>
      <c r="T226" s="171">
        <v>71.031293256168595</v>
      </c>
      <c r="U226" s="172">
        <v>0.3073817068858482</v>
      </c>
    </row>
    <row r="227" spans="1:21" x14ac:dyDescent="0.15">
      <c r="A227" s="110" t="s">
        <v>141</v>
      </c>
      <c r="B227" s="110" t="s">
        <v>13</v>
      </c>
      <c r="C227" s="110" t="s">
        <v>511</v>
      </c>
      <c r="D227" s="110" t="s">
        <v>511</v>
      </c>
      <c r="E227" s="110" t="s">
        <v>2</v>
      </c>
      <c r="F227" s="110" t="s">
        <v>2</v>
      </c>
      <c r="G227" s="171">
        <v>11.042083510815919</v>
      </c>
      <c r="H227" s="171">
        <v>34.146175640088529</v>
      </c>
      <c r="I227" s="171">
        <v>45.049599621372778</v>
      </c>
      <c r="J227" s="171">
        <v>55.906322889843793</v>
      </c>
      <c r="K227" s="171">
        <v>54.676688122292163</v>
      </c>
      <c r="L227" s="171">
        <v>58.906716225492922</v>
      </c>
      <c r="M227" s="171">
        <v>65.280601085712846</v>
      </c>
      <c r="N227" s="171">
        <v>88.485355441166107</v>
      </c>
      <c r="O227" s="171">
        <v>116.04964733956341</v>
      </c>
      <c r="P227" s="171">
        <v>150.93399646538299</v>
      </c>
      <c r="Q227" s="171">
        <v>193.0518891593758</v>
      </c>
      <c r="R227" s="171">
        <v>246.68277983008699</v>
      </c>
      <c r="S227" s="171">
        <v>314.92453512068272</v>
      </c>
      <c r="T227" s="171">
        <v>400.13447638223118</v>
      </c>
      <c r="U227" s="172">
        <v>0.29565338073346359</v>
      </c>
    </row>
    <row r="228" spans="1:21" x14ac:dyDescent="0.15">
      <c r="A228" s="110" t="s">
        <v>141</v>
      </c>
      <c r="B228" s="110" t="s">
        <v>143</v>
      </c>
      <c r="C228" s="110" t="s">
        <v>511</v>
      </c>
      <c r="D228" s="110" t="s">
        <v>511</v>
      </c>
      <c r="E228" s="110" t="s">
        <v>2</v>
      </c>
      <c r="F228" s="110" t="s">
        <v>2</v>
      </c>
      <c r="G228" s="171">
        <v>0</v>
      </c>
      <c r="H228" s="171">
        <v>0</v>
      </c>
      <c r="I228" s="171">
        <v>0</v>
      </c>
      <c r="J228" s="171">
        <v>0</v>
      </c>
      <c r="K228" s="171">
        <v>5.4676688122292152</v>
      </c>
      <c r="L228" s="171">
        <v>10.90865115286906</v>
      </c>
      <c r="M228" s="171">
        <v>10.880100180952139</v>
      </c>
      <c r="N228" s="171">
        <v>14.93670157692083</v>
      </c>
      <c r="O228" s="171">
        <v>19.686687028485789</v>
      </c>
      <c r="P228" s="171">
        <v>25.67584834407835</v>
      </c>
      <c r="Q228" s="171">
        <v>33.159194661070529</v>
      </c>
      <c r="R228" s="171">
        <v>42.697660143252499</v>
      </c>
      <c r="S228" s="171">
        <v>54.884970255811353</v>
      </c>
      <c r="T228" s="171">
        <v>70.208429761975694</v>
      </c>
      <c r="U228" s="172">
        <v>0.30520726001790988</v>
      </c>
    </row>
    <row r="229" spans="1:21" x14ac:dyDescent="0.15">
      <c r="A229" s="110" t="s">
        <v>141</v>
      </c>
      <c r="B229" s="110" t="s">
        <v>113</v>
      </c>
      <c r="C229" s="110" t="s">
        <v>511</v>
      </c>
      <c r="D229" s="110" t="s">
        <v>509</v>
      </c>
      <c r="E229" s="110" t="s">
        <v>2</v>
      </c>
      <c r="F229" s="110" t="s">
        <v>41</v>
      </c>
      <c r="G229" s="171">
        <v>1.1042083510815921</v>
      </c>
      <c r="H229" s="171">
        <v>1.101489536777049</v>
      </c>
      <c r="I229" s="171">
        <v>1.098770722472507</v>
      </c>
      <c r="J229" s="171">
        <v>1.09620240960478</v>
      </c>
      <c r="K229" s="171">
        <v>1.093533762445843</v>
      </c>
      <c r="L229" s="171">
        <v>1.090865115286906</v>
      </c>
      <c r="M229" s="171">
        <v>1.0880100180952139</v>
      </c>
      <c r="N229" s="171">
        <v>1.475774802953709</v>
      </c>
      <c r="O229" s="171">
        <v>1.9720327978562371</v>
      </c>
      <c r="P229" s="171">
        <v>2.6312135517303759</v>
      </c>
      <c r="Q229" s="171">
        <v>3.447711540916079</v>
      </c>
      <c r="R229" s="171">
        <v>4.5127918514329117</v>
      </c>
      <c r="S229" s="171">
        <v>5.9010117672205418</v>
      </c>
      <c r="T229" s="171">
        <v>7.6764651391274086</v>
      </c>
      <c r="U229" s="172">
        <v>0.32196008123666608</v>
      </c>
    </row>
    <row r="230" spans="1:21" x14ac:dyDescent="0.15">
      <c r="A230" s="110" t="s">
        <v>141</v>
      </c>
      <c r="B230" s="110" t="s">
        <v>116</v>
      </c>
      <c r="C230" s="110" t="s">
        <v>511</v>
      </c>
      <c r="D230" s="110" t="s">
        <v>511</v>
      </c>
      <c r="E230" s="110" t="s">
        <v>2</v>
      </c>
      <c r="F230" s="110" t="s">
        <v>2</v>
      </c>
      <c r="G230" s="171">
        <v>123.6713353211383</v>
      </c>
      <c r="H230" s="171">
        <v>181.74577356821311</v>
      </c>
      <c r="I230" s="171">
        <v>302.17194867993942</v>
      </c>
      <c r="J230" s="171">
        <v>326.67831806222449</v>
      </c>
      <c r="K230" s="171">
        <v>388.21448566827428</v>
      </c>
      <c r="L230" s="171">
        <v>508.35314372369822</v>
      </c>
      <c r="M230" s="171">
        <v>597.32749993427251</v>
      </c>
      <c r="N230" s="171">
        <v>809.65460437310492</v>
      </c>
      <c r="O230" s="171">
        <v>1061.8725196496109</v>
      </c>
      <c r="P230" s="171">
        <v>1381.0702198945121</v>
      </c>
      <c r="Q230" s="171">
        <v>1766.4563481276391</v>
      </c>
      <c r="R230" s="171">
        <v>2257.1881769718339</v>
      </c>
      <c r="S230" s="171">
        <v>2881.6114695445458</v>
      </c>
      <c r="T230" s="171">
        <v>3661.2960138681569</v>
      </c>
      <c r="U230" s="172">
        <v>0.29565359611536318</v>
      </c>
    </row>
    <row r="231" spans="1:21" x14ac:dyDescent="0.15">
      <c r="A231" s="110" t="s">
        <v>141</v>
      </c>
      <c r="B231" s="110" t="s">
        <v>80</v>
      </c>
      <c r="C231" s="110" t="s">
        <v>511</v>
      </c>
      <c r="D231" s="110" t="s">
        <v>511</v>
      </c>
      <c r="E231" s="110" t="s">
        <v>2</v>
      </c>
      <c r="F231" s="110" t="s">
        <v>2</v>
      </c>
      <c r="G231" s="171">
        <v>2.2084167021631829</v>
      </c>
      <c r="H231" s="171">
        <v>1.101489536777049</v>
      </c>
      <c r="I231" s="171">
        <v>1.098770722472507</v>
      </c>
      <c r="J231" s="171">
        <v>1.09620240960478</v>
      </c>
      <c r="K231" s="171">
        <v>1.093533762445843</v>
      </c>
      <c r="L231" s="171">
        <v>1.090865115286906</v>
      </c>
      <c r="M231" s="171">
        <v>1.0880100180952139</v>
      </c>
      <c r="N231" s="171">
        <v>1.474755924019435</v>
      </c>
      <c r="O231" s="171">
        <v>1.9341607889927239</v>
      </c>
      <c r="P231" s="171">
        <v>2.5155666077563819</v>
      </c>
      <c r="Q231" s="171">
        <v>3.2175314859895949</v>
      </c>
      <c r="R231" s="171">
        <v>4.1113796638347821</v>
      </c>
      <c r="S231" s="171">
        <v>5.248742252011378</v>
      </c>
      <c r="T231" s="171">
        <v>6.6689079397038524</v>
      </c>
      <c r="U231" s="172">
        <v>0.29565338073346359</v>
      </c>
    </row>
    <row r="232" spans="1:21" x14ac:dyDescent="0.15">
      <c r="A232" s="110" t="s">
        <v>141</v>
      </c>
      <c r="B232" s="110" t="s">
        <v>51</v>
      </c>
      <c r="C232" s="110" t="s">
        <v>511</v>
      </c>
      <c r="D232" s="110" t="s">
        <v>511</v>
      </c>
      <c r="E232" s="110" t="s">
        <v>2</v>
      </c>
      <c r="F232" s="110" t="s">
        <v>2</v>
      </c>
      <c r="G232" s="171">
        <v>15.35470856406069</v>
      </c>
      <c r="H232" s="171">
        <v>8.9175067903534302</v>
      </c>
      <c r="I232" s="171">
        <v>10.658076007983309</v>
      </c>
      <c r="J232" s="171">
        <v>15.017973011585489</v>
      </c>
      <c r="K232" s="171">
        <v>33.899546635821139</v>
      </c>
      <c r="L232" s="171">
        <v>44.725469726763137</v>
      </c>
      <c r="M232" s="171">
        <v>56.576520940951127</v>
      </c>
      <c r="N232" s="171">
        <v>76.68730804901061</v>
      </c>
      <c r="O232" s="171">
        <v>100.5763610276216</v>
      </c>
      <c r="P232" s="171">
        <v>130.80946360333189</v>
      </c>
      <c r="Q232" s="171">
        <v>167.31163727145901</v>
      </c>
      <c r="R232" s="171">
        <v>213.7917425194087</v>
      </c>
      <c r="S232" s="171">
        <v>272.93459710459172</v>
      </c>
      <c r="T232" s="171">
        <v>346.78321286460027</v>
      </c>
      <c r="U232" s="172">
        <v>0.29565338073346359</v>
      </c>
    </row>
    <row r="233" spans="1:21" x14ac:dyDescent="0.15">
      <c r="A233" s="110" t="s">
        <v>141</v>
      </c>
      <c r="B233" s="110" t="s">
        <v>81</v>
      </c>
      <c r="C233" s="110" t="s">
        <v>511</v>
      </c>
      <c r="D233" s="110" t="s">
        <v>509</v>
      </c>
      <c r="E233" s="110" t="s">
        <v>2</v>
      </c>
      <c r="F233" s="110" t="s">
        <v>41</v>
      </c>
      <c r="G233" s="171">
        <v>1.1042083510815921</v>
      </c>
      <c r="H233" s="171">
        <v>1.101489536777049</v>
      </c>
      <c r="I233" s="171">
        <v>1.098770722472507</v>
      </c>
      <c r="J233" s="171">
        <v>1.09620240960478</v>
      </c>
      <c r="K233" s="171">
        <v>1.093533762445843</v>
      </c>
      <c r="L233" s="171">
        <v>1.090865115286906</v>
      </c>
      <c r="M233" s="171">
        <v>1.0880100180952139</v>
      </c>
      <c r="N233" s="171">
        <v>1.475774802953709</v>
      </c>
      <c r="O233" s="171">
        <v>1.9720327978562371</v>
      </c>
      <c r="P233" s="171">
        <v>2.6312135517303759</v>
      </c>
      <c r="Q233" s="171">
        <v>3.447711540916079</v>
      </c>
      <c r="R233" s="171">
        <v>4.5127918514329117</v>
      </c>
      <c r="S233" s="171">
        <v>5.9010117672205418</v>
      </c>
      <c r="T233" s="171">
        <v>7.6764651391274086</v>
      </c>
      <c r="U233" s="172">
        <v>0.32196008123666608</v>
      </c>
    </row>
    <row r="234" spans="1:21" x14ac:dyDescent="0.15">
      <c r="A234" s="110" t="s">
        <v>141</v>
      </c>
      <c r="B234" s="110" t="s">
        <v>100</v>
      </c>
      <c r="C234" s="110" t="s">
        <v>511</v>
      </c>
      <c r="D234" s="110" t="s">
        <v>44</v>
      </c>
      <c r="E234" s="110" t="s">
        <v>2</v>
      </c>
      <c r="F234" s="110" t="s">
        <v>44</v>
      </c>
      <c r="G234" s="171">
        <v>0</v>
      </c>
      <c r="H234" s="171">
        <v>0</v>
      </c>
      <c r="I234" s="171">
        <v>0</v>
      </c>
      <c r="J234" s="171">
        <v>5.4810120480239011</v>
      </c>
      <c r="K234" s="171">
        <v>5.4676688122292152</v>
      </c>
      <c r="L234" s="171">
        <v>10.90865115286906</v>
      </c>
      <c r="M234" s="171">
        <v>10.880100180952139</v>
      </c>
      <c r="N234" s="171">
        <v>14.378233513715671</v>
      </c>
      <c r="O234" s="171">
        <v>19.19905765337359</v>
      </c>
      <c r="P234" s="171">
        <v>24.58660613957888</v>
      </c>
      <c r="Q234" s="171">
        <v>30.678786292697762</v>
      </c>
      <c r="R234" s="171">
        <v>38.24685323300983</v>
      </c>
      <c r="S234" s="171">
        <v>47.642442120099062</v>
      </c>
      <c r="T234" s="171">
        <v>59.089607836054519</v>
      </c>
      <c r="U234" s="172">
        <v>0.27345206478989681</v>
      </c>
    </row>
    <row r="235" spans="1:21" x14ac:dyDescent="0.15">
      <c r="A235" s="110" t="s">
        <v>141</v>
      </c>
      <c r="B235" s="110" t="s">
        <v>103</v>
      </c>
      <c r="C235" s="110" t="s">
        <v>511</v>
      </c>
      <c r="D235" s="110" t="s">
        <v>511</v>
      </c>
      <c r="E235" s="110" t="s">
        <v>2</v>
      </c>
      <c r="F235" s="110" t="s">
        <v>2</v>
      </c>
      <c r="G235" s="171">
        <v>16.021021090683082</v>
      </c>
      <c r="H235" s="171">
        <v>43.49561882825212</v>
      </c>
      <c r="I235" s="171">
        <v>54.375965513719407</v>
      </c>
      <c r="J235" s="171">
        <v>54.248864846521357</v>
      </c>
      <c r="K235" s="171">
        <v>56.863755647183837</v>
      </c>
      <c r="L235" s="171">
        <v>67.633637147788164</v>
      </c>
      <c r="M235" s="171">
        <v>68.544631139998486</v>
      </c>
      <c r="N235" s="171">
        <v>92.909623213224393</v>
      </c>
      <c r="O235" s="171">
        <v>121.8521297065416</v>
      </c>
      <c r="P235" s="171">
        <v>158.4806962886521</v>
      </c>
      <c r="Q235" s="171">
        <v>202.70448361734449</v>
      </c>
      <c r="R235" s="171">
        <v>259.01691882159128</v>
      </c>
      <c r="S235" s="171">
        <v>330.67076187671682</v>
      </c>
      <c r="T235" s="171">
        <v>420.14120020134271</v>
      </c>
      <c r="U235" s="172">
        <v>0.29565338073346359</v>
      </c>
    </row>
    <row r="236" spans="1:21" x14ac:dyDescent="0.15">
      <c r="A236" s="110" t="s">
        <v>174</v>
      </c>
      <c r="B236" s="110" t="s">
        <v>137</v>
      </c>
      <c r="C236" s="110" t="s">
        <v>515</v>
      </c>
      <c r="D236" s="110" t="s">
        <v>516</v>
      </c>
      <c r="E236" s="110" t="s">
        <v>18</v>
      </c>
      <c r="F236" s="110" t="s">
        <v>108</v>
      </c>
      <c r="G236" s="171">
        <v>0</v>
      </c>
      <c r="H236" s="171">
        <v>0</v>
      </c>
      <c r="I236" s="171">
        <v>0</v>
      </c>
      <c r="J236" s="171">
        <v>0</v>
      </c>
      <c r="K236" s="171">
        <v>0</v>
      </c>
      <c r="L236" s="171">
        <v>43.634604611476242</v>
      </c>
      <c r="M236" s="171">
        <v>54.400500904760698</v>
      </c>
      <c r="N236" s="171">
        <v>78.408262702492564</v>
      </c>
      <c r="O236" s="171">
        <v>112.4231344425073</v>
      </c>
      <c r="P236" s="171">
        <v>160.44854217057659</v>
      </c>
      <c r="Q236" s="171">
        <v>228.02385465130399</v>
      </c>
      <c r="R236" s="171">
        <v>322.82874234864647</v>
      </c>
      <c r="S236" s="171">
        <v>455.46303306045951</v>
      </c>
      <c r="T236" s="171">
        <v>639.04336385830686</v>
      </c>
      <c r="U236" s="172">
        <v>0.42182706136022441</v>
      </c>
    </row>
    <row r="237" spans="1:21" x14ac:dyDescent="0.15">
      <c r="A237" s="110" t="s">
        <v>174</v>
      </c>
      <c r="B237" s="110" t="s">
        <v>176</v>
      </c>
      <c r="C237" s="110" t="s">
        <v>515</v>
      </c>
      <c r="D237" s="110" t="s">
        <v>515</v>
      </c>
      <c r="E237" s="110" t="s">
        <v>18</v>
      </c>
      <c r="F237" s="110" t="s">
        <v>18</v>
      </c>
      <c r="G237" s="171">
        <v>0.39199396463396502</v>
      </c>
      <c r="H237" s="171">
        <v>0.39102878555585252</v>
      </c>
      <c r="I237" s="171">
        <v>0.39006360647773991</v>
      </c>
      <c r="J237" s="171">
        <v>0.57550626504250968</v>
      </c>
      <c r="K237" s="171">
        <v>0.98418038620125869</v>
      </c>
      <c r="L237" s="171">
        <v>1.363581394108633</v>
      </c>
      <c r="M237" s="171">
        <v>1.9584180325713849</v>
      </c>
      <c r="N237" s="171">
        <v>2.8361874562282452</v>
      </c>
      <c r="O237" s="171">
        <v>4.0894916907344836</v>
      </c>
      <c r="P237" s="171">
        <v>5.8353797150435343</v>
      </c>
      <c r="Q237" s="171">
        <v>8.1549003554957142</v>
      </c>
      <c r="R237" s="171">
        <v>11.04607802964961</v>
      </c>
      <c r="S237" s="171">
        <v>14.506607186077</v>
      </c>
      <c r="T237" s="171">
        <v>18.95175366979014</v>
      </c>
      <c r="U237" s="172">
        <v>0.38299487882137312</v>
      </c>
    </row>
    <row r="238" spans="1:21" x14ac:dyDescent="0.15">
      <c r="A238" s="110" t="s">
        <v>174</v>
      </c>
      <c r="B238" s="110" t="s">
        <v>30</v>
      </c>
      <c r="C238" s="110" t="s">
        <v>515</v>
      </c>
      <c r="D238" s="110" t="s">
        <v>509</v>
      </c>
      <c r="E238" s="110" t="s">
        <v>18</v>
      </c>
      <c r="F238" s="110" t="s">
        <v>41</v>
      </c>
      <c r="G238" s="171">
        <v>5.5210417554079587</v>
      </c>
      <c r="H238" s="171">
        <v>12.116384904547539</v>
      </c>
      <c r="I238" s="171">
        <v>24.172955894395152</v>
      </c>
      <c r="J238" s="171">
        <v>35.078477107352967</v>
      </c>
      <c r="K238" s="171">
        <v>47.021951785171247</v>
      </c>
      <c r="L238" s="171">
        <v>5.4543255764345302</v>
      </c>
      <c r="M238" s="171">
        <v>5.4400500904760696</v>
      </c>
      <c r="N238" s="171">
        <v>7.8408262702492566</v>
      </c>
      <c r="O238" s="171">
        <v>11.24231344425073</v>
      </c>
      <c r="P238" s="171">
        <v>16.044854217057662</v>
      </c>
      <c r="Q238" s="171">
        <v>22.802385465130399</v>
      </c>
      <c r="R238" s="171">
        <v>32.28287423486465</v>
      </c>
      <c r="S238" s="171">
        <v>44.529355216933943</v>
      </c>
      <c r="T238" s="171">
        <v>59.353619368860763</v>
      </c>
      <c r="U238" s="172">
        <v>0.40690078730629908</v>
      </c>
    </row>
    <row r="239" spans="1:21" x14ac:dyDescent="0.15">
      <c r="A239" s="110" t="s">
        <v>174</v>
      </c>
      <c r="B239" s="110" t="s">
        <v>113</v>
      </c>
      <c r="C239" s="110" t="s">
        <v>515</v>
      </c>
      <c r="D239" s="110" t="s">
        <v>509</v>
      </c>
      <c r="E239" s="110" t="s">
        <v>18</v>
      </c>
      <c r="F239" s="110" t="s">
        <v>41</v>
      </c>
      <c r="G239" s="171">
        <v>0</v>
      </c>
      <c r="H239" s="171">
        <v>6.6089372206622956</v>
      </c>
      <c r="I239" s="171">
        <v>7.6913950573075471</v>
      </c>
      <c r="J239" s="171">
        <v>13.154428915257361</v>
      </c>
      <c r="K239" s="171">
        <v>14.215938911795959</v>
      </c>
      <c r="L239" s="171">
        <v>15.27211161401668</v>
      </c>
      <c r="M239" s="171">
        <v>5.4400500904760696</v>
      </c>
      <c r="N239" s="171">
        <v>7.8408262702492566</v>
      </c>
      <c r="O239" s="171">
        <v>11.24231344425073</v>
      </c>
      <c r="P239" s="171">
        <v>16.044854217057662</v>
      </c>
      <c r="Q239" s="171">
        <v>22.802385465130399</v>
      </c>
      <c r="R239" s="171">
        <v>32.28287423486465</v>
      </c>
      <c r="S239" s="171">
        <v>44.529355216933943</v>
      </c>
      <c r="T239" s="171">
        <v>59.353619368860763</v>
      </c>
      <c r="U239" s="172">
        <v>0.40690078730629908</v>
      </c>
    </row>
    <row r="240" spans="1:21" x14ac:dyDescent="0.15">
      <c r="A240" s="110" t="s">
        <v>174</v>
      </c>
      <c r="B240" s="110" t="s">
        <v>67</v>
      </c>
      <c r="C240" s="110" t="s">
        <v>515</v>
      </c>
      <c r="D240" s="110" t="s">
        <v>515</v>
      </c>
      <c r="E240" s="110" t="s">
        <v>18</v>
      </c>
      <c r="F240" s="110" t="s">
        <v>18</v>
      </c>
      <c r="G240" s="171">
        <v>2.2084167021631829</v>
      </c>
      <c r="H240" s="171">
        <v>0</v>
      </c>
      <c r="I240" s="171">
        <v>21.975414449450131</v>
      </c>
      <c r="J240" s="171">
        <v>21.924048192095601</v>
      </c>
      <c r="K240" s="171">
        <v>21.870675248916861</v>
      </c>
      <c r="L240" s="171">
        <v>32.725953458607179</v>
      </c>
      <c r="M240" s="171">
        <v>43.520400723808557</v>
      </c>
      <c r="N240" s="171">
        <v>62.72661016199406</v>
      </c>
      <c r="O240" s="171">
        <v>89.938507554005852</v>
      </c>
      <c r="P240" s="171">
        <v>128.35883373646129</v>
      </c>
      <c r="Q240" s="171">
        <v>182.41908372104319</v>
      </c>
      <c r="R240" s="171">
        <v>258.26299387891731</v>
      </c>
      <c r="S240" s="171">
        <v>364.37042644836771</v>
      </c>
      <c r="T240" s="171">
        <v>511.23469108664563</v>
      </c>
      <c r="U240" s="172">
        <v>0.42182706136022458</v>
      </c>
    </row>
    <row r="241" spans="1:21" x14ac:dyDescent="0.15">
      <c r="A241" s="110" t="s">
        <v>174</v>
      </c>
      <c r="B241" s="110" t="s">
        <v>97</v>
      </c>
      <c r="C241" s="110" t="s">
        <v>515</v>
      </c>
      <c r="D241" s="110" t="s">
        <v>509</v>
      </c>
      <c r="E241" s="110" t="s">
        <v>18</v>
      </c>
      <c r="F241" s="110" t="s">
        <v>41</v>
      </c>
      <c r="G241" s="171">
        <v>1.71373136087863</v>
      </c>
      <c r="H241" s="171">
        <v>8.8119162942163936</v>
      </c>
      <c r="I241" s="171">
        <v>14.284019392142589</v>
      </c>
      <c r="J241" s="171">
        <v>18.635440963281269</v>
      </c>
      <c r="K241" s="171">
        <v>22.964209011362701</v>
      </c>
      <c r="L241" s="171">
        <v>64.361041801927456</v>
      </c>
      <c r="M241" s="171">
        <v>76.160701266664987</v>
      </c>
      <c r="N241" s="171">
        <v>109.7715677834896</v>
      </c>
      <c r="O241" s="171">
        <v>157.39238821951031</v>
      </c>
      <c r="P241" s="171">
        <v>224.62795903880721</v>
      </c>
      <c r="Q241" s="171">
        <v>319.2333965118255</v>
      </c>
      <c r="R241" s="171">
        <v>451.96023928810502</v>
      </c>
      <c r="S241" s="171">
        <v>637.64824628464328</v>
      </c>
      <c r="T241" s="171">
        <v>894.66070940162956</v>
      </c>
      <c r="U241" s="172">
        <v>0.42182706136022441</v>
      </c>
    </row>
    <row r="242" spans="1:21" x14ac:dyDescent="0.15">
      <c r="A242" s="110" t="s">
        <v>174</v>
      </c>
      <c r="B242" s="110" t="s">
        <v>81</v>
      </c>
      <c r="C242" s="110" t="s">
        <v>515</v>
      </c>
      <c r="D242" s="110" t="s">
        <v>509</v>
      </c>
      <c r="E242" s="110" t="s">
        <v>18</v>
      </c>
      <c r="F242" s="110" t="s">
        <v>41</v>
      </c>
      <c r="G242" s="171">
        <v>28.066767867791899</v>
      </c>
      <c r="H242" s="171">
        <v>46.262560544636067</v>
      </c>
      <c r="I242" s="171">
        <v>74.716409128130465</v>
      </c>
      <c r="J242" s="171">
        <v>107.4716842376527</v>
      </c>
      <c r="K242" s="171">
        <v>146.57726551824081</v>
      </c>
      <c r="L242" s="171">
        <v>154.9464809753521</v>
      </c>
      <c r="M242" s="171">
        <v>179.56517338643411</v>
      </c>
      <c r="N242" s="171">
        <v>258.80999352838751</v>
      </c>
      <c r="O242" s="171">
        <v>371.08628216782807</v>
      </c>
      <c r="P242" s="171">
        <v>529.60854799663935</v>
      </c>
      <c r="Q242" s="171">
        <v>752.661139433024</v>
      </c>
      <c r="R242" s="171">
        <v>1065.5931127444121</v>
      </c>
      <c r="S242" s="171">
        <v>1503.392379525965</v>
      </c>
      <c r="T242" s="171">
        <v>2109.3543354234989</v>
      </c>
      <c r="U242" s="172">
        <v>0.42182706136022441</v>
      </c>
    </row>
    <row r="243" spans="1:21" x14ac:dyDescent="0.15">
      <c r="A243" s="110" t="s">
        <v>19</v>
      </c>
      <c r="B243" s="110" t="s">
        <v>21</v>
      </c>
      <c r="C243" s="110" t="s">
        <v>44</v>
      </c>
      <c r="D243" s="110" t="s">
        <v>511</v>
      </c>
      <c r="E243" s="110" t="s">
        <v>44</v>
      </c>
      <c r="F243" s="110" t="s">
        <v>2</v>
      </c>
      <c r="G243" s="171">
        <v>0</v>
      </c>
      <c r="H243" s="171">
        <v>0</v>
      </c>
      <c r="I243" s="171">
        <v>0</v>
      </c>
      <c r="J243" s="171">
        <v>10</v>
      </c>
      <c r="K243" s="171">
        <v>10</v>
      </c>
      <c r="L243" s="171">
        <v>100</v>
      </c>
      <c r="M243" s="171">
        <v>100</v>
      </c>
      <c r="N243" s="171">
        <v>134.03225353865579</v>
      </c>
      <c r="O243" s="171">
        <v>178.38522196928531</v>
      </c>
      <c r="P243" s="171">
        <v>235.7829772851664</v>
      </c>
      <c r="Q243" s="171">
        <v>309.55151020394783</v>
      </c>
      <c r="R243" s="171">
        <v>403.72188305964028</v>
      </c>
      <c r="S243" s="171">
        <v>523.14442657784264</v>
      </c>
      <c r="T243" s="171">
        <v>673.61386255039031</v>
      </c>
      <c r="U243" s="172">
        <v>0.3132409931171003</v>
      </c>
    </row>
    <row r="244" spans="1:21" x14ac:dyDescent="0.15">
      <c r="A244" s="110" t="s">
        <v>19</v>
      </c>
      <c r="B244" s="110" t="s">
        <v>178</v>
      </c>
      <c r="C244" s="110" t="s">
        <v>44</v>
      </c>
      <c r="D244" s="110" t="s">
        <v>515</v>
      </c>
      <c r="E244" s="110" t="s">
        <v>44</v>
      </c>
      <c r="F244" s="110" t="s">
        <v>18</v>
      </c>
      <c r="G244" s="171">
        <v>3.3126250532447749E-2</v>
      </c>
      <c r="H244" s="171">
        <v>3.3044686103311467E-2</v>
      </c>
      <c r="I244" s="171">
        <v>3.29631216741752E-2</v>
      </c>
      <c r="J244" s="171">
        <v>3.2886072288143407E-2</v>
      </c>
      <c r="K244" s="171">
        <v>3.2806012873375291E-2</v>
      </c>
      <c r="L244" s="171">
        <v>3.2725953458607182E-2</v>
      </c>
      <c r="M244" s="171">
        <v>3.2640300542856417E-2</v>
      </c>
      <c r="N244" s="171">
        <v>4.6466236212977678E-2</v>
      </c>
      <c r="O244" s="171">
        <v>6.5956203799036814E-2</v>
      </c>
      <c r="P244" s="171">
        <v>9.2907497580178536E-2</v>
      </c>
      <c r="Q244" s="171">
        <v>0.130554602838443</v>
      </c>
      <c r="R244" s="171">
        <v>0.1793756787566102</v>
      </c>
      <c r="S244" s="171">
        <v>0.23832632524830771</v>
      </c>
      <c r="T244" s="171">
        <v>0.31494303085242531</v>
      </c>
      <c r="U244" s="172">
        <v>0.38241899760406478</v>
      </c>
    </row>
    <row r="245" spans="1:21" x14ac:dyDescent="0.15">
      <c r="A245" s="110" t="s">
        <v>19</v>
      </c>
      <c r="B245" s="110" t="s">
        <v>182</v>
      </c>
      <c r="C245" s="110" t="s">
        <v>44</v>
      </c>
      <c r="D245" s="110" t="s">
        <v>518</v>
      </c>
      <c r="E245" s="110" t="s">
        <v>44</v>
      </c>
      <c r="F245" s="110" t="s">
        <v>108</v>
      </c>
      <c r="G245" s="171">
        <v>0.221</v>
      </c>
      <c r="H245" s="171">
        <v>0.2753723841942623</v>
      </c>
      <c r="I245" s="171">
        <v>0.32939372206622952</v>
      </c>
      <c r="J245" s="171">
        <v>0.32865821692273789</v>
      </c>
      <c r="K245" s="171">
        <v>0.3280601287337529</v>
      </c>
      <c r="L245" s="171">
        <v>1.090865115286906</v>
      </c>
      <c r="M245" s="171">
        <v>2.1760200361904278</v>
      </c>
      <c r="N245" s="171">
        <v>3.0128622189984382</v>
      </c>
      <c r="O245" s="171">
        <v>4.0355137392989349</v>
      </c>
      <c r="P245" s="171">
        <v>5.3853760099810746</v>
      </c>
      <c r="Q245" s="171">
        <v>7.2063899607064288</v>
      </c>
      <c r="R245" s="171">
        <v>9.6186668134482556</v>
      </c>
      <c r="S245" s="171">
        <v>12.81234564044202</v>
      </c>
      <c r="T245" s="171">
        <v>16.973749769884378</v>
      </c>
      <c r="U245" s="172">
        <v>0.3410500494711195</v>
      </c>
    </row>
    <row r="246" spans="1:21" x14ac:dyDescent="0.15">
      <c r="A246" s="110" t="s">
        <v>19</v>
      </c>
      <c r="B246" s="110" t="s">
        <v>186</v>
      </c>
      <c r="C246" s="110" t="s">
        <v>44</v>
      </c>
      <c r="D246" s="110" t="s">
        <v>515</v>
      </c>
      <c r="E246" s="110" t="s">
        <v>44</v>
      </c>
      <c r="F246" s="110" t="s">
        <v>18</v>
      </c>
      <c r="G246" s="171">
        <v>4.9689375798671623E-2</v>
      </c>
      <c r="H246" s="171">
        <v>4.9567029154967218E-2</v>
      </c>
      <c r="I246" s="171">
        <v>4.9444682511262807E-2</v>
      </c>
      <c r="J246" s="171">
        <v>4.9329108432215107E-2</v>
      </c>
      <c r="K246" s="171">
        <v>0.4920901931006294</v>
      </c>
      <c r="L246" s="171">
        <v>1.090865115286906</v>
      </c>
      <c r="M246" s="171">
        <v>1.0880100180952139</v>
      </c>
      <c r="N246" s="171">
        <v>1.5536164356277979</v>
      </c>
      <c r="O246" s="171">
        <v>2.1936198040653889</v>
      </c>
      <c r="P246" s="171">
        <v>3.0879563002107449</v>
      </c>
      <c r="Q246" s="171">
        <v>4.3343221058701964</v>
      </c>
      <c r="R246" s="171">
        <v>6.3126618055814863</v>
      </c>
      <c r="S246" s="171">
        <v>7.8277293454627896</v>
      </c>
      <c r="T246" s="171">
        <v>9.664164795593166</v>
      </c>
      <c r="U246" s="172">
        <v>0.3661692011564095</v>
      </c>
    </row>
    <row r="247" spans="1:21" x14ac:dyDescent="0.15">
      <c r="A247" s="110" t="s">
        <v>19</v>
      </c>
      <c r="B247" s="110" t="s">
        <v>49</v>
      </c>
      <c r="C247" s="110" t="s">
        <v>44</v>
      </c>
      <c r="D247" s="110" t="s">
        <v>509</v>
      </c>
      <c r="E247" s="110" t="s">
        <v>44</v>
      </c>
      <c r="F247" s="110" t="s">
        <v>41</v>
      </c>
      <c r="G247" s="171">
        <v>1499.45</v>
      </c>
      <c r="H247" s="171">
        <v>1965.2234305165571</v>
      </c>
      <c r="I247" s="171">
        <v>2453.7170702975741</v>
      </c>
      <c r="J247" s="171">
        <v>6153.373834563944</v>
      </c>
      <c r="K247" s="171">
        <v>6164.0300643668761</v>
      </c>
      <c r="L247" s="171">
        <v>6152.7211161401656</v>
      </c>
      <c r="M247" s="171">
        <v>7152.32140253333</v>
      </c>
      <c r="N247" s="171">
        <v>9250.3406030456554</v>
      </c>
      <c r="O247" s="171">
        <v>11924.135801913329</v>
      </c>
      <c r="P247" s="171">
        <v>15320.44951526261</v>
      </c>
      <c r="Q247" s="171">
        <v>19620.325596072351</v>
      </c>
      <c r="R247" s="171">
        <v>25046.391907089292</v>
      </c>
      <c r="S247" s="171">
        <v>31871.435472508889</v>
      </c>
      <c r="T247" s="171">
        <v>40427.505878439282</v>
      </c>
      <c r="U247" s="172">
        <v>0.28074131093153692</v>
      </c>
    </row>
    <row r="248" spans="1:21" x14ac:dyDescent="0.15">
      <c r="A248" s="110" t="s">
        <v>19</v>
      </c>
      <c r="B248" s="110" t="s">
        <v>113</v>
      </c>
      <c r="C248" s="110" t="s">
        <v>44</v>
      </c>
      <c r="D248" s="110" t="s">
        <v>509</v>
      </c>
      <c r="E248" s="110" t="s">
        <v>44</v>
      </c>
      <c r="F248" s="110" t="s">
        <v>41</v>
      </c>
      <c r="G248" s="171">
        <v>0</v>
      </c>
      <c r="H248" s="171">
        <v>0</v>
      </c>
      <c r="I248" s="171">
        <v>100</v>
      </c>
      <c r="J248" s="171">
        <v>100</v>
      </c>
      <c r="K248" s="171">
        <v>209.3533762445843</v>
      </c>
      <c r="L248" s="171">
        <v>318.17302305738122</v>
      </c>
      <c r="M248" s="171">
        <v>317.60200361904282</v>
      </c>
      <c r="N248" s="171">
        <v>421.82182169039697</v>
      </c>
      <c r="O248" s="171">
        <v>556.79940148157789</v>
      </c>
      <c r="P248" s="171">
        <v>706.33753297416411</v>
      </c>
      <c r="Q248" s="171">
        <v>891.61311307249036</v>
      </c>
      <c r="R248" s="171">
        <v>1119.8362351774781</v>
      </c>
      <c r="S248" s="171">
        <v>1399.314156304285</v>
      </c>
      <c r="T248" s="171">
        <v>1736.973165349101</v>
      </c>
      <c r="U248" s="172">
        <v>0.27472263188904972</v>
      </c>
    </row>
    <row r="249" spans="1:21" x14ac:dyDescent="0.15">
      <c r="A249" s="110" t="s">
        <v>19</v>
      </c>
      <c r="B249" s="110" t="s">
        <v>81</v>
      </c>
      <c r="C249" s="110" t="s">
        <v>44</v>
      </c>
      <c r="D249" s="110" t="s">
        <v>509</v>
      </c>
      <c r="E249" s="110" t="s">
        <v>44</v>
      </c>
      <c r="F249" s="110" t="s">
        <v>41</v>
      </c>
      <c r="G249" s="171">
        <v>442</v>
      </c>
      <c r="H249" s="171">
        <v>440.5958147108197</v>
      </c>
      <c r="I249" s="171">
        <v>439.19162942163939</v>
      </c>
      <c r="J249" s="171">
        <v>438.21095589698388</v>
      </c>
      <c r="K249" s="171">
        <v>437.41350497833719</v>
      </c>
      <c r="L249" s="171">
        <v>558.16334842050048</v>
      </c>
      <c r="M249" s="171">
        <v>556.96420759998989</v>
      </c>
      <c r="N249" s="171">
        <v>734.09733072036204</v>
      </c>
      <c r="O249" s="171">
        <v>964.23721801383783</v>
      </c>
      <c r="P249" s="171">
        <v>1262.8288664197501</v>
      </c>
      <c r="Q249" s="171">
        <v>1649.2504876215939</v>
      </c>
      <c r="R249" s="171">
        <v>2148.1682004724448</v>
      </c>
      <c r="S249" s="171">
        <v>2789.738355552005</v>
      </c>
      <c r="T249" s="171">
        <v>3606.3364194610899</v>
      </c>
      <c r="U249" s="172">
        <v>0.30584394217073818</v>
      </c>
    </row>
    <row r="250" spans="1:21" x14ac:dyDescent="0.15">
      <c r="A250" s="110" t="s">
        <v>19</v>
      </c>
      <c r="B250" s="110" t="s">
        <v>100</v>
      </c>
      <c r="C250" s="110" t="s">
        <v>44</v>
      </c>
      <c r="D250" s="110" t="s">
        <v>44</v>
      </c>
      <c r="E250" s="110" t="s">
        <v>44</v>
      </c>
      <c r="F250" s="110" t="s">
        <v>44</v>
      </c>
      <c r="G250" s="171">
        <v>12228.766545</v>
      </c>
      <c r="H250" s="171">
        <v>15354.09487905847</v>
      </c>
      <c r="I250" s="171">
        <v>20255.521622017979</v>
      </c>
      <c r="J250" s="171">
        <v>26378.954076166661</v>
      </c>
      <c r="K250" s="171">
        <v>32288.188923233021</v>
      </c>
      <c r="L250" s="171">
        <v>40930.401473256497</v>
      </c>
      <c r="M250" s="171">
        <v>52538.277624760398</v>
      </c>
      <c r="N250" s="171">
        <v>69410.337057563214</v>
      </c>
      <c r="O250" s="171">
        <v>91334.999128763753</v>
      </c>
      <c r="P250" s="171">
        <v>117236.55522542349</v>
      </c>
      <c r="Q250" s="171">
        <v>149499.93469357089</v>
      </c>
      <c r="R250" s="171">
        <v>189995.85531389949</v>
      </c>
      <c r="S250" s="171">
        <v>240625.19367792789</v>
      </c>
      <c r="T250" s="171">
        <v>303374.77244825423</v>
      </c>
      <c r="U250" s="172">
        <v>0.28465417667701698</v>
      </c>
    </row>
    <row r="251" spans="1:21" x14ac:dyDescent="0.15">
      <c r="A251" s="110" t="s">
        <v>175</v>
      </c>
      <c r="B251" s="110" t="s">
        <v>137</v>
      </c>
      <c r="C251" s="110" t="s">
        <v>515</v>
      </c>
      <c r="D251" s="110" t="s">
        <v>516</v>
      </c>
      <c r="E251" s="110" t="s">
        <v>18</v>
      </c>
      <c r="F251" s="110" t="s">
        <v>108</v>
      </c>
      <c r="G251" s="171">
        <v>0</v>
      </c>
      <c r="H251" s="171">
        <v>0</v>
      </c>
      <c r="I251" s="171">
        <v>0</v>
      </c>
      <c r="J251" s="171">
        <v>0</v>
      </c>
      <c r="K251" s="171">
        <v>0</v>
      </c>
      <c r="L251" s="171">
        <v>0</v>
      </c>
      <c r="M251" s="171">
        <v>10.880100180952139</v>
      </c>
      <c r="N251" s="171">
        <v>15.52324091166679</v>
      </c>
      <c r="O251" s="171">
        <v>22.073713182196361</v>
      </c>
      <c r="P251" s="171">
        <v>31.26407566757619</v>
      </c>
      <c r="Q251" s="171">
        <v>44.148406062843399</v>
      </c>
      <c r="R251" s="171">
        <v>61.122488958392708</v>
      </c>
      <c r="S251" s="171">
        <v>83.748191231034923</v>
      </c>
      <c r="T251" s="171">
        <v>110.89669617081201</v>
      </c>
      <c r="U251" s="172">
        <v>0.3932877419381553</v>
      </c>
    </row>
    <row r="252" spans="1:21" x14ac:dyDescent="0.15">
      <c r="A252" s="110" t="s">
        <v>175</v>
      </c>
      <c r="B252" s="110" t="s">
        <v>97</v>
      </c>
      <c r="C252" s="110" t="s">
        <v>515</v>
      </c>
      <c r="D252" s="110" t="s">
        <v>509</v>
      </c>
      <c r="E252" s="110" t="s">
        <v>18</v>
      </c>
      <c r="F252" s="110" t="s">
        <v>41</v>
      </c>
      <c r="G252" s="171">
        <v>4.4168334043263666</v>
      </c>
      <c r="H252" s="171">
        <v>5.5074476838852462</v>
      </c>
      <c r="I252" s="171">
        <v>6.5926243348350404</v>
      </c>
      <c r="J252" s="171">
        <v>8.7696192768382417</v>
      </c>
      <c r="K252" s="171">
        <v>10.93533762445843</v>
      </c>
      <c r="L252" s="171">
        <v>21.817302305738121</v>
      </c>
      <c r="M252" s="171">
        <v>21.760200361904278</v>
      </c>
      <c r="N252" s="171">
        <v>31.04648182333359</v>
      </c>
      <c r="O252" s="171">
        <v>44.147426364392707</v>
      </c>
      <c r="P252" s="171">
        <v>62.528151335152373</v>
      </c>
      <c r="Q252" s="171">
        <v>88.296812125686799</v>
      </c>
      <c r="R252" s="171">
        <v>122.2449779167854</v>
      </c>
      <c r="S252" s="171">
        <v>167.49638246206979</v>
      </c>
      <c r="T252" s="171">
        <v>221.79339234162401</v>
      </c>
      <c r="U252" s="172">
        <v>0.3932877419381553</v>
      </c>
    </row>
    <row r="253" spans="1:21" x14ac:dyDescent="0.15">
      <c r="A253" s="110" t="s">
        <v>176</v>
      </c>
      <c r="B253" s="110" t="s">
        <v>174</v>
      </c>
      <c r="C253" s="110" t="s">
        <v>515</v>
      </c>
      <c r="D253" s="110" t="s">
        <v>515</v>
      </c>
      <c r="E253" s="110" t="s">
        <v>18</v>
      </c>
      <c r="F253" s="110" t="s">
        <v>18</v>
      </c>
      <c r="G253" s="171">
        <v>0.39199396463396502</v>
      </c>
      <c r="H253" s="171">
        <v>0.39102878555585252</v>
      </c>
      <c r="I253" s="171">
        <v>0.39006360647773991</v>
      </c>
      <c r="J253" s="171">
        <v>0.57550626504250968</v>
      </c>
      <c r="K253" s="171">
        <v>0.98418038620125869</v>
      </c>
      <c r="L253" s="171">
        <v>1.363581394108633</v>
      </c>
      <c r="M253" s="171">
        <v>1.9584180325713849</v>
      </c>
      <c r="N253" s="171">
        <v>2.8361874562282452</v>
      </c>
      <c r="O253" s="171">
        <v>4.0894916907344836</v>
      </c>
      <c r="P253" s="171">
        <v>5.8353797150435343</v>
      </c>
      <c r="Q253" s="171">
        <v>8.1549003554957142</v>
      </c>
      <c r="R253" s="171">
        <v>11.04607802964961</v>
      </c>
      <c r="S253" s="171">
        <v>14.506607186077</v>
      </c>
      <c r="T253" s="171">
        <v>18.95175366979014</v>
      </c>
      <c r="U253" s="172">
        <v>0.38299487882137312</v>
      </c>
    </row>
    <row r="254" spans="1:21" x14ac:dyDescent="0.15">
      <c r="A254" s="110" t="s">
        <v>176</v>
      </c>
      <c r="B254" s="110" t="s">
        <v>81</v>
      </c>
      <c r="C254" s="110" t="s">
        <v>515</v>
      </c>
      <c r="D254" s="110" t="s">
        <v>509</v>
      </c>
      <c r="E254" s="110" t="s">
        <v>18</v>
      </c>
      <c r="F254" s="110" t="s">
        <v>41</v>
      </c>
      <c r="G254" s="171">
        <v>0</v>
      </c>
      <c r="H254" s="171">
        <v>0.34146175640088527</v>
      </c>
      <c r="I254" s="171">
        <v>0.51092838594971568</v>
      </c>
      <c r="J254" s="171">
        <v>0.67964549395496376</v>
      </c>
      <c r="K254" s="171">
        <v>0.8201503218343823</v>
      </c>
      <c r="L254" s="171">
        <v>1.090865115286906</v>
      </c>
      <c r="M254" s="171">
        <v>2.1760200361904278</v>
      </c>
      <c r="N254" s="171">
        <v>3.1513193958091619</v>
      </c>
      <c r="O254" s="171">
        <v>4.5438796563716473</v>
      </c>
      <c r="P254" s="171">
        <v>6.4837552389372606</v>
      </c>
      <c r="Q254" s="171">
        <v>9.0610003949952382</v>
      </c>
      <c r="R254" s="171">
        <v>12.58858816220911</v>
      </c>
      <c r="S254" s="171">
        <v>17.01392200836192</v>
      </c>
      <c r="T254" s="171">
        <v>22.227365415185979</v>
      </c>
      <c r="U254" s="172">
        <v>0.39371833750012469</v>
      </c>
    </row>
    <row r="255" spans="1:21" x14ac:dyDescent="0.15">
      <c r="A255" s="110" t="s">
        <v>177</v>
      </c>
      <c r="B255" s="110" t="s">
        <v>30</v>
      </c>
      <c r="C255" s="110" t="s">
        <v>515</v>
      </c>
      <c r="D255" s="110" t="s">
        <v>509</v>
      </c>
      <c r="E255" s="110" t="s">
        <v>18</v>
      </c>
      <c r="F255" s="110" t="s">
        <v>41</v>
      </c>
      <c r="G255" s="171">
        <v>0.45272542394345261</v>
      </c>
      <c r="H255" s="171">
        <v>0</v>
      </c>
      <c r="I255" s="171">
        <v>7.6913950573075471</v>
      </c>
      <c r="J255" s="171">
        <v>10.9620240960478</v>
      </c>
      <c r="K255" s="171">
        <v>18.590073961579328</v>
      </c>
      <c r="L255" s="171">
        <v>0.2181730230573812</v>
      </c>
      <c r="M255" s="171">
        <v>5.7664530959046338</v>
      </c>
      <c r="N255" s="171">
        <v>9.1937258119479814</v>
      </c>
      <c r="O255" s="171">
        <v>14.52668255335678</v>
      </c>
      <c r="P255" s="171">
        <v>22.873160208330379</v>
      </c>
      <c r="Q255" s="171">
        <v>35.729552439862402</v>
      </c>
      <c r="R255" s="171">
        <v>55.381051480981029</v>
      </c>
      <c r="S255" s="171">
        <v>83.724505952410055</v>
      </c>
      <c r="T255" s="171">
        <v>122.15708292511771</v>
      </c>
      <c r="U255" s="172">
        <v>0.546785115320783</v>
      </c>
    </row>
    <row r="256" spans="1:21" x14ac:dyDescent="0.15">
      <c r="A256" s="110" t="s">
        <v>177</v>
      </c>
      <c r="B256" s="110" t="s">
        <v>31</v>
      </c>
      <c r="C256" s="110" t="s">
        <v>515</v>
      </c>
      <c r="D256" s="110" t="s">
        <v>509</v>
      </c>
      <c r="E256" s="110" t="s">
        <v>18</v>
      </c>
      <c r="F256" s="110" t="s">
        <v>41</v>
      </c>
      <c r="G256" s="171">
        <v>0</v>
      </c>
      <c r="H256" s="171">
        <v>0</v>
      </c>
      <c r="I256" s="171">
        <v>0</v>
      </c>
      <c r="J256" s="171">
        <v>0</v>
      </c>
      <c r="K256" s="171">
        <v>0</v>
      </c>
      <c r="L256" s="171">
        <v>0.43634604611476241</v>
      </c>
      <c r="M256" s="171">
        <v>0.65280601085712842</v>
      </c>
      <c r="N256" s="171">
        <v>1.0407991485224131</v>
      </c>
      <c r="O256" s="171">
        <v>1.644530100380013</v>
      </c>
      <c r="P256" s="171">
        <v>2.589414363207212</v>
      </c>
      <c r="Q256" s="171">
        <v>4.0448549931919704</v>
      </c>
      <c r="R256" s="171">
        <v>6.2695529978469091</v>
      </c>
      <c r="S256" s="171">
        <v>9.4782459568766093</v>
      </c>
      <c r="T256" s="171">
        <v>13.829103727371811</v>
      </c>
      <c r="U256" s="172">
        <v>0.546785115320783</v>
      </c>
    </row>
    <row r="257" spans="1:21" x14ac:dyDescent="0.15">
      <c r="A257" s="110" t="s">
        <v>177</v>
      </c>
      <c r="B257" s="110" t="s">
        <v>37</v>
      </c>
      <c r="C257" s="110" t="s">
        <v>515</v>
      </c>
      <c r="D257" s="110" t="s">
        <v>509</v>
      </c>
      <c r="E257" s="110" t="s">
        <v>18</v>
      </c>
      <c r="F257" s="110" t="s">
        <v>41</v>
      </c>
      <c r="G257" s="171">
        <v>0</v>
      </c>
      <c r="H257" s="171">
        <v>0</v>
      </c>
      <c r="I257" s="171">
        <v>0</v>
      </c>
      <c r="J257" s="171">
        <v>0</v>
      </c>
      <c r="K257" s="171">
        <v>0</v>
      </c>
      <c r="L257" s="171">
        <v>9.1632669684100101</v>
      </c>
      <c r="M257" s="171">
        <v>11.532906191809269</v>
      </c>
      <c r="N257" s="171">
        <v>18.387451623895959</v>
      </c>
      <c r="O257" s="171">
        <v>29.053365106713549</v>
      </c>
      <c r="P257" s="171">
        <v>45.746320416660758</v>
      </c>
      <c r="Q257" s="171">
        <v>71.459104879724791</v>
      </c>
      <c r="R257" s="171">
        <v>110.7621029619621</v>
      </c>
      <c r="S257" s="171">
        <v>167.44901190482011</v>
      </c>
      <c r="T257" s="171">
        <v>244.31416585023541</v>
      </c>
      <c r="U257" s="172">
        <v>0.546785115320783</v>
      </c>
    </row>
    <row r="258" spans="1:21" x14ac:dyDescent="0.15">
      <c r="A258" s="110" t="s">
        <v>177</v>
      </c>
      <c r="B258" s="110" t="s">
        <v>97</v>
      </c>
      <c r="C258" s="110" t="s">
        <v>515</v>
      </c>
      <c r="D258" s="110" t="s">
        <v>509</v>
      </c>
      <c r="E258" s="110" t="s">
        <v>18</v>
      </c>
      <c r="F258" s="110" t="s">
        <v>41</v>
      </c>
      <c r="G258" s="171">
        <v>0</v>
      </c>
      <c r="H258" s="171">
        <v>0.57828200680795083</v>
      </c>
      <c r="I258" s="171">
        <v>0.22524799810686391</v>
      </c>
      <c r="J258" s="171">
        <v>1.09620240960478</v>
      </c>
      <c r="K258" s="171">
        <v>1.093533762445843</v>
      </c>
      <c r="L258" s="171">
        <v>4.363460461147624</v>
      </c>
      <c r="M258" s="171">
        <v>16.320150271428211</v>
      </c>
      <c r="N258" s="171">
        <v>26.019978713060318</v>
      </c>
      <c r="O258" s="171">
        <v>41.113252509500313</v>
      </c>
      <c r="P258" s="171">
        <v>64.735359080180302</v>
      </c>
      <c r="Q258" s="171">
        <v>101.12137482979919</v>
      </c>
      <c r="R258" s="171">
        <v>156.73882494617271</v>
      </c>
      <c r="S258" s="171">
        <v>236.95614892191529</v>
      </c>
      <c r="T258" s="171">
        <v>345.72759318429542</v>
      </c>
      <c r="U258" s="172">
        <v>0.546785115320783</v>
      </c>
    </row>
    <row r="259" spans="1:21" x14ac:dyDescent="0.15">
      <c r="A259" s="110" t="s">
        <v>177</v>
      </c>
      <c r="B259" s="110" t="s">
        <v>81</v>
      </c>
      <c r="C259" s="110" t="s">
        <v>515</v>
      </c>
      <c r="D259" s="110" t="s">
        <v>509</v>
      </c>
      <c r="E259" s="110" t="s">
        <v>18</v>
      </c>
      <c r="F259" s="110" t="s">
        <v>41</v>
      </c>
      <c r="G259" s="171">
        <v>1.1042083510815921</v>
      </c>
      <c r="H259" s="171">
        <v>1.8262696519763471</v>
      </c>
      <c r="I259" s="171">
        <v>6.5926243348350404</v>
      </c>
      <c r="J259" s="171">
        <v>7.4980244816966968</v>
      </c>
      <c r="K259" s="171">
        <v>6.5612025746750584</v>
      </c>
      <c r="L259" s="171">
        <v>18.217447425291329</v>
      </c>
      <c r="M259" s="171">
        <v>15.88494626419013</v>
      </c>
      <c r="N259" s="171">
        <v>25.326112614045378</v>
      </c>
      <c r="O259" s="171">
        <v>40.016899109246957</v>
      </c>
      <c r="P259" s="171">
        <v>63.009082838042161</v>
      </c>
      <c r="Q259" s="171">
        <v>98.424804834337905</v>
      </c>
      <c r="R259" s="171">
        <v>152.5591229476081</v>
      </c>
      <c r="S259" s="171">
        <v>230.6373182839975</v>
      </c>
      <c r="T259" s="171">
        <v>336.5081906993808</v>
      </c>
      <c r="U259" s="172">
        <v>0.546785115320783</v>
      </c>
    </row>
    <row r="260" spans="1:21" x14ac:dyDescent="0.15">
      <c r="A260" s="110" t="s">
        <v>20</v>
      </c>
      <c r="B260" s="110" t="s">
        <v>119</v>
      </c>
      <c r="C260" s="110" t="s">
        <v>516</v>
      </c>
      <c r="D260" s="110" t="s">
        <v>516</v>
      </c>
      <c r="E260" s="110" t="s">
        <v>108</v>
      </c>
      <c r="F260" s="110" t="s">
        <v>108</v>
      </c>
      <c r="G260" s="171">
        <v>1739.6103800000001</v>
      </c>
      <c r="H260" s="171">
        <v>2175.5617585012951</v>
      </c>
      <c r="I260" s="171">
        <v>3021.4788023871479</v>
      </c>
      <c r="J260" s="171">
        <v>4225.8055483510698</v>
      </c>
      <c r="K260" s="171">
        <v>6541.4502362629364</v>
      </c>
      <c r="L260" s="171">
        <v>7743.0355667422837</v>
      </c>
      <c r="M260" s="171">
        <v>13101.286724560559</v>
      </c>
      <c r="N260" s="171">
        <v>16865.809639566451</v>
      </c>
      <c r="O260" s="171">
        <v>21645.06944906175</v>
      </c>
      <c r="P260" s="171">
        <v>27657.542453418038</v>
      </c>
      <c r="Q260" s="171">
        <v>35189.550019631373</v>
      </c>
      <c r="R260" s="171">
        <v>45031.659324873101</v>
      </c>
      <c r="S260" s="171">
        <v>58793.469395004067</v>
      </c>
      <c r="T260" s="171">
        <v>76268.672472955048</v>
      </c>
      <c r="U260" s="172">
        <v>0.28614614218920148</v>
      </c>
    </row>
    <row r="261" spans="1:21" x14ac:dyDescent="0.15">
      <c r="A261" s="110" t="s">
        <v>20</v>
      </c>
      <c r="B261" s="110" t="s">
        <v>136</v>
      </c>
      <c r="C261" s="110" t="s">
        <v>516</v>
      </c>
      <c r="D261" s="110" t="s">
        <v>516</v>
      </c>
      <c r="E261" s="110" t="s">
        <v>108</v>
      </c>
      <c r="F261" s="110" t="s">
        <v>108</v>
      </c>
      <c r="G261" s="171">
        <v>59.199269999999999</v>
      </c>
      <c r="H261" s="171">
        <v>73.799798964062305</v>
      </c>
      <c r="I261" s="171">
        <v>99.367106156645917</v>
      </c>
      <c r="J261" s="171">
        <v>133.65434154858011</v>
      </c>
      <c r="K261" s="171">
        <v>160.74946307953891</v>
      </c>
      <c r="L261" s="171">
        <v>196.3557207516431</v>
      </c>
      <c r="M261" s="171">
        <v>288.3226547952317</v>
      </c>
      <c r="N261" s="171">
        <v>420.601593817099</v>
      </c>
      <c r="O261" s="171">
        <v>611.33819485550566</v>
      </c>
      <c r="P261" s="171">
        <v>884.34089524909245</v>
      </c>
      <c r="Q261" s="171">
        <v>1265.179244951707</v>
      </c>
      <c r="R261" s="171">
        <v>1803.541558087147</v>
      </c>
      <c r="S261" s="171">
        <v>2495.966303993052</v>
      </c>
      <c r="T261" s="171">
        <v>3350.188329394754</v>
      </c>
      <c r="U261" s="172">
        <v>0.41961331717829159</v>
      </c>
    </row>
    <row r="262" spans="1:21" x14ac:dyDescent="0.15">
      <c r="A262" s="110" t="s">
        <v>20</v>
      </c>
      <c r="B262" s="110" t="s">
        <v>137</v>
      </c>
      <c r="C262" s="110" t="s">
        <v>516</v>
      </c>
      <c r="D262" s="110" t="s">
        <v>516</v>
      </c>
      <c r="E262" s="110" t="s">
        <v>108</v>
      </c>
      <c r="F262" s="110" t="s">
        <v>108</v>
      </c>
      <c r="G262" s="171">
        <v>226.98731000000001</v>
      </c>
      <c r="H262" s="171">
        <v>316.77449869849829</v>
      </c>
      <c r="I262" s="171">
        <v>366.56168739699649</v>
      </c>
      <c r="J262" s="171">
        <v>632.14470480551506</v>
      </c>
      <c r="K262" s="171">
        <v>675.64557999157626</v>
      </c>
      <c r="L262" s="171">
        <v>1126.115913063602</v>
      </c>
      <c r="M262" s="171">
        <v>1035.204007238086</v>
      </c>
      <c r="N262" s="171">
        <v>1402.9848392916481</v>
      </c>
      <c r="O262" s="171">
        <v>1890.639467925522</v>
      </c>
      <c r="P262" s="171">
        <v>2534.7808588980001</v>
      </c>
      <c r="Q262" s="171">
        <v>3382.4714286834101</v>
      </c>
      <c r="R262" s="171">
        <v>4494.3929098355657</v>
      </c>
      <c r="S262" s="171">
        <v>5949.0917038382913</v>
      </c>
      <c r="T262" s="171">
        <v>7647.387666856489</v>
      </c>
      <c r="U262" s="172">
        <v>0.33066763688637701</v>
      </c>
    </row>
    <row r="263" spans="1:21" x14ac:dyDescent="0.15">
      <c r="A263" s="110" t="s">
        <v>20</v>
      </c>
      <c r="B263" s="110" t="s">
        <v>22</v>
      </c>
      <c r="C263" s="110" t="s">
        <v>516</v>
      </c>
      <c r="D263" s="110" t="s">
        <v>516</v>
      </c>
      <c r="E263" s="110" t="s">
        <v>108</v>
      </c>
      <c r="F263" s="110" t="s">
        <v>108</v>
      </c>
      <c r="G263" s="171">
        <v>86.3</v>
      </c>
      <c r="H263" s="171">
        <v>103.6266106260492</v>
      </c>
      <c r="I263" s="171">
        <v>130.77769809095079</v>
      </c>
      <c r="J263" s="171">
        <v>161.46328676909519</v>
      </c>
      <c r="K263" s="171">
        <v>269.64209011362698</v>
      </c>
      <c r="L263" s="171">
        <v>557.2546972676314</v>
      </c>
      <c r="M263" s="171">
        <v>1258.785353996187</v>
      </c>
      <c r="N263" s="171">
        <v>1603.8861489576791</v>
      </c>
      <c r="O263" s="171">
        <v>2034.2743138462499</v>
      </c>
      <c r="P263" s="171">
        <v>2569.897674287979</v>
      </c>
      <c r="Q263" s="171">
        <v>3234.6766361406599</v>
      </c>
      <c r="R263" s="171">
        <v>4057.1308794426232</v>
      </c>
      <c r="S263" s="171">
        <v>5072.4783645516782</v>
      </c>
      <c r="T263" s="171">
        <v>6309.4254018999018</v>
      </c>
      <c r="U263" s="172">
        <v>0.2589412014361161</v>
      </c>
    </row>
    <row r="264" spans="1:21" x14ac:dyDescent="0.15">
      <c r="A264" s="110" t="s">
        <v>20</v>
      </c>
      <c r="B264" s="110" t="s">
        <v>79</v>
      </c>
      <c r="C264" s="110" t="s">
        <v>516</v>
      </c>
      <c r="D264" s="110" t="s">
        <v>517</v>
      </c>
      <c r="E264" s="110" t="s">
        <v>108</v>
      </c>
      <c r="F264" s="110" t="s">
        <v>108</v>
      </c>
      <c r="G264" s="171">
        <v>574.6</v>
      </c>
      <c r="H264" s="171">
        <v>562.41975908172788</v>
      </c>
      <c r="I264" s="171">
        <v>846.62577001678699</v>
      </c>
      <c r="J264" s="171">
        <v>1173.616841947611</v>
      </c>
      <c r="K264" s="171">
        <v>1171.663087196926</v>
      </c>
      <c r="L264" s="171">
        <v>732.70176686640548</v>
      </c>
      <c r="M264" s="171">
        <v>641.70968966711723</v>
      </c>
      <c r="N264" s="171">
        <v>820.58676223887676</v>
      </c>
      <c r="O264" s="171">
        <v>1043.8095068155969</v>
      </c>
      <c r="P264" s="171">
        <v>1321.1939827217991</v>
      </c>
      <c r="Q264" s="171">
        <v>1664.302057372392</v>
      </c>
      <c r="R264" s="171">
        <v>2086.751422509737</v>
      </c>
      <c r="S264" s="171">
        <v>2604.793353482341</v>
      </c>
      <c r="T264" s="171">
        <v>3231.1187739596512</v>
      </c>
      <c r="U264" s="172">
        <v>0.25975984430149168</v>
      </c>
    </row>
    <row r="265" spans="1:21" x14ac:dyDescent="0.15">
      <c r="A265" s="110" t="s">
        <v>20</v>
      </c>
      <c r="B265" s="110" t="s">
        <v>55</v>
      </c>
      <c r="C265" s="110" t="s">
        <v>516</v>
      </c>
      <c r="D265" s="110" t="s">
        <v>516</v>
      </c>
      <c r="E265" s="110" t="s">
        <v>108</v>
      </c>
      <c r="F265" s="110" t="s">
        <v>108</v>
      </c>
      <c r="G265" s="171">
        <v>377.84896500000002</v>
      </c>
      <c r="H265" s="171">
        <v>505.97964108584682</v>
      </c>
      <c r="I265" s="171">
        <v>950.39224937267079</v>
      </c>
      <c r="J265" s="171">
        <v>1528.2872092395321</v>
      </c>
      <c r="K265" s="171">
        <v>2257.225721029673</v>
      </c>
      <c r="L265" s="171">
        <v>3562.041447995804</v>
      </c>
      <c r="M265" s="171">
        <v>5861.0422545520232</v>
      </c>
      <c r="N265" s="171">
        <v>8237.3424988464267</v>
      </c>
      <c r="O265" s="171">
        <v>11523.8220195145</v>
      </c>
      <c r="P265" s="171">
        <v>16055.93733405668</v>
      </c>
      <c r="Q265" s="171">
        <v>22286.092537577959</v>
      </c>
      <c r="R265" s="171">
        <v>30824.431896593818</v>
      </c>
      <c r="S265" s="171">
        <v>42384.296700370884</v>
      </c>
      <c r="T265" s="171">
        <v>55287.321513400631</v>
      </c>
      <c r="U265" s="172">
        <v>0.37795747159996612</v>
      </c>
    </row>
    <row r="266" spans="1:21" x14ac:dyDescent="0.15">
      <c r="A266" s="110" t="s">
        <v>20</v>
      </c>
      <c r="B266" s="110" t="s">
        <v>100</v>
      </c>
      <c r="C266" s="110" t="s">
        <v>516</v>
      </c>
      <c r="D266" s="110" t="s">
        <v>44</v>
      </c>
      <c r="E266" s="110" t="s">
        <v>108</v>
      </c>
      <c r="F266" s="110" t="s">
        <v>44</v>
      </c>
      <c r="G266" s="171">
        <v>3714.2006700000002</v>
      </c>
      <c r="H266" s="171">
        <v>4131.7923477090899</v>
      </c>
      <c r="I266" s="171">
        <v>6179.6108187422924</v>
      </c>
      <c r="J266" s="171">
        <v>9520.8767268463489</v>
      </c>
      <c r="K266" s="171">
        <v>11438.674983318089</v>
      </c>
      <c r="L266" s="171">
        <v>16784.571391282461</v>
      </c>
      <c r="M266" s="171">
        <v>21460.181406465581</v>
      </c>
      <c r="N266" s="171">
        <v>30048.878463154178</v>
      </c>
      <c r="O266" s="171">
        <v>41809.391668845303</v>
      </c>
      <c r="P266" s="171">
        <v>57697.519902702108</v>
      </c>
      <c r="Q266" s="171">
        <v>78858.802392151279</v>
      </c>
      <c r="R266" s="171">
        <v>106585.8023750179</v>
      </c>
      <c r="S266" s="171">
        <v>143076.77277526181</v>
      </c>
      <c r="T266" s="171">
        <v>189672.0112556151</v>
      </c>
      <c r="U266" s="172">
        <v>0.36519816032726632</v>
      </c>
    </row>
    <row r="267" spans="1:21" x14ac:dyDescent="0.15">
      <c r="A267" s="110" t="s">
        <v>21</v>
      </c>
      <c r="B267" s="110" t="s">
        <v>120</v>
      </c>
      <c r="C267" s="110" t="s">
        <v>511</v>
      </c>
      <c r="D267" s="110" t="s">
        <v>43</v>
      </c>
      <c r="E267" s="110" t="s">
        <v>2</v>
      </c>
      <c r="F267" s="110" t="s">
        <v>43</v>
      </c>
      <c r="G267" s="171">
        <v>236.52200714688709</v>
      </c>
      <c r="H267" s="171">
        <v>480.52854028249601</v>
      </c>
      <c r="I267" s="171">
        <v>559.95997141071655</v>
      </c>
      <c r="J267" s="171">
        <v>619.04045299728898</v>
      </c>
      <c r="K267" s="171">
        <v>775.21259824997946</v>
      </c>
      <c r="L267" s="171">
        <v>1085.60751562821</v>
      </c>
      <c r="M267" s="171">
        <v>1194.711593716172</v>
      </c>
      <c r="N267" s="171">
        <v>1666.053396501738</v>
      </c>
      <c r="O267" s="171">
        <v>2257.754892886177</v>
      </c>
      <c r="P267" s="171">
        <v>3012.4461292113019</v>
      </c>
      <c r="Q267" s="171">
        <v>4004.9668786596239</v>
      </c>
      <c r="R267" s="171">
        <v>5306.599639685176</v>
      </c>
      <c r="S267" s="171">
        <v>7008.8967708152468</v>
      </c>
      <c r="T267" s="171">
        <v>9206.7628709530909</v>
      </c>
      <c r="U267" s="172">
        <v>0.3387268775259098</v>
      </c>
    </row>
    <row r="268" spans="1:21" x14ac:dyDescent="0.15">
      <c r="A268" s="110" t="s">
        <v>21</v>
      </c>
      <c r="B268" s="110" t="s">
        <v>164</v>
      </c>
      <c r="C268" s="110" t="s">
        <v>511</v>
      </c>
      <c r="D268" s="110" t="s">
        <v>510</v>
      </c>
      <c r="E268" s="110" t="s">
        <v>2</v>
      </c>
      <c r="F268" s="110" t="s">
        <v>2</v>
      </c>
      <c r="G268" s="171">
        <v>0</v>
      </c>
      <c r="H268" s="171">
        <v>0</v>
      </c>
      <c r="I268" s="171">
        <v>10.987707224725071</v>
      </c>
      <c r="J268" s="171">
        <v>21.924048192095601</v>
      </c>
      <c r="K268" s="171">
        <v>21.870675248916861</v>
      </c>
      <c r="L268" s="171">
        <v>21.817302305738121</v>
      </c>
      <c r="M268" s="171">
        <v>43.520400723808557</v>
      </c>
      <c r="N268" s="171">
        <v>58.439344047546847</v>
      </c>
      <c r="O268" s="171">
        <v>74.797916411488373</v>
      </c>
      <c r="P268" s="171">
        <v>94.757806515769914</v>
      </c>
      <c r="Q268" s="171">
        <v>119.6899744320871</v>
      </c>
      <c r="R268" s="171">
        <v>150.771061067799</v>
      </c>
      <c r="S268" s="171">
        <v>189.451811367228</v>
      </c>
      <c r="T268" s="171">
        <v>236.9950389662574</v>
      </c>
      <c r="U268" s="172">
        <v>0.27394148796533119</v>
      </c>
    </row>
    <row r="269" spans="1:21" x14ac:dyDescent="0.15">
      <c r="A269" s="110" t="s">
        <v>21</v>
      </c>
      <c r="B269" s="110" t="s">
        <v>171</v>
      </c>
      <c r="C269" s="110" t="s">
        <v>511</v>
      </c>
      <c r="D269" s="110" t="s">
        <v>511</v>
      </c>
      <c r="E269" s="110" t="s">
        <v>2</v>
      </c>
      <c r="F269" s="110" t="s">
        <v>2</v>
      </c>
      <c r="G269" s="171">
        <v>22.032269229131</v>
      </c>
      <c r="H269" s="171">
        <v>33.044686103311477</v>
      </c>
      <c r="I269" s="171">
        <v>13.72144878223666</v>
      </c>
      <c r="J269" s="171">
        <v>16.443036144071701</v>
      </c>
      <c r="K269" s="171">
        <v>87.482700995667443</v>
      </c>
      <c r="L269" s="171">
        <v>109.08651152869059</v>
      </c>
      <c r="M269" s="171">
        <v>130.56120217142569</v>
      </c>
      <c r="N269" s="171">
        <v>176.0600340479225</v>
      </c>
      <c r="O269" s="171">
        <v>226.29599931920541</v>
      </c>
      <c r="P269" s="171">
        <v>288.44619439420921</v>
      </c>
      <c r="Q269" s="171">
        <v>367.00950978900772</v>
      </c>
      <c r="R269" s="171">
        <v>465.93265484477092</v>
      </c>
      <c r="S269" s="171">
        <v>591.72302582497264</v>
      </c>
      <c r="T269" s="171">
        <v>747.96342988005506</v>
      </c>
      <c r="U269" s="172">
        <v>0.28320243448060772</v>
      </c>
    </row>
    <row r="270" spans="1:21" x14ac:dyDescent="0.15">
      <c r="A270" s="110" t="s">
        <v>21</v>
      </c>
      <c r="B270" s="110" t="s">
        <v>141</v>
      </c>
      <c r="C270" s="110" t="s">
        <v>511</v>
      </c>
      <c r="D270" s="110" t="s">
        <v>511</v>
      </c>
      <c r="E270" s="110" t="s">
        <v>2</v>
      </c>
      <c r="F270" s="110" t="s">
        <v>2</v>
      </c>
      <c r="G270" s="171">
        <v>128.8673270552483</v>
      </c>
      <c r="H270" s="171">
        <v>196.51439277792619</v>
      </c>
      <c r="I270" s="171">
        <v>362.59433841592733</v>
      </c>
      <c r="J270" s="171">
        <v>526.17715661029456</v>
      </c>
      <c r="K270" s="171">
        <v>677.99093271642278</v>
      </c>
      <c r="L270" s="171">
        <v>896.69112476583678</v>
      </c>
      <c r="M270" s="171">
        <v>1175.0508195428311</v>
      </c>
      <c r="N270" s="171">
        <v>1592.736397940989</v>
      </c>
      <c r="O270" s="171">
        <v>2088.8936521121418</v>
      </c>
      <c r="P270" s="171">
        <v>2716.8119363768942</v>
      </c>
      <c r="Q270" s="171">
        <v>3474.934004868765</v>
      </c>
      <c r="R270" s="171">
        <v>4440.2900369415675</v>
      </c>
      <c r="S270" s="171">
        <v>5668.6416321722909</v>
      </c>
      <c r="T270" s="171">
        <v>7202.4205748801633</v>
      </c>
      <c r="U270" s="172">
        <v>0.29565338073346359</v>
      </c>
    </row>
    <row r="271" spans="1:21" x14ac:dyDescent="0.15">
      <c r="A271" s="110" t="s">
        <v>21</v>
      </c>
      <c r="B271" s="110" t="s">
        <v>19</v>
      </c>
      <c r="C271" s="110" t="s">
        <v>511</v>
      </c>
      <c r="D271" s="110" t="s">
        <v>44</v>
      </c>
      <c r="E271" s="110" t="s">
        <v>2</v>
      </c>
      <c r="F271" s="110" t="s">
        <v>44</v>
      </c>
      <c r="G271" s="171">
        <v>0</v>
      </c>
      <c r="H271" s="171">
        <v>0</v>
      </c>
      <c r="I271" s="171">
        <v>0</v>
      </c>
      <c r="J271" s="171">
        <v>10</v>
      </c>
      <c r="K271" s="171">
        <v>10</v>
      </c>
      <c r="L271" s="171">
        <v>100</v>
      </c>
      <c r="M271" s="171">
        <v>100</v>
      </c>
      <c r="N271" s="171">
        <v>134.03225353865579</v>
      </c>
      <c r="O271" s="171">
        <v>178.38522196928531</v>
      </c>
      <c r="P271" s="171">
        <v>235.7829772851664</v>
      </c>
      <c r="Q271" s="171">
        <v>309.55151020394783</v>
      </c>
      <c r="R271" s="171">
        <v>403.72188305964028</v>
      </c>
      <c r="S271" s="171">
        <v>523.14442657784264</v>
      </c>
      <c r="T271" s="171">
        <v>673.61386255039031</v>
      </c>
      <c r="U271" s="172">
        <v>0.3132409931171003</v>
      </c>
    </row>
    <row r="272" spans="1:21" x14ac:dyDescent="0.15">
      <c r="A272" s="110" t="s">
        <v>21</v>
      </c>
      <c r="B272" s="110" t="s">
        <v>153</v>
      </c>
      <c r="C272" s="110" t="s">
        <v>511</v>
      </c>
      <c r="D272" s="110" t="s">
        <v>515</v>
      </c>
      <c r="E272" s="110" t="s">
        <v>2</v>
      </c>
      <c r="F272" s="110" t="s">
        <v>18</v>
      </c>
      <c r="G272" s="171">
        <v>0</v>
      </c>
      <c r="H272" s="171">
        <v>0</v>
      </c>
      <c r="I272" s="171">
        <v>0</v>
      </c>
      <c r="J272" s="171">
        <v>0</v>
      </c>
      <c r="K272" s="171">
        <v>0.6561202574675058</v>
      </c>
      <c r="L272" s="171">
        <v>3.2725953458607182</v>
      </c>
      <c r="M272" s="171">
        <v>25.024230416189919</v>
      </c>
      <c r="N272" s="171">
        <v>31.288234002274219</v>
      </c>
      <c r="O272" s="171">
        <v>38.992559768902943</v>
      </c>
      <c r="P272" s="171">
        <v>48.476186483215081</v>
      </c>
      <c r="Q272" s="171">
        <v>60.146682685653261</v>
      </c>
      <c r="R272" s="171">
        <v>74.494958759103383</v>
      </c>
      <c r="S272" s="171">
        <v>92.114620780284895</v>
      </c>
      <c r="T272" s="171">
        <v>113.3260992951957</v>
      </c>
      <c r="U272" s="172">
        <v>0.2408231490888757</v>
      </c>
    </row>
    <row r="273" spans="1:21" x14ac:dyDescent="0.15">
      <c r="A273" s="110" t="s">
        <v>21</v>
      </c>
      <c r="B273" s="110" t="s">
        <v>27</v>
      </c>
      <c r="C273" s="110" t="s">
        <v>511</v>
      </c>
      <c r="D273" s="110" t="s">
        <v>514</v>
      </c>
      <c r="E273" s="110" t="s">
        <v>2</v>
      </c>
      <c r="F273" s="110" t="s">
        <v>18</v>
      </c>
      <c r="G273" s="171">
        <v>0</v>
      </c>
      <c r="H273" s="171">
        <v>0</v>
      </c>
      <c r="I273" s="171">
        <v>0</v>
      </c>
      <c r="J273" s="171">
        <v>0</v>
      </c>
      <c r="K273" s="171">
        <v>0</v>
      </c>
      <c r="L273" s="171">
        <v>0</v>
      </c>
      <c r="M273" s="171">
        <v>10.880100180952139</v>
      </c>
      <c r="N273" s="171">
        <v>0</v>
      </c>
      <c r="O273" s="171">
        <v>0</v>
      </c>
      <c r="P273" s="171">
        <v>0</v>
      </c>
      <c r="Q273" s="171">
        <v>0</v>
      </c>
      <c r="R273" s="171">
        <v>0</v>
      </c>
      <c r="S273" s="171">
        <v>0</v>
      </c>
      <c r="T273" s="171">
        <v>0</v>
      </c>
      <c r="U273" s="172">
        <v>-1</v>
      </c>
    </row>
    <row r="274" spans="1:21" x14ac:dyDescent="0.15">
      <c r="A274" s="110" t="s">
        <v>21</v>
      </c>
      <c r="B274" s="110" t="s">
        <v>30</v>
      </c>
      <c r="C274" s="110" t="s">
        <v>511</v>
      </c>
      <c r="D274" s="110" t="s">
        <v>509</v>
      </c>
      <c r="E274" s="110" t="s">
        <v>2</v>
      </c>
      <c r="F274" s="110" t="s">
        <v>41</v>
      </c>
      <c r="G274" s="171">
        <v>165.63125266223881</v>
      </c>
      <c r="H274" s="171">
        <v>264.35748882649182</v>
      </c>
      <c r="I274" s="171">
        <v>274.6926806181267</v>
      </c>
      <c r="J274" s="171">
        <v>410.01083647924202</v>
      </c>
      <c r="K274" s="171">
        <v>1048.8570743235509</v>
      </c>
      <c r="L274" s="171">
        <v>2119.927440223395</v>
      </c>
      <c r="M274" s="171">
        <v>2126.096630038056</v>
      </c>
      <c r="N274" s="171">
        <v>2924.472055354418</v>
      </c>
      <c r="O274" s="171">
        <v>3896.0712879529001</v>
      </c>
      <c r="P274" s="171">
        <v>5116.5571748661714</v>
      </c>
      <c r="Q274" s="171">
        <v>6667.1571938081324</v>
      </c>
      <c r="R274" s="171">
        <v>8665.0625246165728</v>
      </c>
      <c r="S274" s="171">
        <v>11234.16226916543</v>
      </c>
      <c r="T274" s="171">
        <v>14489.037285024549</v>
      </c>
      <c r="U274" s="172">
        <v>0.31542235644945921</v>
      </c>
    </row>
    <row r="275" spans="1:21" x14ac:dyDescent="0.15">
      <c r="A275" s="110" t="s">
        <v>21</v>
      </c>
      <c r="B275" s="110" t="s">
        <v>31</v>
      </c>
      <c r="C275" s="110" t="s">
        <v>511</v>
      </c>
      <c r="D275" s="110" t="s">
        <v>509</v>
      </c>
      <c r="E275" s="110" t="s">
        <v>2</v>
      </c>
      <c r="F275" s="110" t="s">
        <v>41</v>
      </c>
      <c r="G275" s="171">
        <v>404.82486567353322</v>
      </c>
      <c r="H275" s="171">
        <v>363.15957528145748</v>
      </c>
      <c r="I275" s="171">
        <v>1154.6642656635161</v>
      </c>
      <c r="J275" s="171">
        <v>1356.073207911259</v>
      </c>
      <c r="K275" s="171">
        <v>1946.8301651979641</v>
      </c>
      <c r="L275" s="171">
        <v>2480.043871570073</v>
      </c>
      <c r="M275" s="171">
        <v>2696.5187110218499</v>
      </c>
      <c r="N275" s="171">
        <v>3582.075054985411</v>
      </c>
      <c r="O275" s="171">
        <v>4809.3292586670041</v>
      </c>
      <c r="P275" s="171">
        <v>6421.4934149467308</v>
      </c>
      <c r="Q275" s="171">
        <v>8329.5433720068249</v>
      </c>
      <c r="R275" s="171">
        <v>10773.419461446611</v>
      </c>
      <c r="S275" s="171">
        <v>13898.747578064</v>
      </c>
      <c r="T275" s="171">
        <v>17839.929873224999</v>
      </c>
      <c r="U275" s="172">
        <v>0.30986669762803781</v>
      </c>
    </row>
    <row r="276" spans="1:21" x14ac:dyDescent="0.15">
      <c r="A276" s="110" t="s">
        <v>21</v>
      </c>
      <c r="B276" s="110" t="s">
        <v>47</v>
      </c>
      <c r="C276" s="110" t="s">
        <v>511</v>
      </c>
      <c r="D276" s="110" t="s">
        <v>510</v>
      </c>
      <c r="E276" s="110" t="s">
        <v>2</v>
      </c>
      <c r="F276" s="110" t="s">
        <v>2</v>
      </c>
      <c r="G276" s="171">
        <v>124.2532531221583</v>
      </c>
      <c r="H276" s="171">
        <v>242.90818307683239</v>
      </c>
      <c r="I276" s="171">
        <v>292.35432121114968</v>
      </c>
      <c r="J276" s="171">
        <v>304.61974441501911</v>
      </c>
      <c r="K276" s="171">
        <v>400.12653604826909</v>
      </c>
      <c r="L276" s="171">
        <v>545.62444624275156</v>
      </c>
      <c r="M276" s="171">
        <v>544.85071490380301</v>
      </c>
      <c r="N276" s="171">
        <v>742.02231879269493</v>
      </c>
      <c r="O276" s="171">
        <v>1009.15495729784</v>
      </c>
      <c r="P276" s="171">
        <v>1370.5185755428649</v>
      </c>
      <c r="Q276" s="171">
        <v>1855.3687324889479</v>
      </c>
      <c r="R276" s="171">
        <v>2443.9139829057472</v>
      </c>
      <c r="S276" s="171">
        <v>3200.4086938015989</v>
      </c>
      <c r="T276" s="171">
        <v>4158.1117447283359</v>
      </c>
      <c r="U276" s="172">
        <v>0.33686753207971742</v>
      </c>
    </row>
    <row r="277" spans="1:21" x14ac:dyDescent="0.15">
      <c r="A277" s="110" t="s">
        <v>21</v>
      </c>
      <c r="B277" s="110" t="s">
        <v>48</v>
      </c>
      <c r="C277" s="110" t="s">
        <v>511</v>
      </c>
      <c r="D277" s="110" t="s">
        <v>511</v>
      </c>
      <c r="E277" s="110" t="s">
        <v>2</v>
      </c>
      <c r="F277" s="110" t="s">
        <v>2</v>
      </c>
      <c r="G277" s="171">
        <v>210.90379505658399</v>
      </c>
      <c r="H277" s="171">
        <v>319.43196566534431</v>
      </c>
      <c r="I277" s="171">
        <v>439.50828898900272</v>
      </c>
      <c r="J277" s="171">
        <v>691.7037204606163</v>
      </c>
      <c r="K277" s="171">
        <v>1155.2600807602389</v>
      </c>
      <c r="L277" s="171">
        <v>1681.754417166014</v>
      </c>
      <c r="M277" s="171">
        <v>1742.8951273237731</v>
      </c>
      <c r="N277" s="171">
        <v>2362.5636313419468</v>
      </c>
      <c r="O277" s="171">
        <v>3056.623186442017</v>
      </c>
      <c r="P277" s="171">
        <v>3932.5351604911862</v>
      </c>
      <c r="Q277" s="171">
        <v>5034.1727521300591</v>
      </c>
      <c r="R277" s="171">
        <v>6415.6793845373113</v>
      </c>
      <c r="S277" s="171">
        <v>8143.0370338167413</v>
      </c>
      <c r="T277" s="171">
        <v>10281.843465951641</v>
      </c>
      <c r="U277" s="172">
        <v>0.28858848890707089</v>
      </c>
    </row>
    <row r="278" spans="1:21" x14ac:dyDescent="0.15">
      <c r="A278" s="110" t="s">
        <v>21</v>
      </c>
      <c r="B278" s="110" t="s">
        <v>50</v>
      </c>
      <c r="C278" s="110" t="s">
        <v>511</v>
      </c>
      <c r="D278" s="110" t="s">
        <v>42</v>
      </c>
      <c r="E278" s="110" t="s">
        <v>2</v>
      </c>
      <c r="F278" s="110" t="s">
        <v>42</v>
      </c>
      <c r="G278" s="171">
        <v>0</v>
      </c>
      <c r="H278" s="171">
        <v>0</v>
      </c>
      <c r="I278" s="171">
        <v>0</v>
      </c>
      <c r="J278" s="171">
        <v>43.848096384191209</v>
      </c>
      <c r="K278" s="171">
        <v>43.741350497833722</v>
      </c>
      <c r="L278" s="171">
        <v>43.634604611476242</v>
      </c>
      <c r="M278" s="171">
        <v>48.960450814284627</v>
      </c>
      <c r="N278" s="171">
        <v>67.036077160496333</v>
      </c>
      <c r="O278" s="171">
        <v>87.915345048784147</v>
      </c>
      <c r="P278" s="171">
        <v>115.0458056401807</v>
      </c>
      <c r="Q278" s="171">
        <v>150.2342895497828</v>
      </c>
      <c r="R278" s="171">
        <v>195.79509650092569</v>
      </c>
      <c r="S278" s="171">
        <v>254.68046330011731</v>
      </c>
      <c r="T278" s="171">
        <v>329.59236313080748</v>
      </c>
      <c r="U278" s="172">
        <v>0.31312035405273142</v>
      </c>
    </row>
    <row r="279" spans="1:21" x14ac:dyDescent="0.15">
      <c r="A279" s="110" t="s">
        <v>21</v>
      </c>
      <c r="B279" s="110" t="s">
        <v>37</v>
      </c>
      <c r="C279" s="110" t="s">
        <v>511</v>
      </c>
      <c r="D279" s="110" t="s">
        <v>509</v>
      </c>
      <c r="E279" s="110" t="s">
        <v>2</v>
      </c>
      <c r="F279" s="110" t="s">
        <v>41</v>
      </c>
      <c r="G279" s="171">
        <v>55.210417554079577</v>
      </c>
      <c r="H279" s="171">
        <v>55.074476838852462</v>
      </c>
      <c r="I279" s="171">
        <v>54.93853612362534</v>
      </c>
      <c r="J279" s="171">
        <v>54.810120480239007</v>
      </c>
      <c r="K279" s="171">
        <v>109.3533762445843</v>
      </c>
      <c r="L279" s="171">
        <v>109.08651152869059</v>
      </c>
      <c r="M279" s="171">
        <v>108.8010018095214</v>
      </c>
      <c r="N279" s="171">
        <v>0</v>
      </c>
      <c r="O279" s="171">
        <v>0</v>
      </c>
      <c r="P279" s="171">
        <v>0</v>
      </c>
      <c r="Q279" s="171">
        <v>0</v>
      </c>
      <c r="R279" s="171">
        <v>0</v>
      </c>
      <c r="S279" s="171">
        <v>0</v>
      </c>
      <c r="T279" s="171">
        <v>0</v>
      </c>
      <c r="U279" s="172">
        <v>-1</v>
      </c>
    </row>
    <row r="280" spans="1:21" x14ac:dyDescent="0.15">
      <c r="A280" s="110" t="s">
        <v>21</v>
      </c>
      <c r="B280" s="110" t="s">
        <v>38</v>
      </c>
      <c r="C280" s="110" t="s">
        <v>511</v>
      </c>
      <c r="D280" s="110" t="s">
        <v>511</v>
      </c>
      <c r="E280" s="110" t="s">
        <v>2</v>
      </c>
      <c r="F280" s="110" t="s">
        <v>2</v>
      </c>
      <c r="G280" s="171">
        <v>8790.1785741575914</v>
      </c>
      <c r="H280" s="171">
        <v>13232.57030901189</v>
      </c>
      <c r="I280" s="171">
        <v>18916.408370344441</v>
      </c>
      <c r="J280" s="171">
        <v>25676.80269575604</v>
      </c>
      <c r="K280" s="171">
        <v>35598.332038538938</v>
      </c>
      <c r="L280" s="171">
        <v>49884.392923882777</v>
      </c>
      <c r="M280" s="171">
        <v>69846.336979229149</v>
      </c>
      <c r="N280" s="171">
        <v>95132.617466561234</v>
      </c>
      <c r="O280" s="171">
        <v>128974.76760284429</v>
      </c>
      <c r="P280" s="171">
        <v>174088.08718596521</v>
      </c>
      <c r="Q280" s="171">
        <v>233999.15685997519</v>
      </c>
      <c r="R280" s="171">
        <v>311678.44054371829</v>
      </c>
      <c r="S280" s="171">
        <v>411359.01657970023</v>
      </c>
      <c r="T280" s="171">
        <v>537291.07261728845</v>
      </c>
      <c r="U280" s="172">
        <v>0.33838436842271008</v>
      </c>
    </row>
    <row r="281" spans="1:21" x14ac:dyDescent="0.15">
      <c r="A281" s="110" t="s">
        <v>21</v>
      </c>
      <c r="B281" s="110" t="s">
        <v>204</v>
      </c>
      <c r="C281" s="110" t="s">
        <v>511</v>
      </c>
      <c r="D281" s="110" t="s">
        <v>512</v>
      </c>
      <c r="E281" s="110" t="s">
        <v>2</v>
      </c>
      <c r="F281" s="110" t="s">
        <v>2</v>
      </c>
      <c r="G281" s="171">
        <v>0</v>
      </c>
      <c r="H281" s="171">
        <v>22.029790735540981</v>
      </c>
      <c r="I281" s="171">
        <v>43.950828898900269</v>
      </c>
      <c r="J281" s="171">
        <v>32.88607228814341</v>
      </c>
      <c r="K281" s="171">
        <v>142.15938911795959</v>
      </c>
      <c r="L281" s="171">
        <v>152.7211161401668</v>
      </c>
      <c r="M281" s="171">
        <v>228.48210379999489</v>
      </c>
      <c r="N281" s="171">
        <v>286.60535085371657</v>
      </c>
      <c r="O281" s="171">
        <v>358.4103153960076</v>
      </c>
      <c r="P281" s="171">
        <v>450.96777561121968</v>
      </c>
      <c r="Q281" s="171">
        <v>587.60924835734693</v>
      </c>
      <c r="R281" s="171">
        <v>763.86828847140919</v>
      </c>
      <c r="S281" s="171">
        <v>990.85294539591689</v>
      </c>
      <c r="T281" s="171">
        <v>1278.889372512949</v>
      </c>
      <c r="U281" s="172">
        <v>0.27895245085139558</v>
      </c>
    </row>
    <row r="282" spans="1:21" x14ac:dyDescent="0.15">
      <c r="A282" s="110" t="s">
        <v>21</v>
      </c>
      <c r="B282" s="110" t="s">
        <v>142</v>
      </c>
      <c r="C282" s="110" t="s">
        <v>511</v>
      </c>
      <c r="D282" s="110" t="s">
        <v>511</v>
      </c>
      <c r="E282" s="110" t="s">
        <v>2</v>
      </c>
      <c r="F282" s="110" t="s">
        <v>2</v>
      </c>
      <c r="G282" s="171">
        <v>3.312625053244775</v>
      </c>
      <c r="H282" s="171">
        <v>4.7958854431272728</v>
      </c>
      <c r="I282" s="171">
        <v>42.531217125465787</v>
      </c>
      <c r="J282" s="171">
        <v>79.803535419227998</v>
      </c>
      <c r="K282" s="171">
        <v>106.6195418384697</v>
      </c>
      <c r="L282" s="171">
        <v>129.81294871914179</v>
      </c>
      <c r="M282" s="171">
        <v>128.38518213523531</v>
      </c>
      <c r="N282" s="171">
        <v>176.29919230979419</v>
      </c>
      <c r="O282" s="171">
        <v>231.41305776986039</v>
      </c>
      <c r="P282" s="171">
        <v>300.97388488091963</v>
      </c>
      <c r="Q282" s="171">
        <v>390.31988202410213</v>
      </c>
      <c r="R282" s="171">
        <v>505.0592671330445</v>
      </c>
      <c r="S282" s="171">
        <v>652.24244025494738</v>
      </c>
      <c r="T282" s="171">
        <v>838.16926042278931</v>
      </c>
      <c r="U282" s="172">
        <v>0.30738170688584798</v>
      </c>
    </row>
    <row r="283" spans="1:21" x14ac:dyDescent="0.15">
      <c r="A283" s="110" t="s">
        <v>21</v>
      </c>
      <c r="B283" s="110" t="s">
        <v>13</v>
      </c>
      <c r="C283" s="110" t="s">
        <v>511</v>
      </c>
      <c r="D283" s="110" t="s">
        <v>511</v>
      </c>
      <c r="E283" s="110" t="s">
        <v>2</v>
      </c>
      <c r="F283" s="110" t="s">
        <v>2</v>
      </c>
      <c r="G283" s="171">
        <v>563.21803259443209</v>
      </c>
      <c r="H283" s="171">
        <v>603.40698314183533</v>
      </c>
      <c r="I283" s="171">
        <v>961.63028439043228</v>
      </c>
      <c r="J283" s="171">
        <v>1380.2505349126391</v>
      </c>
      <c r="K283" s="171">
        <v>1770.68623196207</v>
      </c>
      <c r="L283" s="171">
        <v>2480.2918681482311</v>
      </c>
      <c r="M283" s="171">
        <v>2950.7535016123388</v>
      </c>
      <c r="N283" s="171">
        <v>4056.7706280320399</v>
      </c>
      <c r="O283" s="171">
        <v>5545.6890869130484</v>
      </c>
      <c r="P283" s="171">
        <v>7538.4770673878147</v>
      </c>
      <c r="Q283" s="171">
        <v>10191.026593104791</v>
      </c>
      <c r="R283" s="171">
        <v>13703.533647891791</v>
      </c>
      <c r="S283" s="171">
        <v>17898.26385226721</v>
      </c>
      <c r="T283" s="171">
        <v>23049.372909676171</v>
      </c>
      <c r="U283" s="172">
        <v>0.34131972701309721</v>
      </c>
    </row>
    <row r="284" spans="1:21" x14ac:dyDescent="0.15">
      <c r="A284" s="110" t="s">
        <v>21</v>
      </c>
      <c r="B284" s="110" t="s">
        <v>211</v>
      </c>
      <c r="C284" s="110" t="s">
        <v>511</v>
      </c>
      <c r="D284" s="110" t="s">
        <v>510</v>
      </c>
      <c r="E284" s="110" t="s">
        <v>2</v>
      </c>
      <c r="F284" s="110" t="s">
        <v>2</v>
      </c>
      <c r="G284" s="171">
        <v>0.73540276182034015</v>
      </c>
      <c r="H284" s="171">
        <v>1.101489536777049</v>
      </c>
      <c r="I284" s="171">
        <v>0</v>
      </c>
      <c r="J284" s="171">
        <v>5.4810120480239011</v>
      </c>
      <c r="K284" s="171">
        <v>7.6547363371209016</v>
      </c>
      <c r="L284" s="171">
        <v>2.181730230573812</v>
      </c>
      <c r="M284" s="171">
        <v>2.1760200361904278</v>
      </c>
      <c r="N284" s="171">
        <v>2.8630189155159251</v>
      </c>
      <c r="O284" s="171">
        <v>3.602068195600018</v>
      </c>
      <c r="P284" s="171">
        <v>4.4937092047239959</v>
      </c>
      <c r="Q284" s="171">
        <v>5.6040150565866664</v>
      </c>
      <c r="R284" s="171">
        <v>6.9836710777323168</v>
      </c>
      <c r="S284" s="171">
        <v>8.702092633425238</v>
      </c>
      <c r="T284" s="171">
        <v>10.796430513216951</v>
      </c>
      <c r="U284" s="172">
        <v>0.25711179311423638</v>
      </c>
    </row>
    <row r="285" spans="1:21" x14ac:dyDescent="0.15">
      <c r="A285" s="110" t="s">
        <v>21</v>
      </c>
      <c r="B285" s="110" t="s">
        <v>217</v>
      </c>
      <c r="C285" s="110" t="s">
        <v>511</v>
      </c>
      <c r="D285" s="110" t="s">
        <v>511</v>
      </c>
      <c r="E285" s="110" t="s">
        <v>2</v>
      </c>
      <c r="F285" s="110" t="s">
        <v>2</v>
      </c>
      <c r="G285" s="171">
        <v>20.979958670550239</v>
      </c>
      <c r="H285" s="171">
        <v>55.074476838852462</v>
      </c>
      <c r="I285" s="171">
        <v>109.87707224725069</v>
      </c>
      <c r="J285" s="171">
        <v>142.50631324862141</v>
      </c>
      <c r="K285" s="171">
        <v>168.41919941665981</v>
      </c>
      <c r="L285" s="171">
        <v>234.68599978668479</v>
      </c>
      <c r="M285" s="171">
        <v>309.14484513904068</v>
      </c>
      <c r="N285" s="171">
        <v>416.91718672615087</v>
      </c>
      <c r="O285" s="171">
        <v>531.10160433176475</v>
      </c>
      <c r="P285" s="171">
        <v>671.1084807026466</v>
      </c>
      <c r="Q285" s="171">
        <v>839.52451283328116</v>
      </c>
      <c r="R285" s="171">
        <v>1048.7411601802551</v>
      </c>
      <c r="S285" s="171">
        <v>1306.869498076594</v>
      </c>
      <c r="T285" s="171">
        <v>1621.393930676935</v>
      </c>
      <c r="U285" s="172">
        <v>0.26712096415553138</v>
      </c>
    </row>
    <row r="286" spans="1:21" x14ac:dyDescent="0.15">
      <c r="A286" s="110" t="s">
        <v>21</v>
      </c>
      <c r="B286" s="110" t="s">
        <v>143</v>
      </c>
      <c r="C286" s="110" t="s">
        <v>511</v>
      </c>
      <c r="D286" s="110" t="s">
        <v>511</v>
      </c>
      <c r="E286" s="110" t="s">
        <v>2</v>
      </c>
      <c r="F286" s="110" t="s">
        <v>2</v>
      </c>
      <c r="G286" s="171">
        <v>11.042083510815919</v>
      </c>
      <c r="H286" s="171">
        <v>34.146175640088529</v>
      </c>
      <c r="I286" s="171">
        <v>38.456975286537741</v>
      </c>
      <c r="J286" s="171">
        <v>38.367084336167309</v>
      </c>
      <c r="K286" s="171">
        <v>293.06704833548588</v>
      </c>
      <c r="L286" s="171">
        <v>365.4398136211135</v>
      </c>
      <c r="M286" s="171">
        <v>484.16445805237032</v>
      </c>
      <c r="N286" s="171">
        <v>673.10005415730473</v>
      </c>
      <c r="O286" s="171">
        <v>891.5229321814154</v>
      </c>
      <c r="P286" s="171">
        <v>1165.977704078138</v>
      </c>
      <c r="Q286" s="171">
        <v>1520.272803459954</v>
      </c>
      <c r="R286" s="171">
        <v>1972.5659508557119</v>
      </c>
      <c r="S286" s="171">
        <v>2552.9496626160412</v>
      </c>
      <c r="T286" s="171">
        <v>3287.71913743196</v>
      </c>
      <c r="U286" s="172">
        <v>0.31474980452703272</v>
      </c>
    </row>
    <row r="287" spans="1:21" x14ac:dyDescent="0.15">
      <c r="A287" s="110" t="s">
        <v>21</v>
      </c>
      <c r="B287" s="110" t="s">
        <v>220</v>
      </c>
      <c r="C287" s="110" t="s">
        <v>511</v>
      </c>
      <c r="D287" s="110" t="s">
        <v>510</v>
      </c>
      <c r="E287" s="110" t="s">
        <v>2</v>
      </c>
      <c r="F287" s="110" t="s">
        <v>2</v>
      </c>
      <c r="G287" s="171">
        <v>35.873520909938748</v>
      </c>
      <c r="H287" s="171">
        <v>44.05958147108197</v>
      </c>
      <c r="I287" s="171">
        <v>79.647692130587075</v>
      </c>
      <c r="J287" s="171">
        <v>103.57797327873649</v>
      </c>
      <c r="K287" s="171">
        <v>125.756382681272</v>
      </c>
      <c r="L287" s="171">
        <v>387.25711592685161</v>
      </c>
      <c r="M287" s="171">
        <v>505.92465841427452</v>
      </c>
      <c r="N287" s="171">
        <v>683.5207428041158</v>
      </c>
      <c r="O287" s="171">
        <v>880.67438783592343</v>
      </c>
      <c r="P287" s="171">
        <v>1123.5878068936199</v>
      </c>
      <c r="Q287" s="171">
        <v>1413.2225083454489</v>
      </c>
      <c r="R287" s="171">
        <v>1773.9765081742109</v>
      </c>
      <c r="S287" s="171">
        <v>2222.5488913464378</v>
      </c>
      <c r="T287" s="171">
        <v>2772.2627760219971</v>
      </c>
      <c r="U287" s="172">
        <v>0.2750743420079973</v>
      </c>
    </row>
    <row r="288" spans="1:21" x14ac:dyDescent="0.15">
      <c r="A288" s="110" t="s">
        <v>21</v>
      </c>
      <c r="B288" s="110" t="s">
        <v>113</v>
      </c>
      <c r="C288" s="110" t="s">
        <v>511</v>
      </c>
      <c r="D288" s="110" t="s">
        <v>509</v>
      </c>
      <c r="E288" s="110" t="s">
        <v>2</v>
      </c>
      <c r="F288" s="110" t="s">
        <v>41</v>
      </c>
      <c r="G288" s="171">
        <v>69.56512611814027</v>
      </c>
      <c r="H288" s="171">
        <v>126.67129672936071</v>
      </c>
      <c r="I288" s="171">
        <v>153.82790114615099</v>
      </c>
      <c r="J288" s="171">
        <v>163.46833734466921</v>
      </c>
      <c r="K288" s="171">
        <v>163.094726742418</v>
      </c>
      <c r="L288" s="171">
        <v>252.7211161401668</v>
      </c>
      <c r="M288" s="171">
        <v>252.32140253333</v>
      </c>
      <c r="N288" s="171">
        <v>342.9358888156865</v>
      </c>
      <c r="O288" s="171">
        <v>461.16372339029681</v>
      </c>
      <c r="P288" s="171">
        <v>615.5961925542515</v>
      </c>
      <c r="Q288" s="171">
        <v>801.25610372759877</v>
      </c>
      <c r="R288" s="171">
        <v>1038.5969000629109</v>
      </c>
      <c r="S288" s="171">
        <v>1341.025470656321</v>
      </c>
      <c r="T288" s="171">
        <v>1722.0747206309329</v>
      </c>
      <c r="U288" s="172">
        <v>0.3156999042059867</v>
      </c>
    </row>
    <row r="289" spans="1:21" x14ac:dyDescent="0.15">
      <c r="A289" s="110" t="s">
        <v>21</v>
      </c>
      <c r="B289" s="110" t="s">
        <v>114</v>
      </c>
      <c r="C289" s="110" t="s">
        <v>511</v>
      </c>
      <c r="D289" s="110" t="s">
        <v>43</v>
      </c>
      <c r="E289" s="110" t="s">
        <v>2</v>
      </c>
      <c r="F289" s="110" t="s">
        <v>43</v>
      </c>
      <c r="G289" s="171">
        <v>11.042083510815919</v>
      </c>
      <c r="H289" s="171">
        <v>0</v>
      </c>
      <c r="I289" s="171">
        <v>0</v>
      </c>
      <c r="J289" s="171">
        <v>21.924048192095601</v>
      </c>
      <c r="K289" s="171">
        <v>21.870675248916861</v>
      </c>
      <c r="L289" s="171">
        <v>21.817302305738121</v>
      </c>
      <c r="M289" s="171">
        <v>21.760200361904278</v>
      </c>
      <c r="N289" s="171">
        <v>29.87732185845336</v>
      </c>
      <c r="O289" s="171">
        <v>40.085580405449683</v>
      </c>
      <c r="P289" s="171">
        <v>53.655589766513899</v>
      </c>
      <c r="Q289" s="171">
        <v>71.590906468513154</v>
      </c>
      <c r="R289" s="171">
        <v>95.252499304998423</v>
      </c>
      <c r="S289" s="171">
        <v>126.4076622786565</v>
      </c>
      <c r="T289" s="171">
        <v>166.8432259469744</v>
      </c>
      <c r="U289" s="172">
        <v>0.33775922811727771</v>
      </c>
    </row>
    <row r="290" spans="1:21" x14ac:dyDescent="0.15">
      <c r="A290" s="110" t="s">
        <v>21</v>
      </c>
      <c r="B290" s="110" t="s">
        <v>224</v>
      </c>
      <c r="C290" s="110" t="s">
        <v>511</v>
      </c>
      <c r="D290" s="110" t="s">
        <v>43</v>
      </c>
      <c r="E290" s="110" t="s">
        <v>2</v>
      </c>
      <c r="F290" s="110" t="s">
        <v>43</v>
      </c>
      <c r="G290" s="171">
        <v>0</v>
      </c>
      <c r="H290" s="171">
        <v>0.68512649187532459</v>
      </c>
      <c r="I290" s="171">
        <v>6.5926243348350404</v>
      </c>
      <c r="J290" s="171">
        <v>6.5772144576286813</v>
      </c>
      <c r="K290" s="171">
        <v>8.7482700995667457</v>
      </c>
      <c r="L290" s="171">
        <v>10.90865115286906</v>
      </c>
      <c r="M290" s="171">
        <v>8.7040801447617131</v>
      </c>
      <c r="N290" s="171">
        <v>13.0027225239619</v>
      </c>
      <c r="O290" s="171">
        <v>18.837158040598911</v>
      </c>
      <c r="P290" s="171">
        <v>27.038979102610281</v>
      </c>
      <c r="Q290" s="171">
        <v>38.495981923877068</v>
      </c>
      <c r="R290" s="171">
        <v>54.41678195339788</v>
      </c>
      <c r="S290" s="171">
        <v>76.434142302670111</v>
      </c>
      <c r="T290" s="171">
        <v>106.69158453014759</v>
      </c>
      <c r="U290" s="172">
        <v>0.43049635271579739</v>
      </c>
    </row>
    <row r="291" spans="1:21" x14ac:dyDescent="0.15">
      <c r="A291" s="110" t="s">
        <v>21</v>
      </c>
      <c r="B291" s="110" t="s">
        <v>95</v>
      </c>
      <c r="C291" s="110" t="s">
        <v>511</v>
      </c>
      <c r="D291" s="110" t="s">
        <v>511</v>
      </c>
      <c r="E291" s="110" t="s">
        <v>2</v>
      </c>
      <c r="F291" s="110" t="s">
        <v>2</v>
      </c>
      <c r="G291" s="171">
        <v>545.01695357747417</v>
      </c>
      <c r="H291" s="171">
        <v>1050.7007215503211</v>
      </c>
      <c r="I291" s="171">
        <v>1844.4615313525289</v>
      </c>
      <c r="J291" s="171">
        <v>3045.067021856692</v>
      </c>
      <c r="K291" s="171">
        <v>4419.816269968187</v>
      </c>
      <c r="L291" s="171">
        <v>5736.2966101569136</v>
      </c>
      <c r="M291" s="171">
        <v>7068.8896752732599</v>
      </c>
      <c r="N291" s="171">
        <v>9802.5267781050225</v>
      </c>
      <c r="O291" s="171">
        <v>13367.48403219495</v>
      </c>
      <c r="P291" s="171">
        <v>17623.54284393373</v>
      </c>
      <c r="Q291" s="171">
        <v>23156.585913633749</v>
      </c>
      <c r="R291" s="171">
        <v>30286.637510044351</v>
      </c>
      <c r="S291" s="171">
        <v>39490.453518207243</v>
      </c>
      <c r="T291" s="171">
        <v>51189.896014568629</v>
      </c>
      <c r="U291" s="172">
        <v>0.32688502259706298</v>
      </c>
    </row>
    <row r="292" spans="1:21" x14ac:dyDescent="0.15">
      <c r="A292" s="110" t="s">
        <v>21</v>
      </c>
      <c r="B292" s="110" t="s">
        <v>36</v>
      </c>
      <c r="C292" s="110" t="s">
        <v>511</v>
      </c>
      <c r="D292" s="110" t="s">
        <v>513</v>
      </c>
      <c r="E292" s="110" t="s">
        <v>2</v>
      </c>
      <c r="F292" s="110" t="s">
        <v>41</v>
      </c>
      <c r="G292" s="171">
        <v>255.0721290998477</v>
      </c>
      <c r="H292" s="171">
        <v>474.74199035090822</v>
      </c>
      <c r="I292" s="171">
        <v>680.36120420597661</v>
      </c>
      <c r="J292" s="171">
        <v>767.87839997757408</v>
      </c>
      <c r="K292" s="171">
        <v>842.65378163524883</v>
      </c>
      <c r="L292" s="171">
        <v>1206.142064219363</v>
      </c>
      <c r="M292" s="171">
        <v>1301.578879651403</v>
      </c>
      <c r="N292" s="171">
        <v>1683.0515665108969</v>
      </c>
      <c r="O292" s="171">
        <v>2171.2450372196599</v>
      </c>
      <c r="P292" s="171">
        <v>2791.0868725116552</v>
      </c>
      <c r="Q292" s="171">
        <v>3523.7631426441549</v>
      </c>
      <c r="R292" s="171">
        <v>4438.1566241088276</v>
      </c>
      <c r="S292" s="171">
        <v>5579.4341156006067</v>
      </c>
      <c r="T292" s="171">
        <v>7155.831810542757</v>
      </c>
      <c r="U292" s="172">
        <v>0.27567891081538393</v>
      </c>
    </row>
    <row r="293" spans="1:21" x14ac:dyDescent="0.15">
      <c r="A293" s="110" t="s">
        <v>21</v>
      </c>
      <c r="B293" s="110" t="s">
        <v>115</v>
      </c>
      <c r="C293" s="110" t="s">
        <v>511</v>
      </c>
      <c r="D293" s="110" t="s">
        <v>42</v>
      </c>
      <c r="E293" s="110" t="s">
        <v>2</v>
      </c>
      <c r="F293" s="110" t="s">
        <v>42</v>
      </c>
      <c r="G293" s="171">
        <v>1.3736351887455001</v>
      </c>
      <c r="H293" s="171">
        <v>0</v>
      </c>
      <c r="I293" s="171">
        <v>0</v>
      </c>
      <c r="J293" s="171">
        <v>43.848096384191209</v>
      </c>
      <c r="K293" s="171">
        <v>87.482700995667443</v>
      </c>
      <c r="L293" s="171">
        <v>109.08651152869059</v>
      </c>
      <c r="M293" s="171">
        <v>108.8010018095214</v>
      </c>
      <c r="N293" s="171">
        <v>147.56660815463431</v>
      </c>
      <c r="O293" s="171">
        <v>191.21132852858409</v>
      </c>
      <c r="P293" s="171">
        <v>246.73908045005501</v>
      </c>
      <c r="Q293" s="171">
        <v>317.35015201481639</v>
      </c>
      <c r="R293" s="171">
        <v>406.97391416287093</v>
      </c>
      <c r="S293" s="171">
        <v>520.63268274792426</v>
      </c>
      <c r="T293" s="171">
        <v>662.8157218331728</v>
      </c>
      <c r="U293" s="172">
        <v>0.2945193847176828</v>
      </c>
    </row>
    <row r="294" spans="1:21" x14ac:dyDescent="0.15">
      <c r="A294" s="110" t="s">
        <v>21</v>
      </c>
      <c r="B294" s="110" t="s">
        <v>116</v>
      </c>
      <c r="C294" s="110" t="s">
        <v>511</v>
      </c>
      <c r="D294" s="110" t="s">
        <v>511</v>
      </c>
      <c r="E294" s="110" t="s">
        <v>2</v>
      </c>
      <c r="F294" s="110" t="s">
        <v>2</v>
      </c>
      <c r="G294" s="171">
        <v>7711.4320070398298</v>
      </c>
      <c r="H294" s="171">
        <v>12263.03954544505</v>
      </c>
      <c r="I294" s="171">
        <v>18172.97427973483</v>
      </c>
      <c r="J294" s="171">
        <v>28365.413540520251</v>
      </c>
      <c r="K294" s="171">
        <v>45334.57136068125</v>
      </c>
      <c r="L294" s="171">
        <v>63445.217223064763</v>
      </c>
      <c r="M294" s="171">
        <v>83355.86885165218</v>
      </c>
      <c r="N294" s="171">
        <v>115272.5872890257</v>
      </c>
      <c r="O294" s="171">
        <v>157755.21306394151</v>
      </c>
      <c r="P294" s="171">
        <v>213596.75557487039</v>
      </c>
      <c r="Q294" s="171">
        <v>286694.47734231671</v>
      </c>
      <c r="R294" s="171">
        <v>380068.06229518697</v>
      </c>
      <c r="S294" s="171">
        <v>497767.46109920001</v>
      </c>
      <c r="T294" s="171">
        <v>646215.9456166029</v>
      </c>
      <c r="U294" s="172">
        <v>0.33987125371495802</v>
      </c>
    </row>
    <row r="295" spans="1:21" x14ac:dyDescent="0.15">
      <c r="A295" s="110" t="s">
        <v>21</v>
      </c>
      <c r="B295" s="110" t="s">
        <v>33</v>
      </c>
      <c r="C295" s="110" t="s">
        <v>511</v>
      </c>
      <c r="D295" s="110" t="s">
        <v>515</v>
      </c>
      <c r="E295" s="110" t="s">
        <v>2</v>
      </c>
      <c r="F295" s="110" t="s">
        <v>18</v>
      </c>
      <c r="G295" s="171">
        <v>0.17115229441764671</v>
      </c>
      <c r="H295" s="171">
        <v>0.17073087820044261</v>
      </c>
      <c r="I295" s="171">
        <v>11.19867120343979</v>
      </c>
      <c r="J295" s="171">
        <v>22.134519054739719</v>
      </c>
      <c r="K295" s="171">
        <v>33.015971355764897</v>
      </c>
      <c r="L295" s="171">
        <v>44.725469726763137</v>
      </c>
      <c r="M295" s="171">
        <v>44.608410741903768</v>
      </c>
      <c r="N295" s="171">
        <v>64.307897955334582</v>
      </c>
      <c r="O295" s="171">
        <v>92.11453981031076</v>
      </c>
      <c r="P295" s="171">
        <v>131.1467736731762</v>
      </c>
      <c r="Q295" s="171">
        <v>185.6531862965787</v>
      </c>
      <c r="R295" s="171">
        <v>261.40364252936769</v>
      </c>
      <c r="S295" s="171">
        <v>366.05234381857417</v>
      </c>
      <c r="T295" s="171">
        <v>487.93772823368079</v>
      </c>
      <c r="U295" s="172">
        <v>0.40741149144304839</v>
      </c>
    </row>
    <row r="296" spans="1:21" x14ac:dyDescent="0.15">
      <c r="A296" s="110" t="s">
        <v>21</v>
      </c>
      <c r="B296" s="110" t="s">
        <v>472</v>
      </c>
      <c r="C296" s="110" t="s">
        <v>511</v>
      </c>
      <c r="D296" s="110" t="s">
        <v>511</v>
      </c>
      <c r="E296" s="110" t="s">
        <v>2</v>
      </c>
      <c r="F296" s="110" t="s">
        <v>2</v>
      </c>
      <c r="G296" s="171">
        <v>1583.7239977522111</v>
      </c>
      <c r="H296" s="171">
        <v>1817.4974823245309</v>
      </c>
      <c r="I296" s="171">
        <v>2517.7027235022661</v>
      </c>
      <c r="J296" s="171">
        <v>3690.90943323894</v>
      </c>
      <c r="K296" s="171">
        <v>4678.3962208024504</v>
      </c>
      <c r="L296" s="171">
        <v>6470.6377810095837</v>
      </c>
      <c r="M296" s="171">
        <v>7484.3552136046774</v>
      </c>
      <c r="N296" s="171">
        <v>10063.94781640369</v>
      </c>
      <c r="O296" s="171">
        <v>13454.120304405549</v>
      </c>
      <c r="P296" s="171">
        <v>17661.2503366044</v>
      </c>
      <c r="Q296" s="171">
        <v>22874.28814387746</v>
      </c>
      <c r="R296" s="171">
        <v>29502.243879439149</v>
      </c>
      <c r="S296" s="171">
        <v>37893.647467714123</v>
      </c>
      <c r="T296" s="171">
        <v>48373.814197392792</v>
      </c>
      <c r="U296" s="172">
        <v>0.30550764724616197</v>
      </c>
    </row>
    <row r="297" spans="1:21" x14ac:dyDescent="0.15">
      <c r="A297" s="110" t="s">
        <v>21</v>
      </c>
      <c r="B297" s="110" t="s">
        <v>128</v>
      </c>
      <c r="C297" s="110" t="s">
        <v>511</v>
      </c>
      <c r="D297" s="110" t="s">
        <v>510</v>
      </c>
      <c r="E297" s="110" t="s">
        <v>2</v>
      </c>
      <c r="F297" s="110" t="s">
        <v>2</v>
      </c>
      <c r="G297" s="171">
        <v>11.042083510815919</v>
      </c>
      <c r="H297" s="171">
        <v>0</v>
      </c>
      <c r="I297" s="171">
        <v>0</v>
      </c>
      <c r="J297" s="171">
        <v>0</v>
      </c>
      <c r="K297" s="171">
        <v>27.338344061146081</v>
      </c>
      <c r="L297" s="171">
        <v>32.725953458607179</v>
      </c>
      <c r="M297" s="171">
        <v>43.520400723808557</v>
      </c>
      <c r="N297" s="171">
        <v>59.454352327350321</v>
      </c>
      <c r="O297" s="171">
        <v>77.149528205480451</v>
      </c>
      <c r="P297" s="171">
        <v>98.742198298659588</v>
      </c>
      <c r="Q297" s="171">
        <v>125.5920040532483</v>
      </c>
      <c r="R297" s="171">
        <v>158.84540549373349</v>
      </c>
      <c r="S297" s="171">
        <v>199.90700902392311</v>
      </c>
      <c r="T297" s="171">
        <v>250.45554861193071</v>
      </c>
      <c r="U297" s="172">
        <v>0.28403488986128628</v>
      </c>
    </row>
    <row r="298" spans="1:21" x14ac:dyDescent="0.15">
      <c r="A298" s="110" t="s">
        <v>21</v>
      </c>
      <c r="B298" s="110" t="s">
        <v>99</v>
      </c>
      <c r="C298" s="110" t="s">
        <v>511</v>
      </c>
      <c r="D298" s="110" t="s">
        <v>509</v>
      </c>
      <c r="E298" s="110" t="s">
        <v>2</v>
      </c>
      <c r="F298" s="110" t="s">
        <v>41</v>
      </c>
      <c r="G298" s="171">
        <v>1.435470856406069</v>
      </c>
      <c r="H298" s="171">
        <v>12.116384904547539</v>
      </c>
      <c r="I298" s="171">
        <v>12.086477947197571</v>
      </c>
      <c r="J298" s="171">
        <v>12.058226505652581</v>
      </c>
      <c r="K298" s="171">
        <v>22.964209011362701</v>
      </c>
      <c r="L298" s="171">
        <v>22.908167421025031</v>
      </c>
      <c r="M298" s="171">
        <v>22.8482103799995</v>
      </c>
      <c r="N298" s="171">
        <v>29.761853498493441</v>
      </c>
      <c r="O298" s="171">
        <v>38.746614704186342</v>
      </c>
      <c r="P298" s="171">
        <v>50.332371887009593</v>
      </c>
      <c r="Q298" s="171">
        <v>65.258550336581735</v>
      </c>
      <c r="R298" s="171">
        <v>84.464178375441449</v>
      </c>
      <c r="S298" s="171">
        <v>109.14496878736</v>
      </c>
      <c r="T298" s="171">
        <v>140.33482343087431</v>
      </c>
      <c r="U298" s="172">
        <v>0.29603336017228399</v>
      </c>
    </row>
    <row r="299" spans="1:21" x14ac:dyDescent="0.15">
      <c r="A299" s="110" t="s">
        <v>21</v>
      </c>
      <c r="B299" s="110" t="s">
        <v>80</v>
      </c>
      <c r="C299" s="110" t="s">
        <v>511</v>
      </c>
      <c r="D299" s="110" t="s">
        <v>511</v>
      </c>
      <c r="E299" s="110" t="s">
        <v>2</v>
      </c>
      <c r="F299" s="110" t="s">
        <v>2</v>
      </c>
      <c r="G299" s="171">
        <v>1894.826648324952</v>
      </c>
      <c r="H299" s="171">
        <v>5584.1098536172976</v>
      </c>
      <c r="I299" s="171">
        <v>7474.7830267283234</v>
      </c>
      <c r="J299" s="171">
        <v>9604.1444549090502</v>
      </c>
      <c r="K299" s="171">
        <v>12315.32570062792</v>
      </c>
      <c r="L299" s="171">
        <v>17657.024085472622</v>
      </c>
      <c r="M299" s="171">
        <v>23571.98830291627</v>
      </c>
      <c r="N299" s="171">
        <v>32061.433033359779</v>
      </c>
      <c r="O299" s="171">
        <v>43617.173073939317</v>
      </c>
      <c r="P299" s="171">
        <v>59377.860349856957</v>
      </c>
      <c r="Q299" s="171">
        <v>80821.913763989374</v>
      </c>
      <c r="R299" s="171">
        <v>108706.4006435818</v>
      </c>
      <c r="S299" s="171">
        <v>144622.66191247851</v>
      </c>
      <c r="T299" s="171">
        <v>190222.8866217793</v>
      </c>
      <c r="U299" s="172">
        <v>0.34757319717915253</v>
      </c>
    </row>
    <row r="300" spans="1:21" x14ac:dyDescent="0.15">
      <c r="A300" s="110" t="s">
        <v>21</v>
      </c>
      <c r="B300" s="110" t="s">
        <v>51</v>
      </c>
      <c r="C300" s="110" t="s">
        <v>511</v>
      </c>
      <c r="D300" s="110" t="s">
        <v>511</v>
      </c>
      <c r="E300" s="110" t="s">
        <v>2</v>
      </c>
      <c r="F300" s="110" t="s">
        <v>2</v>
      </c>
      <c r="G300" s="171">
        <v>290.90810692584972</v>
      </c>
      <c r="H300" s="171">
        <v>679.0793143184186</v>
      </c>
      <c r="I300" s="171">
        <v>950.56084789461283</v>
      </c>
      <c r="J300" s="171">
        <v>1276.055556587869</v>
      </c>
      <c r="K300" s="171">
        <v>1721.35146684084</v>
      </c>
      <c r="L300" s="171">
        <v>2798.9829929140669</v>
      </c>
      <c r="M300" s="171">
        <v>3774.7685287551599</v>
      </c>
      <c r="N300" s="171">
        <v>4604.7949720128017</v>
      </c>
      <c r="O300" s="171">
        <v>5600.5534857870689</v>
      </c>
      <c r="P300" s="171">
        <v>6792.4621397792116</v>
      </c>
      <c r="Q300" s="171">
        <v>8216.6159593011653</v>
      </c>
      <c r="R300" s="171">
        <v>10224.23895934696</v>
      </c>
      <c r="S300" s="171">
        <v>12859.787529186369</v>
      </c>
      <c r="T300" s="171">
        <v>16100.81380204645</v>
      </c>
      <c r="U300" s="172">
        <v>0.2302515726368386</v>
      </c>
    </row>
    <row r="301" spans="1:21" x14ac:dyDescent="0.15">
      <c r="A301" s="110" t="s">
        <v>21</v>
      </c>
      <c r="B301" s="110" t="s">
        <v>140</v>
      </c>
      <c r="C301" s="110" t="s">
        <v>511</v>
      </c>
      <c r="D301" s="110" t="s">
        <v>42</v>
      </c>
      <c r="E301" s="110" t="s">
        <v>2</v>
      </c>
      <c r="F301" s="110" t="s">
        <v>42</v>
      </c>
      <c r="G301" s="171">
        <v>33.126250532447749</v>
      </c>
      <c r="H301" s="171">
        <v>55.074476838852462</v>
      </c>
      <c r="I301" s="171">
        <v>54.93853612362534</v>
      </c>
      <c r="J301" s="171">
        <v>54.810120480239007</v>
      </c>
      <c r="K301" s="171">
        <v>54.676688122292163</v>
      </c>
      <c r="L301" s="171">
        <v>54.543255764345297</v>
      </c>
      <c r="M301" s="171">
        <v>54.400500904760698</v>
      </c>
      <c r="N301" s="171">
        <v>74.017419991272178</v>
      </c>
      <c r="O301" s="171">
        <v>100.4499791673914</v>
      </c>
      <c r="P301" s="171">
        <v>136.00606621135691</v>
      </c>
      <c r="Q301" s="171">
        <v>183.7607658658483</v>
      </c>
      <c r="R301" s="171">
        <v>247.81284906687929</v>
      </c>
      <c r="S301" s="171">
        <v>333.61611127521269</v>
      </c>
      <c r="T301" s="171">
        <v>446.95986001401383</v>
      </c>
      <c r="U301" s="172">
        <v>0.35103474382058542</v>
      </c>
    </row>
    <row r="302" spans="1:21" x14ac:dyDescent="0.15">
      <c r="A302" s="110" t="s">
        <v>21</v>
      </c>
      <c r="B302" s="110" t="s">
        <v>81</v>
      </c>
      <c r="C302" s="110" t="s">
        <v>511</v>
      </c>
      <c r="D302" s="110" t="s">
        <v>509</v>
      </c>
      <c r="E302" s="110" t="s">
        <v>2</v>
      </c>
      <c r="F302" s="110" t="s">
        <v>41</v>
      </c>
      <c r="G302" s="171">
        <v>249.024958306184</v>
      </c>
      <c r="H302" s="171">
        <v>580.44999269706716</v>
      </c>
      <c r="I302" s="171">
        <v>625.65332227929264</v>
      </c>
      <c r="J302" s="171">
        <v>869.72787501960295</v>
      </c>
      <c r="K302" s="171">
        <v>1277.7344180796611</v>
      </c>
      <c r="L302" s="171">
        <v>1656.4798868927769</v>
      </c>
      <c r="M302" s="171">
        <v>1830.46273661806</v>
      </c>
      <c r="N302" s="171">
        <v>2500.5001966873119</v>
      </c>
      <c r="O302" s="171">
        <v>3373.6093527194421</v>
      </c>
      <c r="P302" s="171">
        <v>4520.6382219046218</v>
      </c>
      <c r="Q302" s="171">
        <v>5860.1269486705278</v>
      </c>
      <c r="R302" s="171">
        <v>7575.287826190638</v>
      </c>
      <c r="S302" s="171">
        <v>9762.6034859914798</v>
      </c>
      <c r="T302" s="171">
        <v>12517.07089622961</v>
      </c>
      <c r="U302" s="172">
        <v>0.31606519203862748</v>
      </c>
    </row>
    <row r="303" spans="1:21" x14ac:dyDescent="0.15">
      <c r="A303" s="110" t="s">
        <v>21</v>
      </c>
      <c r="B303" s="110" t="s">
        <v>100</v>
      </c>
      <c r="C303" s="110" t="s">
        <v>511</v>
      </c>
      <c r="D303" s="110" t="s">
        <v>44</v>
      </c>
      <c r="E303" s="110" t="s">
        <v>2</v>
      </c>
      <c r="F303" s="110" t="s">
        <v>44</v>
      </c>
      <c r="G303" s="171">
        <v>12044.91871330028</v>
      </c>
      <c r="H303" s="171">
        <v>22068.033296680511</v>
      </c>
      <c r="I303" s="171">
        <v>29372.647433970418</v>
      </c>
      <c r="J303" s="171">
        <v>38038.397017789313</v>
      </c>
      <c r="K303" s="171">
        <v>47595.483970785317</v>
      </c>
      <c r="L303" s="171">
        <v>55427.43119066026</v>
      </c>
      <c r="M303" s="171">
        <v>59664.521149888351</v>
      </c>
      <c r="N303" s="171">
        <v>75931.301446079058</v>
      </c>
      <c r="O303" s="171">
        <v>98227.362532384243</v>
      </c>
      <c r="P303" s="171">
        <v>126692.7794532041</v>
      </c>
      <c r="Q303" s="171">
        <v>163149.5479453585</v>
      </c>
      <c r="R303" s="171">
        <v>209741.5352524076</v>
      </c>
      <c r="S303" s="171">
        <v>268578.36636317038</v>
      </c>
      <c r="T303" s="171">
        <v>342559.30101529782</v>
      </c>
      <c r="U303" s="172">
        <v>0.28360491701271973</v>
      </c>
    </row>
    <row r="304" spans="1:21" x14ac:dyDescent="0.15">
      <c r="A304" s="110" t="s">
        <v>21</v>
      </c>
      <c r="B304" s="110" t="s">
        <v>237</v>
      </c>
      <c r="C304" s="110" t="s">
        <v>511</v>
      </c>
      <c r="D304" s="110" t="s">
        <v>512</v>
      </c>
      <c r="E304" s="110" t="s">
        <v>2</v>
      </c>
      <c r="F304" s="110" t="s">
        <v>2</v>
      </c>
      <c r="G304" s="171">
        <v>0</v>
      </c>
      <c r="H304" s="171">
        <v>0</v>
      </c>
      <c r="I304" s="171">
        <v>0</v>
      </c>
      <c r="J304" s="171">
        <v>0</v>
      </c>
      <c r="K304" s="171">
        <v>0</v>
      </c>
      <c r="L304" s="171">
        <v>0</v>
      </c>
      <c r="M304" s="171">
        <v>435.20400723808558</v>
      </c>
      <c r="N304" s="171">
        <v>637.07771001313324</v>
      </c>
      <c r="O304" s="171">
        <v>887.33966759685029</v>
      </c>
      <c r="P304" s="171">
        <v>1220.6608784046141</v>
      </c>
      <c r="Q304" s="171">
        <v>1670.178787627975</v>
      </c>
      <c r="R304" s="171">
        <v>2273.291858626998</v>
      </c>
      <c r="S304" s="171">
        <v>3078.2080900139058</v>
      </c>
      <c r="T304" s="171">
        <v>4144.5080706791396</v>
      </c>
      <c r="U304" s="172">
        <v>0.37983046417882932</v>
      </c>
    </row>
    <row r="305" spans="1:21" x14ac:dyDescent="0.15">
      <c r="A305" s="110" t="s">
        <v>21</v>
      </c>
      <c r="B305" s="110" t="s">
        <v>103</v>
      </c>
      <c r="C305" s="110" t="s">
        <v>511</v>
      </c>
      <c r="D305" s="110" t="s">
        <v>511</v>
      </c>
      <c r="E305" s="110" t="s">
        <v>2</v>
      </c>
      <c r="F305" s="110" t="s">
        <v>2</v>
      </c>
      <c r="G305" s="171">
        <v>2540.6792074876612</v>
      </c>
      <c r="H305" s="171">
        <v>3993.899570816804</v>
      </c>
      <c r="I305" s="171">
        <v>5570.6687922131368</v>
      </c>
      <c r="J305" s="171">
        <v>8769.2187717783527</v>
      </c>
      <c r="K305" s="171">
        <v>12111.002095575701</v>
      </c>
      <c r="L305" s="171">
        <v>15204.14507296601</v>
      </c>
      <c r="M305" s="171">
        <v>18637.996629141879</v>
      </c>
      <c r="N305" s="171">
        <v>25576.866158027631</v>
      </c>
      <c r="O305" s="171">
        <v>33441.525673063028</v>
      </c>
      <c r="P305" s="171">
        <v>43140.379058438979</v>
      </c>
      <c r="Q305" s="171">
        <v>55420.41332319098</v>
      </c>
      <c r="R305" s="171">
        <v>70953.540992791954</v>
      </c>
      <c r="S305" s="171">
        <v>90585.125519488414</v>
      </c>
      <c r="T305" s="171">
        <v>115096.12842912191</v>
      </c>
      <c r="U305" s="172">
        <v>0.29703483691202498</v>
      </c>
    </row>
    <row r="306" spans="1:21" x14ac:dyDescent="0.15">
      <c r="A306" s="110" t="s">
        <v>22</v>
      </c>
      <c r="B306" s="110" t="s">
        <v>137</v>
      </c>
      <c r="C306" s="110" t="s">
        <v>516</v>
      </c>
      <c r="D306" s="110" t="s">
        <v>516</v>
      </c>
      <c r="E306" s="110" t="s">
        <v>108</v>
      </c>
      <c r="F306" s="110" t="s">
        <v>108</v>
      </c>
      <c r="G306" s="171">
        <v>120.5</v>
      </c>
      <c r="H306" s="171">
        <v>120.1489536777049</v>
      </c>
      <c r="I306" s="171">
        <v>141.75748882649179</v>
      </c>
      <c r="J306" s="171">
        <v>181.46328676909519</v>
      </c>
      <c r="K306" s="171">
        <v>402.15938911795962</v>
      </c>
      <c r="L306" s="171">
        <v>271.8124649872978</v>
      </c>
      <c r="M306" s="171">
        <v>195.28060108571279</v>
      </c>
      <c r="N306" s="171">
        <v>266.38405173406352</v>
      </c>
      <c r="O306" s="171">
        <v>361.20916899003902</v>
      </c>
      <c r="P306" s="171">
        <v>487.1024629641629</v>
      </c>
      <c r="Q306" s="171">
        <v>653.51024522141802</v>
      </c>
      <c r="R306" s="171">
        <v>872.56281638060284</v>
      </c>
      <c r="S306" s="171">
        <v>1159.8511784059481</v>
      </c>
      <c r="T306" s="171">
        <v>1534.2005071120111</v>
      </c>
      <c r="U306" s="172">
        <v>0.34242182008330091</v>
      </c>
    </row>
    <row r="307" spans="1:21" x14ac:dyDescent="0.15">
      <c r="A307" s="110" t="s">
        <v>22</v>
      </c>
      <c r="B307" s="110" t="s">
        <v>20</v>
      </c>
      <c r="C307" s="110" t="s">
        <v>516</v>
      </c>
      <c r="D307" s="110" t="s">
        <v>516</v>
      </c>
      <c r="E307" s="110" t="s">
        <v>108</v>
      </c>
      <c r="F307" s="110" t="s">
        <v>108</v>
      </c>
      <c r="G307" s="171">
        <v>86.3</v>
      </c>
      <c r="H307" s="171">
        <v>103.6266106260492</v>
      </c>
      <c r="I307" s="171">
        <v>130.77769809095079</v>
      </c>
      <c r="J307" s="171">
        <v>161.46328676909519</v>
      </c>
      <c r="K307" s="171">
        <v>269.64209011362698</v>
      </c>
      <c r="L307" s="171">
        <v>557.2546972676314</v>
      </c>
      <c r="M307" s="171">
        <v>1258.785353996187</v>
      </c>
      <c r="N307" s="171">
        <v>1603.8861489576791</v>
      </c>
      <c r="O307" s="171">
        <v>2034.2743138462499</v>
      </c>
      <c r="P307" s="171">
        <v>2569.897674287979</v>
      </c>
      <c r="Q307" s="171">
        <v>3234.6766361406599</v>
      </c>
      <c r="R307" s="171">
        <v>4057.1308794426232</v>
      </c>
      <c r="S307" s="171">
        <v>5072.4783645516782</v>
      </c>
      <c r="T307" s="171">
        <v>6309.4254018999018</v>
      </c>
      <c r="U307" s="172">
        <v>0.2589412014361161</v>
      </c>
    </row>
    <row r="308" spans="1:21" x14ac:dyDescent="0.15">
      <c r="A308" s="110" t="s">
        <v>22</v>
      </c>
      <c r="B308" s="110" t="s">
        <v>181</v>
      </c>
      <c r="C308" s="110" t="s">
        <v>516</v>
      </c>
      <c r="D308" s="110" t="s">
        <v>517</v>
      </c>
      <c r="E308" s="110" t="s">
        <v>108</v>
      </c>
      <c r="F308" s="110" t="s">
        <v>108</v>
      </c>
      <c r="G308" s="171">
        <v>0</v>
      </c>
      <c r="H308" s="171">
        <v>0</v>
      </c>
      <c r="I308" s="171">
        <v>0</v>
      </c>
      <c r="J308" s="171">
        <v>43.821095589698388</v>
      </c>
      <c r="K308" s="171">
        <v>32.806012873375288</v>
      </c>
      <c r="L308" s="171">
        <v>43.634604611476242</v>
      </c>
      <c r="M308" s="171">
        <v>54.400500904760698</v>
      </c>
      <c r="N308" s="171">
        <v>69.314905300254296</v>
      </c>
      <c r="O308" s="171">
        <v>87.710116368303943</v>
      </c>
      <c r="P308" s="171">
        <v>110.4365599622692</v>
      </c>
      <c r="Q308" s="171">
        <v>138.50821903206099</v>
      </c>
      <c r="R308" s="171">
        <v>173.13846330869899</v>
      </c>
      <c r="S308" s="171">
        <v>215.77176787698261</v>
      </c>
      <c r="T308" s="171">
        <v>267.51289004245962</v>
      </c>
      <c r="U308" s="172">
        <v>0.25551024013536222</v>
      </c>
    </row>
    <row r="309" spans="1:21" x14ac:dyDescent="0.15">
      <c r="A309" s="110" t="s">
        <v>22</v>
      </c>
      <c r="B309" s="110" t="s">
        <v>182</v>
      </c>
      <c r="C309" s="110" t="s">
        <v>516</v>
      </c>
      <c r="D309" s="110" t="s">
        <v>518</v>
      </c>
      <c r="E309" s="110" t="s">
        <v>108</v>
      </c>
      <c r="F309" s="110" t="s">
        <v>108</v>
      </c>
      <c r="G309" s="171">
        <v>0.66300000000000003</v>
      </c>
      <c r="H309" s="171">
        <v>0.82611715258278695</v>
      </c>
      <c r="I309" s="171">
        <v>0.82348430516557392</v>
      </c>
      <c r="J309" s="171">
        <v>2.19105477948492</v>
      </c>
      <c r="K309" s="171">
        <v>2.187067524891686</v>
      </c>
      <c r="L309" s="171">
        <v>4.363460461147624</v>
      </c>
      <c r="M309" s="171">
        <v>10.880100180952139</v>
      </c>
      <c r="N309" s="171">
        <v>15.247278436226919</v>
      </c>
      <c r="O309" s="171">
        <v>20.565598863734959</v>
      </c>
      <c r="P309" s="171">
        <v>27.444704666249709</v>
      </c>
      <c r="Q309" s="171">
        <v>36.724871915138543</v>
      </c>
      <c r="R309" s="171">
        <v>49.018205876226688</v>
      </c>
      <c r="S309" s="171">
        <v>65.29368451379105</v>
      </c>
      <c r="T309" s="171">
        <v>86.500840173449248</v>
      </c>
      <c r="U309" s="172">
        <v>0.34470424517680609</v>
      </c>
    </row>
    <row r="310" spans="1:21" x14ac:dyDescent="0.15">
      <c r="A310" s="110" t="s">
        <v>22</v>
      </c>
      <c r="B310" s="110" t="s">
        <v>26</v>
      </c>
      <c r="C310" s="110" t="s">
        <v>516</v>
      </c>
      <c r="D310" s="110" t="s">
        <v>516</v>
      </c>
      <c r="E310" s="110" t="s">
        <v>108</v>
      </c>
      <c r="F310" s="110" t="s">
        <v>108</v>
      </c>
      <c r="G310" s="171">
        <v>4.1735850000000001</v>
      </c>
      <c r="H310" s="171">
        <v>114.6044788539681</v>
      </c>
      <c r="I310" s="171">
        <v>216.9002760852444</v>
      </c>
      <c r="J310" s="171">
        <v>591.58479046092828</v>
      </c>
      <c r="K310" s="171">
        <v>394.76568824294941</v>
      </c>
      <c r="L310" s="171">
        <v>1862.106751794749</v>
      </c>
      <c r="M310" s="171">
        <v>3283.7778045686632</v>
      </c>
      <c r="N310" s="171">
        <v>4227.3466055203226</v>
      </c>
      <c r="O310" s="171">
        <v>5404.4279689458599</v>
      </c>
      <c r="P310" s="171">
        <v>6868.2639849439774</v>
      </c>
      <c r="Q310" s="171">
        <v>8682.5968881516164</v>
      </c>
      <c r="R310" s="171">
        <v>10923.41294213026</v>
      </c>
      <c r="S310" s="171">
        <v>13683.45104648364</v>
      </c>
      <c r="T310" s="171">
        <v>17640.406030671969</v>
      </c>
      <c r="U310" s="172">
        <v>0.27146665034769191</v>
      </c>
    </row>
    <row r="311" spans="1:21" x14ac:dyDescent="0.15">
      <c r="A311" s="110" t="s">
        <v>22</v>
      </c>
      <c r="B311" s="110" t="s">
        <v>79</v>
      </c>
      <c r="C311" s="110" t="s">
        <v>516</v>
      </c>
      <c r="D311" s="110" t="s">
        <v>517</v>
      </c>
      <c r="E311" s="110" t="s">
        <v>108</v>
      </c>
      <c r="F311" s="110" t="s">
        <v>108</v>
      </c>
      <c r="G311" s="171">
        <v>131.55000000000001</v>
      </c>
      <c r="H311" s="171">
        <v>229.28301198763941</v>
      </c>
      <c r="I311" s="171">
        <v>217.63623323973769</v>
      </c>
      <c r="J311" s="171">
        <v>267.92657353819033</v>
      </c>
      <c r="K311" s="171">
        <v>267.44810298700241</v>
      </c>
      <c r="L311" s="171">
        <v>943.14399914673913</v>
      </c>
      <c r="M311" s="171">
        <v>2186.4600862809039</v>
      </c>
      <c r="N311" s="171">
        <v>2790.810936127571</v>
      </c>
      <c r="O311" s="171">
        <v>3545.3528565858192</v>
      </c>
      <c r="P311" s="171">
        <v>4484.3543829857008</v>
      </c>
      <c r="Q311" s="171">
        <v>5649.0443811295754</v>
      </c>
      <c r="R311" s="171">
        <v>7088.7206824203167</v>
      </c>
      <c r="S311" s="171">
        <v>8863.3697822362374</v>
      </c>
      <c r="T311" s="171">
        <v>11024.29223706124</v>
      </c>
      <c r="U311" s="172">
        <v>0.26000636108212821</v>
      </c>
    </row>
    <row r="312" spans="1:21" x14ac:dyDescent="0.15">
      <c r="A312" s="110" t="s">
        <v>22</v>
      </c>
      <c r="B312" s="110" t="s">
        <v>55</v>
      </c>
      <c r="C312" s="110" t="s">
        <v>516</v>
      </c>
      <c r="D312" s="110" t="s">
        <v>516</v>
      </c>
      <c r="E312" s="110" t="s">
        <v>108</v>
      </c>
      <c r="F312" s="110" t="s">
        <v>108</v>
      </c>
      <c r="G312" s="171">
        <v>22.1</v>
      </c>
      <c r="H312" s="171">
        <v>11.014895367770491</v>
      </c>
      <c r="I312" s="171">
        <v>21.959581471081972</v>
      </c>
      <c r="J312" s="171">
        <v>31.91054779484919</v>
      </c>
      <c r="K312" s="171">
        <v>42.806012873375288</v>
      </c>
      <c r="L312" s="171">
        <v>653.61041801927456</v>
      </c>
      <c r="M312" s="171">
        <v>1297.605057369095</v>
      </c>
      <c r="N312" s="171">
        <v>1676.4646454550159</v>
      </c>
      <c r="O312" s="171">
        <v>2155.1099254335741</v>
      </c>
      <c r="P312" s="171">
        <v>2757.274124417911</v>
      </c>
      <c r="Q312" s="171">
        <v>3511.511447483796</v>
      </c>
      <c r="R312" s="171">
        <v>4452.5135087679118</v>
      </c>
      <c r="S312" s="171">
        <v>5622.065033377844</v>
      </c>
      <c r="T312" s="171">
        <v>7060.7671851488467</v>
      </c>
      <c r="U312" s="172">
        <v>0.27380027250524169</v>
      </c>
    </row>
    <row r="313" spans="1:21" x14ac:dyDescent="0.15">
      <c r="A313" s="110" t="s">
        <v>22</v>
      </c>
      <c r="B313" s="110" t="s">
        <v>100</v>
      </c>
      <c r="C313" s="110" t="s">
        <v>516</v>
      </c>
      <c r="D313" s="110" t="s">
        <v>44</v>
      </c>
      <c r="E313" s="110" t="s">
        <v>108</v>
      </c>
      <c r="F313" s="110" t="s">
        <v>44</v>
      </c>
      <c r="G313" s="171">
        <v>3057.2582349999998</v>
      </c>
      <c r="H313" s="171">
        <v>3987.190051038705</v>
      </c>
      <c r="I313" s="171">
        <v>4591.8937880796248</v>
      </c>
      <c r="J313" s="171">
        <v>6064.2115122207224</v>
      </c>
      <c r="K313" s="171">
        <v>8397.5999772305131</v>
      </c>
      <c r="L313" s="171">
        <v>11487.235520859451</v>
      </c>
      <c r="M313" s="171">
        <v>15043.39259984385</v>
      </c>
      <c r="N313" s="171">
        <v>19295.154423297579</v>
      </c>
      <c r="O313" s="171">
        <v>25225.320217504941</v>
      </c>
      <c r="P313" s="171">
        <v>33117.426904051033</v>
      </c>
      <c r="Q313" s="171">
        <v>43309.193731888037</v>
      </c>
      <c r="R313" s="171">
        <v>56306.06388009309</v>
      </c>
      <c r="S313" s="171">
        <v>72754.96230985719</v>
      </c>
      <c r="T313" s="171">
        <v>93343.950119904606</v>
      </c>
      <c r="U313" s="172">
        <v>0.29792209757589849</v>
      </c>
    </row>
    <row r="314" spans="1:21" x14ac:dyDescent="0.15">
      <c r="A314" s="110" t="s">
        <v>22</v>
      </c>
      <c r="B314" s="110" t="s">
        <v>102</v>
      </c>
      <c r="C314" s="110" t="s">
        <v>516</v>
      </c>
      <c r="D314" s="110" t="s">
        <v>516</v>
      </c>
      <c r="E314" s="110" t="s">
        <v>108</v>
      </c>
      <c r="F314" s="110" t="s">
        <v>108</v>
      </c>
      <c r="G314" s="171">
        <v>5.6697550000000003</v>
      </c>
      <c r="H314" s="171">
        <v>5.6781785620856891</v>
      </c>
      <c r="I314" s="171">
        <v>0.17018675640088529</v>
      </c>
      <c r="J314" s="171">
        <v>1.09552738974246</v>
      </c>
      <c r="K314" s="171">
        <v>20.230374605248102</v>
      </c>
      <c r="L314" s="171">
        <v>291.26098354751213</v>
      </c>
      <c r="M314" s="171">
        <v>366.65937609808708</v>
      </c>
      <c r="N314" s="171">
        <v>515.3817309847409</v>
      </c>
      <c r="O314" s="171">
        <v>721.451007960982</v>
      </c>
      <c r="P314" s="171">
        <v>1006.124956054085</v>
      </c>
      <c r="Q314" s="171">
        <v>1398.2076638613471</v>
      </c>
      <c r="R314" s="171">
        <v>1936.548783769121</v>
      </c>
      <c r="S314" s="171">
        <v>2673.7882655996641</v>
      </c>
      <c r="T314" s="171">
        <v>3672.478972725447</v>
      </c>
      <c r="U314" s="172">
        <v>0.38981388468575329</v>
      </c>
    </row>
    <row r="315" spans="1:21" x14ac:dyDescent="0.15">
      <c r="A315" s="110" t="s">
        <v>178</v>
      </c>
      <c r="B315" s="110" t="s">
        <v>19</v>
      </c>
      <c r="C315" s="110" t="s">
        <v>515</v>
      </c>
      <c r="D315" s="110" t="s">
        <v>44</v>
      </c>
      <c r="E315" s="110" t="s">
        <v>18</v>
      </c>
      <c r="F315" s="110" t="s">
        <v>44</v>
      </c>
      <c r="G315" s="171">
        <v>3.3126250532447749E-2</v>
      </c>
      <c r="H315" s="171">
        <v>3.3044686103311467E-2</v>
      </c>
      <c r="I315" s="171">
        <v>3.29631216741752E-2</v>
      </c>
      <c r="J315" s="171">
        <v>3.2886072288143407E-2</v>
      </c>
      <c r="K315" s="171">
        <v>3.2806012873375291E-2</v>
      </c>
      <c r="L315" s="171">
        <v>3.2725953458607182E-2</v>
      </c>
      <c r="M315" s="171">
        <v>3.2640300542856417E-2</v>
      </c>
      <c r="N315" s="171">
        <v>4.6466236212977678E-2</v>
      </c>
      <c r="O315" s="171">
        <v>6.5956203799036814E-2</v>
      </c>
      <c r="P315" s="171">
        <v>9.2907497580178536E-2</v>
      </c>
      <c r="Q315" s="171">
        <v>0.130554602838443</v>
      </c>
      <c r="R315" s="171">
        <v>0.1793756787566102</v>
      </c>
      <c r="S315" s="171">
        <v>0.23832632524830771</v>
      </c>
      <c r="T315" s="171">
        <v>0.31494303085242531</v>
      </c>
      <c r="U315" s="172">
        <v>0.38241899760406478</v>
      </c>
    </row>
    <row r="316" spans="1:21" x14ac:dyDescent="0.15">
      <c r="A316" s="110" t="s">
        <v>178</v>
      </c>
      <c r="B316" s="110" t="s">
        <v>153</v>
      </c>
      <c r="C316" s="110" t="s">
        <v>515</v>
      </c>
      <c r="D316" s="110" t="s">
        <v>515</v>
      </c>
      <c r="E316" s="110" t="s">
        <v>18</v>
      </c>
      <c r="F316" s="110" t="s">
        <v>18</v>
      </c>
      <c r="G316" s="171">
        <v>0.17115229441764671</v>
      </c>
      <c r="H316" s="171">
        <v>0.17073087820044261</v>
      </c>
      <c r="I316" s="171">
        <v>0.34061892396647708</v>
      </c>
      <c r="J316" s="171">
        <v>0.33982274697748188</v>
      </c>
      <c r="K316" s="171">
        <v>2.187067524891686</v>
      </c>
      <c r="L316" s="171">
        <v>1.3090381383442871</v>
      </c>
      <c r="M316" s="171">
        <v>9.7920901628569261</v>
      </c>
      <c r="N316" s="171">
        <v>13.939870863893301</v>
      </c>
      <c r="O316" s="171">
        <v>19.786861139711039</v>
      </c>
      <c r="P316" s="171">
        <v>27.872249274053559</v>
      </c>
      <c r="Q316" s="171">
        <v>39.166380851532892</v>
      </c>
      <c r="R316" s="171">
        <v>53.526994603837927</v>
      </c>
      <c r="S316" s="171">
        <v>71.118292144991145</v>
      </c>
      <c r="T316" s="171">
        <v>93.981268975869426</v>
      </c>
      <c r="U316" s="172">
        <v>0.38136807403525358</v>
      </c>
    </row>
    <row r="317" spans="1:21" x14ac:dyDescent="0.15">
      <c r="A317" s="110" t="s">
        <v>178</v>
      </c>
      <c r="B317" s="110" t="s">
        <v>30</v>
      </c>
      <c r="C317" s="110" t="s">
        <v>515</v>
      </c>
      <c r="D317" s="110" t="s">
        <v>509</v>
      </c>
      <c r="E317" s="110" t="s">
        <v>18</v>
      </c>
      <c r="F317" s="110" t="s">
        <v>41</v>
      </c>
      <c r="G317" s="171">
        <v>0</v>
      </c>
      <c r="H317" s="171">
        <v>1.370252983750649</v>
      </c>
      <c r="I317" s="171">
        <v>2.050306168133698</v>
      </c>
      <c r="J317" s="171">
        <v>2.7273515950966929</v>
      </c>
      <c r="K317" s="171">
        <v>3.2806012873375292</v>
      </c>
      <c r="L317" s="171">
        <v>5.4543255764345302</v>
      </c>
      <c r="M317" s="171">
        <v>10.880100180952139</v>
      </c>
      <c r="N317" s="171">
        <v>15.48874540432589</v>
      </c>
      <c r="O317" s="171">
        <v>21.985401266345601</v>
      </c>
      <c r="P317" s="171">
        <v>30.969165860059508</v>
      </c>
      <c r="Q317" s="171">
        <v>43.518200946147658</v>
      </c>
      <c r="R317" s="171">
        <v>61.001677592701142</v>
      </c>
      <c r="S317" s="171">
        <v>83.410342639187178</v>
      </c>
      <c r="T317" s="171">
        <v>110.2249450951555</v>
      </c>
      <c r="U317" s="172">
        <v>0.39207891880330381</v>
      </c>
    </row>
    <row r="318" spans="1:21" x14ac:dyDescent="0.15">
      <c r="A318" s="110" t="s">
        <v>178</v>
      </c>
      <c r="B318" s="110" t="s">
        <v>70</v>
      </c>
      <c r="C318" s="110" t="s">
        <v>515</v>
      </c>
      <c r="D318" s="110" t="s">
        <v>515</v>
      </c>
      <c r="E318" s="110" t="s">
        <v>18</v>
      </c>
      <c r="F318" s="110" t="s">
        <v>18</v>
      </c>
      <c r="G318" s="171">
        <v>0</v>
      </c>
      <c r="H318" s="171">
        <v>0</v>
      </c>
      <c r="I318" s="171">
        <v>0</v>
      </c>
      <c r="J318" s="171">
        <v>1.3636757975483469</v>
      </c>
      <c r="K318" s="171">
        <v>2.187067524891686</v>
      </c>
      <c r="L318" s="171">
        <v>3.2725953458607182</v>
      </c>
      <c r="M318" s="171">
        <v>3.2640300542856422</v>
      </c>
      <c r="N318" s="171">
        <v>4.6466236212977678</v>
      </c>
      <c r="O318" s="171">
        <v>6.5956203799036803</v>
      </c>
      <c r="P318" s="171">
        <v>9.2907497580178529</v>
      </c>
      <c r="Q318" s="171">
        <v>13.055460283844299</v>
      </c>
      <c r="R318" s="171">
        <v>17.84233153461264</v>
      </c>
      <c r="S318" s="171">
        <v>23.706097381663721</v>
      </c>
      <c r="T318" s="171">
        <v>31.327089658623141</v>
      </c>
      <c r="U318" s="172">
        <v>0.38136807403525358</v>
      </c>
    </row>
    <row r="319" spans="1:21" x14ac:dyDescent="0.15">
      <c r="A319" s="110" t="s">
        <v>178</v>
      </c>
      <c r="B319" s="110" t="s">
        <v>81</v>
      </c>
      <c r="C319" s="110" t="s">
        <v>515</v>
      </c>
      <c r="D319" s="110" t="s">
        <v>509</v>
      </c>
      <c r="E319" s="110" t="s">
        <v>18</v>
      </c>
      <c r="F319" s="110" t="s">
        <v>41</v>
      </c>
      <c r="G319" s="171">
        <v>1.3736351887455001</v>
      </c>
      <c r="H319" s="171">
        <v>1.370252983750649</v>
      </c>
      <c r="I319" s="171">
        <v>2.050306168133698</v>
      </c>
      <c r="J319" s="171">
        <v>2.7273515950966929</v>
      </c>
      <c r="K319" s="171">
        <v>3.2806012873375292</v>
      </c>
      <c r="L319" s="171">
        <v>5.4543255764345302</v>
      </c>
      <c r="M319" s="171">
        <v>5.4400500904760696</v>
      </c>
      <c r="N319" s="171">
        <v>7.7443727021629467</v>
      </c>
      <c r="O319" s="171">
        <v>10.992700633172801</v>
      </c>
      <c r="P319" s="171">
        <v>15.484582930029751</v>
      </c>
      <c r="Q319" s="171">
        <v>21.759100473073829</v>
      </c>
      <c r="R319" s="171">
        <v>30.500838796350571</v>
      </c>
      <c r="S319" s="171">
        <v>41.705171319593589</v>
      </c>
      <c r="T319" s="171">
        <v>55.112472547577767</v>
      </c>
      <c r="U319" s="172">
        <v>0.39207891880330381</v>
      </c>
    </row>
    <row r="320" spans="1:21" x14ac:dyDescent="0.15">
      <c r="A320" s="110" t="s">
        <v>179</v>
      </c>
      <c r="B320" s="110" t="s">
        <v>158</v>
      </c>
      <c r="C320" s="110" t="s">
        <v>515</v>
      </c>
      <c r="D320" s="110" t="s">
        <v>515</v>
      </c>
      <c r="E320" s="110" t="s">
        <v>18</v>
      </c>
      <c r="F320" s="110" t="s">
        <v>18</v>
      </c>
      <c r="G320" s="171">
        <v>0</v>
      </c>
      <c r="H320" s="171">
        <v>0</v>
      </c>
      <c r="I320" s="171">
        <v>0</v>
      </c>
      <c r="J320" s="171">
        <v>0</v>
      </c>
      <c r="K320" s="171">
        <v>0</v>
      </c>
      <c r="L320" s="171">
        <v>0</v>
      </c>
      <c r="M320" s="171">
        <v>21.760200361904278</v>
      </c>
      <c r="N320" s="171">
        <v>32.727211842633139</v>
      </c>
      <c r="O320" s="171">
        <v>48.775825394609782</v>
      </c>
      <c r="P320" s="171">
        <v>72.099291476840165</v>
      </c>
      <c r="Q320" s="171">
        <v>106.164104145357</v>
      </c>
      <c r="R320" s="171">
        <v>151.87290548533761</v>
      </c>
      <c r="S320" s="171">
        <v>210.37198262947791</v>
      </c>
      <c r="T320" s="171">
        <v>289.65946651482778</v>
      </c>
      <c r="U320" s="172">
        <v>0.44744992493434782</v>
      </c>
    </row>
    <row r="321" spans="1:21" x14ac:dyDescent="0.15">
      <c r="A321" s="110" t="s">
        <v>179</v>
      </c>
      <c r="B321" s="110" t="s">
        <v>180</v>
      </c>
      <c r="C321" s="110" t="s">
        <v>515</v>
      </c>
      <c r="D321" s="110" t="s">
        <v>515</v>
      </c>
      <c r="E321" s="110" t="s">
        <v>18</v>
      </c>
      <c r="F321" s="110" t="s">
        <v>18</v>
      </c>
      <c r="G321" s="171">
        <v>0</v>
      </c>
      <c r="H321" s="171">
        <v>0</v>
      </c>
      <c r="I321" s="171">
        <v>0</v>
      </c>
      <c r="J321" s="171">
        <v>0</v>
      </c>
      <c r="K321" s="171">
        <v>0</v>
      </c>
      <c r="L321" s="171">
        <v>21.817302305738121</v>
      </c>
      <c r="M321" s="171">
        <v>65.280601085712846</v>
      </c>
      <c r="N321" s="171">
        <v>97.220454950849359</v>
      </c>
      <c r="O321" s="171">
        <v>144.10729676872299</v>
      </c>
      <c r="P321" s="171">
        <v>212.0996418057918</v>
      </c>
      <c r="Q321" s="171">
        <v>302.73831456569047</v>
      </c>
      <c r="R321" s="171">
        <v>430.87379274022288</v>
      </c>
      <c r="S321" s="171">
        <v>599.39155839616217</v>
      </c>
      <c r="T321" s="171">
        <v>803.6613568487229</v>
      </c>
      <c r="U321" s="172">
        <v>0.43138203805131359</v>
      </c>
    </row>
    <row r="322" spans="1:21" x14ac:dyDescent="0.15">
      <c r="A322" s="110" t="s">
        <v>179</v>
      </c>
      <c r="B322" s="110" t="s">
        <v>30</v>
      </c>
      <c r="C322" s="110" t="s">
        <v>515</v>
      </c>
      <c r="D322" s="110" t="s">
        <v>509</v>
      </c>
      <c r="E322" s="110" t="s">
        <v>18</v>
      </c>
      <c r="F322" s="110" t="s">
        <v>41</v>
      </c>
      <c r="G322" s="171">
        <v>2.7472703774910001</v>
      </c>
      <c r="H322" s="171">
        <v>8.221517902503896</v>
      </c>
      <c r="I322" s="171">
        <v>10.987707224725071</v>
      </c>
      <c r="J322" s="171">
        <v>16.443036144071701</v>
      </c>
      <c r="K322" s="171">
        <v>21.870675248916861</v>
      </c>
      <c r="L322" s="171">
        <v>32.725953458607179</v>
      </c>
      <c r="M322" s="171">
        <v>32.640300542856423</v>
      </c>
      <c r="N322" s="171">
        <v>49.855646521075393</v>
      </c>
      <c r="O322" s="171">
        <v>76.219378775458409</v>
      </c>
      <c r="P322" s="171">
        <v>115.6046312404724</v>
      </c>
      <c r="Q322" s="171">
        <v>171.89860951632599</v>
      </c>
      <c r="R322" s="171">
        <v>254.6061920602846</v>
      </c>
      <c r="S322" s="171">
        <v>367.33416406579812</v>
      </c>
      <c r="T322" s="171">
        <v>511.80377452921363</v>
      </c>
      <c r="U322" s="172">
        <v>0.48171333963946128</v>
      </c>
    </row>
    <row r="323" spans="1:21" x14ac:dyDescent="0.15">
      <c r="A323" s="110" t="s">
        <v>179</v>
      </c>
      <c r="B323" s="110" t="s">
        <v>31</v>
      </c>
      <c r="C323" s="110" t="s">
        <v>515</v>
      </c>
      <c r="D323" s="110" t="s">
        <v>509</v>
      </c>
      <c r="E323" s="110" t="s">
        <v>18</v>
      </c>
      <c r="F323" s="110" t="s">
        <v>41</v>
      </c>
      <c r="G323" s="171">
        <v>0.68681759437275003</v>
      </c>
      <c r="H323" s="171">
        <v>1.0265882482762101</v>
      </c>
      <c r="I323" s="171">
        <v>1.366870778755799</v>
      </c>
      <c r="J323" s="171">
        <v>1.6443036144071701</v>
      </c>
      <c r="K323" s="171">
        <v>2.187067524891686</v>
      </c>
      <c r="L323" s="171">
        <v>2.181730230573812</v>
      </c>
      <c r="M323" s="171">
        <v>2.1760200361904278</v>
      </c>
      <c r="N323" s="171">
        <v>3.3237097680716929</v>
      </c>
      <c r="O323" s="171">
        <v>5.0812919183638936</v>
      </c>
      <c r="P323" s="171">
        <v>7.706975416031498</v>
      </c>
      <c r="Q323" s="171">
        <v>11.4599073010884</v>
      </c>
      <c r="R323" s="171">
        <v>16.973746137352311</v>
      </c>
      <c r="S323" s="171">
        <v>24.488944271053199</v>
      </c>
      <c r="T323" s="171">
        <v>34.120251635280908</v>
      </c>
      <c r="U323" s="172">
        <v>0.48171333963946128</v>
      </c>
    </row>
    <row r="324" spans="1:21" x14ac:dyDescent="0.15">
      <c r="A324" s="110" t="s">
        <v>179</v>
      </c>
      <c r="B324" s="110" t="s">
        <v>50</v>
      </c>
      <c r="C324" s="110" t="s">
        <v>515</v>
      </c>
      <c r="D324" s="110" t="s">
        <v>42</v>
      </c>
      <c r="E324" s="110" t="s">
        <v>18</v>
      </c>
      <c r="F324" s="110" t="s">
        <v>42</v>
      </c>
      <c r="G324" s="171">
        <v>0</v>
      </c>
      <c r="H324" s="171">
        <v>0</v>
      </c>
      <c r="I324" s="171">
        <v>0</v>
      </c>
      <c r="J324" s="171">
        <v>0</v>
      </c>
      <c r="K324" s="171">
        <v>2.5151276536254392</v>
      </c>
      <c r="L324" s="171">
        <v>2.508989765159884</v>
      </c>
      <c r="M324" s="171">
        <v>2.1760200361904278</v>
      </c>
      <c r="N324" s="171">
        <v>3.3237097680716929</v>
      </c>
      <c r="O324" s="171">
        <v>5.0812919183638936</v>
      </c>
      <c r="P324" s="171">
        <v>7.706975416031498</v>
      </c>
      <c r="Q324" s="171">
        <v>11.4599073010884</v>
      </c>
      <c r="R324" s="171">
        <v>16.973746137352311</v>
      </c>
      <c r="S324" s="171">
        <v>24.488944271053199</v>
      </c>
      <c r="T324" s="171">
        <v>34.120251635280908</v>
      </c>
      <c r="U324" s="172">
        <v>0.48171333963946128</v>
      </c>
    </row>
    <row r="325" spans="1:21" x14ac:dyDescent="0.15">
      <c r="A325" s="110" t="s">
        <v>179</v>
      </c>
      <c r="B325" s="110" t="s">
        <v>70</v>
      </c>
      <c r="C325" s="110" t="s">
        <v>515</v>
      </c>
      <c r="D325" s="110" t="s">
        <v>515</v>
      </c>
      <c r="E325" s="110" t="s">
        <v>18</v>
      </c>
      <c r="F325" s="110" t="s">
        <v>18</v>
      </c>
      <c r="G325" s="171">
        <v>0</v>
      </c>
      <c r="H325" s="171">
        <v>0</v>
      </c>
      <c r="I325" s="171">
        <v>0</v>
      </c>
      <c r="J325" s="171">
        <v>0</v>
      </c>
      <c r="K325" s="171">
        <v>10.93533762445843</v>
      </c>
      <c r="L325" s="171">
        <v>32.725953458607179</v>
      </c>
      <c r="M325" s="171">
        <v>43.520400723808557</v>
      </c>
      <c r="N325" s="171">
        <v>66.474195361433871</v>
      </c>
      <c r="O325" s="171">
        <v>101.62583836727789</v>
      </c>
      <c r="P325" s="171">
        <v>154.13950832063</v>
      </c>
      <c r="Q325" s="171">
        <v>229.19814602176791</v>
      </c>
      <c r="R325" s="171">
        <v>330.97582221599629</v>
      </c>
      <c r="S325" s="171">
        <v>464.0010493462712</v>
      </c>
      <c r="T325" s="171">
        <v>646.48897835269099</v>
      </c>
      <c r="U325" s="172">
        <v>0.47031283543150271</v>
      </c>
    </row>
    <row r="326" spans="1:21" x14ac:dyDescent="0.15">
      <c r="A326" s="110" t="s">
        <v>179</v>
      </c>
      <c r="B326" s="110" t="s">
        <v>97</v>
      </c>
      <c r="C326" s="110" t="s">
        <v>515</v>
      </c>
      <c r="D326" s="110" t="s">
        <v>509</v>
      </c>
      <c r="E326" s="110" t="s">
        <v>18</v>
      </c>
      <c r="F326" s="110" t="s">
        <v>41</v>
      </c>
      <c r="G326" s="171">
        <v>0</v>
      </c>
      <c r="H326" s="171">
        <v>0</v>
      </c>
      <c r="I326" s="171">
        <v>0</v>
      </c>
      <c r="J326" s="171">
        <v>3.3982274697748189</v>
      </c>
      <c r="K326" s="171">
        <v>3.3899546635821141</v>
      </c>
      <c r="L326" s="171">
        <v>3.3816818573894092</v>
      </c>
      <c r="M326" s="171">
        <v>25.024230416189919</v>
      </c>
      <c r="N326" s="171">
        <v>38.22266233282447</v>
      </c>
      <c r="O326" s="171">
        <v>58.434857061184793</v>
      </c>
      <c r="P326" s="171">
        <v>88.630217284362232</v>
      </c>
      <c r="Q326" s="171">
        <v>131.78893396251661</v>
      </c>
      <c r="R326" s="171">
        <v>195.19808057955149</v>
      </c>
      <c r="S326" s="171">
        <v>281.62285911711177</v>
      </c>
      <c r="T326" s="171">
        <v>392.38289380573048</v>
      </c>
      <c r="U326" s="172">
        <v>0.48171333963946128</v>
      </c>
    </row>
    <row r="327" spans="1:21" x14ac:dyDescent="0.15">
      <c r="A327" s="110" t="s">
        <v>179</v>
      </c>
      <c r="B327" s="110" t="s">
        <v>226</v>
      </c>
      <c r="C327" s="110" t="s">
        <v>515</v>
      </c>
      <c r="D327" s="110" t="s">
        <v>515</v>
      </c>
      <c r="E327" s="110" t="s">
        <v>18</v>
      </c>
      <c r="F327" s="110" t="s">
        <v>18</v>
      </c>
      <c r="G327" s="171">
        <v>0</v>
      </c>
      <c r="H327" s="171">
        <v>0.16522343051655741</v>
      </c>
      <c r="I327" s="171">
        <v>0</v>
      </c>
      <c r="J327" s="171">
        <v>0</v>
      </c>
      <c r="K327" s="171">
        <v>0</v>
      </c>
      <c r="L327" s="171">
        <v>242.1720555936931</v>
      </c>
      <c r="M327" s="171">
        <v>261.12240434285138</v>
      </c>
      <c r="N327" s="171">
        <v>356.54386652271461</v>
      </c>
      <c r="O327" s="171">
        <v>485.70069149032952</v>
      </c>
      <c r="P327" s="171">
        <v>649.54224278035588</v>
      </c>
      <c r="Q327" s="171">
        <v>869.0792109023439</v>
      </c>
      <c r="R327" s="171">
        <v>1157.730800235794</v>
      </c>
      <c r="S327" s="171">
        <v>1528.3460457993331</v>
      </c>
      <c r="T327" s="171">
        <v>2005.5056321842951</v>
      </c>
      <c r="U327" s="172">
        <v>0.33808228610710161</v>
      </c>
    </row>
    <row r="328" spans="1:21" x14ac:dyDescent="0.15">
      <c r="A328" s="110" t="s">
        <v>179</v>
      </c>
      <c r="B328" s="110" t="s">
        <v>33</v>
      </c>
      <c r="C328" s="110" t="s">
        <v>515</v>
      </c>
      <c r="D328" s="110" t="s">
        <v>515</v>
      </c>
      <c r="E328" s="110" t="s">
        <v>18</v>
      </c>
      <c r="F328" s="110" t="s">
        <v>18</v>
      </c>
      <c r="G328" s="171">
        <v>2.3188375372713428</v>
      </c>
      <c r="H328" s="171">
        <v>3.4256324593766241</v>
      </c>
      <c r="I328" s="171">
        <v>7.1420096960712947</v>
      </c>
      <c r="J328" s="171">
        <v>7.7117839515696289</v>
      </c>
      <c r="K328" s="171">
        <v>9.880077543698194</v>
      </c>
      <c r="L328" s="171">
        <v>43.827784890511282</v>
      </c>
      <c r="M328" s="171">
        <v>76.20966171747925</v>
      </c>
      <c r="N328" s="171">
        <v>116.40462535229091</v>
      </c>
      <c r="O328" s="171">
        <v>177.9595462108995</v>
      </c>
      <c r="P328" s="171">
        <v>269.9175465079631</v>
      </c>
      <c r="Q328" s="171">
        <v>392.06307292862419</v>
      </c>
      <c r="R328" s="171">
        <v>551.66590358320286</v>
      </c>
      <c r="S328" s="171">
        <v>773.39050459134603</v>
      </c>
      <c r="T328" s="171">
        <v>1077.558850104677</v>
      </c>
      <c r="U328" s="172">
        <v>0.45998125765473019</v>
      </c>
    </row>
    <row r="329" spans="1:21" x14ac:dyDescent="0.15">
      <c r="A329" s="110" t="s">
        <v>179</v>
      </c>
      <c r="B329" s="110" t="s">
        <v>71</v>
      </c>
      <c r="C329" s="110" t="s">
        <v>515</v>
      </c>
      <c r="D329" s="110" t="s">
        <v>515</v>
      </c>
      <c r="E329" s="110" t="s">
        <v>18</v>
      </c>
      <c r="F329" s="110" t="s">
        <v>18</v>
      </c>
      <c r="G329" s="171">
        <v>0.33126250532447749</v>
      </c>
      <c r="H329" s="171">
        <v>0.51219263460132791</v>
      </c>
      <c r="I329" s="171">
        <v>1.977787300450512</v>
      </c>
      <c r="J329" s="171">
        <v>2.521265542090994</v>
      </c>
      <c r="K329" s="171">
        <v>4.3741350497833729</v>
      </c>
      <c r="L329" s="171">
        <v>5.4543255764345302</v>
      </c>
      <c r="M329" s="171">
        <v>7.6160701266664983</v>
      </c>
      <c r="N329" s="171">
        <v>11.632984188250919</v>
      </c>
      <c r="O329" s="171">
        <v>17.78452171427363</v>
      </c>
      <c r="P329" s="171">
        <v>26.97441395611024</v>
      </c>
      <c r="Q329" s="171">
        <v>40.109675553809389</v>
      </c>
      <c r="R329" s="171">
        <v>57.920768887799341</v>
      </c>
      <c r="S329" s="171">
        <v>81.200183635597455</v>
      </c>
      <c r="T329" s="171">
        <v>113.1355712117209</v>
      </c>
      <c r="U329" s="172">
        <v>0.47031283543150271</v>
      </c>
    </row>
    <row r="330" spans="1:21" x14ac:dyDescent="0.15">
      <c r="A330" s="110" t="s">
        <v>179</v>
      </c>
      <c r="B330" s="110" t="s">
        <v>81</v>
      </c>
      <c r="C330" s="110" t="s">
        <v>515</v>
      </c>
      <c r="D330" s="110" t="s">
        <v>509</v>
      </c>
      <c r="E330" s="110" t="s">
        <v>18</v>
      </c>
      <c r="F330" s="110" t="s">
        <v>41</v>
      </c>
      <c r="G330" s="171">
        <v>4.9280818708771426</v>
      </c>
      <c r="H330" s="171">
        <v>7.3612545742810198</v>
      </c>
      <c r="I330" s="171">
        <v>13.011642895519421</v>
      </c>
      <c r="J330" s="171">
        <v>18.153111903055159</v>
      </c>
      <c r="K330" s="171">
        <v>30.684557374230359</v>
      </c>
      <c r="L330" s="171">
        <v>57.881303017123237</v>
      </c>
      <c r="M330" s="171">
        <v>79.490011922036345</v>
      </c>
      <c r="N330" s="171">
        <v>121.4151178276589</v>
      </c>
      <c r="O330" s="171">
        <v>185.61959377783299</v>
      </c>
      <c r="P330" s="171">
        <v>281.53581194763058</v>
      </c>
      <c r="Q330" s="171">
        <v>418.63041370875908</v>
      </c>
      <c r="R330" s="171">
        <v>620.05094639747983</v>
      </c>
      <c r="S330" s="171">
        <v>894.58113422157339</v>
      </c>
      <c r="T330" s="171">
        <v>1246.412792236812</v>
      </c>
      <c r="U330" s="172">
        <v>0.48171333963946128</v>
      </c>
    </row>
    <row r="331" spans="1:21" x14ac:dyDescent="0.15">
      <c r="A331" s="110" t="s">
        <v>179</v>
      </c>
      <c r="B331" s="110" t="s">
        <v>100</v>
      </c>
      <c r="C331" s="110" t="s">
        <v>515</v>
      </c>
      <c r="D331" s="110" t="s">
        <v>44</v>
      </c>
      <c r="E331" s="110" t="s">
        <v>18</v>
      </c>
      <c r="F331" s="110" t="s">
        <v>44</v>
      </c>
      <c r="G331" s="171">
        <v>0.34230458883529341</v>
      </c>
      <c r="H331" s="171">
        <v>0.34146175640088527</v>
      </c>
      <c r="I331" s="171">
        <v>1.366870778755799</v>
      </c>
      <c r="J331" s="171">
        <v>2.19240481920956</v>
      </c>
      <c r="K331" s="171">
        <v>2.187067524891686</v>
      </c>
      <c r="L331" s="171">
        <v>2.181730230573812</v>
      </c>
      <c r="M331" s="171">
        <v>2.1760200361904278</v>
      </c>
      <c r="N331" s="171">
        <v>3.3237097680716929</v>
      </c>
      <c r="O331" s="171">
        <v>5.0812919183638954</v>
      </c>
      <c r="P331" s="171">
        <v>7.7069754160314989</v>
      </c>
      <c r="Q331" s="171">
        <v>11.4599073010884</v>
      </c>
      <c r="R331" s="171">
        <v>16.63712296984577</v>
      </c>
      <c r="S331" s="171">
        <v>23.323886513600129</v>
      </c>
      <c r="T331" s="171">
        <v>32.496985911207886</v>
      </c>
      <c r="U331" s="172">
        <v>0.47143142680575312</v>
      </c>
    </row>
    <row r="332" spans="1:21" x14ac:dyDescent="0.15">
      <c r="A332" s="110" t="s">
        <v>179</v>
      </c>
      <c r="B332" s="110" t="s">
        <v>239</v>
      </c>
      <c r="C332" s="110" t="s">
        <v>515</v>
      </c>
      <c r="D332" s="110" t="s">
        <v>515</v>
      </c>
      <c r="E332" s="110" t="s">
        <v>18</v>
      </c>
      <c r="F332" s="110" t="s">
        <v>18</v>
      </c>
      <c r="G332" s="171">
        <v>26.5010004259582</v>
      </c>
      <c r="H332" s="171">
        <v>26.435748882649179</v>
      </c>
      <c r="I332" s="171">
        <v>10.987707224725071</v>
      </c>
      <c r="J332" s="171">
        <v>32.88607228814341</v>
      </c>
      <c r="K332" s="171">
        <v>32.806012873375288</v>
      </c>
      <c r="L332" s="171">
        <v>185.44706959877399</v>
      </c>
      <c r="M332" s="171">
        <v>109.8890118276166</v>
      </c>
      <c r="N332" s="171">
        <v>165.82711069338069</v>
      </c>
      <c r="O332" s="171">
        <v>249.80220458140889</v>
      </c>
      <c r="P332" s="171">
        <v>373.75593795697648</v>
      </c>
      <c r="Q332" s="171">
        <v>552.35654233275795</v>
      </c>
      <c r="R332" s="171">
        <v>787.93293197316518</v>
      </c>
      <c r="S332" s="171">
        <v>1096.951333678091</v>
      </c>
      <c r="T332" s="171">
        <v>1517.9135254818509</v>
      </c>
      <c r="U332" s="172">
        <v>0.4551205232322173</v>
      </c>
    </row>
    <row r="333" spans="1:21" x14ac:dyDescent="0.15">
      <c r="A333" s="110" t="s">
        <v>180</v>
      </c>
      <c r="B333" s="110" t="s">
        <v>179</v>
      </c>
      <c r="C333" s="110" t="s">
        <v>515</v>
      </c>
      <c r="D333" s="110" t="s">
        <v>515</v>
      </c>
      <c r="E333" s="110" t="s">
        <v>18</v>
      </c>
      <c r="F333" s="110" t="s">
        <v>18</v>
      </c>
      <c r="G333" s="171">
        <v>0</v>
      </c>
      <c r="H333" s="171">
        <v>0</v>
      </c>
      <c r="I333" s="171">
        <v>0</v>
      </c>
      <c r="J333" s="171">
        <v>0</v>
      </c>
      <c r="K333" s="171">
        <v>0</v>
      </c>
      <c r="L333" s="171">
        <v>21.817302305738121</v>
      </c>
      <c r="M333" s="171">
        <v>65.280601085712846</v>
      </c>
      <c r="N333" s="171">
        <v>97.220454950849359</v>
      </c>
      <c r="O333" s="171">
        <v>144.10729676872299</v>
      </c>
      <c r="P333" s="171">
        <v>212.0996418057918</v>
      </c>
      <c r="Q333" s="171">
        <v>302.73831456569047</v>
      </c>
      <c r="R333" s="171">
        <v>430.87379274022288</v>
      </c>
      <c r="S333" s="171">
        <v>599.39155839616217</v>
      </c>
      <c r="T333" s="171">
        <v>803.6613568487229</v>
      </c>
      <c r="U333" s="172">
        <v>0.43138203805131359</v>
      </c>
    </row>
    <row r="334" spans="1:21" x14ac:dyDescent="0.15">
      <c r="A334" s="110" t="s">
        <v>180</v>
      </c>
      <c r="B334" s="110" t="s">
        <v>66</v>
      </c>
      <c r="C334" s="110" t="s">
        <v>515</v>
      </c>
      <c r="D334" s="110" t="s">
        <v>515</v>
      </c>
      <c r="E334" s="110" t="s">
        <v>18</v>
      </c>
      <c r="F334" s="110" t="s">
        <v>18</v>
      </c>
      <c r="G334" s="171">
        <v>0</v>
      </c>
      <c r="H334" s="171">
        <v>0</v>
      </c>
      <c r="I334" s="171">
        <v>2.7469268061812668</v>
      </c>
      <c r="J334" s="171">
        <v>2.740506024011951</v>
      </c>
      <c r="K334" s="171">
        <v>10.93533762445843</v>
      </c>
      <c r="L334" s="171">
        <v>0</v>
      </c>
      <c r="M334" s="171">
        <v>0.1632015027142821</v>
      </c>
      <c r="N334" s="171">
        <v>0</v>
      </c>
      <c r="O334" s="171">
        <v>0</v>
      </c>
      <c r="P334" s="171">
        <v>0</v>
      </c>
      <c r="Q334" s="171">
        <v>0</v>
      </c>
      <c r="R334" s="171">
        <v>0</v>
      </c>
      <c r="S334" s="171">
        <v>0</v>
      </c>
      <c r="T334" s="171">
        <v>0</v>
      </c>
      <c r="U334" s="172">
        <v>-1</v>
      </c>
    </row>
    <row r="335" spans="1:21" x14ac:dyDescent="0.15">
      <c r="A335" s="110" t="s">
        <v>180</v>
      </c>
      <c r="B335" s="110" t="s">
        <v>67</v>
      </c>
      <c r="C335" s="110" t="s">
        <v>515</v>
      </c>
      <c r="D335" s="110" t="s">
        <v>515</v>
      </c>
      <c r="E335" s="110" t="s">
        <v>18</v>
      </c>
      <c r="F335" s="110" t="s">
        <v>18</v>
      </c>
      <c r="G335" s="171">
        <v>0</v>
      </c>
      <c r="H335" s="171">
        <v>0</v>
      </c>
      <c r="I335" s="171">
        <v>0</v>
      </c>
      <c r="J335" s="171">
        <v>0</v>
      </c>
      <c r="K335" s="171">
        <v>0</v>
      </c>
      <c r="L335" s="171">
        <v>21.817302305738121</v>
      </c>
      <c r="M335" s="171">
        <v>32.640300542856423</v>
      </c>
      <c r="N335" s="171">
        <v>48.610227475424679</v>
      </c>
      <c r="O335" s="171">
        <v>72.053648384361509</v>
      </c>
      <c r="P335" s="171">
        <v>106.0498209028959</v>
      </c>
      <c r="Q335" s="171">
        <v>151.36915728284529</v>
      </c>
      <c r="R335" s="171">
        <v>215.43689637011141</v>
      </c>
      <c r="S335" s="171">
        <v>305.77379136566481</v>
      </c>
      <c r="T335" s="171">
        <v>431.55794557163767</v>
      </c>
      <c r="U335" s="172">
        <v>0.44605085592607718</v>
      </c>
    </row>
    <row r="336" spans="1:21" x14ac:dyDescent="0.15">
      <c r="A336" s="110" t="s">
        <v>180</v>
      </c>
      <c r="B336" s="110" t="s">
        <v>33</v>
      </c>
      <c r="C336" s="110" t="s">
        <v>515</v>
      </c>
      <c r="D336" s="110" t="s">
        <v>515</v>
      </c>
      <c r="E336" s="110" t="s">
        <v>18</v>
      </c>
      <c r="F336" s="110" t="s">
        <v>18</v>
      </c>
      <c r="G336" s="171">
        <v>0</v>
      </c>
      <c r="H336" s="171">
        <v>0</v>
      </c>
      <c r="I336" s="171">
        <v>2.7469268061812668</v>
      </c>
      <c r="J336" s="171">
        <v>2.740506024011951</v>
      </c>
      <c r="K336" s="171">
        <v>10.93533762445843</v>
      </c>
      <c r="L336" s="171">
        <v>10.90865115286906</v>
      </c>
      <c r="M336" s="171">
        <v>43.520400723808557</v>
      </c>
      <c r="N336" s="171">
        <v>64.813636633899577</v>
      </c>
      <c r="O336" s="171">
        <v>96.071531179148664</v>
      </c>
      <c r="P336" s="171">
        <v>141.3997612038612</v>
      </c>
      <c r="Q336" s="171">
        <v>201.82554304379369</v>
      </c>
      <c r="R336" s="171">
        <v>287.24919516014847</v>
      </c>
      <c r="S336" s="171">
        <v>407.69838848755319</v>
      </c>
      <c r="T336" s="171">
        <v>575.41059409551701</v>
      </c>
      <c r="U336" s="172">
        <v>0.44605085592607718</v>
      </c>
    </row>
    <row r="337" spans="1:21" x14ac:dyDescent="0.15">
      <c r="A337" s="110" t="s">
        <v>180</v>
      </c>
      <c r="B337" s="110" t="s">
        <v>81</v>
      </c>
      <c r="C337" s="110" t="s">
        <v>515</v>
      </c>
      <c r="D337" s="110" t="s">
        <v>509</v>
      </c>
      <c r="E337" s="110" t="s">
        <v>18</v>
      </c>
      <c r="F337" s="110" t="s">
        <v>41</v>
      </c>
      <c r="G337" s="171">
        <v>5.4945407549820002</v>
      </c>
      <c r="H337" s="171">
        <v>7.710426757439345</v>
      </c>
      <c r="I337" s="171">
        <v>10.987707224725071</v>
      </c>
      <c r="J337" s="171">
        <v>18.723137156049649</v>
      </c>
      <c r="K337" s="171">
        <v>27.425826762141739</v>
      </c>
      <c r="L337" s="171">
        <v>51.794275673822291</v>
      </c>
      <c r="M337" s="171">
        <v>68.087666932398491</v>
      </c>
      <c r="N337" s="171">
        <v>101.4009345137359</v>
      </c>
      <c r="O337" s="171">
        <v>150.30391052977811</v>
      </c>
      <c r="P337" s="171">
        <v>221.21992640344081</v>
      </c>
      <c r="Q337" s="171">
        <v>315.75606209201521</v>
      </c>
      <c r="R337" s="171">
        <v>449.40136582805252</v>
      </c>
      <c r="S337" s="171">
        <v>637.84412878877674</v>
      </c>
      <c r="T337" s="171">
        <v>900.22987446243633</v>
      </c>
      <c r="U337" s="172">
        <v>0.44605085592607741</v>
      </c>
    </row>
    <row r="338" spans="1:21" x14ac:dyDescent="0.15">
      <c r="A338" s="110" t="s">
        <v>181</v>
      </c>
      <c r="B338" s="110" t="s">
        <v>22</v>
      </c>
      <c r="C338" s="110" t="s">
        <v>517</v>
      </c>
      <c r="D338" s="110" t="s">
        <v>516</v>
      </c>
      <c r="E338" s="110" t="s">
        <v>108</v>
      </c>
      <c r="F338" s="110" t="s">
        <v>108</v>
      </c>
      <c r="G338" s="171">
        <v>0</v>
      </c>
      <c r="H338" s="171">
        <v>0</v>
      </c>
      <c r="I338" s="171">
        <v>0</v>
      </c>
      <c r="J338" s="171">
        <v>43.821095589698388</v>
      </c>
      <c r="K338" s="171">
        <v>32.806012873375288</v>
      </c>
      <c r="L338" s="171">
        <v>43.634604611476242</v>
      </c>
      <c r="M338" s="171">
        <v>54.400500904760698</v>
      </c>
      <c r="N338" s="171">
        <v>69.314905300254296</v>
      </c>
      <c r="O338" s="171">
        <v>87.710116368303943</v>
      </c>
      <c r="P338" s="171">
        <v>110.4365599622692</v>
      </c>
      <c r="Q338" s="171">
        <v>138.50821903206099</v>
      </c>
      <c r="R338" s="171">
        <v>173.13846330869899</v>
      </c>
      <c r="S338" s="171">
        <v>215.77176787698261</v>
      </c>
      <c r="T338" s="171">
        <v>267.51289004245962</v>
      </c>
      <c r="U338" s="172">
        <v>0.25551024013536222</v>
      </c>
    </row>
    <row r="339" spans="1:21" x14ac:dyDescent="0.15">
      <c r="A339" s="110" t="s">
        <v>181</v>
      </c>
      <c r="B339" s="110" t="s">
        <v>185</v>
      </c>
      <c r="C339" s="110" t="s">
        <v>517</v>
      </c>
      <c r="D339" s="110" t="s">
        <v>517</v>
      </c>
      <c r="E339" s="110" t="s">
        <v>108</v>
      </c>
      <c r="F339" s="110" t="s">
        <v>108</v>
      </c>
      <c r="G339" s="171">
        <v>3.605</v>
      </c>
      <c r="H339" s="171">
        <v>4.6014895367770494</v>
      </c>
      <c r="I339" s="171">
        <v>5.6959581471081968</v>
      </c>
      <c r="J339" s="171">
        <v>1.09552738974246</v>
      </c>
      <c r="K339" s="171">
        <v>1.093533762445843</v>
      </c>
      <c r="L339" s="171">
        <v>1.090865115286906</v>
      </c>
      <c r="M339" s="171">
        <v>10.880100180952139</v>
      </c>
      <c r="N339" s="171">
        <v>14.08029573774451</v>
      </c>
      <c r="O339" s="171">
        <v>18.046510078968431</v>
      </c>
      <c r="P339" s="171">
        <v>23.188117874194671</v>
      </c>
      <c r="Q339" s="171">
        <v>29.374331412199869</v>
      </c>
      <c r="R339" s="171">
        <v>37.109670882438436</v>
      </c>
      <c r="S339" s="171">
        <v>46.760452750280614</v>
      </c>
      <c r="T339" s="171">
        <v>58.606882243428018</v>
      </c>
      <c r="U339" s="172">
        <v>0.27196064683585691</v>
      </c>
    </row>
    <row r="340" spans="1:21" x14ac:dyDescent="0.15">
      <c r="A340" s="110" t="s">
        <v>181</v>
      </c>
      <c r="B340" s="110" t="s">
        <v>194</v>
      </c>
      <c r="C340" s="110" t="s">
        <v>517</v>
      </c>
      <c r="D340" s="110" t="s">
        <v>517</v>
      </c>
      <c r="E340" s="110" t="s">
        <v>108</v>
      </c>
      <c r="F340" s="110" t="s">
        <v>108</v>
      </c>
      <c r="G340" s="171">
        <v>12.10196</v>
      </c>
      <c r="H340" s="171">
        <v>22.029790735540981</v>
      </c>
      <c r="I340" s="171">
        <v>72.466618854570498</v>
      </c>
      <c r="J340" s="171">
        <v>128.1767045998678</v>
      </c>
      <c r="K340" s="171">
        <v>133.4111190183929</v>
      </c>
      <c r="L340" s="171">
        <v>163.62976729303591</v>
      </c>
      <c r="M340" s="171">
        <v>174.08160289523431</v>
      </c>
      <c r="N340" s="171">
        <v>221.80769696081379</v>
      </c>
      <c r="O340" s="171">
        <v>280.67237237857262</v>
      </c>
      <c r="P340" s="171">
        <v>353.39699187926152</v>
      </c>
      <c r="Q340" s="171">
        <v>449.85152299109012</v>
      </c>
      <c r="R340" s="171">
        <v>590.4410008998301</v>
      </c>
      <c r="S340" s="171">
        <v>772.62164030106044</v>
      </c>
      <c r="T340" s="171">
        <v>1005.787561722745</v>
      </c>
      <c r="U340" s="172">
        <v>0.28475971961934171</v>
      </c>
    </row>
    <row r="341" spans="1:21" x14ac:dyDescent="0.15">
      <c r="A341" s="110" t="s">
        <v>181</v>
      </c>
      <c r="B341" s="110" t="s">
        <v>199</v>
      </c>
      <c r="C341" s="110" t="s">
        <v>517</v>
      </c>
      <c r="D341" s="110" t="s">
        <v>517</v>
      </c>
      <c r="E341" s="110" t="s">
        <v>108</v>
      </c>
      <c r="F341" s="110" t="s">
        <v>108</v>
      </c>
      <c r="G341" s="171">
        <v>1.105</v>
      </c>
      <c r="H341" s="171">
        <v>1.101489536777049</v>
      </c>
      <c r="I341" s="171">
        <v>2.744947683885246</v>
      </c>
      <c r="J341" s="171">
        <v>1.09552738974246</v>
      </c>
      <c r="K341" s="171">
        <v>1.093533762445843</v>
      </c>
      <c r="L341" s="171">
        <v>109.08651152869059</v>
      </c>
      <c r="M341" s="171">
        <v>108.8010018095214</v>
      </c>
      <c r="N341" s="171">
        <v>138.83547308848739</v>
      </c>
      <c r="O341" s="171">
        <v>175.7075980343694</v>
      </c>
      <c r="P341" s="171">
        <v>220.88932814028831</v>
      </c>
      <c r="Q341" s="171">
        <v>276.17277487475337</v>
      </c>
      <c r="R341" s="171">
        <v>343.76191506204628</v>
      </c>
      <c r="S341" s="171">
        <v>426.30348512499899</v>
      </c>
      <c r="T341" s="171">
        <v>525.96988727772123</v>
      </c>
      <c r="U341" s="172">
        <v>0.25245214513510161</v>
      </c>
    </row>
    <row r="342" spans="1:21" x14ac:dyDescent="0.15">
      <c r="A342" s="110" t="s">
        <v>181</v>
      </c>
      <c r="B342" s="110" t="s">
        <v>112</v>
      </c>
      <c r="C342" s="110" t="s">
        <v>517</v>
      </c>
      <c r="D342" s="110" t="s">
        <v>517</v>
      </c>
      <c r="E342" s="110" t="s">
        <v>108</v>
      </c>
      <c r="F342" s="110" t="s">
        <v>108</v>
      </c>
      <c r="G342" s="171">
        <v>0</v>
      </c>
      <c r="H342" s="171">
        <v>0</v>
      </c>
      <c r="I342" s="171">
        <v>10.979790735540989</v>
      </c>
      <c r="J342" s="171">
        <v>10.9552738974246</v>
      </c>
      <c r="K342" s="171">
        <v>10.93533762445843</v>
      </c>
      <c r="L342" s="171">
        <v>10.90865115286906</v>
      </c>
      <c r="M342" s="171">
        <v>10.95026894231068</v>
      </c>
      <c r="N342" s="171">
        <v>13.952387241385811</v>
      </c>
      <c r="O342" s="171">
        <v>17.655156611071639</v>
      </c>
      <c r="P342" s="171">
        <v>22.22975914813016</v>
      </c>
      <c r="Q342" s="171">
        <v>27.880299333582279</v>
      </c>
      <c r="R342" s="171">
        <v>34.851016184719143</v>
      </c>
      <c r="S342" s="171">
        <v>43.432667881997773</v>
      </c>
      <c r="T342" s="171">
        <v>53.847630863328376</v>
      </c>
      <c r="U342" s="172">
        <v>0.25551024013536222</v>
      </c>
    </row>
    <row r="343" spans="1:21" x14ac:dyDescent="0.15">
      <c r="A343" s="110" t="s">
        <v>181</v>
      </c>
      <c r="B343" s="110" t="s">
        <v>221</v>
      </c>
      <c r="C343" s="110" t="s">
        <v>517</v>
      </c>
      <c r="D343" s="110" t="s">
        <v>517</v>
      </c>
      <c r="E343" s="110" t="s">
        <v>108</v>
      </c>
      <c r="F343" s="110" t="s">
        <v>108</v>
      </c>
      <c r="G343" s="171">
        <v>13.26</v>
      </c>
      <c r="H343" s="171">
        <v>23.351578179673439</v>
      </c>
      <c r="I343" s="171">
        <v>31.841393133068859</v>
      </c>
      <c r="J343" s="171">
        <v>27.388184743561489</v>
      </c>
      <c r="K343" s="171">
        <v>32.806012873375288</v>
      </c>
      <c r="L343" s="171">
        <v>65.451906917214359</v>
      </c>
      <c r="M343" s="171">
        <v>119.68110199047361</v>
      </c>
      <c r="N343" s="171">
        <v>152.46837665940211</v>
      </c>
      <c r="O343" s="171">
        <v>193.41248858279809</v>
      </c>
      <c r="P343" s="171">
        <v>244.53697685018781</v>
      </c>
      <c r="Q343" s="171">
        <v>308.30181495569269</v>
      </c>
      <c r="R343" s="171">
        <v>387.71205718585082</v>
      </c>
      <c r="S343" s="171">
        <v>486.41667527204442</v>
      </c>
      <c r="T343" s="171">
        <v>635.18388144630603</v>
      </c>
      <c r="U343" s="172">
        <v>0.26926823891713719</v>
      </c>
    </row>
    <row r="344" spans="1:21" x14ac:dyDescent="0.15">
      <c r="A344" s="110" t="s">
        <v>181</v>
      </c>
      <c r="B344" s="110" t="s">
        <v>79</v>
      </c>
      <c r="C344" s="110" t="s">
        <v>517</v>
      </c>
      <c r="D344" s="110" t="s">
        <v>517</v>
      </c>
      <c r="E344" s="110" t="s">
        <v>108</v>
      </c>
      <c r="F344" s="110" t="s">
        <v>108</v>
      </c>
      <c r="G344" s="171">
        <v>77.047719999999998</v>
      </c>
      <c r="H344" s="171">
        <v>102.6340583099344</v>
      </c>
      <c r="I344" s="171">
        <v>155.0211121504656</v>
      </c>
      <c r="J344" s="171">
        <v>169.87687215624021</v>
      </c>
      <c r="K344" s="171">
        <v>366.95967536957409</v>
      </c>
      <c r="L344" s="171">
        <v>376.98500431283492</v>
      </c>
      <c r="M344" s="171">
        <v>645.61412554782976</v>
      </c>
      <c r="N344" s="171">
        <v>822.38898073906671</v>
      </c>
      <c r="O344" s="171">
        <v>1041.5788544409841</v>
      </c>
      <c r="P344" s="171">
        <v>1313.0864721075579</v>
      </c>
      <c r="Q344" s="171">
        <v>1648.7728828374211</v>
      </c>
      <c r="R344" s="171">
        <v>2062.8858804654401</v>
      </c>
      <c r="S344" s="171">
        <v>2572.4385702575428</v>
      </c>
      <c r="T344" s="171">
        <v>3191.0690631127341</v>
      </c>
      <c r="U344" s="172">
        <v>0.25642797350534158</v>
      </c>
    </row>
    <row r="345" spans="1:21" x14ac:dyDescent="0.15">
      <c r="A345" s="110" t="s">
        <v>181</v>
      </c>
      <c r="B345" s="110" t="s">
        <v>100</v>
      </c>
      <c r="C345" s="110" t="s">
        <v>517</v>
      </c>
      <c r="D345" s="110" t="s">
        <v>44</v>
      </c>
      <c r="E345" s="110" t="s">
        <v>108</v>
      </c>
      <c r="F345" s="110" t="s">
        <v>44</v>
      </c>
      <c r="G345" s="171">
        <v>289.83708000000001</v>
      </c>
      <c r="H345" s="171">
        <v>375.60793204097382</v>
      </c>
      <c r="I345" s="171">
        <v>430.95678636998372</v>
      </c>
      <c r="J345" s="171">
        <v>505.58589036614518</v>
      </c>
      <c r="K345" s="171">
        <v>652.2928892989454</v>
      </c>
      <c r="L345" s="171">
        <v>992.68725491108444</v>
      </c>
      <c r="M345" s="171">
        <v>1550.2757102635351</v>
      </c>
      <c r="N345" s="171">
        <v>2183.2243777167409</v>
      </c>
      <c r="O345" s="171">
        <v>2915.0255263255099</v>
      </c>
      <c r="P345" s="171">
        <v>3853.8503298374821</v>
      </c>
      <c r="Q345" s="171">
        <v>5075.1258738364759</v>
      </c>
      <c r="R345" s="171">
        <v>6661.2254210373894</v>
      </c>
      <c r="S345" s="171">
        <v>8716.547298330599</v>
      </c>
      <c r="T345" s="171">
        <v>11347.07390594543</v>
      </c>
      <c r="U345" s="172">
        <v>0.32891260294048702</v>
      </c>
    </row>
    <row r="346" spans="1:21" x14ac:dyDescent="0.15">
      <c r="A346" s="110" t="s">
        <v>157</v>
      </c>
      <c r="B346" s="110" t="s">
        <v>168</v>
      </c>
      <c r="C346" s="110" t="s">
        <v>515</v>
      </c>
      <c r="D346" s="110" t="s">
        <v>515</v>
      </c>
      <c r="E346" s="110" t="s">
        <v>18</v>
      </c>
      <c r="F346" s="110" t="s">
        <v>18</v>
      </c>
      <c r="G346" s="171">
        <v>0</v>
      </c>
      <c r="H346" s="171">
        <v>0.16522343051655741</v>
      </c>
      <c r="I346" s="171">
        <v>0.164815608370876</v>
      </c>
      <c r="J346" s="171">
        <v>0.16443036144071699</v>
      </c>
      <c r="K346" s="171">
        <v>0.16403006436687639</v>
      </c>
      <c r="L346" s="171">
        <v>0.16362976729303591</v>
      </c>
      <c r="M346" s="171">
        <v>0.1632015027142821</v>
      </c>
      <c r="N346" s="171">
        <v>0.23640507613169129</v>
      </c>
      <c r="O346" s="171">
        <v>0.3410366567728767</v>
      </c>
      <c r="P346" s="171">
        <v>0.4896278598869202</v>
      </c>
      <c r="Q346" s="171">
        <v>0.7009791486540351</v>
      </c>
      <c r="R346" s="171">
        <v>0.97578885055689202</v>
      </c>
      <c r="S346" s="171">
        <v>1.3201341007210761</v>
      </c>
      <c r="T346" s="171">
        <v>1.775897712863113</v>
      </c>
      <c r="U346" s="172">
        <v>0.40636844512752468</v>
      </c>
    </row>
    <row r="347" spans="1:21" x14ac:dyDescent="0.15">
      <c r="A347" s="110" t="s">
        <v>157</v>
      </c>
      <c r="B347" s="110" t="s">
        <v>172</v>
      </c>
      <c r="C347" s="110" t="s">
        <v>515</v>
      </c>
      <c r="D347" s="110" t="s">
        <v>515</v>
      </c>
      <c r="E347" s="110" t="s">
        <v>18</v>
      </c>
      <c r="F347" s="110" t="s">
        <v>18</v>
      </c>
      <c r="G347" s="171">
        <v>0</v>
      </c>
      <c r="H347" s="171">
        <v>0</v>
      </c>
      <c r="I347" s="171">
        <v>0</v>
      </c>
      <c r="J347" s="171">
        <v>10.9620240960478</v>
      </c>
      <c r="K347" s="171">
        <v>22.025675248916858</v>
      </c>
      <c r="L347" s="171">
        <v>32.880953458607181</v>
      </c>
      <c r="M347" s="171">
        <v>195.99680325713851</v>
      </c>
      <c r="N347" s="171">
        <v>259.84231619825312</v>
      </c>
      <c r="O347" s="171">
        <v>349.11445408758368</v>
      </c>
      <c r="P347" s="171">
        <v>468.00071878537011</v>
      </c>
      <c r="Q347" s="171">
        <v>625.99487073383443</v>
      </c>
      <c r="R347" s="171">
        <v>835.50433079656852</v>
      </c>
      <c r="S347" s="171">
        <v>1112.842006211873</v>
      </c>
      <c r="T347" s="171">
        <v>1474.1875607730931</v>
      </c>
      <c r="U347" s="172">
        <v>0.33409344599552832</v>
      </c>
    </row>
    <row r="348" spans="1:21" x14ac:dyDescent="0.15">
      <c r="A348" s="110" t="s">
        <v>157</v>
      </c>
      <c r="B348" s="110" t="s">
        <v>30</v>
      </c>
      <c r="C348" s="110" t="s">
        <v>515</v>
      </c>
      <c r="D348" s="110" t="s">
        <v>509</v>
      </c>
      <c r="E348" s="110" t="s">
        <v>18</v>
      </c>
      <c r="F348" s="110" t="s">
        <v>41</v>
      </c>
      <c r="G348" s="171">
        <v>78.089614588490164</v>
      </c>
      <c r="H348" s="171">
        <v>110.1489536777049</v>
      </c>
      <c r="I348" s="171">
        <v>133.1710115636678</v>
      </c>
      <c r="J348" s="171">
        <v>177.58479035597441</v>
      </c>
      <c r="K348" s="171">
        <v>229.64209011362709</v>
      </c>
      <c r="L348" s="171">
        <v>436.34604611476237</v>
      </c>
      <c r="M348" s="171">
        <v>456.96420759998989</v>
      </c>
      <c r="N348" s="171">
        <v>650.25421297837249</v>
      </c>
      <c r="O348" s="171">
        <v>925.33009349382326</v>
      </c>
      <c r="P348" s="171">
        <v>1298.884781386103</v>
      </c>
      <c r="Q348" s="171">
        <v>1831.794542446032</v>
      </c>
      <c r="R348" s="171">
        <v>2578.761661944242</v>
      </c>
      <c r="S348" s="171">
        <v>3604.1086953172749</v>
      </c>
      <c r="T348" s="171">
        <v>5010.0313559306769</v>
      </c>
      <c r="U348" s="172">
        <v>0.40787943633197132</v>
      </c>
    </row>
    <row r="349" spans="1:21" x14ac:dyDescent="0.15">
      <c r="A349" s="110" t="s">
        <v>157</v>
      </c>
      <c r="B349" s="110" t="s">
        <v>66</v>
      </c>
      <c r="C349" s="110" t="s">
        <v>515</v>
      </c>
      <c r="D349" s="110" t="s">
        <v>515</v>
      </c>
      <c r="E349" s="110" t="s">
        <v>18</v>
      </c>
      <c r="F349" s="110" t="s">
        <v>18</v>
      </c>
      <c r="G349" s="171">
        <v>16.563125266223871</v>
      </c>
      <c r="H349" s="171">
        <v>16.522343051655739</v>
      </c>
      <c r="I349" s="171">
        <v>21.975414449450131</v>
      </c>
      <c r="J349" s="171">
        <v>27.405060240119511</v>
      </c>
      <c r="K349" s="171">
        <v>48.115485547617098</v>
      </c>
      <c r="L349" s="171">
        <v>16.36297672930359</v>
      </c>
      <c r="M349" s="171">
        <v>136.00125226190181</v>
      </c>
      <c r="N349" s="171">
        <v>189.20756912287499</v>
      </c>
      <c r="O349" s="171">
        <v>262.28763390090762</v>
      </c>
      <c r="P349" s="171">
        <v>362.51132766677642</v>
      </c>
      <c r="Q349" s="171">
        <v>479.60385849833472</v>
      </c>
      <c r="R349" s="171">
        <v>626.80590601991889</v>
      </c>
      <c r="S349" s="171">
        <v>817.59314633128918</v>
      </c>
      <c r="T349" s="171">
        <v>1060.9894017999829</v>
      </c>
      <c r="U349" s="172">
        <v>0.34107353212778002</v>
      </c>
    </row>
    <row r="350" spans="1:21" x14ac:dyDescent="0.15">
      <c r="A350" s="110" t="s">
        <v>157</v>
      </c>
      <c r="B350" s="110" t="s">
        <v>195</v>
      </c>
      <c r="C350" s="110" t="s">
        <v>515</v>
      </c>
      <c r="D350" s="110" t="s">
        <v>515</v>
      </c>
      <c r="E350" s="110" t="s">
        <v>18</v>
      </c>
      <c r="F350" s="110" t="s">
        <v>18</v>
      </c>
      <c r="G350" s="171">
        <v>0</v>
      </c>
      <c r="H350" s="171">
        <v>3.2526986021026261</v>
      </c>
      <c r="I350" s="171">
        <v>10.987707224725071</v>
      </c>
      <c r="J350" s="171">
        <v>10.9620240960478</v>
      </c>
      <c r="K350" s="171">
        <v>22.19873537765061</v>
      </c>
      <c r="L350" s="171">
        <v>32.725953458607179</v>
      </c>
      <c r="M350" s="171">
        <v>43.520400723808557</v>
      </c>
      <c r="N350" s="171">
        <v>61.908612071538087</v>
      </c>
      <c r="O350" s="171">
        <v>87.845876950528051</v>
      </c>
      <c r="P350" s="171">
        <v>123.9578905721247</v>
      </c>
      <c r="Q350" s="171">
        <v>174.42735031623849</v>
      </c>
      <c r="R350" s="171">
        <v>238.7786111766444</v>
      </c>
      <c r="S350" s="171">
        <v>317.83023718124463</v>
      </c>
      <c r="T350" s="171">
        <v>420.76050508018233</v>
      </c>
      <c r="U350" s="172">
        <v>0.38281204749980779</v>
      </c>
    </row>
    <row r="351" spans="1:21" x14ac:dyDescent="0.15">
      <c r="A351" s="110" t="s">
        <v>157</v>
      </c>
      <c r="B351" s="110" t="s">
        <v>208</v>
      </c>
      <c r="C351" s="110" t="s">
        <v>515</v>
      </c>
      <c r="D351" s="110" t="s">
        <v>515</v>
      </c>
      <c r="E351" s="110" t="s">
        <v>18</v>
      </c>
      <c r="F351" s="110" t="s">
        <v>18</v>
      </c>
      <c r="G351" s="171">
        <v>3.4340879718637498</v>
      </c>
      <c r="H351" s="171">
        <v>3.4256324593766232</v>
      </c>
      <c r="I351" s="171">
        <v>6.1750914602954881</v>
      </c>
      <c r="J351" s="171">
        <v>6.1606575419788649</v>
      </c>
      <c r="K351" s="171">
        <v>8.7482700995667457</v>
      </c>
      <c r="L351" s="171">
        <v>10.90865115286906</v>
      </c>
      <c r="M351" s="171">
        <v>10.880100180952139</v>
      </c>
      <c r="N351" s="171">
        <v>15.52358838544243</v>
      </c>
      <c r="O351" s="171">
        <v>21.877083773550861</v>
      </c>
      <c r="P351" s="171">
        <v>30.806791308819552</v>
      </c>
      <c r="Q351" s="171">
        <v>43.27328511403676</v>
      </c>
      <c r="R351" s="171">
        <v>58.785687279255981</v>
      </c>
      <c r="S351" s="171">
        <v>78.080441647670341</v>
      </c>
      <c r="T351" s="171">
        <v>103.1493425846473</v>
      </c>
      <c r="U351" s="172">
        <v>0.37894724937997498</v>
      </c>
    </row>
    <row r="352" spans="1:21" x14ac:dyDescent="0.15">
      <c r="A352" s="110" t="s">
        <v>157</v>
      </c>
      <c r="B352" s="110" t="s">
        <v>212</v>
      </c>
      <c r="C352" s="110" t="s">
        <v>515</v>
      </c>
      <c r="D352" s="110" t="s">
        <v>515</v>
      </c>
      <c r="E352" s="110" t="s">
        <v>18</v>
      </c>
      <c r="F352" s="110" t="s">
        <v>18</v>
      </c>
      <c r="G352" s="171">
        <v>5.4945407549820002</v>
      </c>
      <c r="H352" s="171">
        <v>10.96202387000519</v>
      </c>
      <c r="I352" s="171">
        <v>15.382790114615091</v>
      </c>
      <c r="J352" s="171">
        <v>22.000782360767939</v>
      </c>
      <c r="K352" s="171">
        <v>43.817897861204933</v>
      </c>
      <c r="L352" s="171">
        <v>65.528267475284437</v>
      </c>
      <c r="M352" s="171">
        <v>44.282007736475222</v>
      </c>
      <c r="N352" s="171">
        <v>63.722748762545663</v>
      </c>
      <c r="O352" s="171">
        <v>91.469576870676505</v>
      </c>
      <c r="P352" s="171">
        <v>130.91356216987029</v>
      </c>
      <c r="Q352" s="171">
        <v>186.83919216632381</v>
      </c>
      <c r="R352" s="171">
        <v>258.72312092648832</v>
      </c>
      <c r="S352" s="171">
        <v>348.14006355312762</v>
      </c>
      <c r="T352" s="171">
        <v>465.84798293573999</v>
      </c>
      <c r="U352" s="172">
        <v>0.39959511036627521</v>
      </c>
    </row>
    <row r="353" spans="1:21" x14ac:dyDescent="0.15">
      <c r="A353" s="110" t="s">
        <v>157</v>
      </c>
      <c r="B353" s="110" t="s">
        <v>222</v>
      </c>
      <c r="C353" s="110" t="s">
        <v>515</v>
      </c>
      <c r="D353" s="110" t="s">
        <v>515</v>
      </c>
      <c r="E353" s="110" t="s">
        <v>18</v>
      </c>
      <c r="F353" s="110" t="s">
        <v>18</v>
      </c>
      <c r="G353" s="171">
        <v>0</v>
      </c>
      <c r="H353" s="171">
        <v>0</v>
      </c>
      <c r="I353" s="171">
        <v>0</v>
      </c>
      <c r="J353" s="171">
        <v>0</v>
      </c>
      <c r="K353" s="171">
        <v>10.93533762445843</v>
      </c>
      <c r="L353" s="171">
        <v>10.90865115286906</v>
      </c>
      <c r="M353" s="171">
        <v>10.880100180952139</v>
      </c>
      <c r="N353" s="171">
        <v>16.070052948774091</v>
      </c>
      <c r="O353" s="171">
        <v>23.544500360672679</v>
      </c>
      <c r="P353" s="171">
        <v>34.730423625548973</v>
      </c>
      <c r="Q353" s="171">
        <v>51.049011515299007</v>
      </c>
      <c r="R353" s="171">
        <v>72.794647014755427</v>
      </c>
      <c r="S353" s="171">
        <v>100.85258078412841</v>
      </c>
      <c r="T353" s="171">
        <v>138.88831008730571</v>
      </c>
      <c r="U353" s="172">
        <v>0.4388141016474385</v>
      </c>
    </row>
    <row r="354" spans="1:21" x14ac:dyDescent="0.15">
      <c r="A354" s="110" t="s">
        <v>157</v>
      </c>
      <c r="B354" s="110" t="s">
        <v>67</v>
      </c>
      <c r="C354" s="110" t="s">
        <v>515</v>
      </c>
      <c r="D354" s="110" t="s">
        <v>515</v>
      </c>
      <c r="E354" s="110" t="s">
        <v>18</v>
      </c>
      <c r="F354" s="110" t="s">
        <v>18</v>
      </c>
      <c r="G354" s="171">
        <v>0</v>
      </c>
      <c r="H354" s="171">
        <v>0</v>
      </c>
      <c r="I354" s="171">
        <v>10.987707224725071</v>
      </c>
      <c r="J354" s="171">
        <v>16.443036144071701</v>
      </c>
      <c r="K354" s="171">
        <v>29.68360772402518</v>
      </c>
      <c r="L354" s="171">
        <v>45.998548804467902</v>
      </c>
      <c r="M354" s="171">
        <v>56.784430778094197</v>
      </c>
      <c r="N354" s="171">
        <v>83.721313402092591</v>
      </c>
      <c r="O354" s="171">
        <v>122.76458027688901</v>
      </c>
      <c r="P354" s="171">
        <v>178.08263001866089</v>
      </c>
      <c r="Q354" s="171">
        <v>257.55018742180272</v>
      </c>
      <c r="R354" s="171">
        <v>370.53716171645959</v>
      </c>
      <c r="S354" s="171">
        <v>529.35582927001815</v>
      </c>
      <c r="T354" s="171">
        <v>752.5049369668094</v>
      </c>
      <c r="U354" s="172">
        <v>0.44652427189145222</v>
      </c>
    </row>
    <row r="355" spans="1:21" x14ac:dyDescent="0.15">
      <c r="A355" s="110" t="s">
        <v>157</v>
      </c>
      <c r="B355" s="110" t="s">
        <v>97</v>
      </c>
      <c r="C355" s="110" t="s">
        <v>515</v>
      </c>
      <c r="D355" s="110" t="s">
        <v>509</v>
      </c>
      <c r="E355" s="110" t="s">
        <v>18</v>
      </c>
      <c r="F355" s="110" t="s">
        <v>41</v>
      </c>
      <c r="G355" s="171">
        <v>0</v>
      </c>
      <c r="H355" s="171">
        <v>0</v>
      </c>
      <c r="I355" s="171">
        <v>22.502824396236939</v>
      </c>
      <c r="J355" s="171">
        <v>27.405060240119511</v>
      </c>
      <c r="K355" s="171">
        <v>21.870675248916861</v>
      </c>
      <c r="L355" s="171">
        <v>32.725953458607179</v>
      </c>
      <c r="M355" s="171">
        <v>261.12240434285138</v>
      </c>
      <c r="N355" s="171">
        <v>364.41795501009187</v>
      </c>
      <c r="O355" s="171">
        <v>508.11674610841777</v>
      </c>
      <c r="P355" s="171">
        <v>702.80116959840791</v>
      </c>
      <c r="Q355" s="171">
        <v>973.28785125296645</v>
      </c>
      <c r="R355" s="171">
        <v>1345.1679303019901</v>
      </c>
      <c r="S355" s="171">
        <v>1850.30982046083</v>
      </c>
      <c r="T355" s="171">
        <v>2532.0386439552731</v>
      </c>
      <c r="U355" s="172">
        <v>0.3833962659201664</v>
      </c>
    </row>
    <row r="356" spans="1:21" x14ac:dyDescent="0.15">
      <c r="A356" s="110" t="s">
        <v>157</v>
      </c>
      <c r="B356" s="110" t="s">
        <v>68</v>
      </c>
      <c r="C356" s="110" t="s">
        <v>515</v>
      </c>
      <c r="D356" s="110" t="s">
        <v>515</v>
      </c>
      <c r="E356" s="110" t="s">
        <v>18</v>
      </c>
      <c r="F356" s="110" t="s">
        <v>18</v>
      </c>
      <c r="G356" s="171">
        <v>2.2084167021631829</v>
      </c>
      <c r="H356" s="171">
        <v>0.68512649187532459</v>
      </c>
      <c r="I356" s="171">
        <v>10.987707224725071</v>
      </c>
      <c r="J356" s="171">
        <v>18.481972625936599</v>
      </c>
      <c r="K356" s="171">
        <v>47.021951785171247</v>
      </c>
      <c r="L356" s="171">
        <v>5.4543255764345302</v>
      </c>
      <c r="M356" s="171">
        <v>10.880100180952139</v>
      </c>
      <c r="N356" s="171">
        <v>15.51819752997314</v>
      </c>
      <c r="O356" s="171">
        <v>22.133343443744799</v>
      </c>
      <c r="P356" s="171">
        <v>31.305988430961801</v>
      </c>
      <c r="Q356" s="171">
        <v>44.239396074006549</v>
      </c>
      <c r="R356" s="171">
        <v>60.817320025891341</v>
      </c>
      <c r="S356" s="171">
        <v>80.986638409906348</v>
      </c>
      <c r="T356" s="171">
        <v>107.259733486199</v>
      </c>
      <c r="U356" s="172">
        <v>0.38666634186524812</v>
      </c>
    </row>
    <row r="357" spans="1:21" x14ac:dyDescent="0.15">
      <c r="A357" s="110" t="s">
        <v>157</v>
      </c>
      <c r="B357" s="110" t="s">
        <v>229</v>
      </c>
      <c r="C357" s="110" t="s">
        <v>515</v>
      </c>
      <c r="D357" s="110" t="s">
        <v>515</v>
      </c>
      <c r="E357" s="110" t="s">
        <v>18</v>
      </c>
      <c r="F357" s="110" t="s">
        <v>18</v>
      </c>
      <c r="G357" s="171">
        <v>0</v>
      </c>
      <c r="H357" s="171">
        <v>0</v>
      </c>
      <c r="I357" s="171">
        <v>1.098770722472507</v>
      </c>
      <c r="J357" s="171">
        <v>2.19240481920956</v>
      </c>
      <c r="K357" s="171">
        <v>3.2806012873375292</v>
      </c>
      <c r="L357" s="171">
        <v>5.4543255764345302</v>
      </c>
      <c r="M357" s="171">
        <v>5.4400500904760696</v>
      </c>
      <c r="N357" s="171">
        <v>7.7947379512568586</v>
      </c>
      <c r="O357" s="171">
        <v>11.13922236822186</v>
      </c>
      <c r="P357" s="171">
        <v>15.862275031913869</v>
      </c>
      <c r="Q357" s="171">
        <v>22.54380626480755</v>
      </c>
      <c r="R357" s="171">
        <v>31.136162777936441</v>
      </c>
      <c r="S357" s="171">
        <v>41.775096833234038</v>
      </c>
      <c r="T357" s="171">
        <v>55.739055849247102</v>
      </c>
      <c r="U357" s="172">
        <v>0.39432894881032171</v>
      </c>
    </row>
    <row r="358" spans="1:21" x14ac:dyDescent="0.15">
      <c r="A358" s="110" t="s">
        <v>157</v>
      </c>
      <c r="B358" s="110" t="s">
        <v>33</v>
      </c>
      <c r="C358" s="110" t="s">
        <v>515</v>
      </c>
      <c r="D358" s="110" t="s">
        <v>515</v>
      </c>
      <c r="E358" s="110" t="s">
        <v>18</v>
      </c>
      <c r="F358" s="110" t="s">
        <v>18</v>
      </c>
      <c r="G358" s="171">
        <v>0</v>
      </c>
      <c r="H358" s="171">
        <v>0</v>
      </c>
      <c r="I358" s="171">
        <v>0</v>
      </c>
      <c r="J358" s="171">
        <v>0</v>
      </c>
      <c r="K358" s="171">
        <v>0</v>
      </c>
      <c r="L358" s="171">
        <v>10.90865115286906</v>
      </c>
      <c r="M358" s="171">
        <v>10.880100180952139</v>
      </c>
      <c r="N358" s="171">
        <v>15.482243166151729</v>
      </c>
      <c r="O358" s="171">
        <v>22.03166889271008</v>
      </c>
      <c r="P358" s="171">
        <v>30.925828128240539</v>
      </c>
      <c r="Q358" s="171">
        <v>43.614155772524569</v>
      </c>
      <c r="R358" s="171">
        <v>59.861898491048223</v>
      </c>
      <c r="S358" s="171">
        <v>79.480532245763328</v>
      </c>
      <c r="T358" s="171">
        <v>104.9607525133659</v>
      </c>
      <c r="U358" s="172">
        <v>0.38238088589039942</v>
      </c>
    </row>
    <row r="359" spans="1:21" x14ac:dyDescent="0.15">
      <c r="A359" s="110" t="s">
        <v>157</v>
      </c>
      <c r="B359" s="110" t="s">
        <v>81</v>
      </c>
      <c r="C359" s="110" t="s">
        <v>515</v>
      </c>
      <c r="D359" s="110" t="s">
        <v>509</v>
      </c>
      <c r="E359" s="110" t="s">
        <v>18</v>
      </c>
      <c r="F359" s="110" t="s">
        <v>41</v>
      </c>
      <c r="G359" s="171">
        <v>75.671398299621472</v>
      </c>
      <c r="H359" s="171">
        <v>99.475520066335321</v>
      </c>
      <c r="I359" s="171">
        <v>91.230933086892236</v>
      </c>
      <c r="J359" s="171">
        <v>130.91397276705089</v>
      </c>
      <c r="K359" s="171">
        <v>244.3227808744625</v>
      </c>
      <c r="L359" s="171">
        <v>388.81159871613551</v>
      </c>
      <c r="M359" s="171">
        <v>435.66641149577612</v>
      </c>
      <c r="N359" s="171">
        <v>619.9477219806306</v>
      </c>
      <c r="O359" s="171">
        <v>882.20310163634315</v>
      </c>
      <c r="P359" s="171">
        <v>1238.347472825071</v>
      </c>
      <c r="Q359" s="171">
        <v>1746.4198325213149</v>
      </c>
      <c r="R359" s="171">
        <v>2458.5729487714839</v>
      </c>
      <c r="S359" s="171">
        <v>3436.1314864819519</v>
      </c>
      <c r="T359" s="171">
        <v>4776.5281088060492</v>
      </c>
      <c r="U359" s="172">
        <v>0.40787943633197132</v>
      </c>
    </row>
    <row r="360" spans="1:21" x14ac:dyDescent="0.15">
      <c r="A360" s="110" t="s">
        <v>23</v>
      </c>
      <c r="B360" s="110" t="s">
        <v>134</v>
      </c>
      <c r="C360" s="110" t="s">
        <v>513</v>
      </c>
      <c r="D360" s="110" t="s">
        <v>509</v>
      </c>
      <c r="E360" s="110" t="s">
        <v>41</v>
      </c>
      <c r="F360" s="110" t="s">
        <v>41</v>
      </c>
      <c r="G360" s="171">
        <v>382.40396758689081</v>
      </c>
      <c r="H360" s="171">
        <v>560.69494876912972</v>
      </c>
      <c r="I360" s="171">
        <v>427.75469165732449</v>
      </c>
      <c r="J360" s="171">
        <v>866.31133492385152</v>
      </c>
      <c r="K360" s="171">
        <v>1272.1791932212871</v>
      </c>
      <c r="L360" s="171">
        <v>1911.2174499156411</v>
      </c>
      <c r="M360" s="171">
        <v>2355.7917985361528</v>
      </c>
      <c r="N360" s="171">
        <v>2975.694132808545</v>
      </c>
      <c r="O360" s="171">
        <v>3745.6772164892641</v>
      </c>
      <c r="P360" s="171">
        <v>4703.4594600755654</v>
      </c>
      <c r="Q360" s="171">
        <v>5888.7848543559521</v>
      </c>
      <c r="R360" s="171">
        <v>7354.6467771873949</v>
      </c>
      <c r="S360" s="171">
        <v>9129.1823211391929</v>
      </c>
      <c r="T360" s="171">
        <v>11288.47395180099</v>
      </c>
      <c r="U360" s="172">
        <v>0.25087538683331578</v>
      </c>
    </row>
    <row r="361" spans="1:21" x14ac:dyDescent="0.15">
      <c r="A361" s="110" t="s">
        <v>23</v>
      </c>
      <c r="B361" s="110" t="s">
        <v>170</v>
      </c>
      <c r="C361" s="110" t="s">
        <v>513</v>
      </c>
      <c r="D361" s="110" t="s">
        <v>513</v>
      </c>
      <c r="E361" s="110" t="s">
        <v>41</v>
      </c>
      <c r="F361" s="110" t="s">
        <v>41</v>
      </c>
      <c r="G361" s="171">
        <v>125.87975202330141</v>
      </c>
      <c r="H361" s="171">
        <v>140.9906607074623</v>
      </c>
      <c r="I361" s="171">
        <v>175.80331559560111</v>
      </c>
      <c r="J361" s="171">
        <v>328.86072288143413</v>
      </c>
      <c r="K361" s="171">
        <v>442.88117379056638</v>
      </c>
      <c r="L361" s="171">
        <v>496.34362745554222</v>
      </c>
      <c r="M361" s="171">
        <v>467.84430778094202</v>
      </c>
      <c r="N361" s="171">
        <v>617.03066949194329</v>
      </c>
      <c r="O361" s="171">
        <v>810.70886099867027</v>
      </c>
      <c r="P361" s="171">
        <v>1021.326460338566</v>
      </c>
      <c r="Q361" s="171">
        <v>1266.699275123432</v>
      </c>
      <c r="R361" s="171">
        <v>1566.772439564663</v>
      </c>
      <c r="S361" s="171">
        <v>1933.0907357825899</v>
      </c>
      <c r="T361" s="171">
        <v>2375.1047215020449</v>
      </c>
      <c r="U361" s="172">
        <v>0.26123886412585828</v>
      </c>
    </row>
    <row r="362" spans="1:21" x14ac:dyDescent="0.15">
      <c r="A362" s="110" t="s">
        <v>23</v>
      </c>
      <c r="B362" s="110" t="s">
        <v>138</v>
      </c>
      <c r="C362" s="110" t="s">
        <v>513</v>
      </c>
      <c r="D362" s="110" t="s">
        <v>513</v>
      </c>
      <c r="E362" s="110" t="s">
        <v>41</v>
      </c>
      <c r="F362" s="110" t="s">
        <v>41</v>
      </c>
      <c r="G362" s="171">
        <v>44.16833404326367</v>
      </c>
      <c r="H362" s="171">
        <v>55.074476838852462</v>
      </c>
      <c r="I362" s="171">
        <v>65.926243348350411</v>
      </c>
      <c r="J362" s="171">
        <v>87.696192768382417</v>
      </c>
      <c r="K362" s="171">
        <v>120.2887138690427</v>
      </c>
      <c r="L362" s="171">
        <v>130.90381383442869</v>
      </c>
      <c r="M362" s="171">
        <v>674.56621121903277</v>
      </c>
      <c r="N362" s="171">
        <v>796.99345023625369</v>
      </c>
      <c r="O362" s="171">
        <v>939.04244410515878</v>
      </c>
      <c r="P362" s="171">
        <v>1104.064772290508</v>
      </c>
      <c r="Q362" s="171">
        <v>1294.5364616598381</v>
      </c>
      <c r="R362" s="171">
        <v>1514.937197250706</v>
      </c>
      <c r="S362" s="171">
        <v>1759.8150951719319</v>
      </c>
      <c r="T362" s="171">
        <v>2036.118324622269</v>
      </c>
      <c r="U362" s="172">
        <v>0.1709538410354903</v>
      </c>
    </row>
    <row r="363" spans="1:21" x14ac:dyDescent="0.15">
      <c r="A363" s="110" t="s">
        <v>23</v>
      </c>
      <c r="B363" s="110" t="s">
        <v>31</v>
      </c>
      <c r="C363" s="110" t="s">
        <v>513</v>
      </c>
      <c r="D363" s="110" t="s">
        <v>509</v>
      </c>
      <c r="E363" s="110" t="s">
        <v>41</v>
      </c>
      <c r="F363" s="110" t="s">
        <v>41</v>
      </c>
      <c r="G363" s="171">
        <v>421.11220126233331</v>
      </c>
      <c r="H363" s="171">
        <v>522.77075136547433</v>
      </c>
      <c r="I363" s="171">
        <v>869.99961481150342</v>
      </c>
      <c r="J363" s="171">
        <v>1097.921474686535</v>
      </c>
      <c r="K363" s="171">
        <v>1306.306132012425</v>
      </c>
      <c r="L363" s="171">
        <v>1726.156576174684</v>
      </c>
      <c r="M363" s="171">
        <v>2048.357049119988</v>
      </c>
      <c r="N363" s="171">
        <v>2672.8785466436648</v>
      </c>
      <c r="O363" s="171">
        <v>3497.1006319822591</v>
      </c>
      <c r="P363" s="171">
        <v>4588.0603148942209</v>
      </c>
      <c r="Q363" s="171">
        <v>6034.5922406073532</v>
      </c>
      <c r="R363" s="171">
        <v>7885.7262947492954</v>
      </c>
      <c r="S363" s="171">
        <v>10225.87267029816</v>
      </c>
      <c r="T363" s="171">
        <v>13163.92746976811</v>
      </c>
      <c r="U363" s="172">
        <v>0.30444474810169159</v>
      </c>
    </row>
    <row r="364" spans="1:21" x14ac:dyDescent="0.15">
      <c r="A364" s="110" t="s">
        <v>23</v>
      </c>
      <c r="B364" s="110" t="s">
        <v>46</v>
      </c>
      <c r="C364" s="110" t="s">
        <v>513</v>
      </c>
      <c r="D364" s="110" t="s">
        <v>513</v>
      </c>
      <c r="E364" s="110" t="s">
        <v>41</v>
      </c>
      <c r="F364" s="110" t="s">
        <v>41</v>
      </c>
      <c r="G364" s="171">
        <v>299.37875159734318</v>
      </c>
      <c r="H364" s="171">
        <v>288.11916294216388</v>
      </c>
      <c r="I364" s="171">
        <v>476.9020863180736</v>
      </c>
      <c r="J364" s="171">
        <v>520.33668433056084</v>
      </c>
      <c r="K364" s="171">
        <v>858.21832487174038</v>
      </c>
      <c r="L364" s="171">
        <v>867.25953458607182</v>
      </c>
      <c r="M364" s="171">
        <v>615.59186770326778</v>
      </c>
      <c r="N364" s="171">
        <v>834.54682690241191</v>
      </c>
      <c r="O364" s="171">
        <v>1116.4945058481819</v>
      </c>
      <c r="P364" s="171">
        <v>1474.653437454064</v>
      </c>
      <c r="Q364" s="171">
        <v>1923.6609699143121</v>
      </c>
      <c r="R364" s="171">
        <v>2479.507725615817</v>
      </c>
      <c r="S364" s="171">
        <v>3159.067638783984</v>
      </c>
      <c r="T364" s="171">
        <v>3980.360915400357</v>
      </c>
      <c r="U364" s="172">
        <v>0.30558221566982852</v>
      </c>
    </row>
    <row r="365" spans="1:21" x14ac:dyDescent="0.15">
      <c r="A365" s="110" t="s">
        <v>23</v>
      </c>
      <c r="B365" s="110" t="s">
        <v>40</v>
      </c>
      <c r="C365" s="110" t="s">
        <v>513</v>
      </c>
      <c r="D365" s="110" t="s">
        <v>513</v>
      </c>
      <c r="E365" s="110" t="s">
        <v>41</v>
      </c>
      <c r="F365" s="110" t="s">
        <v>41</v>
      </c>
      <c r="G365" s="171">
        <v>0</v>
      </c>
      <c r="H365" s="171">
        <v>0</v>
      </c>
      <c r="I365" s="171">
        <v>0</v>
      </c>
      <c r="J365" s="171">
        <v>0</v>
      </c>
      <c r="K365" s="171">
        <v>10.93533762445843</v>
      </c>
      <c r="L365" s="171">
        <v>10.90865115286906</v>
      </c>
      <c r="M365" s="171">
        <v>0</v>
      </c>
      <c r="N365" s="171">
        <v>10.85244631679195</v>
      </c>
      <c r="O365" s="171">
        <v>12.755200309479401</v>
      </c>
      <c r="P365" s="171">
        <v>14.94326469300651</v>
      </c>
      <c r="Q365" s="171">
        <v>17.452206166130441</v>
      </c>
      <c r="R365" s="171">
        <v>20.34259109503439</v>
      </c>
      <c r="S365" s="171">
        <v>23.604124606386481</v>
      </c>
      <c r="T365" s="171">
        <v>27.27978569376258</v>
      </c>
      <c r="U365" s="172" t="s">
        <v>406</v>
      </c>
    </row>
    <row r="366" spans="1:21" x14ac:dyDescent="0.15">
      <c r="A366" s="110" t="s">
        <v>23</v>
      </c>
      <c r="B366" s="110" t="s">
        <v>218</v>
      </c>
      <c r="C366" s="110" t="s">
        <v>513</v>
      </c>
      <c r="D366" s="110" t="s">
        <v>513</v>
      </c>
      <c r="E366" s="110" t="s">
        <v>41</v>
      </c>
      <c r="F366" s="110" t="s">
        <v>41</v>
      </c>
      <c r="G366" s="171">
        <v>44.16833404326367</v>
      </c>
      <c r="H366" s="171">
        <v>55.074476838852462</v>
      </c>
      <c r="I366" s="171">
        <v>65.926243348350411</v>
      </c>
      <c r="J366" s="171">
        <v>87.696192768382417</v>
      </c>
      <c r="K366" s="171">
        <v>109.3533762445843</v>
      </c>
      <c r="L366" s="171">
        <v>109.08651152869059</v>
      </c>
      <c r="M366" s="171">
        <v>108.8010018095214</v>
      </c>
      <c r="N366" s="171">
        <v>136.1314401305801</v>
      </c>
      <c r="O366" s="171">
        <v>169.85821733182701</v>
      </c>
      <c r="P366" s="171">
        <v>211.8860012707805</v>
      </c>
      <c r="Q366" s="171">
        <v>263.72525043906182</v>
      </c>
      <c r="R366" s="171">
        <v>328.18883632964969</v>
      </c>
      <c r="S366" s="171">
        <v>407.12614132229407</v>
      </c>
      <c r="T366" s="171">
        <v>502.89942458273907</v>
      </c>
      <c r="U366" s="172">
        <v>0.24445248892159799</v>
      </c>
    </row>
    <row r="367" spans="1:21" x14ac:dyDescent="0.15">
      <c r="A367" s="110" t="s">
        <v>23</v>
      </c>
      <c r="B367" s="110" t="s">
        <v>127</v>
      </c>
      <c r="C367" s="110" t="s">
        <v>513</v>
      </c>
      <c r="D367" s="110" t="s">
        <v>513</v>
      </c>
      <c r="E367" s="110" t="s">
        <v>41</v>
      </c>
      <c r="F367" s="110" t="s">
        <v>41</v>
      </c>
      <c r="G367" s="171">
        <v>55.210417554079577</v>
      </c>
      <c r="H367" s="171">
        <v>67.190861743400006</v>
      </c>
      <c r="I367" s="171">
        <v>123.0623209169208</v>
      </c>
      <c r="J367" s="171">
        <v>123.8708722853402</v>
      </c>
      <c r="K367" s="171">
        <v>325.87306120886132</v>
      </c>
      <c r="L367" s="171">
        <v>441.80037169119691</v>
      </c>
      <c r="M367" s="171">
        <v>683.07644803427502</v>
      </c>
      <c r="N367" s="171">
        <v>845.98640104375443</v>
      </c>
      <c r="O367" s="171">
        <v>1048.5093325786361</v>
      </c>
      <c r="P367" s="171">
        <v>1291.905881285446</v>
      </c>
      <c r="Q367" s="171">
        <v>1585.751968376562</v>
      </c>
      <c r="R367" s="171">
        <v>1938.1970141499371</v>
      </c>
      <c r="S367" s="171">
        <v>2358.5016680466128</v>
      </c>
      <c r="T367" s="171">
        <v>2853.4473482589769</v>
      </c>
      <c r="U367" s="172">
        <v>0.2265918616453402</v>
      </c>
    </row>
    <row r="368" spans="1:21" x14ac:dyDescent="0.15">
      <c r="A368" s="110" t="s">
        <v>23</v>
      </c>
      <c r="B368" s="110" t="s">
        <v>98</v>
      </c>
      <c r="C368" s="110" t="s">
        <v>513</v>
      </c>
      <c r="D368" s="110" t="s">
        <v>513</v>
      </c>
      <c r="E368" s="110" t="s">
        <v>41</v>
      </c>
      <c r="F368" s="110" t="s">
        <v>41</v>
      </c>
      <c r="G368" s="171">
        <v>303.79558500166962</v>
      </c>
      <c r="H368" s="171">
        <v>348.70108746490172</v>
      </c>
      <c r="I368" s="171">
        <v>349.43281825626087</v>
      </c>
      <c r="J368" s="171">
        <v>522.52908914977036</v>
      </c>
      <c r="K368" s="171">
        <v>815.57050813635249</v>
      </c>
      <c r="L368" s="171">
        <v>965.43739496189335</v>
      </c>
      <c r="M368" s="171">
        <v>1307.206511761889</v>
      </c>
      <c r="N368" s="171">
        <v>1739.636272330549</v>
      </c>
      <c r="O368" s="171">
        <v>2297.4368470295931</v>
      </c>
      <c r="P368" s="171">
        <v>3011.9697967976872</v>
      </c>
      <c r="Q368" s="171">
        <v>3919.0828426811008</v>
      </c>
      <c r="R368" s="171">
        <v>5064.1506058190198</v>
      </c>
      <c r="S368" s="171">
        <v>6481.8250960716232</v>
      </c>
      <c r="T368" s="171">
        <v>8234.4477248472485</v>
      </c>
      <c r="U368" s="172">
        <v>0.30072151799638253</v>
      </c>
    </row>
    <row r="369" spans="1:21" x14ac:dyDescent="0.15">
      <c r="A369" s="110" t="s">
        <v>182</v>
      </c>
      <c r="B369" s="110" t="s">
        <v>19</v>
      </c>
      <c r="C369" s="110" t="s">
        <v>518</v>
      </c>
      <c r="D369" s="110" t="s">
        <v>44</v>
      </c>
      <c r="E369" s="110" t="s">
        <v>108</v>
      </c>
      <c r="F369" s="110" t="s">
        <v>44</v>
      </c>
      <c r="G369" s="171">
        <v>0.221</v>
      </c>
      <c r="H369" s="171">
        <v>0.2753723841942623</v>
      </c>
      <c r="I369" s="171">
        <v>0.32939372206622952</v>
      </c>
      <c r="J369" s="171">
        <v>0.32865821692273789</v>
      </c>
      <c r="K369" s="171">
        <v>0.3280601287337529</v>
      </c>
      <c r="L369" s="171">
        <v>1.090865115286906</v>
      </c>
      <c r="M369" s="171">
        <v>2.1760200361904278</v>
      </c>
      <c r="N369" s="171">
        <v>3.0128622189984382</v>
      </c>
      <c r="O369" s="171">
        <v>4.0355137392989349</v>
      </c>
      <c r="P369" s="171">
        <v>5.3853760099810746</v>
      </c>
      <c r="Q369" s="171">
        <v>7.2063899607064288</v>
      </c>
      <c r="R369" s="171">
        <v>9.6186668134482556</v>
      </c>
      <c r="S369" s="171">
        <v>12.81234564044202</v>
      </c>
      <c r="T369" s="171">
        <v>16.973749769884378</v>
      </c>
      <c r="U369" s="172">
        <v>0.3410500494711195</v>
      </c>
    </row>
    <row r="370" spans="1:21" x14ac:dyDescent="0.15">
      <c r="A370" s="110" t="s">
        <v>182</v>
      </c>
      <c r="B370" s="110" t="s">
        <v>22</v>
      </c>
      <c r="C370" s="110" t="s">
        <v>518</v>
      </c>
      <c r="D370" s="110" t="s">
        <v>516</v>
      </c>
      <c r="E370" s="110" t="s">
        <v>108</v>
      </c>
      <c r="F370" s="110" t="s">
        <v>108</v>
      </c>
      <c r="G370" s="171">
        <v>0.66300000000000003</v>
      </c>
      <c r="H370" s="171">
        <v>0.82611715258278695</v>
      </c>
      <c r="I370" s="171">
        <v>0.82348430516557392</v>
      </c>
      <c r="J370" s="171">
        <v>2.19105477948492</v>
      </c>
      <c r="K370" s="171">
        <v>2.187067524891686</v>
      </c>
      <c r="L370" s="171">
        <v>4.363460461147624</v>
      </c>
      <c r="M370" s="171">
        <v>10.880100180952139</v>
      </c>
      <c r="N370" s="171">
        <v>15.247278436226919</v>
      </c>
      <c r="O370" s="171">
        <v>20.565598863734959</v>
      </c>
      <c r="P370" s="171">
        <v>27.444704666249709</v>
      </c>
      <c r="Q370" s="171">
        <v>36.724871915138543</v>
      </c>
      <c r="R370" s="171">
        <v>49.018205876226688</v>
      </c>
      <c r="S370" s="171">
        <v>65.29368451379105</v>
      </c>
      <c r="T370" s="171">
        <v>86.500840173449248</v>
      </c>
      <c r="U370" s="172">
        <v>0.34470424517680609</v>
      </c>
    </row>
    <row r="371" spans="1:21" x14ac:dyDescent="0.15">
      <c r="A371" s="110" t="s">
        <v>182</v>
      </c>
      <c r="B371" s="110" t="s">
        <v>202</v>
      </c>
      <c r="C371" s="110" t="s">
        <v>518</v>
      </c>
      <c r="D371" s="110" t="s">
        <v>518</v>
      </c>
      <c r="E371" s="110" t="s">
        <v>108</v>
      </c>
      <c r="F371" s="110" t="s">
        <v>108</v>
      </c>
      <c r="G371" s="171">
        <v>0.88400000000000001</v>
      </c>
      <c r="H371" s="171">
        <v>1.3217874441324591</v>
      </c>
      <c r="I371" s="171">
        <v>1.3175748882649181</v>
      </c>
      <c r="J371" s="171">
        <v>1.314632867690952</v>
      </c>
      <c r="K371" s="171">
        <v>2.187067524891686</v>
      </c>
      <c r="L371" s="171">
        <v>4.363460461147624</v>
      </c>
      <c r="M371" s="171">
        <v>10.880100180952139</v>
      </c>
      <c r="N371" s="171">
        <v>15.247278436226919</v>
      </c>
      <c r="O371" s="171">
        <v>20.565598863734959</v>
      </c>
      <c r="P371" s="171">
        <v>27.444704666249709</v>
      </c>
      <c r="Q371" s="171">
        <v>36.724871915138543</v>
      </c>
      <c r="R371" s="171">
        <v>49.018205876226688</v>
      </c>
      <c r="S371" s="171">
        <v>65.29368451379105</v>
      </c>
      <c r="T371" s="171">
        <v>86.500840173449248</v>
      </c>
      <c r="U371" s="172">
        <v>0.34470424517680609</v>
      </c>
    </row>
    <row r="372" spans="1:21" x14ac:dyDescent="0.15">
      <c r="A372" s="110" t="s">
        <v>182</v>
      </c>
      <c r="B372" s="110" t="s">
        <v>79</v>
      </c>
      <c r="C372" s="110" t="s">
        <v>518</v>
      </c>
      <c r="D372" s="110" t="s">
        <v>517</v>
      </c>
      <c r="E372" s="110" t="s">
        <v>108</v>
      </c>
      <c r="F372" s="110" t="s">
        <v>108</v>
      </c>
      <c r="G372" s="171">
        <v>0</v>
      </c>
      <c r="H372" s="171">
        <v>0</v>
      </c>
      <c r="I372" s="171">
        <v>1.097979073554098</v>
      </c>
      <c r="J372" s="171">
        <v>2.19105477948492</v>
      </c>
      <c r="K372" s="171">
        <v>3.2806012873375292</v>
      </c>
      <c r="L372" s="171">
        <v>6.5451906917214364</v>
      </c>
      <c r="M372" s="171">
        <v>16.320150271428211</v>
      </c>
      <c r="N372" s="171">
        <v>22.870917654340371</v>
      </c>
      <c r="O372" s="171">
        <v>30.848398295602429</v>
      </c>
      <c r="P372" s="171">
        <v>41.167056999374552</v>
      </c>
      <c r="Q372" s="171">
        <v>55.087307872707783</v>
      </c>
      <c r="R372" s="171">
        <v>73.527308814340017</v>
      </c>
      <c r="S372" s="171">
        <v>97.940526770686574</v>
      </c>
      <c r="T372" s="171">
        <v>129.75126026017381</v>
      </c>
      <c r="U372" s="172">
        <v>0.34470424517680609</v>
      </c>
    </row>
    <row r="373" spans="1:21" x14ac:dyDescent="0.15">
      <c r="A373" s="110" t="s">
        <v>182</v>
      </c>
      <c r="B373" s="110" t="s">
        <v>100</v>
      </c>
      <c r="C373" s="110" t="s">
        <v>518</v>
      </c>
      <c r="D373" s="110" t="s">
        <v>44</v>
      </c>
      <c r="E373" s="110" t="s">
        <v>108</v>
      </c>
      <c r="F373" s="110" t="s">
        <v>44</v>
      </c>
      <c r="G373" s="171">
        <v>0.70277999999999996</v>
      </c>
      <c r="H373" s="171">
        <v>0.82611715258278695</v>
      </c>
      <c r="I373" s="171">
        <v>0.82348430516557392</v>
      </c>
      <c r="J373" s="171">
        <v>0.60254006435835294</v>
      </c>
      <c r="K373" s="171">
        <v>1.421593891179596</v>
      </c>
      <c r="L373" s="171">
        <v>11.99951626815597</v>
      </c>
      <c r="M373" s="171">
        <v>45.696420759998993</v>
      </c>
      <c r="N373" s="171">
        <v>62.062245587819419</v>
      </c>
      <c r="O373" s="171">
        <v>80.841763606128637</v>
      </c>
      <c r="P373" s="171">
        <v>105.0678073924387</v>
      </c>
      <c r="Q373" s="171">
        <v>136.27140265043209</v>
      </c>
      <c r="R373" s="171">
        <v>176.39980686957011</v>
      </c>
      <c r="S373" s="171">
        <v>227.92794287872621</v>
      </c>
      <c r="T373" s="171">
        <v>293.04079585806852</v>
      </c>
      <c r="U373" s="172">
        <v>0.30404407879909429</v>
      </c>
    </row>
    <row r="374" spans="1:21" x14ac:dyDescent="0.15">
      <c r="A374" s="110" t="s">
        <v>182</v>
      </c>
      <c r="B374" s="110" t="s">
        <v>102</v>
      </c>
      <c r="C374" s="110" t="s">
        <v>518</v>
      </c>
      <c r="D374" s="110" t="s">
        <v>516</v>
      </c>
      <c r="E374" s="110" t="s">
        <v>108</v>
      </c>
      <c r="F374" s="110" t="s">
        <v>108</v>
      </c>
      <c r="G374" s="171">
        <v>0.88400000000000001</v>
      </c>
      <c r="H374" s="171">
        <v>0.99134058309934436</v>
      </c>
      <c r="I374" s="171">
        <v>1.097979073554098</v>
      </c>
      <c r="J374" s="171">
        <v>2.19105477948492</v>
      </c>
      <c r="K374" s="171">
        <v>3.2806012873375292</v>
      </c>
      <c r="L374" s="171">
        <v>6.5451906917214364</v>
      </c>
      <c r="M374" s="171">
        <v>13.056120217142571</v>
      </c>
      <c r="N374" s="171">
        <v>18.22817546717943</v>
      </c>
      <c r="O374" s="171">
        <v>24.266869438930939</v>
      </c>
      <c r="P374" s="171">
        <v>31.98396201645475</v>
      </c>
      <c r="Q374" s="171">
        <v>42.034422976518158</v>
      </c>
      <c r="R374" s="171">
        <v>55.093618440716092</v>
      </c>
      <c r="S374" s="171">
        <v>72.024822852873399</v>
      </c>
      <c r="T374" s="171">
        <v>93.673816238069634</v>
      </c>
      <c r="U374" s="172">
        <v>0.32512767664751308</v>
      </c>
    </row>
    <row r="375" spans="1:21" x14ac:dyDescent="0.15">
      <c r="A375" s="110" t="s">
        <v>183</v>
      </c>
      <c r="B375" s="110" t="s">
        <v>138</v>
      </c>
      <c r="C375" s="110" t="s">
        <v>513</v>
      </c>
      <c r="D375" s="110" t="s">
        <v>513</v>
      </c>
      <c r="E375" s="110" t="s">
        <v>41</v>
      </c>
      <c r="F375" s="110" t="s">
        <v>41</v>
      </c>
      <c r="G375" s="171">
        <v>0</v>
      </c>
      <c r="H375" s="171">
        <v>22.029790735540981</v>
      </c>
      <c r="I375" s="171">
        <v>21.975414449450131</v>
      </c>
      <c r="J375" s="171">
        <v>21.924048192095601</v>
      </c>
      <c r="K375" s="171">
        <v>10.93533762445843</v>
      </c>
      <c r="L375" s="171">
        <v>10.90865115286906</v>
      </c>
      <c r="M375" s="171">
        <v>10.880100180952139</v>
      </c>
      <c r="N375" s="171">
        <v>14.354614679038299</v>
      </c>
      <c r="O375" s="171">
        <v>18.862503190702451</v>
      </c>
      <c r="P375" s="171">
        <v>24.703484010256201</v>
      </c>
      <c r="Q375" s="171">
        <v>32.260798107606639</v>
      </c>
      <c r="R375" s="171">
        <v>40.646320120151692</v>
      </c>
      <c r="S375" s="171">
        <v>50.186334257494899</v>
      </c>
      <c r="T375" s="171">
        <v>61.706212822180639</v>
      </c>
      <c r="U375" s="172">
        <v>0.28135909820510441</v>
      </c>
    </row>
    <row r="376" spans="1:21" x14ac:dyDescent="0.15">
      <c r="A376" s="110" t="s">
        <v>183</v>
      </c>
      <c r="B376" s="110" t="s">
        <v>30</v>
      </c>
      <c r="C376" s="110" t="s">
        <v>513</v>
      </c>
      <c r="D376" s="110" t="s">
        <v>509</v>
      </c>
      <c r="E376" s="110" t="s">
        <v>41</v>
      </c>
      <c r="F376" s="110" t="s">
        <v>41</v>
      </c>
      <c r="G376" s="171">
        <v>22.084167021631831</v>
      </c>
      <c r="H376" s="171">
        <v>33.044686103311477</v>
      </c>
      <c r="I376" s="171">
        <v>142.84019392142591</v>
      </c>
      <c r="J376" s="171">
        <v>175.5568158982056</v>
      </c>
      <c r="K376" s="171">
        <v>404.77152216932882</v>
      </c>
      <c r="L376" s="171">
        <v>556.50483856361507</v>
      </c>
      <c r="M376" s="171">
        <v>555.04831073127343</v>
      </c>
      <c r="N376" s="171">
        <v>662.55774710341154</v>
      </c>
      <c r="O376" s="171">
        <v>787.7090401333345</v>
      </c>
      <c r="P376" s="171">
        <v>933.38113120571279</v>
      </c>
      <c r="Q376" s="171">
        <v>1136.690523895476</v>
      </c>
      <c r="R376" s="171">
        <v>1406.6431357660781</v>
      </c>
      <c r="S376" s="171">
        <v>1736.7934510156999</v>
      </c>
      <c r="T376" s="171">
        <v>2135.4607365159231</v>
      </c>
      <c r="U376" s="172">
        <v>0.21225616321306151</v>
      </c>
    </row>
    <row r="377" spans="1:21" x14ac:dyDescent="0.15">
      <c r="A377" s="110" t="s">
        <v>183</v>
      </c>
      <c r="B377" s="110" t="s">
        <v>31</v>
      </c>
      <c r="C377" s="110" t="s">
        <v>513</v>
      </c>
      <c r="D377" s="110" t="s">
        <v>509</v>
      </c>
      <c r="E377" s="110" t="s">
        <v>41</v>
      </c>
      <c r="F377" s="110" t="s">
        <v>41</v>
      </c>
      <c r="G377" s="171">
        <v>67.302190440694176</v>
      </c>
      <c r="H377" s="171">
        <v>79.153834603548418</v>
      </c>
      <c r="I377" s="171">
        <v>111.9265169297619</v>
      </c>
      <c r="J377" s="171">
        <v>154.63276770611</v>
      </c>
      <c r="K377" s="171">
        <v>241.7414578024524</v>
      </c>
      <c r="L377" s="171">
        <v>317.51451320049568</v>
      </c>
      <c r="M377" s="171">
        <v>425.48710855984768</v>
      </c>
      <c r="N377" s="171">
        <v>508.06785351736272</v>
      </c>
      <c r="O377" s="171">
        <v>604.24488254100993</v>
      </c>
      <c r="P377" s="171">
        <v>716.24183999335003</v>
      </c>
      <c r="Q377" s="171">
        <v>871.3423816829436</v>
      </c>
      <c r="R377" s="171">
        <v>1078.4458153337659</v>
      </c>
      <c r="S377" s="171">
        <v>1331.7325433909441</v>
      </c>
      <c r="T377" s="171">
        <v>1637.586455632741</v>
      </c>
      <c r="U377" s="172">
        <v>0.21231878051828709</v>
      </c>
    </row>
    <row r="378" spans="1:21" x14ac:dyDescent="0.15">
      <c r="A378" s="110" t="s">
        <v>183</v>
      </c>
      <c r="B378" s="110" t="s">
        <v>32</v>
      </c>
      <c r="C378" s="110" t="s">
        <v>513</v>
      </c>
      <c r="D378" s="110" t="s">
        <v>509</v>
      </c>
      <c r="E378" s="110" t="s">
        <v>41</v>
      </c>
      <c r="F378" s="110" t="s">
        <v>41</v>
      </c>
      <c r="G378" s="171">
        <v>23.507491586176009</v>
      </c>
      <c r="H378" s="171">
        <v>28.957058432331849</v>
      </c>
      <c r="I378" s="171">
        <v>45.367144360167337</v>
      </c>
      <c r="J378" s="171">
        <v>55.796702648883311</v>
      </c>
      <c r="K378" s="171">
        <v>100.076563080189</v>
      </c>
      <c r="L378" s="171">
        <v>99.450939453526289</v>
      </c>
      <c r="M378" s="171">
        <v>99.21682148380755</v>
      </c>
      <c r="N378" s="171">
        <v>131.30992680321449</v>
      </c>
      <c r="O378" s="171">
        <v>172.91901876938209</v>
      </c>
      <c r="P378" s="171">
        <v>226.72080514204049</v>
      </c>
      <c r="Q378" s="171">
        <v>296.10086383298938</v>
      </c>
      <c r="R378" s="171">
        <v>385.33499875559869</v>
      </c>
      <c r="S378" s="171">
        <v>499.83876592096982</v>
      </c>
      <c r="T378" s="171">
        <v>645.20717946471871</v>
      </c>
      <c r="U378" s="172">
        <v>0.30664955811178701</v>
      </c>
    </row>
    <row r="379" spans="1:21" x14ac:dyDescent="0.15">
      <c r="A379" s="110" t="s">
        <v>183</v>
      </c>
      <c r="B379" s="110" t="s">
        <v>50</v>
      </c>
      <c r="C379" s="110" t="s">
        <v>513</v>
      </c>
      <c r="D379" s="110" t="s">
        <v>42</v>
      </c>
      <c r="E379" s="110" t="s">
        <v>41</v>
      </c>
      <c r="F379" s="110" t="s">
        <v>42</v>
      </c>
      <c r="G379" s="171">
        <v>4.9724999999999998E-2</v>
      </c>
      <c r="H379" s="171">
        <v>4.9567029154967218E-2</v>
      </c>
      <c r="I379" s="171">
        <v>4.9409058309934431E-2</v>
      </c>
      <c r="J379" s="171">
        <v>1.09552738974246</v>
      </c>
      <c r="K379" s="171">
        <v>1.093533762445843</v>
      </c>
      <c r="L379" s="171">
        <v>2.181730230573812</v>
      </c>
      <c r="M379" s="171">
        <v>2.1760200361904278</v>
      </c>
      <c r="N379" s="171">
        <v>2.9411668654621641</v>
      </c>
      <c r="O379" s="171">
        <v>3.9624579684467962</v>
      </c>
      <c r="P379" s="171">
        <v>5.1573394103626704</v>
      </c>
      <c r="Q379" s="171">
        <v>6.5653954613734404</v>
      </c>
      <c r="R379" s="171">
        <v>8.3386143405225202</v>
      </c>
      <c r="S379" s="171">
        <v>10.568260657380989</v>
      </c>
      <c r="T379" s="171">
        <v>13.33193896564681</v>
      </c>
      <c r="U379" s="172">
        <v>0.295571809427007</v>
      </c>
    </row>
    <row r="380" spans="1:21" x14ac:dyDescent="0.15">
      <c r="A380" s="110" t="s">
        <v>183</v>
      </c>
      <c r="B380" s="110" t="s">
        <v>37</v>
      </c>
      <c r="C380" s="110" t="s">
        <v>513</v>
      </c>
      <c r="D380" s="110" t="s">
        <v>509</v>
      </c>
      <c r="E380" s="110" t="s">
        <v>41</v>
      </c>
      <c r="F380" s="110" t="s">
        <v>41</v>
      </c>
      <c r="G380" s="171">
        <v>22.084167021631831</v>
      </c>
      <c r="H380" s="171">
        <v>22.029790735540981</v>
      </c>
      <c r="I380" s="171">
        <v>21.975414449450131</v>
      </c>
      <c r="J380" s="171">
        <v>21.924048192095601</v>
      </c>
      <c r="K380" s="171">
        <v>109.3533762445843</v>
      </c>
      <c r="L380" s="171">
        <v>109.08651152869059</v>
      </c>
      <c r="M380" s="171">
        <v>108.8010018095214</v>
      </c>
      <c r="N380" s="171">
        <v>129.87508519129889</v>
      </c>
      <c r="O380" s="171">
        <v>154.40733904407219</v>
      </c>
      <c r="P380" s="171">
        <v>182.96209569846371</v>
      </c>
      <c r="Q380" s="171">
        <v>216.17841692409041</v>
      </c>
      <c r="R380" s="171">
        <v>254.7796430783379</v>
      </c>
      <c r="S380" s="171">
        <v>299.59852258955931</v>
      </c>
      <c r="T380" s="171">
        <v>350.82762724607738</v>
      </c>
      <c r="U380" s="172">
        <v>0.18205387295453249</v>
      </c>
    </row>
    <row r="381" spans="1:21" x14ac:dyDescent="0.15">
      <c r="A381" s="110" t="s">
        <v>183</v>
      </c>
      <c r="B381" s="110" t="s">
        <v>113</v>
      </c>
      <c r="C381" s="110" t="s">
        <v>513</v>
      </c>
      <c r="D381" s="110" t="s">
        <v>509</v>
      </c>
      <c r="E381" s="110" t="s">
        <v>41</v>
      </c>
      <c r="F381" s="110" t="s">
        <v>41</v>
      </c>
      <c r="G381" s="171">
        <v>22.084167021631831</v>
      </c>
      <c r="H381" s="171">
        <v>22.029790735540981</v>
      </c>
      <c r="I381" s="171">
        <v>21.975414449450131</v>
      </c>
      <c r="J381" s="171">
        <v>21.924048192095601</v>
      </c>
      <c r="K381" s="171">
        <v>32.806012873375288</v>
      </c>
      <c r="L381" s="171">
        <v>32.725953458607179</v>
      </c>
      <c r="M381" s="171">
        <v>32.640300542856423</v>
      </c>
      <c r="N381" s="171">
        <v>43.063844037114897</v>
      </c>
      <c r="O381" s="171">
        <v>56.587509572107358</v>
      </c>
      <c r="P381" s="171">
        <v>74.110452030768599</v>
      </c>
      <c r="Q381" s="171">
        <v>96.782394322819925</v>
      </c>
      <c r="R381" s="171">
        <v>121.9389603604551</v>
      </c>
      <c r="S381" s="171">
        <v>150.55900277248469</v>
      </c>
      <c r="T381" s="171">
        <v>185.11863846654191</v>
      </c>
      <c r="U381" s="172">
        <v>0.28135909820510441</v>
      </c>
    </row>
    <row r="382" spans="1:21" x14ac:dyDescent="0.15">
      <c r="A382" s="110" t="s">
        <v>183</v>
      </c>
      <c r="B382" s="110" t="s">
        <v>36</v>
      </c>
      <c r="C382" s="110" t="s">
        <v>513</v>
      </c>
      <c r="D382" s="110" t="s">
        <v>513</v>
      </c>
      <c r="E382" s="110" t="s">
        <v>41</v>
      </c>
      <c r="F382" s="110" t="s">
        <v>41</v>
      </c>
      <c r="G382" s="171">
        <v>0</v>
      </c>
      <c r="H382" s="171">
        <v>0</v>
      </c>
      <c r="I382" s="171">
        <v>10.987707224725071</v>
      </c>
      <c r="J382" s="171">
        <v>10.9620240960478</v>
      </c>
      <c r="K382" s="171">
        <v>10.93533762445843</v>
      </c>
      <c r="L382" s="171">
        <v>10.90865115286906</v>
      </c>
      <c r="M382" s="171">
        <v>10.880100180952139</v>
      </c>
      <c r="N382" s="171">
        <v>14.354614679038299</v>
      </c>
      <c r="O382" s="171">
        <v>18.862503190702451</v>
      </c>
      <c r="P382" s="171">
        <v>24.703484010256201</v>
      </c>
      <c r="Q382" s="171">
        <v>32.260798107606639</v>
      </c>
      <c r="R382" s="171">
        <v>42.023594172764639</v>
      </c>
      <c r="S382" s="171">
        <v>54.617753124524107</v>
      </c>
      <c r="T382" s="171">
        <v>70.689293746552806</v>
      </c>
      <c r="U382" s="172">
        <v>0.30648059642343067</v>
      </c>
    </row>
    <row r="383" spans="1:21" x14ac:dyDescent="0.15">
      <c r="A383" s="110" t="s">
        <v>183</v>
      </c>
      <c r="B383" s="110" t="s">
        <v>232</v>
      </c>
      <c r="C383" s="110" t="s">
        <v>513</v>
      </c>
      <c r="D383" s="110" t="s">
        <v>42</v>
      </c>
      <c r="E383" s="110" t="s">
        <v>41</v>
      </c>
      <c r="F383" s="110" t="s">
        <v>42</v>
      </c>
      <c r="G383" s="171">
        <v>5.5250000000000004</v>
      </c>
      <c r="H383" s="171">
        <v>6.2784903596291812</v>
      </c>
      <c r="I383" s="171">
        <v>21.959581471081972</v>
      </c>
      <c r="J383" s="171">
        <v>32.865821692273791</v>
      </c>
      <c r="K383" s="171">
        <v>43.741350497833722</v>
      </c>
      <c r="L383" s="171">
        <v>54.543255764345297</v>
      </c>
      <c r="M383" s="171">
        <v>81.60075135714105</v>
      </c>
      <c r="N383" s="171">
        <v>113.7459470566025</v>
      </c>
      <c r="O383" s="171">
        <v>157.71870925608081</v>
      </c>
      <c r="P383" s="171">
        <v>210.75731935932279</v>
      </c>
      <c r="Q383" s="171">
        <v>274.60792689964472</v>
      </c>
      <c r="R383" s="171">
        <v>356.47914891327542</v>
      </c>
      <c r="S383" s="171">
        <v>460.97343789547091</v>
      </c>
      <c r="T383" s="171">
        <v>593.15058816156738</v>
      </c>
      <c r="U383" s="172">
        <v>0.32760004436365198</v>
      </c>
    </row>
    <row r="384" spans="1:21" x14ac:dyDescent="0.15">
      <c r="A384" s="110" t="s">
        <v>183</v>
      </c>
      <c r="B384" s="110" t="s">
        <v>81</v>
      </c>
      <c r="C384" s="110" t="s">
        <v>513</v>
      </c>
      <c r="D384" s="110" t="s">
        <v>509</v>
      </c>
      <c r="E384" s="110" t="s">
        <v>41</v>
      </c>
      <c r="F384" s="110" t="s">
        <v>41</v>
      </c>
      <c r="G384" s="171">
        <v>144.54708564060689</v>
      </c>
      <c r="H384" s="171">
        <v>145.1936397810164</v>
      </c>
      <c r="I384" s="171">
        <v>122.86477947197579</v>
      </c>
      <c r="J384" s="171">
        <v>77.734168672334619</v>
      </c>
      <c r="K384" s="171">
        <v>142.15938911795959</v>
      </c>
      <c r="L384" s="171">
        <v>76.360558070083414</v>
      </c>
      <c r="M384" s="171">
        <v>97.920901628569268</v>
      </c>
      <c r="N384" s="171">
        <v>122.73195550577751</v>
      </c>
      <c r="O384" s="171">
        <v>153.21068216648069</v>
      </c>
      <c r="P384" s="171">
        <v>190.62134642964071</v>
      </c>
      <c r="Q384" s="171">
        <v>236.48959519770389</v>
      </c>
      <c r="R384" s="171">
        <v>292.65350486509209</v>
      </c>
      <c r="S384" s="171">
        <v>361.3416066539632</v>
      </c>
      <c r="T384" s="171">
        <v>444.28473231970042</v>
      </c>
      <c r="U384" s="172">
        <v>0.24115656660225901</v>
      </c>
    </row>
    <row r="385" spans="1:21" x14ac:dyDescent="0.15">
      <c r="A385" s="110" t="s">
        <v>24</v>
      </c>
      <c r="B385" s="110" t="s">
        <v>134</v>
      </c>
      <c r="C385" s="110" t="s">
        <v>513</v>
      </c>
      <c r="D385" s="110" t="s">
        <v>509</v>
      </c>
      <c r="E385" s="110" t="s">
        <v>41</v>
      </c>
      <c r="F385" s="110" t="s">
        <v>41</v>
      </c>
      <c r="G385" s="171">
        <v>1613.6289576321369</v>
      </c>
      <c r="H385" s="171">
        <v>1884.683176558066</v>
      </c>
      <c r="I385" s="171">
        <v>2739.0208631807359</v>
      </c>
      <c r="J385" s="171">
        <v>3369.898505960939</v>
      </c>
      <c r="K385" s="171">
        <v>3786.4900971536008</v>
      </c>
      <c r="L385" s="171">
        <v>4338.1053005992162</v>
      </c>
      <c r="M385" s="171">
        <v>5497.7802365523321</v>
      </c>
      <c r="N385" s="171">
        <v>6979.9043053622399</v>
      </c>
      <c r="O385" s="171">
        <v>8842.6485411250433</v>
      </c>
      <c r="P385" s="171">
        <v>11176.716722905579</v>
      </c>
      <c r="Q385" s="171">
        <v>14091.56422290296</v>
      </c>
      <c r="R385" s="171">
        <v>17718.659300739189</v>
      </c>
      <c r="S385" s="171">
        <v>22215.14406524038</v>
      </c>
      <c r="T385" s="171">
        <v>27848.088556698909</v>
      </c>
      <c r="U385" s="172">
        <v>0.26083509255761589</v>
      </c>
    </row>
    <row r="386" spans="1:21" x14ac:dyDescent="0.15">
      <c r="A386" s="110" t="s">
        <v>24</v>
      </c>
      <c r="B386" s="110" t="s">
        <v>31</v>
      </c>
      <c r="C386" s="110" t="s">
        <v>513</v>
      </c>
      <c r="D386" s="110" t="s">
        <v>509</v>
      </c>
      <c r="E386" s="110" t="s">
        <v>41</v>
      </c>
      <c r="F386" s="110" t="s">
        <v>41</v>
      </c>
      <c r="G386" s="171">
        <v>4309.7274520428819</v>
      </c>
      <c r="H386" s="171">
        <v>5571.3296975271551</v>
      </c>
      <c r="I386" s="171">
        <v>6967.3818688605506</v>
      </c>
      <c r="J386" s="171">
        <v>9264.472561760891</v>
      </c>
      <c r="K386" s="171">
        <v>12804.109255521849</v>
      </c>
      <c r="L386" s="171">
        <v>16353.2731236414</v>
      </c>
      <c r="M386" s="171">
        <v>19909.896746450271</v>
      </c>
      <c r="N386" s="171">
        <v>25316.258851840281</v>
      </c>
      <c r="O386" s="171">
        <v>32226.51320092105</v>
      </c>
      <c r="P386" s="171">
        <v>41075.362970651113</v>
      </c>
      <c r="Q386" s="171">
        <v>52425.848215930739</v>
      </c>
      <c r="R386" s="171">
        <v>66688.226536626142</v>
      </c>
      <c r="S386" s="171">
        <v>84503.965612005239</v>
      </c>
      <c r="T386" s="171">
        <v>107818.3739693424</v>
      </c>
      <c r="U386" s="172">
        <v>0.27292669910793399</v>
      </c>
    </row>
    <row r="387" spans="1:21" x14ac:dyDescent="0.15">
      <c r="A387" s="110" t="s">
        <v>24</v>
      </c>
      <c r="B387" s="110" t="s">
        <v>46</v>
      </c>
      <c r="C387" s="110" t="s">
        <v>513</v>
      </c>
      <c r="D387" s="110" t="s">
        <v>513</v>
      </c>
      <c r="E387" s="110" t="s">
        <v>41</v>
      </c>
      <c r="F387" s="110" t="s">
        <v>41</v>
      </c>
      <c r="G387" s="171">
        <v>735.65126118140279</v>
      </c>
      <c r="H387" s="171">
        <v>732.92351280177058</v>
      </c>
      <c r="I387" s="171">
        <v>676.29931180932886</v>
      </c>
      <c r="J387" s="171">
        <v>668.58042683241308</v>
      </c>
      <c r="K387" s="171">
        <v>1777.7497485080919</v>
      </c>
      <c r="L387" s="171">
        <v>1798.0269458705809</v>
      </c>
      <c r="M387" s="171">
        <v>2429.8336558296892</v>
      </c>
      <c r="N387" s="171">
        <v>2973.9760099618939</v>
      </c>
      <c r="O387" s="171">
        <v>3643.680276601428</v>
      </c>
      <c r="P387" s="171">
        <v>4467.34789909757</v>
      </c>
      <c r="Q387" s="171">
        <v>5475.7061248998216</v>
      </c>
      <c r="R387" s="171">
        <v>6706.767024497588</v>
      </c>
      <c r="S387" s="171">
        <v>8205.1936281102953</v>
      </c>
      <c r="T387" s="171">
        <v>10012.156979294299</v>
      </c>
      <c r="U387" s="172">
        <v>0.22419375063217409</v>
      </c>
    </row>
    <row r="388" spans="1:21" x14ac:dyDescent="0.15">
      <c r="A388" s="110" t="s">
        <v>24</v>
      </c>
      <c r="B388" s="110" t="s">
        <v>113</v>
      </c>
      <c r="C388" s="110" t="s">
        <v>513</v>
      </c>
      <c r="D388" s="110" t="s">
        <v>509</v>
      </c>
      <c r="E388" s="110" t="s">
        <v>41</v>
      </c>
      <c r="F388" s="110" t="s">
        <v>41</v>
      </c>
      <c r="G388" s="171">
        <v>23.250500212979102</v>
      </c>
      <c r="H388" s="171">
        <v>23.217874441324589</v>
      </c>
      <c r="I388" s="171">
        <v>33.185248669670081</v>
      </c>
      <c r="J388" s="171">
        <v>266.89112288704058</v>
      </c>
      <c r="K388" s="171">
        <v>262.15938911795962</v>
      </c>
      <c r="L388" s="171">
        <v>303.62976729303591</v>
      </c>
      <c r="M388" s="171">
        <v>583.20150271428213</v>
      </c>
      <c r="N388" s="171">
        <v>766.77126393747358</v>
      </c>
      <c r="O388" s="171">
        <v>1002.883365438141</v>
      </c>
      <c r="P388" s="171">
        <v>1304.8890375466101</v>
      </c>
      <c r="Q388" s="171">
        <v>1689.010786227976</v>
      </c>
      <c r="R388" s="171">
        <v>2174.8360909931239</v>
      </c>
      <c r="S388" s="171">
        <v>2785.8666824683451</v>
      </c>
      <c r="T388" s="171">
        <v>3548.4696599647891</v>
      </c>
      <c r="U388" s="172">
        <v>0.29429055001765159</v>
      </c>
    </row>
    <row r="389" spans="1:21" x14ac:dyDescent="0.15">
      <c r="A389" s="110" t="s">
        <v>24</v>
      </c>
      <c r="B389" s="110" t="s">
        <v>96</v>
      </c>
      <c r="C389" s="110" t="s">
        <v>513</v>
      </c>
      <c r="D389" s="110" t="s">
        <v>513</v>
      </c>
      <c r="E389" s="110" t="s">
        <v>41</v>
      </c>
      <c r="F389" s="110" t="s">
        <v>41</v>
      </c>
      <c r="G389" s="171">
        <v>549.79958670550241</v>
      </c>
      <c r="H389" s="171">
        <v>924.65539618190166</v>
      </c>
      <c r="I389" s="171">
        <v>1540.8690646747059</v>
      </c>
      <c r="J389" s="171">
        <v>1585.037879491729</v>
      </c>
      <c r="K389" s="171">
        <v>2601.663087196926</v>
      </c>
      <c r="L389" s="171">
        <v>3788.1149752360971</v>
      </c>
      <c r="M389" s="171">
        <v>4866.6578322094811</v>
      </c>
      <c r="N389" s="171">
        <v>6216.8516999121184</v>
      </c>
      <c r="O389" s="171">
        <v>7929.2333097559658</v>
      </c>
      <c r="P389" s="171">
        <v>10094.58902067445</v>
      </c>
      <c r="Q389" s="171">
        <v>12843.28611097264</v>
      </c>
      <c r="R389" s="171">
        <v>16474.086694375808</v>
      </c>
      <c r="S389" s="171">
        <v>21027.29760444666</v>
      </c>
      <c r="T389" s="171">
        <v>26690.930383198389</v>
      </c>
      <c r="U389" s="172">
        <v>0.27523555918463122</v>
      </c>
    </row>
    <row r="390" spans="1:21" x14ac:dyDescent="0.15">
      <c r="A390" s="110" t="s">
        <v>24</v>
      </c>
      <c r="B390" s="110" t="s">
        <v>139</v>
      </c>
      <c r="C390" s="110" t="s">
        <v>513</v>
      </c>
      <c r="D390" s="110" t="s">
        <v>513</v>
      </c>
      <c r="E390" s="110" t="s">
        <v>41</v>
      </c>
      <c r="F390" s="110" t="s">
        <v>41</v>
      </c>
      <c r="G390" s="171">
        <v>165.63125266223881</v>
      </c>
      <c r="H390" s="171">
        <v>170.73087820044259</v>
      </c>
      <c r="I390" s="171">
        <v>170.30946198323849</v>
      </c>
      <c r="J390" s="171">
        <v>49.329108432215108</v>
      </c>
      <c r="K390" s="171">
        <v>273.3834406114608</v>
      </c>
      <c r="L390" s="171">
        <v>272.71627882172652</v>
      </c>
      <c r="M390" s="171">
        <v>272.00250452380351</v>
      </c>
      <c r="N390" s="171">
        <v>323.28885559211739</v>
      </c>
      <c r="O390" s="171">
        <v>382.71946096224627</v>
      </c>
      <c r="P390" s="171">
        <v>451.89395492501097</v>
      </c>
      <c r="Q390" s="171">
        <v>532.13562015433888</v>
      </c>
      <c r="R390" s="171">
        <v>625.12815802719285</v>
      </c>
      <c r="S390" s="171">
        <v>734.76351313359999</v>
      </c>
      <c r="T390" s="171">
        <v>860.01967457411592</v>
      </c>
      <c r="U390" s="172">
        <v>0.17874361920393331</v>
      </c>
    </row>
    <row r="391" spans="1:21" x14ac:dyDescent="0.15">
      <c r="A391" s="110" t="s">
        <v>24</v>
      </c>
      <c r="B391" s="110" t="s">
        <v>127</v>
      </c>
      <c r="C391" s="110" t="s">
        <v>513</v>
      </c>
      <c r="D391" s="110" t="s">
        <v>513</v>
      </c>
      <c r="E391" s="110" t="s">
        <v>41</v>
      </c>
      <c r="F391" s="110" t="s">
        <v>41</v>
      </c>
      <c r="G391" s="171">
        <v>0</v>
      </c>
      <c r="H391" s="171">
        <v>0</v>
      </c>
      <c r="I391" s="171">
        <v>10.987707224725071</v>
      </c>
      <c r="J391" s="171">
        <v>0</v>
      </c>
      <c r="K391" s="171">
        <v>0</v>
      </c>
      <c r="L391" s="171">
        <v>10.90865115286906</v>
      </c>
      <c r="M391" s="171">
        <v>10.880100180952139</v>
      </c>
      <c r="N391" s="171">
        <v>13.57301589997371</v>
      </c>
      <c r="O391" s="171">
        <v>16.974017504819368</v>
      </c>
      <c r="P391" s="171">
        <v>21.089141798673801</v>
      </c>
      <c r="Q391" s="171">
        <v>26.130799545228491</v>
      </c>
      <c r="R391" s="171">
        <v>32.291259699489487</v>
      </c>
      <c r="S391" s="171">
        <v>39.811641638545353</v>
      </c>
      <c r="T391" s="171">
        <v>48.879243895700313</v>
      </c>
      <c r="U391" s="172">
        <v>0.23940454261238589</v>
      </c>
    </row>
    <row r="392" spans="1:21" x14ac:dyDescent="0.15">
      <c r="A392" s="110" t="s">
        <v>24</v>
      </c>
      <c r="B392" s="110" t="s">
        <v>473</v>
      </c>
      <c r="C392" s="110" t="s">
        <v>513</v>
      </c>
      <c r="D392" s="110" t="s">
        <v>513</v>
      </c>
      <c r="E392" s="110" t="s">
        <v>41</v>
      </c>
      <c r="F392" s="110" t="s">
        <v>41</v>
      </c>
      <c r="G392" s="171">
        <v>1165.362248808472</v>
      </c>
      <c r="H392" s="171">
        <v>1283.8044423884569</v>
      </c>
      <c r="I392" s="171">
        <v>1193.758703278643</v>
      </c>
      <c r="J392" s="171">
        <v>1720.723874650093</v>
      </c>
      <c r="K392" s="171">
        <v>2822.926746897082</v>
      </c>
      <c r="L392" s="171">
        <v>5216.5266559388656</v>
      </c>
      <c r="M392" s="171">
        <v>5361.4226041789361</v>
      </c>
      <c r="N392" s="171">
        <v>6413.2063067091703</v>
      </c>
      <c r="O392" s="171">
        <v>7648.5091193938852</v>
      </c>
      <c r="P392" s="171">
        <v>9099.7545774427999</v>
      </c>
      <c r="Q392" s="171">
        <v>10803.869965678679</v>
      </c>
      <c r="R392" s="171">
        <v>12803.085253299339</v>
      </c>
      <c r="S392" s="171">
        <v>15797.92388891862</v>
      </c>
      <c r="T392" s="171">
        <v>19442.03728011655</v>
      </c>
      <c r="U392" s="172">
        <v>0.20205158202023979</v>
      </c>
    </row>
    <row r="393" spans="1:21" x14ac:dyDescent="0.15">
      <c r="A393" s="110" t="s">
        <v>24</v>
      </c>
      <c r="B393" s="110" t="s">
        <v>52</v>
      </c>
      <c r="C393" s="110" t="s">
        <v>513</v>
      </c>
      <c r="D393" s="110" t="s">
        <v>42</v>
      </c>
      <c r="E393" s="110" t="s">
        <v>41</v>
      </c>
      <c r="F393" s="110" t="s">
        <v>42</v>
      </c>
      <c r="G393" s="171">
        <v>44.2</v>
      </c>
      <c r="H393" s="171">
        <v>44.05958147108197</v>
      </c>
      <c r="I393" s="171">
        <v>153.7170702975738</v>
      </c>
      <c r="J393" s="171">
        <v>131.36030719445941</v>
      </c>
      <c r="K393" s="171">
        <v>142.05659694428971</v>
      </c>
      <c r="L393" s="171">
        <v>130.80127251359181</v>
      </c>
      <c r="M393" s="171">
        <v>108.8010018095214</v>
      </c>
      <c r="N393" s="171">
        <v>135.36824357391549</v>
      </c>
      <c r="O393" s="171">
        <v>167.63103331439541</v>
      </c>
      <c r="P393" s="171">
        <v>206.73747536846881</v>
      </c>
      <c r="Q393" s="171">
        <v>254.04953707225849</v>
      </c>
      <c r="R393" s="171">
        <v>311.19909067982388</v>
      </c>
      <c r="S393" s="171">
        <v>378.06268970842859</v>
      </c>
      <c r="T393" s="171">
        <v>457.1161014507565</v>
      </c>
      <c r="U393" s="172">
        <v>0.2275981693711944</v>
      </c>
    </row>
    <row r="394" spans="1:21" x14ac:dyDescent="0.15">
      <c r="A394" s="110" t="s">
        <v>24</v>
      </c>
      <c r="B394" s="110" t="s">
        <v>53</v>
      </c>
      <c r="C394" s="110" t="s">
        <v>513</v>
      </c>
      <c r="D394" s="110" t="s">
        <v>513</v>
      </c>
      <c r="E394" s="110" t="s">
        <v>41</v>
      </c>
      <c r="F394" s="110" t="s">
        <v>41</v>
      </c>
      <c r="G394" s="171">
        <v>22.084167021631831</v>
      </c>
      <c r="H394" s="171">
        <v>22.029790735540981</v>
      </c>
      <c r="I394" s="171">
        <v>21.975414449450131</v>
      </c>
      <c r="J394" s="171">
        <v>21.821005165592759</v>
      </c>
      <c r="K394" s="171">
        <v>43.535766150493913</v>
      </c>
      <c r="L394" s="171">
        <v>261.60254502718351</v>
      </c>
      <c r="M394" s="171">
        <v>369.7188602689709</v>
      </c>
      <c r="N394" s="171">
        <v>450.19441393851162</v>
      </c>
      <c r="O394" s="171">
        <v>542.5035117122593</v>
      </c>
      <c r="P394" s="171">
        <v>675.72236627286736</v>
      </c>
      <c r="Q394" s="171">
        <v>840.36821237816673</v>
      </c>
      <c r="R394" s="171">
        <v>1041.0077061721461</v>
      </c>
      <c r="S394" s="171">
        <v>1286.856872074246</v>
      </c>
      <c r="T394" s="171">
        <v>1584.081887854463</v>
      </c>
      <c r="U394" s="172">
        <v>0.23104035245358201</v>
      </c>
    </row>
    <row r="395" spans="1:21" x14ac:dyDescent="0.15">
      <c r="A395" s="110" t="s">
        <v>24</v>
      </c>
      <c r="B395" s="110" t="s">
        <v>81</v>
      </c>
      <c r="C395" s="110" t="s">
        <v>513</v>
      </c>
      <c r="D395" s="110" t="s">
        <v>509</v>
      </c>
      <c r="E395" s="110" t="s">
        <v>41</v>
      </c>
      <c r="F395" s="110" t="s">
        <v>41</v>
      </c>
      <c r="G395" s="171">
        <v>34.230458883529337</v>
      </c>
      <c r="H395" s="171">
        <v>23.13128027231803</v>
      </c>
      <c r="I395" s="171">
        <v>23.07418517192264</v>
      </c>
      <c r="J395" s="171">
        <v>44.944298793795987</v>
      </c>
      <c r="K395" s="171">
        <v>12.028871386904269</v>
      </c>
      <c r="L395" s="171">
        <v>66.542772032501261</v>
      </c>
      <c r="M395" s="171">
        <v>88.128811465712346</v>
      </c>
      <c r="N395" s="171">
        <v>109.8565615328307</v>
      </c>
      <c r="O395" s="171">
        <v>136.5387258688684</v>
      </c>
      <c r="P395" s="171">
        <v>169.26443418063519</v>
      </c>
      <c r="Q395" s="171">
        <v>209.34725762391591</v>
      </c>
      <c r="R395" s="171">
        <v>258.3713730654207</v>
      </c>
      <c r="S395" s="171">
        <v>318.24500160090412</v>
      </c>
      <c r="T395" s="171">
        <v>390.36830486971792</v>
      </c>
      <c r="U395" s="172">
        <v>0.23690590325762839</v>
      </c>
    </row>
    <row r="396" spans="1:21" x14ac:dyDescent="0.15">
      <c r="A396" s="110" t="s">
        <v>25</v>
      </c>
      <c r="B396" s="110" t="s">
        <v>29</v>
      </c>
      <c r="C396" s="110" t="s">
        <v>509</v>
      </c>
      <c r="D396" s="110" t="s">
        <v>509</v>
      </c>
      <c r="E396" s="110" t="s">
        <v>41</v>
      </c>
      <c r="F396" s="110" t="s">
        <v>41</v>
      </c>
      <c r="G396" s="171">
        <v>23.457802210377331</v>
      </c>
      <c r="H396" s="171">
        <v>22.029790735540981</v>
      </c>
      <c r="I396" s="171">
        <v>142.84019392142591</v>
      </c>
      <c r="J396" s="171">
        <v>208.27845782490829</v>
      </c>
      <c r="K396" s="171">
        <v>852.95633470775761</v>
      </c>
      <c r="L396" s="171">
        <v>839.96613877091761</v>
      </c>
      <c r="M396" s="171">
        <v>1865.369717552358</v>
      </c>
      <c r="N396" s="171">
        <v>2326.3052578912261</v>
      </c>
      <c r="O396" s="171">
        <v>2897.1708026358651</v>
      </c>
      <c r="P396" s="171">
        <v>3599.8465327444692</v>
      </c>
      <c r="Q396" s="171">
        <v>4458.7620991328058</v>
      </c>
      <c r="R396" s="171">
        <v>5500.6966786957591</v>
      </c>
      <c r="S396" s="171">
        <v>6754.6731218811083</v>
      </c>
      <c r="T396" s="171">
        <v>8241.8606751403895</v>
      </c>
      <c r="U396" s="172">
        <v>0.23645993791500119</v>
      </c>
    </row>
    <row r="397" spans="1:21" x14ac:dyDescent="0.15">
      <c r="A397" s="110" t="s">
        <v>25</v>
      </c>
      <c r="B397" s="110" t="s">
        <v>31</v>
      </c>
      <c r="C397" s="110" t="s">
        <v>509</v>
      </c>
      <c r="D397" s="110" t="s">
        <v>509</v>
      </c>
      <c r="E397" s="110" t="s">
        <v>41</v>
      </c>
      <c r="F397" s="110" t="s">
        <v>41</v>
      </c>
      <c r="G397" s="171">
        <v>3023.4266271784381</v>
      </c>
      <c r="H397" s="171">
        <v>3489.785678801326</v>
      </c>
      <c r="I397" s="171">
        <v>4192.9642130261464</v>
      </c>
      <c r="J397" s="171">
        <v>36240.429695548977</v>
      </c>
      <c r="K397" s="171">
        <v>58698.293816778467</v>
      </c>
      <c r="L397" s="171">
        <v>79743.462593581484</v>
      </c>
      <c r="M397" s="171">
        <v>105671.39833034881</v>
      </c>
      <c r="N397" s="171">
        <v>141122.10697110489</v>
      </c>
      <c r="O397" s="171">
        <v>188603.72950839211</v>
      </c>
      <c r="P397" s="171">
        <v>252236.9798447263</v>
      </c>
      <c r="Q397" s="171">
        <v>337560.19711438788</v>
      </c>
      <c r="R397" s="171">
        <v>448360.47806195781</v>
      </c>
      <c r="S397" s="171">
        <v>590110.6391871454</v>
      </c>
      <c r="T397" s="171">
        <v>769314.54661958246</v>
      </c>
      <c r="U397" s="172">
        <v>0.3278951487600319</v>
      </c>
    </row>
    <row r="398" spans="1:21" x14ac:dyDescent="0.15">
      <c r="A398" s="110" t="s">
        <v>25</v>
      </c>
      <c r="B398" s="110" t="s">
        <v>200</v>
      </c>
      <c r="C398" s="110" t="s">
        <v>509</v>
      </c>
      <c r="D398" s="110" t="s">
        <v>509</v>
      </c>
      <c r="E398" s="110" t="s">
        <v>41</v>
      </c>
      <c r="F398" s="110" t="s">
        <v>41</v>
      </c>
      <c r="G398" s="171">
        <v>54.16833404326367</v>
      </c>
      <c r="H398" s="171">
        <v>76.089372206622954</v>
      </c>
      <c r="I398" s="171">
        <v>119.87707224725069</v>
      </c>
      <c r="J398" s="171">
        <v>151.54428915257361</v>
      </c>
      <c r="K398" s="171">
        <v>152.15938911795959</v>
      </c>
      <c r="L398" s="171">
        <v>119.08651152869059</v>
      </c>
      <c r="M398" s="171">
        <v>118.8010018095214</v>
      </c>
      <c r="N398" s="171">
        <v>156.19577972475039</v>
      </c>
      <c r="O398" s="171">
        <v>204.67306794299611</v>
      </c>
      <c r="P398" s="171">
        <v>262.4514258325836</v>
      </c>
      <c r="Q398" s="171">
        <v>326.27941404065012</v>
      </c>
      <c r="R398" s="171">
        <v>404.53236360935898</v>
      </c>
      <c r="S398" s="171">
        <v>500.20298142904107</v>
      </c>
      <c r="T398" s="171">
        <v>615.53047985202682</v>
      </c>
      <c r="U398" s="172">
        <v>0.26491502557257163</v>
      </c>
    </row>
    <row r="399" spans="1:21" x14ac:dyDescent="0.15">
      <c r="A399" s="110" t="s">
        <v>25</v>
      </c>
      <c r="B399" s="110" t="s">
        <v>49</v>
      </c>
      <c r="C399" s="110" t="s">
        <v>509</v>
      </c>
      <c r="D399" s="110" t="s">
        <v>509</v>
      </c>
      <c r="E399" s="110" t="s">
        <v>41</v>
      </c>
      <c r="F399" s="110" t="s">
        <v>41</v>
      </c>
      <c r="G399" s="171">
        <v>0</v>
      </c>
      <c r="H399" s="171">
        <v>0</v>
      </c>
      <c r="I399" s="171">
        <v>0</v>
      </c>
      <c r="J399" s="171">
        <v>0</v>
      </c>
      <c r="K399" s="171">
        <v>0</v>
      </c>
      <c r="L399" s="171">
        <v>20000</v>
      </c>
      <c r="M399" s="171">
        <v>30000</v>
      </c>
      <c r="N399" s="171">
        <v>40500</v>
      </c>
      <c r="O399" s="171">
        <v>54675</v>
      </c>
      <c r="P399" s="171">
        <v>73811.25</v>
      </c>
      <c r="Q399" s="171">
        <v>99645.1875</v>
      </c>
      <c r="R399" s="171">
        <v>133084.57920420021</v>
      </c>
      <c r="S399" s="171">
        <v>175906.26605219999</v>
      </c>
      <c r="T399" s="171">
        <v>230175.20631118081</v>
      </c>
      <c r="U399" s="172">
        <v>0.33788755001014731</v>
      </c>
    </row>
    <row r="400" spans="1:21" x14ac:dyDescent="0.15">
      <c r="A400" s="110" t="s">
        <v>25</v>
      </c>
      <c r="B400" s="110" t="s">
        <v>113</v>
      </c>
      <c r="C400" s="110" t="s">
        <v>509</v>
      </c>
      <c r="D400" s="110" t="s">
        <v>509</v>
      </c>
      <c r="E400" s="110" t="s">
        <v>41</v>
      </c>
      <c r="F400" s="110" t="s">
        <v>41</v>
      </c>
      <c r="G400" s="171">
        <v>752.58713548922071</v>
      </c>
      <c r="H400" s="171">
        <v>1013.308014326187</v>
      </c>
      <c r="I400" s="171">
        <v>1316.7834437680549</v>
      </c>
      <c r="J400" s="171">
        <v>19427.501118031389</v>
      </c>
      <c r="K400" s="171">
        <v>26555.493437815421</v>
      </c>
      <c r="L400" s="171">
        <v>56064.672259223917</v>
      </c>
      <c r="M400" s="171">
        <v>74203.026443313283</v>
      </c>
      <c r="N400" s="171">
        <v>100071.8681883317</v>
      </c>
      <c r="O400" s="171">
        <v>134955.86795813291</v>
      </c>
      <c r="P400" s="171">
        <v>181912.50511724909</v>
      </c>
      <c r="Q400" s="171">
        <v>245042.50788521481</v>
      </c>
      <c r="R400" s="171">
        <v>326681.78565045021</v>
      </c>
      <c r="S400" s="171">
        <v>431150.95479550119</v>
      </c>
      <c r="T400" s="171">
        <v>563447.50028271088</v>
      </c>
      <c r="U400" s="172">
        <v>0.33590623501418082</v>
      </c>
    </row>
    <row r="401" spans="1:21" x14ac:dyDescent="0.15">
      <c r="A401" s="110" t="s">
        <v>25</v>
      </c>
      <c r="B401" s="110" t="s">
        <v>78</v>
      </c>
      <c r="C401" s="110" t="s">
        <v>509</v>
      </c>
      <c r="D401" s="110" t="s">
        <v>509</v>
      </c>
      <c r="E401" s="110" t="s">
        <v>41</v>
      </c>
      <c r="F401" s="110" t="s">
        <v>41</v>
      </c>
      <c r="G401" s="171">
        <v>902.66740104417522</v>
      </c>
      <c r="H401" s="171">
        <v>1364.66436766936</v>
      </c>
      <c r="I401" s="171">
        <v>1813.396249680397</v>
      </c>
      <c r="J401" s="171">
        <v>2853.007210449724</v>
      </c>
      <c r="K401" s="171">
        <v>3842.1512171311788</v>
      </c>
      <c r="L401" s="171">
        <v>4402.1972689511276</v>
      </c>
      <c r="M401" s="171">
        <v>3858.8119805399328</v>
      </c>
      <c r="N401" s="171">
        <v>4728.1555819403984</v>
      </c>
      <c r="O401" s="171">
        <v>5779.3731898467486</v>
      </c>
      <c r="P401" s="171">
        <v>7046.9454261947467</v>
      </c>
      <c r="Q401" s="171">
        <v>8569.4750994878268</v>
      </c>
      <c r="R401" s="171">
        <v>10389.86350336887</v>
      </c>
      <c r="S401" s="171">
        <v>12555.620738559401</v>
      </c>
      <c r="T401" s="171">
        <v>15094.003101046979</v>
      </c>
      <c r="U401" s="172">
        <v>0.21512664825855299</v>
      </c>
    </row>
    <row r="402" spans="1:21" x14ac:dyDescent="0.15">
      <c r="A402" s="110" t="s">
        <v>25</v>
      </c>
      <c r="B402" s="110" t="s">
        <v>116</v>
      </c>
      <c r="C402" s="110" t="s">
        <v>509</v>
      </c>
      <c r="D402" s="110" t="s">
        <v>511</v>
      </c>
      <c r="E402" s="110" t="s">
        <v>41</v>
      </c>
      <c r="F402" s="110" t="s">
        <v>2</v>
      </c>
      <c r="G402" s="171">
        <v>0</v>
      </c>
      <c r="H402" s="171">
        <v>0</v>
      </c>
      <c r="I402" s="171">
        <v>0</v>
      </c>
      <c r="J402" s="171">
        <v>10</v>
      </c>
      <c r="K402" s="171">
        <v>10</v>
      </c>
      <c r="L402" s="171">
        <v>10</v>
      </c>
      <c r="M402" s="171">
        <v>10</v>
      </c>
      <c r="N402" s="171">
        <v>13.602086435100469</v>
      </c>
      <c r="O402" s="171">
        <v>18.246492605622048</v>
      </c>
      <c r="P402" s="171">
        <v>24.15223625793967</v>
      </c>
      <c r="Q402" s="171">
        <v>31.562319350614981</v>
      </c>
      <c r="R402" s="171">
        <v>40.741526538928738</v>
      </c>
      <c r="S402" s="171">
        <v>51.973190299872158</v>
      </c>
      <c r="T402" s="171">
        <v>65.554970742985844</v>
      </c>
      <c r="U402" s="172">
        <v>0.30815120875867258</v>
      </c>
    </row>
    <row r="403" spans="1:21" x14ac:dyDescent="0.15">
      <c r="A403" s="110" t="s">
        <v>25</v>
      </c>
      <c r="B403" s="110" t="s">
        <v>35</v>
      </c>
      <c r="C403" s="110" t="s">
        <v>509</v>
      </c>
      <c r="D403" s="110" t="s">
        <v>509</v>
      </c>
      <c r="E403" s="110" t="s">
        <v>41</v>
      </c>
      <c r="F403" s="110" t="s">
        <v>41</v>
      </c>
      <c r="G403" s="171">
        <v>3942.194069290731</v>
      </c>
      <c r="H403" s="171">
        <v>4658.6801081202284</v>
      </c>
      <c r="I403" s="171">
        <v>4485.8732035732046</v>
      </c>
      <c r="J403" s="171">
        <v>36264.916445271243</v>
      </c>
      <c r="K403" s="171">
        <v>60609.923308287238</v>
      </c>
      <c r="L403" s="171">
        <v>80908.97156611114</v>
      </c>
      <c r="M403" s="171">
        <v>104300.8007877044</v>
      </c>
      <c r="N403" s="171">
        <v>139949.66344767099</v>
      </c>
      <c r="O403" s="171">
        <v>187564.97658370901</v>
      </c>
      <c r="P403" s="171">
        <v>251434.02845505439</v>
      </c>
      <c r="Q403" s="171">
        <v>337130.53677235061</v>
      </c>
      <c r="R403" s="171">
        <v>447692.33995363518</v>
      </c>
      <c r="S403" s="171">
        <v>588894.35300631472</v>
      </c>
      <c r="T403" s="171">
        <v>767338.44038945716</v>
      </c>
      <c r="U403" s="172">
        <v>0.32988530590419091</v>
      </c>
    </row>
    <row r="404" spans="1:21" x14ac:dyDescent="0.15">
      <c r="A404" s="110" t="s">
        <v>25</v>
      </c>
      <c r="B404" s="110" t="s">
        <v>81</v>
      </c>
      <c r="C404" s="110" t="s">
        <v>509</v>
      </c>
      <c r="D404" s="110" t="s">
        <v>509</v>
      </c>
      <c r="E404" s="110" t="s">
        <v>41</v>
      </c>
      <c r="F404" s="110" t="s">
        <v>41</v>
      </c>
      <c r="G404" s="171">
        <v>221.5284878106911</v>
      </c>
      <c r="H404" s="171">
        <v>220.98303384728521</v>
      </c>
      <c r="I404" s="171">
        <v>330.31465213112989</v>
      </c>
      <c r="J404" s="171">
        <v>329.54256078020819</v>
      </c>
      <c r="K404" s="171">
        <v>328.74030673399432</v>
      </c>
      <c r="L404" s="171">
        <v>327.93805268778033</v>
      </c>
      <c r="M404" s="171">
        <v>337.28310560951638</v>
      </c>
      <c r="N404" s="171">
        <v>441.40154568752649</v>
      </c>
      <c r="O404" s="171">
        <v>576.15512910625648</v>
      </c>
      <c r="P404" s="171">
        <v>735.53923306772879</v>
      </c>
      <c r="Q404" s="171">
        <v>908.87507725023374</v>
      </c>
      <c r="R404" s="171">
        <v>1121.3028404811189</v>
      </c>
      <c r="S404" s="171">
        <v>1380.698073001844</v>
      </c>
      <c r="T404" s="171">
        <v>1693.060654289987</v>
      </c>
      <c r="U404" s="172">
        <v>0.25920618152884728</v>
      </c>
    </row>
    <row r="405" spans="1:21" x14ac:dyDescent="0.15">
      <c r="A405" s="110" t="s">
        <v>25</v>
      </c>
      <c r="B405" s="110" t="s">
        <v>100</v>
      </c>
      <c r="C405" s="110" t="s">
        <v>509</v>
      </c>
      <c r="D405" s="110" t="s">
        <v>44</v>
      </c>
      <c r="E405" s="110" t="s">
        <v>41</v>
      </c>
      <c r="F405" s="110" t="s">
        <v>44</v>
      </c>
      <c r="G405" s="171">
        <v>428.14771999999999</v>
      </c>
      <c r="H405" s="171">
        <v>404.75775114224172</v>
      </c>
      <c r="I405" s="171">
        <v>381.50820081340129</v>
      </c>
      <c r="J405" s="171">
        <v>66408.070806350384</v>
      </c>
      <c r="K405" s="171">
        <v>91768.194345713055</v>
      </c>
      <c r="L405" s="171">
        <v>98878.146417805954</v>
      </c>
      <c r="M405" s="171">
        <v>101202.2510699952</v>
      </c>
      <c r="N405" s="171">
        <v>128393.6468712809</v>
      </c>
      <c r="O405" s="171">
        <v>162707.16256509049</v>
      </c>
      <c r="P405" s="171">
        <v>205946.4500448262</v>
      </c>
      <c r="Q405" s="171">
        <v>260353.97466029911</v>
      </c>
      <c r="R405" s="171">
        <v>328713.58307001012</v>
      </c>
      <c r="S405" s="171">
        <v>414476.01618047332</v>
      </c>
      <c r="T405" s="171">
        <v>521809.57312392938</v>
      </c>
      <c r="U405" s="172">
        <v>0.26403839881370089</v>
      </c>
    </row>
    <row r="406" spans="1:21" x14ac:dyDescent="0.15">
      <c r="A406" s="110" t="s">
        <v>153</v>
      </c>
      <c r="B406" s="110" t="s">
        <v>21</v>
      </c>
      <c r="C406" s="110" t="s">
        <v>515</v>
      </c>
      <c r="D406" s="110" t="s">
        <v>511</v>
      </c>
      <c r="E406" s="110" t="s">
        <v>18</v>
      </c>
      <c r="F406" s="110" t="s">
        <v>2</v>
      </c>
      <c r="G406" s="171">
        <v>0</v>
      </c>
      <c r="H406" s="171">
        <v>0</v>
      </c>
      <c r="I406" s="171">
        <v>0</v>
      </c>
      <c r="J406" s="171">
        <v>0</v>
      </c>
      <c r="K406" s="171">
        <v>0.6561202574675058</v>
      </c>
      <c r="L406" s="171">
        <v>3.2725953458607182</v>
      </c>
      <c r="M406" s="171">
        <v>25.024230416189919</v>
      </c>
      <c r="N406" s="171">
        <v>31.288234002274219</v>
      </c>
      <c r="O406" s="171">
        <v>38.992559768902943</v>
      </c>
      <c r="P406" s="171">
        <v>48.476186483215081</v>
      </c>
      <c r="Q406" s="171">
        <v>60.146682685653261</v>
      </c>
      <c r="R406" s="171">
        <v>74.494958759103383</v>
      </c>
      <c r="S406" s="171">
        <v>92.114620780284895</v>
      </c>
      <c r="T406" s="171">
        <v>113.3260992951957</v>
      </c>
      <c r="U406" s="172">
        <v>0.2408231490888757</v>
      </c>
    </row>
    <row r="407" spans="1:21" x14ac:dyDescent="0.15">
      <c r="A407" s="110" t="s">
        <v>153</v>
      </c>
      <c r="B407" s="110" t="s">
        <v>178</v>
      </c>
      <c r="C407" s="110" t="s">
        <v>515</v>
      </c>
      <c r="D407" s="110" t="s">
        <v>515</v>
      </c>
      <c r="E407" s="110" t="s">
        <v>18</v>
      </c>
      <c r="F407" s="110" t="s">
        <v>18</v>
      </c>
      <c r="G407" s="171">
        <v>0.17115229441764671</v>
      </c>
      <c r="H407" s="171">
        <v>0.17073087820044261</v>
      </c>
      <c r="I407" s="171">
        <v>0.34061892396647708</v>
      </c>
      <c r="J407" s="171">
        <v>0.33982274697748188</v>
      </c>
      <c r="K407" s="171">
        <v>2.187067524891686</v>
      </c>
      <c r="L407" s="171">
        <v>1.3090381383442871</v>
      </c>
      <c r="M407" s="171">
        <v>9.7920901628569261</v>
      </c>
      <c r="N407" s="171">
        <v>13.939870863893301</v>
      </c>
      <c r="O407" s="171">
        <v>19.786861139711039</v>
      </c>
      <c r="P407" s="171">
        <v>27.872249274053559</v>
      </c>
      <c r="Q407" s="171">
        <v>39.166380851532892</v>
      </c>
      <c r="R407" s="171">
        <v>53.526994603837927</v>
      </c>
      <c r="S407" s="171">
        <v>71.118292144991145</v>
      </c>
      <c r="T407" s="171">
        <v>93.981268975869426</v>
      </c>
      <c r="U407" s="172">
        <v>0.38136807403525358</v>
      </c>
    </row>
    <row r="408" spans="1:21" x14ac:dyDescent="0.15">
      <c r="A408" s="110" t="s">
        <v>153</v>
      </c>
      <c r="B408" s="110" t="s">
        <v>188</v>
      </c>
      <c r="C408" s="110" t="s">
        <v>515</v>
      </c>
      <c r="D408" s="110" t="s">
        <v>515</v>
      </c>
      <c r="E408" s="110" t="s">
        <v>18</v>
      </c>
      <c r="F408" s="110" t="s">
        <v>18</v>
      </c>
      <c r="G408" s="171">
        <v>30.917833830284572</v>
      </c>
      <c r="H408" s="171">
        <v>33.83775856979095</v>
      </c>
      <c r="I408" s="171">
        <v>33.754236594355397</v>
      </c>
      <c r="J408" s="171">
        <v>112.4210381170182</v>
      </c>
      <c r="K408" s="171">
        <v>168.13628364486061</v>
      </c>
      <c r="L408" s="171">
        <v>261.9767117617269</v>
      </c>
      <c r="M408" s="171">
        <v>404.73234824803387</v>
      </c>
      <c r="N408" s="171">
        <v>657.36576900886303</v>
      </c>
      <c r="O408" s="171">
        <v>1053.7380087007241</v>
      </c>
      <c r="P408" s="171">
        <v>1668.2916977241971</v>
      </c>
      <c r="Q408" s="171">
        <v>2611.604182372881</v>
      </c>
      <c r="R408" s="171">
        <v>4048.801650875911</v>
      </c>
      <c r="S408" s="171">
        <v>6226.7920479946688</v>
      </c>
      <c r="T408" s="171">
        <v>9300.0955147218701</v>
      </c>
      <c r="U408" s="172">
        <v>0.56485540100042275</v>
      </c>
    </row>
    <row r="409" spans="1:21" x14ac:dyDescent="0.15">
      <c r="A409" s="110" t="s">
        <v>153</v>
      </c>
      <c r="B409" s="110" t="s">
        <v>30</v>
      </c>
      <c r="C409" s="110" t="s">
        <v>515</v>
      </c>
      <c r="D409" s="110" t="s">
        <v>509</v>
      </c>
      <c r="E409" s="110" t="s">
        <v>18</v>
      </c>
      <c r="F409" s="110" t="s">
        <v>41</v>
      </c>
      <c r="G409" s="171">
        <v>131.1799521084931</v>
      </c>
      <c r="H409" s="171">
        <v>166.32492005333441</v>
      </c>
      <c r="I409" s="171">
        <v>165.91437909334849</v>
      </c>
      <c r="J409" s="171">
        <v>316.80249637578152</v>
      </c>
      <c r="K409" s="171">
        <v>438.50703874078312</v>
      </c>
      <c r="L409" s="171">
        <v>896.69112476583678</v>
      </c>
      <c r="M409" s="171">
        <v>795.33532322760152</v>
      </c>
      <c r="N409" s="171">
        <v>975.53726378746615</v>
      </c>
      <c r="O409" s="171">
        <v>1248.3169910446561</v>
      </c>
      <c r="P409" s="171">
        <v>1606.024599725675</v>
      </c>
      <c r="Q409" s="171">
        <v>2062.792059495061</v>
      </c>
      <c r="R409" s="171">
        <v>2644.3142678841932</v>
      </c>
      <c r="S409" s="171">
        <v>3384.4157759483019</v>
      </c>
      <c r="T409" s="171">
        <v>4310.6995064174307</v>
      </c>
      <c r="U409" s="172">
        <v>0.27308318698026479</v>
      </c>
    </row>
    <row r="410" spans="1:21" x14ac:dyDescent="0.15">
      <c r="A410" s="110" t="s">
        <v>153</v>
      </c>
      <c r="B410" s="110" t="s">
        <v>32</v>
      </c>
      <c r="C410" s="110" t="s">
        <v>515</v>
      </c>
      <c r="D410" s="110" t="s">
        <v>509</v>
      </c>
      <c r="E410" s="110" t="s">
        <v>18</v>
      </c>
      <c r="F410" s="110" t="s">
        <v>41</v>
      </c>
      <c r="G410" s="171">
        <v>0</v>
      </c>
      <c r="H410" s="171">
        <v>0</v>
      </c>
      <c r="I410" s="171">
        <v>0</v>
      </c>
      <c r="J410" s="171">
        <v>0</v>
      </c>
      <c r="K410" s="171">
        <v>8.7482700995667457</v>
      </c>
      <c r="L410" s="171">
        <v>6.5451906917214364</v>
      </c>
      <c r="M410" s="171">
        <v>5.4400500904760696</v>
      </c>
      <c r="N410" s="171">
        <v>6.6726215033342413</v>
      </c>
      <c r="O410" s="171">
        <v>8.1684243352253603</v>
      </c>
      <c r="P410" s="171">
        <v>10.00866844642095</v>
      </c>
      <c r="Q410" s="171">
        <v>12.243067996487021</v>
      </c>
      <c r="R410" s="171">
        <v>14.94715643469114</v>
      </c>
      <c r="S410" s="171">
        <v>18.219645523094201</v>
      </c>
      <c r="T410" s="171">
        <v>22.101139363170262</v>
      </c>
      <c r="U410" s="172">
        <v>0.2217240107355041</v>
      </c>
    </row>
    <row r="411" spans="1:21" x14ac:dyDescent="0.15">
      <c r="A411" s="110" t="s">
        <v>153</v>
      </c>
      <c r="B411" s="110" t="s">
        <v>37</v>
      </c>
      <c r="C411" s="110" t="s">
        <v>515</v>
      </c>
      <c r="D411" s="110" t="s">
        <v>509</v>
      </c>
      <c r="E411" s="110" t="s">
        <v>18</v>
      </c>
      <c r="F411" s="110" t="s">
        <v>41</v>
      </c>
      <c r="G411" s="171">
        <v>11.042083510815919</v>
      </c>
      <c r="H411" s="171">
        <v>5.5074476838852462</v>
      </c>
      <c r="I411" s="171">
        <v>5.4938536123625337</v>
      </c>
      <c r="J411" s="171">
        <v>5.4810120480239011</v>
      </c>
      <c r="K411" s="171">
        <v>16.403006436687651</v>
      </c>
      <c r="L411" s="171">
        <v>16.36297672930359</v>
      </c>
      <c r="M411" s="171">
        <v>603.84556004284377</v>
      </c>
      <c r="N411" s="171">
        <v>740.66098687010071</v>
      </c>
      <c r="O411" s="171">
        <v>906.6951012100152</v>
      </c>
      <c r="P411" s="171">
        <v>1110.962197552725</v>
      </c>
      <c r="Q411" s="171">
        <v>1358.9805476100589</v>
      </c>
      <c r="R411" s="171">
        <v>1659.1343642507161</v>
      </c>
      <c r="S411" s="171">
        <v>2022.3806530634549</v>
      </c>
      <c r="T411" s="171">
        <v>2453.2264693118982</v>
      </c>
      <c r="U411" s="172">
        <v>0.22172401073550391</v>
      </c>
    </row>
    <row r="412" spans="1:21" x14ac:dyDescent="0.15">
      <c r="A412" s="110" t="s">
        <v>153</v>
      </c>
      <c r="B412" s="110" t="s">
        <v>70</v>
      </c>
      <c r="C412" s="110" t="s">
        <v>515</v>
      </c>
      <c r="D412" s="110" t="s">
        <v>515</v>
      </c>
      <c r="E412" s="110" t="s">
        <v>18</v>
      </c>
      <c r="F412" s="110" t="s">
        <v>18</v>
      </c>
      <c r="G412" s="171">
        <v>35.003404729286459</v>
      </c>
      <c r="H412" s="171">
        <v>27.537238419426231</v>
      </c>
      <c r="I412" s="171">
        <v>54.93853612362534</v>
      </c>
      <c r="J412" s="171">
        <v>99.754419274035001</v>
      </c>
      <c r="K412" s="171">
        <v>217.61321872672281</v>
      </c>
      <c r="L412" s="171">
        <v>387.25711592685161</v>
      </c>
      <c r="M412" s="171">
        <v>603.58152998855815</v>
      </c>
      <c r="N412" s="171">
        <v>776.16181578415353</v>
      </c>
      <c r="O412" s="171">
        <v>992.32780462066171</v>
      </c>
      <c r="P412" s="171">
        <v>1290.322330233241</v>
      </c>
      <c r="Q412" s="171">
        <v>1717.8329060905071</v>
      </c>
      <c r="R412" s="171">
        <v>2277.6272637190518</v>
      </c>
      <c r="S412" s="171">
        <v>3009.118613505234</v>
      </c>
      <c r="T412" s="171">
        <v>3954.3221856253558</v>
      </c>
      <c r="U412" s="172">
        <v>0.30803523910844272</v>
      </c>
    </row>
    <row r="413" spans="1:21" x14ac:dyDescent="0.15">
      <c r="A413" s="110" t="s">
        <v>153</v>
      </c>
      <c r="B413" s="110" t="s">
        <v>215</v>
      </c>
      <c r="C413" s="110" t="s">
        <v>515</v>
      </c>
      <c r="D413" s="110" t="s">
        <v>515</v>
      </c>
      <c r="E413" s="110" t="s">
        <v>18</v>
      </c>
      <c r="F413" s="110" t="s">
        <v>18</v>
      </c>
      <c r="G413" s="171">
        <v>2.7472703774910001</v>
      </c>
      <c r="H413" s="171">
        <v>2.7405059675012979</v>
      </c>
      <c r="I413" s="171">
        <v>4.1006123362673961</v>
      </c>
      <c r="J413" s="171">
        <v>5.4810120480239011</v>
      </c>
      <c r="K413" s="171">
        <v>16.403006436687651</v>
      </c>
      <c r="L413" s="171">
        <v>16.36297672930359</v>
      </c>
      <c r="M413" s="171">
        <v>21.760200361904278</v>
      </c>
      <c r="N413" s="171">
        <v>30.442130898779681</v>
      </c>
      <c r="O413" s="171">
        <v>42.448904366635247</v>
      </c>
      <c r="P413" s="171">
        <v>59.065708919673682</v>
      </c>
      <c r="Q413" s="171">
        <v>81.822460313152618</v>
      </c>
      <c r="R413" s="171">
        <v>110.29870961522241</v>
      </c>
      <c r="S413" s="171">
        <v>144.59792367941679</v>
      </c>
      <c r="T413" s="171">
        <v>188.5779155551503</v>
      </c>
      <c r="U413" s="172">
        <v>0.36136763069387928</v>
      </c>
    </row>
    <row r="414" spans="1:21" x14ac:dyDescent="0.15">
      <c r="A414" s="110" t="s">
        <v>153</v>
      </c>
      <c r="B414" s="110" t="s">
        <v>155</v>
      </c>
      <c r="C414" s="110" t="s">
        <v>515</v>
      </c>
      <c r="D414" s="110" t="s">
        <v>515</v>
      </c>
      <c r="E414" s="110" t="s">
        <v>18</v>
      </c>
      <c r="F414" s="110" t="s">
        <v>18</v>
      </c>
      <c r="G414" s="171">
        <v>5.4768734213646946</v>
      </c>
      <c r="H414" s="171">
        <v>5.5074476838852462</v>
      </c>
      <c r="I414" s="171">
        <v>7.6913950573075471</v>
      </c>
      <c r="J414" s="171">
        <v>7.6734168672334624</v>
      </c>
      <c r="K414" s="171">
        <v>20.77714148647102</v>
      </c>
      <c r="L414" s="171">
        <v>13.090381383442869</v>
      </c>
      <c r="M414" s="171">
        <v>14.14413023523778</v>
      </c>
      <c r="N414" s="171">
        <v>22.30091681824106</v>
      </c>
      <c r="O414" s="171">
        <v>33.71653489059284</v>
      </c>
      <c r="P414" s="171">
        <v>50.116330423767977</v>
      </c>
      <c r="Q414" s="171">
        <v>74.382109814165915</v>
      </c>
      <c r="R414" s="171">
        <v>109.75785620967611</v>
      </c>
      <c r="S414" s="171">
        <v>161.13381190940879</v>
      </c>
      <c r="T414" s="171">
        <v>234.95552576032071</v>
      </c>
      <c r="U414" s="172">
        <v>0.49397800069494702</v>
      </c>
    </row>
    <row r="415" spans="1:21" x14ac:dyDescent="0.15">
      <c r="A415" s="110" t="s">
        <v>153</v>
      </c>
      <c r="B415" s="110" t="s">
        <v>130</v>
      </c>
      <c r="C415" s="110" t="s">
        <v>515</v>
      </c>
      <c r="D415" s="110" t="s">
        <v>42</v>
      </c>
      <c r="E415" s="110" t="s">
        <v>18</v>
      </c>
      <c r="F415" s="110" t="s">
        <v>42</v>
      </c>
      <c r="G415" s="171">
        <v>11.042083510815919</v>
      </c>
      <c r="H415" s="171">
        <v>11.014895367770491</v>
      </c>
      <c r="I415" s="171">
        <v>13.185248669670081</v>
      </c>
      <c r="J415" s="171">
        <v>43.848096384191209</v>
      </c>
      <c r="K415" s="171">
        <v>43.741350497833722</v>
      </c>
      <c r="L415" s="171">
        <v>76.360558070083414</v>
      </c>
      <c r="M415" s="171">
        <v>0</v>
      </c>
      <c r="N415" s="171">
        <v>75.967124217543656</v>
      </c>
      <c r="O415" s="171">
        <v>96.812660708044731</v>
      </c>
      <c r="P415" s="171">
        <v>122.7672349595932</v>
      </c>
      <c r="Q415" s="171">
        <v>155.1078436633812</v>
      </c>
      <c r="R415" s="171">
        <v>195.38221970724109</v>
      </c>
      <c r="S415" s="171">
        <v>241.93308377537289</v>
      </c>
      <c r="T415" s="171">
        <v>298.05476812332228</v>
      </c>
      <c r="U415" s="172" t="s">
        <v>406</v>
      </c>
    </row>
    <row r="416" spans="1:21" x14ac:dyDescent="0.15">
      <c r="A416" s="110" t="s">
        <v>153</v>
      </c>
      <c r="B416" s="110" t="s">
        <v>131</v>
      </c>
      <c r="C416" s="110" t="s">
        <v>515</v>
      </c>
      <c r="D416" s="110" t="s">
        <v>42</v>
      </c>
      <c r="E416" s="110" t="s">
        <v>18</v>
      </c>
      <c r="F416" s="110" t="s">
        <v>42</v>
      </c>
      <c r="G416" s="171">
        <v>0</v>
      </c>
      <c r="H416" s="171">
        <v>0</v>
      </c>
      <c r="I416" s="171">
        <v>0</v>
      </c>
      <c r="J416" s="171">
        <v>0</v>
      </c>
      <c r="K416" s="171">
        <v>1.489939751332461</v>
      </c>
      <c r="L416" s="171">
        <v>9.2723534799387011E-2</v>
      </c>
      <c r="M416" s="171">
        <v>1.0880100180952139</v>
      </c>
      <c r="N416" s="171">
        <v>1.3565945981471801</v>
      </c>
      <c r="O416" s="171">
        <v>1.692833810936536</v>
      </c>
      <c r="P416" s="171">
        <v>2.1131378568118162</v>
      </c>
      <c r="Q416" s="171">
        <v>2.637622546131861</v>
      </c>
      <c r="R416" s="171">
        <v>3.2908860038113859</v>
      </c>
      <c r="S416" s="171">
        <v>4.1029602408368149</v>
      </c>
      <c r="T416" s="171">
        <v>5.0889488833860899</v>
      </c>
      <c r="U416" s="172">
        <v>0.24656118309708169</v>
      </c>
    </row>
    <row r="417" spans="1:21" x14ac:dyDescent="0.15">
      <c r="A417" s="110" t="s">
        <v>153</v>
      </c>
      <c r="B417" s="110" t="s">
        <v>115</v>
      </c>
      <c r="C417" s="110" t="s">
        <v>515</v>
      </c>
      <c r="D417" s="110" t="s">
        <v>42</v>
      </c>
      <c r="E417" s="110" t="s">
        <v>18</v>
      </c>
      <c r="F417" s="110" t="s">
        <v>42</v>
      </c>
      <c r="G417" s="171">
        <v>0</v>
      </c>
      <c r="H417" s="171">
        <v>0</v>
      </c>
      <c r="I417" s="171">
        <v>0</v>
      </c>
      <c r="J417" s="171">
        <v>15.346833734466919</v>
      </c>
      <c r="K417" s="171">
        <v>15.3094726742418</v>
      </c>
      <c r="L417" s="171">
        <v>15.27211161401668</v>
      </c>
      <c r="M417" s="171">
        <v>10.880100180952139</v>
      </c>
      <c r="N417" s="171">
        <v>13.41851055386304</v>
      </c>
      <c r="O417" s="171">
        <v>16.492892907934891</v>
      </c>
      <c r="P417" s="171">
        <v>20.238757244750062</v>
      </c>
      <c r="Q417" s="171">
        <v>24.774029948308769</v>
      </c>
      <c r="R417" s="171">
        <v>30.887772491479591</v>
      </c>
      <c r="S417" s="171">
        <v>39.523404793666451</v>
      </c>
      <c r="T417" s="171">
        <v>50.328857133720788</v>
      </c>
      <c r="U417" s="172">
        <v>0.24459000977986151</v>
      </c>
    </row>
    <row r="418" spans="1:21" x14ac:dyDescent="0.15">
      <c r="A418" s="110" t="s">
        <v>153</v>
      </c>
      <c r="B418" s="110" t="s">
        <v>116</v>
      </c>
      <c r="C418" s="110" t="s">
        <v>515</v>
      </c>
      <c r="D418" s="110" t="s">
        <v>511</v>
      </c>
      <c r="E418" s="110" t="s">
        <v>18</v>
      </c>
      <c r="F418" s="110" t="s">
        <v>2</v>
      </c>
      <c r="G418" s="171">
        <v>34.499885721193252</v>
      </c>
      <c r="H418" s="171">
        <v>44.05958147108197</v>
      </c>
      <c r="I418" s="171">
        <v>43.950828898900269</v>
      </c>
      <c r="J418" s="171">
        <v>43.848096384191209</v>
      </c>
      <c r="K418" s="171">
        <v>33.68083988333197</v>
      </c>
      <c r="L418" s="171">
        <v>46.907199957336957</v>
      </c>
      <c r="M418" s="171">
        <v>46.784430778094197</v>
      </c>
      <c r="N418" s="171">
        <v>60.721876921607382</v>
      </c>
      <c r="O418" s="171">
        <v>78.050607204848689</v>
      </c>
      <c r="P418" s="171">
        <v>100.41615718905879</v>
      </c>
      <c r="Q418" s="171">
        <v>128.97539161603089</v>
      </c>
      <c r="R418" s="171">
        <v>165.3348754598687</v>
      </c>
      <c r="S418" s="171">
        <v>211.60947759380821</v>
      </c>
      <c r="T418" s="171">
        <v>269.52506163675707</v>
      </c>
      <c r="U418" s="172">
        <v>0.28422920901611742</v>
      </c>
    </row>
    <row r="419" spans="1:21" x14ac:dyDescent="0.15">
      <c r="A419" s="110" t="s">
        <v>153</v>
      </c>
      <c r="B419" s="110" t="s">
        <v>429</v>
      </c>
      <c r="C419" s="110" t="s">
        <v>515</v>
      </c>
      <c r="D419" s="110" t="s">
        <v>515</v>
      </c>
      <c r="E419" s="110" t="s">
        <v>18</v>
      </c>
      <c r="F419" s="110" t="s">
        <v>18</v>
      </c>
      <c r="G419" s="171">
        <v>14.525860858478341</v>
      </c>
      <c r="H419" s="171">
        <v>36.519885591843071</v>
      </c>
      <c r="I419" s="171">
        <v>51.642223956207822</v>
      </c>
      <c r="J419" s="171">
        <v>49.499019805703853</v>
      </c>
      <c r="K419" s="171">
        <v>173.87186822888901</v>
      </c>
      <c r="L419" s="171">
        <v>208.35523701979901</v>
      </c>
      <c r="M419" s="171">
        <v>252.33031417999439</v>
      </c>
      <c r="N419" s="171">
        <v>360.87442376869149</v>
      </c>
      <c r="O419" s="171">
        <v>515.19487746809637</v>
      </c>
      <c r="P419" s="171">
        <v>731.35809171277504</v>
      </c>
      <c r="Q419" s="171">
        <v>1015.7568308512</v>
      </c>
      <c r="R419" s="171">
        <v>1364.178059751302</v>
      </c>
      <c r="S419" s="171">
        <v>1828.223661048225</v>
      </c>
      <c r="T419" s="171">
        <v>2436.57533580478</v>
      </c>
      <c r="U419" s="172">
        <v>0.38257023294777892</v>
      </c>
    </row>
    <row r="420" spans="1:21" x14ac:dyDescent="0.15">
      <c r="A420" s="110" t="s">
        <v>153</v>
      </c>
      <c r="B420" s="110" t="s">
        <v>33</v>
      </c>
      <c r="C420" s="110" t="s">
        <v>515</v>
      </c>
      <c r="D420" s="110" t="s">
        <v>515</v>
      </c>
      <c r="E420" s="110" t="s">
        <v>18</v>
      </c>
      <c r="F420" s="110" t="s">
        <v>18</v>
      </c>
      <c r="G420" s="171">
        <v>22.084167021631831</v>
      </c>
      <c r="H420" s="171">
        <v>33.044686103311477</v>
      </c>
      <c r="I420" s="171">
        <v>32.963121674175213</v>
      </c>
      <c r="J420" s="171">
        <v>98.658216864430216</v>
      </c>
      <c r="K420" s="171">
        <v>10.93533762445843</v>
      </c>
      <c r="L420" s="171">
        <v>10.90865115286906</v>
      </c>
      <c r="M420" s="171">
        <v>10.880100180952139</v>
      </c>
      <c r="N420" s="171">
        <v>15.684853159837701</v>
      </c>
      <c r="O420" s="171">
        <v>22.46696092934409</v>
      </c>
      <c r="P420" s="171">
        <v>31.98701796906736</v>
      </c>
      <c r="Q420" s="171">
        <v>45.281264950385037</v>
      </c>
      <c r="R420" s="171">
        <v>62.16076488626441</v>
      </c>
      <c r="S420" s="171">
        <v>82.738584118806713</v>
      </c>
      <c r="T420" s="171">
        <v>109.5317187910988</v>
      </c>
      <c r="U420" s="172">
        <v>0.39082481197035612</v>
      </c>
    </row>
    <row r="421" spans="1:21" x14ac:dyDescent="0.15">
      <c r="A421" s="110" t="s">
        <v>153</v>
      </c>
      <c r="B421" s="110" t="s">
        <v>71</v>
      </c>
      <c r="C421" s="110" t="s">
        <v>515</v>
      </c>
      <c r="D421" s="110" t="s">
        <v>515</v>
      </c>
      <c r="E421" s="110" t="s">
        <v>18</v>
      </c>
      <c r="F421" s="110" t="s">
        <v>18</v>
      </c>
      <c r="G421" s="171">
        <v>18.059327581939431</v>
      </c>
      <c r="H421" s="171">
        <v>25.124976333884501</v>
      </c>
      <c r="I421" s="171">
        <v>27.430811086526131</v>
      </c>
      <c r="J421" s="171">
        <v>30.14556626413146</v>
      </c>
      <c r="K421" s="171">
        <v>57.957289409629681</v>
      </c>
      <c r="L421" s="171">
        <v>57.815851110206019</v>
      </c>
      <c r="M421" s="171">
        <v>90.304831501902768</v>
      </c>
      <c r="N421" s="171">
        <v>123.68482200361881</v>
      </c>
      <c r="O421" s="171">
        <v>168.3405283056604</v>
      </c>
      <c r="P421" s="171">
        <v>228.05356531246849</v>
      </c>
      <c r="Q421" s="171">
        <v>307.47915287534408</v>
      </c>
      <c r="R421" s="171">
        <v>413.12828051275801</v>
      </c>
      <c r="S421" s="171">
        <v>552.27251715350906</v>
      </c>
      <c r="T421" s="171">
        <v>733.72613851279959</v>
      </c>
      <c r="U421" s="172">
        <v>0.3488843467323246</v>
      </c>
    </row>
    <row r="422" spans="1:21" x14ac:dyDescent="0.15">
      <c r="A422" s="110" t="s">
        <v>153</v>
      </c>
      <c r="B422" s="110" t="s">
        <v>140</v>
      </c>
      <c r="C422" s="110" t="s">
        <v>515</v>
      </c>
      <c r="D422" s="110" t="s">
        <v>42</v>
      </c>
      <c r="E422" s="110" t="s">
        <v>18</v>
      </c>
      <c r="F422" s="110" t="s">
        <v>42</v>
      </c>
      <c r="G422" s="171">
        <v>22.084167021631831</v>
      </c>
      <c r="H422" s="171">
        <v>22.029790735540981</v>
      </c>
      <c r="I422" s="171">
        <v>21.975414449450131</v>
      </c>
      <c r="J422" s="171">
        <v>54.810120480239007</v>
      </c>
      <c r="K422" s="171">
        <v>46.871590892834938</v>
      </c>
      <c r="L422" s="171">
        <v>44.818193261562527</v>
      </c>
      <c r="M422" s="171">
        <v>56.576520940951127</v>
      </c>
      <c r="N422" s="171">
        <v>76.839072509361486</v>
      </c>
      <c r="O422" s="171">
        <v>104.1224330058222</v>
      </c>
      <c r="P422" s="171">
        <v>134.9133343362094</v>
      </c>
      <c r="Q422" s="171">
        <v>173.22700119913651</v>
      </c>
      <c r="R422" s="171">
        <v>221.99425358478891</v>
      </c>
      <c r="S422" s="171">
        <v>284.02102099291318</v>
      </c>
      <c r="T422" s="171">
        <v>361.62220415815813</v>
      </c>
      <c r="U422" s="172">
        <v>0.30343208502775082</v>
      </c>
    </row>
    <row r="423" spans="1:21" x14ac:dyDescent="0.15">
      <c r="A423" s="110" t="s">
        <v>153</v>
      </c>
      <c r="B423" s="110" t="s">
        <v>81</v>
      </c>
      <c r="C423" s="110" t="s">
        <v>515</v>
      </c>
      <c r="D423" s="110" t="s">
        <v>509</v>
      </c>
      <c r="E423" s="110" t="s">
        <v>18</v>
      </c>
      <c r="F423" s="110" t="s">
        <v>41</v>
      </c>
      <c r="G423" s="171">
        <v>22.084167021631831</v>
      </c>
      <c r="H423" s="171">
        <v>33.044686103311477</v>
      </c>
      <c r="I423" s="171">
        <v>32.963121674175213</v>
      </c>
      <c r="J423" s="171">
        <v>24.290749194432319</v>
      </c>
      <c r="K423" s="171">
        <v>32.979884741604181</v>
      </c>
      <c r="L423" s="171">
        <v>32.899401011937798</v>
      </c>
      <c r="M423" s="171">
        <v>21.928841914709039</v>
      </c>
      <c r="N423" s="171">
        <v>26.897337279940331</v>
      </c>
      <c r="O423" s="171">
        <v>32.926918495293442</v>
      </c>
      <c r="P423" s="171">
        <v>40.344942507522838</v>
      </c>
      <c r="Q423" s="171">
        <v>49.351807093839163</v>
      </c>
      <c r="R423" s="171">
        <v>60.251987588239977</v>
      </c>
      <c r="S423" s="171">
        <v>73.443391103592688</v>
      </c>
      <c r="T423" s="171">
        <v>89.089692772939316</v>
      </c>
      <c r="U423" s="172">
        <v>0.2217240107355041</v>
      </c>
    </row>
    <row r="424" spans="1:21" x14ac:dyDescent="0.15">
      <c r="A424" s="110" t="s">
        <v>153</v>
      </c>
      <c r="B424" s="110" t="s">
        <v>238</v>
      </c>
      <c r="C424" s="110" t="s">
        <v>515</v>
      </c>
      <c r="D424" s="110" t="s">
        <v>42</v>
      </c>
      <c r="E424" s="110" t="s">
        <v>18</v>
      </c>
      <c r="F424" s="110" t="s">
        <v>42</v>
      </c>
      <c r="G424" s="171">
        <v>11.042083510815919</v>
      </c>
      <c r="H424" s="171">
        <v>11.014895367770491</v>
      </c>
      <c r="I424" s="171">
        <v>10.987707224725071</v>
      </c>
      <c r="J424" s="171">
        <v>10.9620240960478</v>
      </c>
      <c r="K424" s="171">
        <v>16.403006436687651</v>
      </c>
      <c r="L424" s="171">
        <v>16.36297672930359</v>
      </c>
      <c r="M424" s="171">
        <v>32.640300542856423</v>
      </c>
      <c r="N424" s="171">
        <v>47.107532111279582</v>
      </c>
      <c r="O424" s="171">
        <v>67.626668442013099</v>
      </c>
      <c r="P424" s="171">
        <v>96.628123884483671</v>
      </c>
      <c r="Q424" s="171">
        <v>137.45854243052929</v>
      </c>
      <c r="R424" s="171">
        <v>194.76464529866431</v>
      </c>
      <c r="S424" s="171">
        <v>268.80831126834892</v>
      </c>
      <c r="T424" s="171">
        <v>358.50738365674351</v>
      </c>
      <c r="U424" s="172">
        <v>0.40824334631437659</v>
      </c>
    </row>
    <row r="425" spans="1:21" x14ac:dyDescent="0.15">
      <c r="A425" s="110" t="s">
        <v>153</v>
      </c>
      <c r="B425" s="110" t="s">
        <v>154</v>
      </c>
      <c r="C425" s="110" t="s">
        <v>515</v>
      </c>
      <c r="D425" s="110" t="s">
        <v>515</v>
      </c>
      <c r="E425" s="110" t="s">
        <v>18</v>
      </c>
      <c r="F425" s="110" t="s">
        <v>18</v>
      </c>
      <c r="G425" s="171">
        <v>4.8585167447590036</v>
      </c>
      <c r="H425" s="171">
        <v>2.7537238419426231</v>
      </c>
      <c r="I425" s="171">
        <v>5.4938536123625337</v>
      </c>
      <c r="J425" s="171">
        <v>10.9620240960478</v>
      </c>
      <c r="K425" s="171">
        <v>21.870675248916861</v>
      </c>
      <c r="L425" s="171">
        <v>32.725953458607179</v>
      </c>
      <c r="M425" s="171">
        <v>38.080350633332493</v>
      </c>
      <c r="N425" s="171">
        <v>54.766187399292079</v>
      </c>
      <c r="O425" s="171">
        <v>78.945048832814123</v>
      </c>
      <c r="P425" s="171">
        <v>113.20892793964801</v>
      </c>
      <c r="Q425" s="171">
        <v>161.7002581220849</v>
      </c>
      <c r="R425" s="171">
        <v>224.05834315622579</v>
      </c>
      <c r="S425" s="171">
        <v>301.72832107454599</v>
      </c>
      <c r="T425" s="171">
        <v>404.05234473254029</v>
      </c>
      <c r="U425" s="172">
        <v>0.40130868362090499</v>
      </c>
    </row>
    <row r="426" spans="1:21" x14ac:dyDescent="0.15">
      <c r="A426" s="110" t="s">
        <v>184</v>
      </c>
      <c r="B426" s="110" t="s">
        <v>198</v>
      </c>
      <c r="C426" s="110" t="s">
        <v>518</v>
      </c>
      <c r="D426" s="110" t="s">
        <v>518</v>
      </c>
      <c r="E426" s="110" t="s">
        <v>108</v>
      </c>
      <c r="F426" s="110" t="s">
        <v>108</v>
      </c>
      <c r="G426" s="171">
        <v>5.5250000000000004</v>
      </c>
      <c r="H426" s="171">
        <v>6.0031179754349182</v>
      </c>
      <c r="I426" s="171">
        <v>5.4898953677704929</v>
      </c>
      <c r="J426" s="171">
        <v>6.025400643583529</v>
      </c>
      <c r="K426" s="171">
        <v>8.2015032183438237</v>
      </c>
      <c r="L426" s="171">
        <v>10.90865115286906</v>
      </c>
      <c r="M426" s="171">
        <v>10.880100180952139</v>
      </c>
      <c r="N426" s="171">
        <v>15.765904034606899</v>
      </c>
      <c r="O426" s="171">
        <v>21.655113888553728</v>
      </c>
      <c r="P426" s="171">
        <v>29.083763637587449</v>
      </c>
      <c r="Q426" s="171">
        <v>38.674720896644523</v>
      </c>
      <c r="R426" s="171">
        <v>51.323447332891448</v>
      </c>
      <c r="S426" s="171">
        <v>67.84741781861382</v>
      </c>
      <c r="T426" s="171">
        <v>89.214299950185591</v>
      </c>
      <c r="U426" s="172">
        <v>0.35065080739737581</v>
      </c>
    </row>
    <row r="427" spans="1:21" x14ac:dyDescent="0.15">
      <c r="A427" s="110" t="s">
        <v>184</v>
      </c>
      <c r="B427" s="110" t="s">
        <v>235</v>
      </c>
      <c r="C427" s="110" t="s">
        <v>518</v>
      </c>
      <c r="D427" s="110" t="s">
        <v>518</v>
      </c>
      <c r="E427" s="110" t="s">
        <v>108</v>
      </c>
      <c r="F427" s="110" t="s">
        <v>108</v>
      </c>
      <c r="G427" s="171">
        <v>0</v>
      </c>
      <c r="H427" s="171">
        <v>1.101489536777049</v>
      </c>
      <c r="I427" s="171">
        <v>0</v>
      </c>
      <c r="J427" s="171">
        <v>0</v>
      </c>
      <c r="K427" s="171">
        <v>0</v>
      </c>
      <c r="L427" s="171">
        <v>1.090865115286906</v>
      </c>
      <c r="M427" s="171">
        <v>0</v>
      </c>
      <c r="N427" s="171">
        <v>1.085244631679195</v>
      </c>
      <c r="O427" s="171">
        <v>1.369016081743671</v>
      </c>
      <c r="P427" s="171">
        <v>1.7206874282978271</v>
      </c>
      <c r="Q427" s="171">
        <v>2.1556869173606912</v>
      </c>
      <c r="R427" s="171">
        <v>2.6891463351482279</v>
      </c>
      <c r="S427" s="171">
        <v>3.345267427671617</v>
      </c>
      <c r="T427" s="171">
        <v>4.1400724180012807</v>
      </c>
      <c r="U427" s="172" t="s">
        <v>406</v>
      </c>
    </row>
    <row r="428" spans="1:21" x14ac:dyDescent="0.15">
      <c r="A428" s="110" t="s">
        <v>184</v>
      </c>
      <c r="B428" s="110" t="s">
        <v>100</v>
      </c>
      <c r="C428" s="110" t="s">
        <v>518</v>
      </c>
      <c r="D428" s="110" t="s">
        <v>44</v>
      </c>
      <c r="E428" s="110" t="s">
        <v>108</v>
      </c>
      <c r="F428" s="110" t="s">
        <v>44</v>
      </c>
      <c r="G428" s="171">
        <v>587.65226000000007</v>
      </c>
      <c r="H428" s="171">
        <v>753.19854524814627</v>
      </c>
      <c r="I428" s="171">
        <v>910.22465197634767</v>
      </c>
      <c r="J428" s="171">
        <v>1248.3534606115329</v>
      </c>
      <c r="K428" s="171">
        <v>1482.8317818765629</v>
      </c>
      <c r="L428" s="171">
        <v>1757.383700727205</v>
      </c>
      <c r="M428" s="171">
        <v>2125.8835653399528</v>
      </c>
      <c r="N428" s="171">
        <v>2981.1561029709728</v>
      </c>
      <c r="O428" s="171">
        <v>4001.7834780558592</v>
      </c>
      <c r="P428" s="171">
        <v>5347.1148759217112</v>
      </c>
      <c r="Q428" s="171">
        <v>7113.6112358326391</v>
      </c>
      <c r="R428" s="171">
        <v>9425.9682021974386</v>
      </c>
      <c r="S428" s="171">
        <v>12430.28138269929</v>
      </c>
      <c r="T428" s="171">
        <v>16305.5060599526</v>
      </c>
      <c r="U428" s="172">
        <v>0.33782484863025819</v>
      </c>
    </row>
    <row r="429" spans="1:21" x14ac:dyDescent="0.15">
      <c r="A429" s="110" t="s">
        <v>26</v>
      </c>
      <c r="B429" s="110" t="s">
        <v>22</v>
      </c>
      <c r="C429" s="110" t="s">
        <v>516</v>
      </c>
      <c r="D429" s="110" t="s">
        <v>516</v>
      </c>
      <c r="E429" s="110" t="s">
        <v>108</v>
      </c>
      <c r="F429" s="110" t="s">
        <v>108</v>
      </c>
      <c r="G429" s="171">
        <v>4.1735850000000001</v>
      </c>
      <c r="H429" s="171">
        <v>114.6044788539681</v>
      </c>
      <c r="I429" s="171">
        <v>216.9002760852444</v>
      </c>
      <c r="J429" s="171">
        <v>591.58479046092828</v>
      </c>
      <c r="K429" s="171">
        <v>394.76568824294941</v>
      </c>
      <c r="L429" s="171">
        <v>1862.106751794749</v>
      </c>
      <c r="M429" s="171">
        <v>3283.7778045686632</v>
      </c>
      <c r="N429" s="171">
        <v>4227.3466055203226</v>
      </c>
      <c r="O429" s="171">
        <v>5404.4279689458599</v>
      </c>
      <c r="P429" s="171">
        <v>6868.2639849439774</v>
      </c>
      <c r="Q429" s="171">
        <v>8682.5968881516164</v>
      </c>
      <c r="R429" s="171">
        <v>10923.41294213026</v>
      </c>
      <c r="S429" s="171">
        <v>13683.45104648364</v>
      </c>
      <c r="T429" s="171">
        <v>17640.406030671969</v>
      </c>
      <c r="U429" s="172">
        <v>0.27146665034769191</v>
      </c>
    </row>
    <row r="430" spans="1:21" x14ac:dyDescent="0.15">
      <c r="A430" s="110" t="s">
        <v>26</v>
      </c>
      <c r="B430" s="110" t="s">
        <v>79</v>
      </c>
      <c r="C430" s="110" t="s">
        <v>516</v>
      </c>
      <c r="D430" s="110" t="s">
        <v>517</v>
      </c>
      <c r="E430" s="110" t="s">
        <v>108</v>
      </c>
      <c r="F430" s="110" t="s">
        <v>108</v>
      </c>
      <c r="G430" s="171">
        <v>11.05</v>
      </c>
      <c r="H430" s="171">
        <v>21.014895367770489</v>
      </c>
      <c r="I430" s="171">
        <v>10</v>
      </c>
      <c r="J430" s="171">
        <v>0</v>
      </c>
      <c r="K430" s="171">
        <v>0</v>
      </c>
      <c r="L430" s="171">
        <v>287.2692092229525</v>
      </c>
      <c r="M430" s="171">
        <v>842.91699902951177</v>
      </c>
      <c r="N430" s="171">
        <v>1104.7543845728189</v>
      </c>
      <c r="O430" s="171">
        <v>1435.4486201530849</v>
      </c>
      <c r="P430" s="171">
        <v>1849.9736315528371</v>
      </c>
      <c r="Q430" s="171">
        <v>2365.6940936612309</v>
      </c>
      <c r="R430" s="171">
        <v>3002.683446809855</v>
      </c>
      <c r="S430" s="171">
        <v>3784.0406671077599</v>
      </c>
      <c r="T430" s="171">
        <v>4732.3448145033799</v>
      </c>
      <c r="U430" s="172">
        <v>0.27950401410226622</v>
      </c>
    </row>
    <row r="431" spans="1:21" x14ac:dyDescent="0.15">
      <c r="A431" s="110" t="s">
        <v>26</v>
      </c>
      <c r="B431" s="110" t="s">
        <v>55</v>
      </c>
      <c r="C431" s="110" t="s">
        <v>516</v>
      </c>
      <c r="D431" s="110" t="s">
        <v>516</v>
      </c>
      <c r="E431" s="110" t="s">
        <v>108</v>
      </c>
      <c r="F431" s="110" t="s">
        <v>108</v>
      </c>
      <c r="G431" s="171">
        <v>191.73506499999999</v>
      </c>
      <c r="H431" s="171">
        <v>264.35748882649182</v>
      </c>
      <c r="I431" s="171">
        <v>233.32055313024591</v>
      </c>
      <c r="J431" s="171">
        <v>309.48648760224489</v>
      </c>
      <c r="K431" s="171">
        <v>552.23455003515073</v>
      </c>
      <c r="L431" s="171">
        <v>534.52390649058395</v>
      </c>
      <c r="M431" s="171">
        <v>413.44380687618133</v>
      </c>
      <c r="N431" s="171">
        <v>590.84544186160861</v>
      </c>
      <c r="O431" s="171">
        <v>838.5247992111415</v>
      </c>
      <c r="P431" s="171">
        <v>1182.810843094896</v>
      </c>
      <c r="Q431" s="171">
        <v>1659.307892981547</v>
      </c>
      <c r="R431" s="171">
        <v>2316.170049175591</v>
      </c>
      <c r="S431" s="171">
        <v>3218.3667307739079</v>
      </c>
      <c r="T431" s="171">
        <v>4448.2942815430224</v>
      </c>
      <c r="U431" s="172">
        <v>0.40409572517825382</v>
      </c>
    </row>
    <row r="432" spans="1:21" x14ac:dyDescent="0.15">
      <c r="A432" s="110" t="s">
        <v>26</v>
      </c>
      <c r="B432" s="110" t="s">
        <v>100</v>
      </c>
      <c r="C432" s="110" t="s">
        <v>516</v>
      </c>
      <c r="D432" s="110" t="s">
        <v>44</v>
      </c>
      <c r="E432" s="110" t="s">
        <v>108</v>
      </c>
      <c r="F432" s="110" t="s">
        <v>44</v>
      </c>
      <c r="G432" s="171">
        <v>511.29344500000002</v>
      </c>
      <c r="H432" s="171">
        <v>800.54895395071935</v>
      </c>
      <c r="I432" s="171">
        <v>1041.320763998629</v>
      </c>
      <c r="J432" s="171">
        <v>1494.439613101033</v>
      </c>
      <c r="K432" s="171">
        <v>2162.8227145929859</v>
      </c>
      <c r="L432" s="171">
        <v>2522.080146543326</v>
      </c>
      <c r="M432" s="171">
        <v>3418.5274768551631</v>
      </c>
      <c r="N432" s="171">
        <v>4196.8859851970083</v>
      </c>
      <c r="O432" s="171">
        <v>5360.1057319619722</v>
      </c>
      <c r="P432" s="171">
        <v>6803.0521862974956</v>
      </c>
      <c r="Q432" s="171">
        <v>8588.0118480645233</v>
      </c>
      <c r="R432" s="171">
        <v>10790.268610519521</v>
      </c>
      <c r="S432" s="171">
        <v>13501.2505456647</v>
      </c>
      <c r="T432" s="171">
        <v>16819.152696582179</v>
      </c>
      <c r="U432" s="172">
        <v>0.25560243238406222</v>
      </c>
    </row>
    <row r="433" spans="1:21" x14ac:dyDescent="0.15">
      <c r="A433" s="110" t="s">
        <v>27</v>
      </c>
      <c r="B433" s="110" t="s">
        <v>21</v>
      </c>
      <c r="C433" s="110" t="s">
        <v>514</v>
      </c>
      <c r="D433" s="110" t="s">
        <v>511</v>
      </c>
      <c r="E433" s="110" t="s">
        <v>18</v>
      </c>
      <c r="F433" s="110" t="s">
        <v>2</v>
      </c>
      <c r="G433" s="171">
        <v>0</v>
      </c>
      <c r="H433" s="171">
        <v>0</v>
      </c>
      <c r="I433" s="171">
        <v>0</v>
      </c>
      <c r="J433" s="171">
        <v>0</v>
      </c>
      <c r="K433" s="171">
        <v>0</v>
      </c>
      <c r="L433" s="171">
        <v>0</v>
      </c>
      <c r="M433" s="171">
        <v>10.880100180952139</v>
      </c>
      <c r="N433" s="171">
        <v>0</v>
      </c>
      <c r="O433" s="171">
        <v>0</v>
      </c>
      <c r="P433" s="171">
        <v>0</v>
      </c>
      <c r="Q433" s="171">
        <v>0</v>
      </c>
      <c r="R433" s="171">
        <v>0</v>
      </c>
      <c r="S433" s="171">
        <v>0</v>
      </c>
      <c r="T433" s="171">
        <v>0</v>
      </c>
      <c r="U433" s="172">
        <v>-1</v>
      </c>
    </row>
    <row r="434" spans="1:21" x14ac:dyDescent="0.15">
      <c r="A434" s="110" t="s">
        <v>27</v>
      </c>
      <c r="B434" s="110" t="s">
        <v>30</v>
      </c>
      <c r="C434" s="110" t="s">
        <v>514</v>
      </c>
      <c r="D434" s="110" t="s">
        <v>509</v>
      </c>
      <c r="E434" s="110" t="s">
        <v>18</v>
      </c>
      <c r="F434" s="110" t="s">
        <v>41</v>
      </c>
      <c r="G434" s="171">
        <v>557.6252172962038</v>
      </c>
      <c r="H434" s="171">
        <v>804.08736184724592</v>
      </c>
      <c r="I434" s="171">
        <v>1362.4756958659079</v>
      </c>
      <c r="J434" s="171">
        <v>2915.7845300429708</v>
      </c>
      <c r="K434" s="171">
        <v>5967.5738472086978</v>
      </c>
      <c r="L434" s="171">
        <v>7509.9717906102633</v>
      </c>
      <c r="M434" s="171">
        <v>10439.230973746509</v>
      </c>
      <c r="N434" s="171">
        <v>13854.67527327604</v>
      </c>
      <c r="O434" s="171">
        <v>18263.012113322831</v>
      </c>
      <c r="P434" s="171">
        <v>24580.797521259141</v>
      </c>
      <c r="Q434" s="171">
        <v>32821.151030939152</v>
      </c>
      <c r="R434" s="171">
        <v>43502.832675481957</v>
      </c>
      <c r="S434" s="171">
        <v>57272.874543153848</v>
      </c>
      <c r="T434" s="171">
        <v>74884.201331396645</v>
      </c>
      <c r="U434" s="172">
        <v>0.32509176961694641</v>
      </c>
    </row>
    <row r="435" spans="1:21" x14ac:dyDescent="0.15">
      <c r="A435" s="110" t="s">
        <v>27</v>
      </c>
      <c r="B435" s="110" t="s">
        <v>31</v>
      </c>
      <c r="C435" s="110" t="s">
        <v>514</v>
      </c>
      <c r="D435" s="110" t="s">
        <v>509</v>
      </c>
      <c r="E435" s="110" t="s">
        <v>18</v>
      </c>
      <c r="F435" s="110" t="s">
        <v>41</v>
      </c>
      <c r="G435" s="171">
        <v>7.729458457571142</v>
      </c>
      <c r="H435" s="171">
        <v>0</v>
      </c>
      <c r="I435" s="171">
        <v>0</v>
      </c>
      <c r="J435" s="171">
        <v>10.9620240960478</v>
      </c>
      <c r="K435" s="171">
        <v>32.806012873375288</v>
      </c>
      <c r="L435" s="171">
        <v>32.725953458607179</v>
      </c>
      <c r="M435" s="171">
        <v>38.080350633332493</v>
      </c>
      <c r="N435" s="171">
        <v>54.574789546873554</v>
      </c>
      <c r="O435" s="171">
        <v>77.505973825783798</v>
      </c>
      <c r="P435" s="171">
        <v>107.1513278818359</v>
      </c>
      <c r="Q435" s="171">
        <v>142.4610242903392</v>
      </c>
      <c r="R435" s="171">
        <v>188.30581474600419</v>
      </c>
      <c r="S435" s="171">
        <v>247.67999766568221</v>
      </c>
      <c r="T435" s="171">
        <v>324.06643485257439</v>
      </c>
      <c r="U435" s="172">
        <v>0.35783684008260441</v>
      </c>
    </row>
    <row r="436" spans="1:21" x14ac:dyDescent="0.15">
      <c r="A436" s="110" t="s">
        <v>27</v>
      </c>
      <c r="B436" s="110" t="s">
        <v>32</v>
      </c>
      <c r="C436" s="110" t="s">
        <v>514</v>
      </c>
      <c r="D436" s="110" t="s">
        <v>509</v>
      </c>
      <c r="E436" s="110" t="s">
        <v>18</v>
      </c>
      <c r="F436" s="110" t="s">
        <v>41</v>
      </c>
      <c r="G436" s="171">
        <v>0</v>
      </c>
      <c r="H436" s="171">
        <v>0</v>
      </c>
      <c r="I436" s="171">
        <v>0</v>
      </c>
      <c r="J436" s="171">
        <v>0</v>
      </c>
      <c r="K436" s="171">
        <v>4.3741350497833729</v>
      </c>
      <c r="L436" s="171">
        <v>2.181730230573812</v>
      </c>
      <c r="M436" s="171">
        <v>2.1760200361904278</v>
      </c>
      <c r="N436" s="171">
        <v>2.821553745280537</v>
      </c>
      <c r="O436" s="171">
        <v>3.6254818984266848</v>
      </c>
      <c r="P436" s="171">
        <v>4.6219379321259408</v>
      </c>
      <c r="Q436" s="171">
        <v>5.8523907487900182</v>
      </c>
      <c r="R436" s="171">
        <v>7.3673564812526129</v>
      </c>
      <c r="S436" s="171">
        <v>9.2288925434567588</v>
      </c>
      <c r="T436" s="171">
        <v>11.500147395959409</v>
      </c>
      <c r="U436" s="172">
        <v>0.2685030109092319</v>
      </c>
    </row>
    <row r="437" spans="1:21" x14ac:dyDescent="0.15">
      <c r="A437" s="110" t="s">
        <v>27</v>
      </c>
      <c r="B437" s="110" t="s">
        <v>47</v>
      </c>
      <c r="C437" s="110" t="s">
        <v>514</v>
      </c>
      <c r="D437" s="110" t="s">
        <v>510</v>
      </c>
      <c r="E437" s="110" t="s">
        <v>18</v>
      </c>
      <c r="F437" s="110" t="s">
        <v>2</v>
      </c>
      <c r="G437" s="171">
        <v>0</v>
      </c>
      <c r="H437" s="171">
        <v>0.68512649187532459</v>
      </c>
      <c r="I437" s="171">
        <v>0</v>
      </c>
      <c r="J437" s="171">
        <v>0</v>
      </c>
      <c r="K437" s="171">
        <v>0</v>
      </c>
      <c r="L437" s="171">
        <v>0</v>
      </c>
      <c r="M437" s="171">
        <v>21.760200361904278</v>
      </c>
      <c r="N437" s="171">
        <v>0</v>
      </c>
      <c r="O437" s="171">
        <v>0</v>
      </c>
      <c r="P437" s="171">
        <v>0</v>
      </c>
      <c r="Q437" s="171">
        <v>0</v>
      </c>
      <c r="R437" s="171">
        <v>0</v>
      </c>
      <c r="S437" s="171">
        <v>0</v>
      </c>
      <c r="T437" s="171">
        <v>0</v>
      </c>
      <c r="U437" s="172">
        <v>-1</v>
      </c>
    </row>
    <row r="438" spans="1:21" x14ac:dyDescent="0.15">
      <c r="A438" s="110" t="s">
        <v>27</v>
      </c>
      <c r="B438" s="110" t="s">
        <v>37</v>
      </c>
      <c r="C438" s="110" t="s">
        <v>514</v>
      </c>
      <c r="D438" s="110" t="s">
        <v>509</v>
      </c>
      <c r="E438" s="110" t="s">
        <v>18</v>
      </c>
      <c r="F438" s="110" t="s">
        <v>41</v>
      </c>
      <c r="G438" s="171">
        <v>190.61065398040651</v>
      </c>
      <c r="H438" s="171">
        <v>286.3872795620328</v>
      </c>
      <c r="I438" s="171">
        <v>461.48370343845278</v>
      </c>
      <c r="J438" s="171">
        <v>816.67079515556134</v>
      </c>
      <c r="K438" s="171">
        <v>1427.0615599918251</v>
      </c>
      <c r="L438" s="171">
        <v>2705.3454859115268</v>
      </c>
      <c r="M438" s="171">
        <v>3633.9534604380151</v>
      </c>
      <c r="N438" s="171">
        <v>4711.9947546184967</v>
      </c>
      <c r="O438" s="171">
        <v>6054.5547703725642</v>
      </c>
      <c r="P438" s="171">
        <v>7744.9345526267234</v>
      </c>
      <c r="Q438" s="171">
        <v>10297.131461082719</v>
      </c>
      <c r="R438" s="171">
        <v>13610.808563148779</v>
      </c>
      <c r="S438" s="171">
        <v>17902.39477042103</v>
      </c>
      <c r="T438" s="171">
        <v>23423.632522819429</v>
      </c>
      <c r="U438" s="172">
        <v>0.30500055946899662</v>
      </c>
    </row>
    <row r="439" spans="1:21" x14ac:dyDescent="0.15">
      <c r="A439" s="110" t="s">
        <v>27</v>
      </c>
      <c r="B439" s="110" t="s">
        <v>113</v>
      </c>
      <c r="C439" s="110" t="s">
        <v>514</v>
      </c>
      <c r="D439" s="110" t="s">
        <v>509</v>
      </c>
      <c r="E439" s="110" t="s">
        <v>18</v>
      </c>
      <c r="F439" s="110" t="s">
        <v>41</v>
      </c>
      <c r="G439" s="171">
        <v>1.242</v>
      </c>
      <c r="H439" s="171">
        <v>1.242</v>
      </c>
      <c r="I439" s="171">
        <v>0.622</v>
      </c>
      <c r="J439" s="171">
        <v>11.5820240960478</v>
      </c>
      <c r="K439" s="171">
        <v>11.55533762445843</v>
      </c>
      <c r="L439" s="171">
        <v>11.53065115286906</v>
      </c>
      <c r="M439" s="171">
        <v>11.502100180952141</v>
      </c>
      <c r="N439" s="171">
        <v>16.438846789655688</v>
      </c>
      <c r="O439" s="171">
        <v>23.27949579029363</v>
      </c>
      <c r="P439" s="171">
        <v>32.704898625363661</v>
      </c>
      <c r="Q439" s="171">
        <v>45.63145709384407</v>
      </c>
      <c r="R439" s="171">
        <v>63.293058624214837</v>
      </c>
      <c r="S439" s="171">
        <v>87.355539551063487</v>
      </c>
      <c r="T439" s="171">
        <v>119.9374507059911</v>
      </c>
      <c r="U439" s="172">
        <v>0.39782869817057831</v>
      </c>
    </row>
    <row r="440" spans="1:21" x14ac:dyDescent="0.15">
      <c r="A440" s="110" t="s">
        <v>27</v>
      </c>
      <c r="B440" s="110" t="s">
        <v>116</v>
      </c>
      <c r="C440" s="110" t="s">
        <v>514</v>
      </c>
      <c r="D440" s="110" t="s">
        <v>511</v>
      </c>
      <c r="E440" s="110" t="s">
        <v>18</v>
      </c>
      <c r="F440" s="110" t="s">
        <v>2</v>
      </c>
      <c r="G440" s="171">
        <v>0</v>
      </c>
      <c r="H440" s="171">
        <v>0</v>
      </c>
      <c r="I440" s="171">
        <v>0</v>
      </c>
      <c r="J440" s="171">
        <v>0</v>
      </c>
      <c r="K440" s="171">
        <v>0.2733834406114608</v>
      </c>
      <c r="L440" s="171">
        <v>2.181730230573812</v>
      </c>
      <c r="M440" s="171">
        <v>2.1760200361904278</v>
      </c>
      <c r="N440" s="171">
        <v>2.821553745280537</v>
      </c>
      <c r="O440" s="171">
        <v>3.6254818984266839</v>
      </c>
      <c r="P440" s="171">
        <v>4.6219379321259408</v>
      </c>
      <c r="Q440" s="171">
        <v>5.8523907487900182</v>
      </c>
      <c r="R440" s="171">
        <v>7.3673564812526129</v>
      </c>
      <c r="S440" s="171">
        <v>9.2288925434567606</v>
      </c>
      <c r="T440" s="171">
        <v>11.500147395959409</v>
      </c>
      <c r="U440" s="172">
        <v>0.2685030109092319</v>
      </c>
    </row>
    <row r="441" spans="1:21" x14ac:dyDescent="0.15">
      <c r="A441" s="110" t="s">
        <v>27</v>
      </c>
      <c r="B441" s="110" t="s">
        <v>230</v>
      </c>
      <c r="C441" s="110" t="s">
        <v>514</v>
      </c>
      <c r="D441" s="110" t="s">
        <v>515</v>
      </c>
      <c r="E441" s="110" t="s">
        <v>18</v>
      </c>
      <c r="F441" s="110" t="s">
        <v>18</v>
      </c>
      <c r="G441" s="171">
        <v>1.3692183553411741</v>
      </c>
      <c r="H441" s="171">
        <v>1.3658470256035411</v>
      </c>
      <c r="I441" s="171">
        <v>6.8563293082284424</v>
      </c>
      <c r="J441" s="171">
        <v>10.9620240960478</v>
      </c>
      <c r="K441" s="171">
        <v>21.870675248916861</v>
      </c>
      <c r="L441" s="171">
        <v>21.817302305738121</v>
      </c>
      <c r="M441" s="171">
        <v>27.200250452380349</v>
      </c>
      <c r="N441" s="171">
        <v>37.933415178124328</v>
      </c>
      <c r="O441" s="171">
        <v>52.834196124136533</v>
      </c>
      <c r="P441" s="171">
        <v>73.334422195954218</v>
      </c>
      <c r="Q441" s="171">
        <v>101.4843010923274</v>
      </c>
      <c r="R441" s="171">
        <v>136.52211654824399</v>
      </c>
      <c r="S441" s="171">
        <v>178.4671670819325</v>
      </c>
      <c r="T441" s="171">
        <v>232.09679328018569</v>
      </c>
      <c r="U441" s="172">
        <v>0.35835644650915038</v>
      </c>
    </row>
    <row r="442" spans="1:21" x14ac:dyDescent="0.15">
      <c r="A442" s="110" t="s">
        <v>27</v>
      </c>
      <c r="B442" s="110" t="s">
        <v>140</v>
      </c>
      <c r="C442" s="110" t="s">
        <v>514</v>
      </c>
      <c r="D442" s="110" t="s">
        <v>42</v>
      </c>
      <c r="E442" s="110" t="s">
        <v>18</v>
      </c>
      <c r="F442" s="110" t="s">
        <v>42</v>
      </c>
      <c r="G442" s="171">
        <v>5.4952032799926496</v>
      </c>
      <c r="H442" s="171">
        <v>0</v>
      </c>
      <c r="I442" s="171">
        <v>0</v>
      </c>
      <c r="J442" s="171">
        <v>0</v>
      </c>
      <c r="K442" s="171">
        <v>0.71626461440202727</v>
      </c>
      <c r="L442" s="171">
        <v>9.2723534799387011E-2</v>
      </c>
      <c r="M442" s="171">
        <v>1.0880100180952139</v>
      </c>
      <c r="N442" s="171">
        <v>1.410776872640269</v>
      </c>
      <c r="O442" s="171">
        <v>1.8127409492133431</v>
      </c>
      <c r="P442" s="171">
        <v>2.31096896606297</v>
      </c>
      <c r="Q442" s="171">
        <v>2.92619537439501</v>
      </c>
      <c r="R442" s="171">
        <v>3.6836782406263069</v>
      </c>
      <c r="S442" s="171">
        <v>4.6144462717283803</v>
      </c>
      <c r="T442" s="171">
        <v>5.7500736979797056</v>
      </c>
      <c r="U442" s="172">
        <v>0.2685030109092319</v>
      </c>
    </row>
    <row r="443" spans="1:21" x14ac:dyDescent="0.15">
      <c r="A443" s="110" t="s">
        <v>27</v>
      </c>
      <c r="B443" s="110" t="s">
        <v>81</v>
      </c>
      <c r="C443" s="110" t="s">
        <v>514</v>
      </c>
      <c r="D443" s="110" t="s">
        <v>509</v>
      </c>
      <c r="E443" s="110" t="s">
        <v>18</v>
      </c>
      <c r="F443" s="110" t="s">
        <v>41</v>
      </c>
      <c r="G443" s="171">
        <v>220.84167021631831</v>
      </c>
      <c r="H443" s="171">
        <v>275.37238419426228</v>
      </c>
      <c r="I443" s="171">
        <v>368.08819202828982</v>
      </c>
      <c r="J443" s="171">
        <v>488.30884437049741</v>
      </c>
      <c r="K443" s="171">
        <v>607.40879601935569</v>
      </c>
      <c r="L443" s="171">
        <v>818.64518009263497</v>
      </c>
      <c r="M443" s="171">
        <v>870.90305903440446</v>
      </c>
      <c r="N443" s="171">
        <v>1248.1332333355051</v>
      </c>
      <c r="O443" s="171">
        <v>1772.57269367765</v>
      </c>
      <c r="P443" s="171">
        <v>2497.6300820532051</v>
      </c>
      <c r="Q443" s="171">
        <v>3495.449373196639</v>
      </c>
      <c r="R443" s="171">
        <v>4863.4793854526197</v>
      </c>
      <c r="S443" s="171">
        <v>6583.9277011499616</v>
      </c>
      <c r="T443" s="171">
        <v>8614.4621994011086</v>
      </c>
      <c r="U443" s="172">
        <v>0.38732995887286631</v>
      </c>
    </row>
    <row r="444" spans="1:21" x14ac:dyDescent="0.15">
      <c r="A444" s="110" t="s">
        <v>27</v>
      </c>
      <c r="B444" s="110" t="s">
        <v>100</v>
      </c>
      <c r="C444" s="110" t="s">
        <v>514</v>
      </c>
      <c r="D444" s="110" t="s">
        <v>44</v>
      </c>
      <c r="E444" s="110" t="s">
        <v>18</v>
      </c>
      <c r="F444" s="110" t="s">
        <v>44</v>
      </c>
      <c r="G444" s="171">
        <v>0.17115229441764671</v>
      </c>
      <c r="H444" s="171">
        <v>0.17073087820044261</v>
      </c>
      <c r="I444" s="171">
        <v>0.17580331559560111</v>
      </c>
      <c r="J444" s="171">
        <v>0</v>
      </c>
      <c r="K444" s="171">
        <v>0</v>
      </c>
      <c r="L444" s="171">
        <v>0</v>
      </c>
      <c r="M444" s="171">
        <v>10.880100180952139</v>
      </c>
      <c r="N444" s="171">
        <v>14.107768726402689</v>
      </c>
      <c r="O444" s="171">
        <v>18.127409492133431</v>
      </c>
      <c r="P444" s="171">
        <v>23.109689660629709</v>
      </c>
      <c r="Q444" s="171">
        <v>29.261953743950091</v>
      </c>
      <c r="R444" s="171">
        <v>36.836782406263069</v>
      </c>
      <c r="S444" s="171">
        <v>46.144462717283801</v>
      </c>
      <c r="T444" s="171">
        <v>57.500736979797061</v>
      </c>
      <c r="U444" s="172">
        <v>0.2685030109092319</v>
      </c>
    </row>
    <row r="445" spans="1:21" x14ac:dyDescent="0.15">
      <c r="A445" s="110" t="s">
        <v>185</v>
      </c>
      <c r="B445" s="110" t="s">
        <v>181</v>
      </c>
      <c r="C445" s="110" t="s">
        <v>517</v>
      </c>
      <c r="D445" s="110" t="s">
        <v>517</v>
      </c>
      <c r="E445" s="110" t="s">
        <v>108</v>
      </c>
      <c r="F445" s="110" t="s">
        <v>108</v>
      </c>
      <c r="G445" s="171">
        <v>3.605</v>
      </c>
      <c r="H445" s="171">
        <v>4.6014895367770494</v>
      </c>
      <c r="I445" s="171">
        <v>5.6959581471081968</v>
      </c>
      <c r="J445" s="171">
        <v>1.09552738974246</v>
      </c>
      <c r="K445" s="171">
        <v>1.093533762445843</v>
      </c>
      <c r="L445" s="171">
        <v>1.090865115286906</v>
      </c>
      <c r="M445" s="171">
        <v>10.880100180952139</v>
      </c>
      <c r="N445" s="171">
        <v>14.08029573774451</v>
      </c>
      <c r="O445" s="171">
        <v>18.046510078968431</v>
      </c>
      <c r="P445" s="171">
        <v>23.188117874194671</v>
      </c>
      <c r="Q445" s="171">
        <v>29.374331412199869</v>
      </c>
      <c r="R445" s="171">
        <v>37.109670882438436</v>
      </c>
      <c r="S445" s="171">
        <v>46.760452750280614</v>
      </c>
      <c r="T445" s="171">
        <v>58.606882243428018</v>
      </c>
      <c r="U445" s="172">
        <v>0.27196064683585691</v>
      </c>
    </row>
    <row r="446" spans="1:21" x14ac:dyDescent="0.15">
      <c r="A446" s="110" t="s">
        <v>185</v>
      </c>
      <c r="B446" s="110" t="s">
        <v>194</v>
      </c>
      <c r="C446" s="110" t="s">
        <v>517</v>
      </c>
      <c r="D446" s="110" t="s">
        <v>517</v>
      </c>
      <c r="E446" s="110" t="s">
        <v>108</v>
      </c>
      <c r="F446" s="110" t="s">
        <v>108</v>
      </c>
      <c r="G446" s="171">
        <v>18.995439999999999</v>
      </c>
      <c r="H446" s="171">
        <v>52.342401539161479</v>
      </c>
      <c r="I446" s="171">
        <v>130.96355160582951</v>
      </c>
      <c r="J446" s="171">
        <v>195.00387537415779</v>
      </c>
      <c r="K446" s="171">
        <v>226.90825570751241</v>
      </c>
      <c r="L446" s="171">
        <v>229.0816742102503</v>
      </c>
      <c r="M446" s="171">
        <v>337.28310560951638</v>
      </c>
      <c r="N446" s="171">
        <v>433.10833345655982</v>
      </c>
      <c r="O446" s="171">
        <v>553.32489330320243</v>
      </c>
      <c r="P446" s="171">
        <v>707.01607137132612</v>
      </c>
      <c r="Q446" s="171">
        <v>894.04051757186028</v>
      </c>
      <c r="R446" s="171">
        <v>1127.8718172272729</v>
      </c>
      <c r="S446" s="171">
        <v>1419.7052190449599</v>
      </c>
      <c r="T446" s="171">
        <v>1777.548980947377</v>
      </c>
      <c r="U446" s="172">
        <v>0.26799675240298998</v>
      </c>
    </row>
    <row r="447" spans="1:21" x14ac:dyDescent="0.15">
      <c r="A447" s="110" t="s">
        <v>185</v>
      </c>
      <c r="B447" s="110" t="s">
        <v>199</v>
      </c>
      <c r="C447" s="110" t="s">
        <v>517</v>
      </c>
      <c r="D447" s="110" t="s">
        <v>517</v>
      </c>
      <c r="E447" s="110" t="s">
        <v>108</v>
      </c>
      <c r="F447" s="110" t="s">
        <v>108</v>
      </c>
      <c r="G447" s="171">
        <v>0</v>
      </c>
      <c r="H447" s="171">
        <v>0.82611715258278695</v>
      </c>
      <c r="I447" s="171">
        <v>56.545922288036067</v>
      </c>
      <c r="J447" s="171">
        <v>112.29155744860211</v>
      </c>
      <c r="K447" s="171">
        <v>114.8210450568135</v>
      </c>
      <c r="L447" s="171">
        <v>119.99516268155971</v>
      </c>
      <c r="M447" s="171">
        <v>119.68110199047361</v>
      </c>
      <c r="N447" s="171">
        <v>169.99073009902739</v>
      </c>
      <c r="O447" s="171">
        <v>239.29597112911381</v>
      </c>
      <c r="P447" s="171">
        <v>336.16711154586102</v>
      </c>
      <c r="Q447" s="171">
        <v>467.61083530214489</v>
      </c>
      <c r="R447" s="171">
        <v>648.12714231886878</v>
      </c>
      <c r="S447" s="171">
        <v>895.50103347297761</v>
      </c>
      <c r="T447" s="171">
        <v>1230.838742234343</v>
      </c>
      <c r="U447" s="172">
        <v>0.39507164332527572</v>
      </c>
    </row>
    <row r="448" spans="1:21" x14ac:dyDescent="0.15">
      <c r="A448" s="110" t="s">
        <v>185</v>
      </c>
      <c r="B448" s="110" t="s">
        <v>221</v>
      </c>
      <c r="C448" s="110" t="s">
        <v>517</v>
      </c>
      <c r="D448" s="110" t="s">
        <v>517</v>
      </c>
      <c r="E448" s="110" t="s">
        <v>108</v>
      </c>
      <c r="F448" s="110" t="s">
        <v>108</v>
      </c>
      <c r="G448" s="171">
        <v>11.05</v>
      </c>
      <c r="H448" s="171">
        <v>11.014895367770491</v>
      </c>
      <c r="I448" s="171">
        <v>10.979790735540989</v>
      </c>
      <c r="J448" s="171">
        <v>10.9552738974246</v>
      </c>
      <c r="K448" s="171">
        <v>10.93533762445843</v>
      </c>
      <c r="L448" s="171">
        <v>10.90865115286906</v>
      </c>
      <c r="M448" s="171">
        <v>10.880100180952139</v>
      </c>
      <c r="N448" s="171">
        <v>10.85244631679195</v>
      </c>
      <c r="O448" s="171">
        <v>13.85522430936305</v>
      </c>
      <c r="P448" s="171">
        <v>17.69629218827194</v>
      </c>
      <c r="Q448" s="171">
        <v>22.422180547052349</v>
      </c>
      <c r="R448" s="171">
        <v>28.346790999474958</v>
      </c>
      <c r="S448" s="171">
        <v>35.75929893940787</v>
      </c>
      <c r="T448" s="171">
        <v>44.868872268772023</v>
      </c>
      <c r="U448" s="172">
        <v>0.22433919090630439</v>
      </c>
    </row>
    <row r="449" spans="1:21" x14ac:dyDescent="0.15">
      <c r="A449" s="110" t="s">
        <v>185</v>
      </c>
      <c r="B449" s="110" t="s">
        <v>79</v>
      </c>
      <c r="C449" s="110" t="s">
        <v>517</v>
      </c>
      <c r="D449" s="110" t="s">
        <v>517</v>
      </c>
      <c r="E449" s="110" t="s">
        <v>108</v>
      </c>
      <c r="F449" s="110" t="s">
        <v>108</v>
      </c>
      <c r="G449" s="171">
        <v>0</v>
      </c>
      <c r="H449" s="171">
        <v>1.101489536777049</v>
      </c>
      <c r="I449" s="171">
        <v>3.2939372206622961</v>
      </c>
      <c r="J449" s="171">
        <v>7.668691728197218</v>
      </c>
      <c r="K449" s="171">
        <v>10.93533762445843</v>
      </c>
      <c r="L449" s="171">
        <v>21.817302305738121</v>
      </c>
      <c r="M449" s="171">
        <v>21.760200361904278</v>
      </c>
      <c r="N449" s="171">
        <v>31.124864262382609</v>
      </c>
      <c r="O449" s="171">
        <v>42.180108007572933</v>
      </c>
      <c r="P449" s="171">
        <v>56.907467302722978</v>
      </c>
      <c r="Q449" s="171">
        <v>75.693928852732597</v>
      </c>
      <c r="R449" s="171">
        <v>100.40826412392251</v>
      </c>
      <c r="S449" s="171">
        <v>132.846575234721</v>
      </c>
      <c r="T449" s="171">
        <v>174.8274298036205</v>
      </c>
      <c r="U449" s="172">
        <v>0.34672244273347269</v>
      </c>
    </row>
    <row r="450" spans="1:21" x14ac:dyDescent="0.15">
      <c r="A450" s="110" t="s">
        <v>185</v>
      </c>
      <c r="B450" s="110" t="s">
        <v>100</v>
      </c>
      <c r="C450" s="110" t="s">
        <v>517</v>
      </c>
      <c r="D450" s="110" t="s">
        <v>44</v>
      </c>
      <c r="E450" s="110" t="s">
        <v>108</v>
      </c>
      <c r="F450" s="110" t="s">
        <v>44</v>
      </c>
      <c r="G450" s="171">
        <v>173.51373000000001</v>
      </c>
      <c r="H450" s="171">
        <v>253.89333822710989</v>
      </c>
      <c r="I450" s="171">
        <v>220.4192990159853</v>
      </c>
      <c r="J450" s="171">
        <v>231.15627923565901</v>
      </c>
      <c r="K450" s="171">
        <v>330.79396313986751</v>
      </c>
      <c r="L450" s="171">
        <v>485.43497630267319</v>
      </c>
      <c r="M450" s="171">
        <v>560.32515931903527</v>
      </c>
      <c r="N450" s="171">
        <v>801.46525475635201</v>
      </c>
      <c r="O450" s="171">
        <v>1135.355439497207</v>
      </c>
      <c r="P450" s="171">
        <v>1612.3889373225279</v>
      </c>
      <c r="Q450" s="171">
        <v>2257.5532062358811</v>
      </c>
      <c r="R450" s="171">
        <v>3152.265585492682</v>
      </c>
      <c r="S450" s="171">
        <v>4184.3538024992913</v>
      </c>
      <c r="T450" s="171">
        <v>5506.6517099701696</v>
      </c>
      <c r="U450" s="172">
        <v>0.38604781387637499</v>
      </c>
    </row>
    <row r="451" spans="1:21" x14ac:dyDescent="0.15">
      <c r="A451" s="110" t="s">
        <v>186</v>
      </c>
      <c r="B451" s="110" t="s">
        <v>19</v>
      </c>
      <c r="C451" s="110" t="s">
        <v>515</v>
      </c>
      <c r="D451" s="110" t="s">
        <v>44</v>
      </c>
      <c r="E451" s="110" t="s">
        <v>18</v>
      </c>
      <c r="F451" s="110" t="s">
        <v>44</v>
      </c>
      <c r="G451" s="171">
        <v>4.9689375798671623E-2</v>
      </c>
      <c r="H451" s="171">
        <v>4.9567029154967218E-2</v>
      </c>
      <c r="I451" s="171">
        <v>4.9444682511262807E-2</v>
      </c>
      <c r="J451" s="171">
        <v>4.9329108432215107E-2</v>
      </c>
      <c r="K451" s="171">
        <v>0.4920901931006294</v>
      </c>
      <c r="L451" s="171">
        <v>1.090865115286906</v>
      </c>
      <c r="M451" s="171">
        <v>1.0880100180952139</v>
      </c>
      <c r="N451" s="171">
        <v>1.5536164356277979</v>
      </c>
      <c r="O451" s="171">
        <v>2.1936198040653889</v>
      </c>
      <c r="P451" s="171">
        <v>3.0879563002107449</v>
      </c>
      <c r="Q451" s="171">
        <v>4.3343221058701964</v>
      </c>
      <c r="R451" s="171">
        <v>6.3126618055814863</v>
      </c>
      <c r="S451" s="171">
        <v>7.8277293454627896</v>
      </c>
      <c r="T451" s="171">
        <v>9.664164795593166</v>
      </c>
      <c r="U451" s="172">
        <v>0.3661692011564095</v>
      </c>
    </row>
    <row r="452" spans="1:21" x14ac:dyDescent="0.15">
      <c r="A452" s="110" t="s">
        <v>186</v>
      </c>
      <c r="B452" s="110" t="s">
        <v>30</v>
      </c>
      <c r="C452" s="110" t="s">
        <v>515</v>
      </c>
      <c r="D452" s="110" t="s">
        <v>509</v>
      </c>
      <c r="E452" s="110" t="s">
        <v>18</v>
      </c>
      <c r="F452" s="110" t="s">
        <v>41</v>
      </c>
      <c r="G452" s="171">
        <v>0</v>
      </c>
      <c r="H452" s="171">
        <v>1.101489536777049</v>
      </c>
      <c r="I452" s="171">
        <v>4.3950828898900269</v>
      </c>
      <c r="J452" s="171">
        <v>4.3848096384191209</v>
      </c>
      <c r="K452" s="171">
        <v>10.93533762445843</v>
      </c>
      <c r="L452" s="171">
        <v>10.90865115286906</v>
      </c>
      <c r="M452" s="171">
        <v>10.880100180952139</v>
      </c>
      <c r="N452" s="171">
        <v>15.536164356277981</v>
      </c>
      <c r="O452" s="171">
        <v>21.936198040653888</v>
      </c>
      <c r="P452" s="171">
        <v>30.879563002107449</v>
      </c>
      <c r="Q452" s="171">
        <v>43.34322105870195</v>
      </c>
      <c r="R452" s="171">
        <v>64.403875076901898</v>
      </c>
      <c r="S452" s="171">
        <v>82.187343690833956</v>
      </c>
      <c r="T452" s="171">
        <v>101.4690210259582</v>
      </c>
      <c r="U452" s="172">
        <v>0.37571557374740427</v>
      </c>
    </row>
    <row r="453" spans="1:21" x14ac:dyDescent="0.15">
      <c r="A453" s="110" t="s">
        <v>186</v>
      </c>
      <c r="B453" s="110" t="s">
        <v>66</v>
      </c>
      <c r="C453" s="110" t="s">
        <v>515</v>
      </c>
      <c r="D453" s="110" t="s">
        <v>515</v>
      </c>
      <c r="E453" s="110" t="s">
        <v>18</v>
      </c>
      <c r="F453" s="110" t="s">
        <v>18</v>
      </c>
      <c r="G453" s="171">
        <v>0</v>
      </c>
      <c r="H453" s="171">
        <v>0</v>
      </c>
      <c r="I453" s="171">
        <v>0</v>
      </c>
      <c r="J453" s="171">
        <v>5.4810120480239012E-3</v>
      </c>
      <c r="K453" s="171">
        <v>5.4676688122292146E-3</v>
      </c>
      <c r="L453" s="171">
        <v>5.4543255764345298E-3</v>
      </c>
      <c r="M453" s="171">
        <v>5.4400500904760703E-3</v>
      </c>
      <c r="N453" s="171">
        <v>7.7680821781389913E-3</v>
      </c>
      <c r="O453" s="171">
        <v>1.096809902032695E-2</v>
      </c>
      <c r="P453" s="171">
        <v>1.5439781501053729E-2</v>
      </c>
      <c r="Q453" s="171">
        <v>2.1671610529350981E-2</v>
      </c>
      <c r="R453" s="171">
        <v>3.1395729226451959E-2</v>
      </c>
      <c r="S453" s="171">
        <v>3.8930847011447667E-2</v>
      </c>
      <c r="T453" s="171">
        <v>4.8064273117559127E-2</v>
      </c>
      <c r="U453" s="172">
        <v>0.36513063078449792</v>
      </c>
    </row>
    <row r="454" spans="1:21" x14ac:dyDescent="0.15">
      <c r="A454" s="110" t="s">
        <v>186</v>
      </c>
      <c r="B454" s="110" t="s">
        <v>97</v>
      </c>
      <c r="C454" s="110" t="s">
        <v>515</v>
      </c>
      <c r="D454" s="110" t="s">
        <v>509</v>
      </c>
      <c r="E454" s="110" t="s">
        <v>18</v>
      </c>
      <c r="F454" s="110" t="s">
        <v>41</v>
      </c>
      <c r="G454" s="171">
        <v>3.9475448551166901</v>
      </c>
      <c r="H454" s="171">
        <v>11.32992137528873</v>
      </c>
      <c r="I454" s="171">
        <v>9.3933909064174603</v>
      </c>
      <c r="J454" s="171">
        <v>9.8888419370447238</v>
      </c>
      <c r="K454" s="171">
        <v>22.964209011362701</v>
      </c>
      <c r="L454" s="171">
        <v>30.544223228033371</v>
      </c>
      <c r="M454" s="171">
        <v>30.46428050666599</v>
      </c>
      <c r="N454" s="171">
        <v>43.501260197578347</v>
      </c>
      <c r="O454" s="171">
        <v>61.421354513830877</v>
      </c>
      <c r="P454" s="171">
        <v>86.46277640590084</v>
      </c>
      <c r="Q454" s="171">
        <v>121.3610189643655</v>
      </c>
      <c r="R454" s="171">
        <v>180.33085021532531</v>
      </c>
      <c r="S454" s="171">
        <v>230.124562334335</v>
      </c>
      <c r="T454" s="171">
        <v>284.11325887268282</v>
      </c>
      <c r="U454" s="172">
        <v>0.37571557374740427</v>
      </c>
    </row>
    <row r="455" spans="1:21" x14ac:dyDescent="0.15">
      <c r="A455" s="110" t="s">
        <v>186</v>
      </c>
      <c r="B455" s="110" t="s">
        <v>33</v>
      </c>
      <c r="C455" s="110" t="s">
        <v>515</v>
      </c>
      <c r="D455" s="110" t="s">
        <v>515</v>
      </c>
      <c r="E455" s="110" t="s">
        <v>18</v>
      </c>
      <c r="F455" s="110" t="s">
        <v>18</v>
      </c>
      <c r="G455" s="171">
        <v>0</v>
      </c>
      <c r="H455" s="171">
        <v>0</v>
      </c>
      <c r="I455" s="171">
        <v>0</v>
      </c>
      <c r="J455" s="171">
        <v>0</v>
      </c>
      <c r="K455" s="171">
        <v>0</v>
      </c>
      <c r="L455" s="171">
        <v>10.90865115286906</v>
      </c>
      <c r="M455" s="171">
        <v>21.760200361904278</v>
      </c>
      <c r="N455" s="171">
        <v>31.072328712555951</v>
      </c>
      <c r="O455" s="171">
        <v>43.872396081307777</v>
      </c>
      <c r="P455" s="171">
        <v>61.759126004214892</v>
      </c>
      <c r="Q455" s="171">
        <v>86.686442117403885</v>
      </c>
      <c r="R455" s="171">
        <v>125.58291690580781</v>
      </c>
      <c r="S455" s="171">
        <v>155.72338804579061</v>
      </c>
      <c r="T455" s="171">
        <v>192.2570924702365</v>
      </c>
      <c r="U455" s="172">
        <v>0.36513063078449792</v>
      </c>
    </row>
    <row r="456" spans="1:21" x14ac:dyDescent="0.15">
      <c r="A456" s="110" t="s">
        <v>186</v>
      </c>
      <c r="B456" s="110" t="s">
        <v>81</v>
      </c>
      <c r="C456" s="110" t="s">
        <v>515</v>
      </c>
      <c r="D456" s="110" t="s">
        <v>509</v>
      </c>
      <c r="E456" s="110" t="s">
        <v>18</v>
      </c>
      <c r="F456" s="110" t="s">
        <v>41</v>
      </c>
      <c r="G456" s="171">
        <v>0.85796988879039682</v>
      </c>
      <c r="H456" s="171">
        <v>1.370252983750649</v>
      </c>
      <c r="I456" s="171">
        <v>1.366870778755799</v>
      </c>
      <c r="J456" s="171">
        <v>1.36915680959637</v>
      </c>
      <c r="K456" s="171">
        <v>1.099001431258072</v>
      </c>
      <c r="L456" s="171">
        <v>1.0963194408633401</v>
      </c>
      <c r="M456" s="171">
        <v>1.09345006818569</v>
      </c>
      <c r="N456" s="171">
        <v>1.5613845178059369</v>
      </c>
      <c r="O456" s="171">
        <v>2.2045879030857152</v>
      </c>
      <c r="P456" s="171">
        <v>3.1033960817117978</v>
      </c>
      <c r="Q456" s="171">
        <v>4.3559937163995457</v>
      </c>
      <c r="R456" s="171">
        <v>6.4725894452286408</v>
      </c>
      <c r="S456" s="171">
        <v>8.259828040928813</v>
      </c>
      <c r="T456" s="171">
        <v>10.1976366131088</v>
      </c>
      <c r="U456" s="172">
        <v>0.3757155737474045</v>
      </c>
    </row>
    <row r="457" spans="1:21" x14ac:dyDescent="0.15">
      <c r="A457" s="110" t="s">
        <v>186</v>
      </c>
      <c r="B457" s="110" t="s">
        <v>100</v>
      </c>
      <c r="C457" s="110" t="s">
        <v>515</v>
      </c>
      <c r="D457" s="110" t="s">
        <v>44</v>
      </c>
      <c r="E457" s="110" t="s">
        <v>18</v>
      </c>
      <c r="F457" s="110" t="s">
        <v>44</v>
      </c>
      <c r="G457" s="171">
        <v>0</v>
      </c>
      <c r="H457" s="171">
        <v>0</v>
      </c>
      <c r="I457" s="171">
        <v>0</v>
      </c>
      <c r="J457" s="171">
        <v>10.9620240960478</v>
      </c>
      <c r="K457" s="171">
        <v>10.93533762445843</v>
      </c>
      <c r="L457" s="171">
        <v>10.90865115286906</v>
      </c>
      <c r="M457" s="171">
        <v>10.880100180952139</v>
      </c>
      <c r="N457" s="171">
        <v>15.536164356277981</v>
      </c>
      <c r="O457" s="171">
        <v>21.936198040653888</v>
      </c>
      <c r="P457" s="171">
        <v>30.87956300210746</v>
      </c>
      <c r="Q457" s="171">
        <v>43.343221058701971</v>
      </c>
      <c r="R457" s="171">
        <v>63.126618055814873</v>
      </c>
      <c r="S457" s="171">
        <v>78.277293454627923</v>
      </c>
      <c r="T457" s="171">
        <v>96.641647955931688</v>
      </c>
      <c r="U457" s="172">
        <v>0.36616920115640972</v>
      </c>
    </row>
    <row r="458" spans="1:21" x14ac:dyDescent="0.15">
      <c r="A458" s="110" t="s">
        <v>187</v>
      </c>
      <c r="B458" s="110" t="s">
        <v>31</v>
      </c>
      <c r="C458" s="110" t="s">
        <v>515</v>
      </c>
      <c r="D458" s="110" t="s">
        <v>509</v>
      </c>
      <c r="E458" s="110" t="s">
        <v>18</v>
      </c>
      <c r="F458" s="110" t="s">
        <v>41</v>
      </c>
      <c r="G458" s="171">
        <v>0.17115229441764671</v>
      </c>
      <c r="H458" s="171">
        <v>0.17073087820044261</v>
      </c>
      <c r="I458" s="171">
        <v>0</v>
      </c>
      <c r="J458" s="171">
        <v>1.09620240960478</v>
      </c>
      <c r="K458" s="171">
        <v>2.187067524891686</v>
      </c>
      <c r="L458" s="171">
        <v>3.2725953458607182</v>
      </c>
      <c r="M458" s="171">
        <v>4.3520400723808574</v>
      </c>
      <c r="N458" s="171">
        <v>7.5976974081355353</v>
      </c>
      <c r="O458" s="171">
        <v>13.19382503133804</v>
      </c>
      <c r="P458" s="171">
        <v>22.675779348303031</v>
      </c>
      <c r="Q458" s="171">
        <v>38.885290245213369</v>
      </c>
      <c r="R458" s="171">
        <v>66.161614946262546</v>
      </c>
      <c r="S458" s="171">
        <v>109.2352085203446</v>
      </c>
      <c r="T458" s="171">
        <v>173.8635223119127</v>
      </c>
      <c r="U458" s="172">
        <v>0.69351068521288362</v>
      </c>
    </row>
    <row r="459" spans="1:21" x14ac:dyDescent="0.15">
      <c r="A459" s="110" t="s">
        <v>28</v>
      </c>
      <c r="B459" s="110" t="s">
        <v>29</v>
      </c>
      <c r="C459" s="110" t="s">
        <v>513</v>
      </c>
      <c r="D459" s="110" t="s">
        <v>509</v>
      </c>
      <c r="E459" s="110" t="s">
        <v>41</v>
      </c>
      <c r="F459" s="110" t="s">
        <v>41</v>
      </c>
      <c r="G459" s="171">
        <v>407.51500638937301</v>
      </c>
      <c r="H459" s="171">
        <v>450.5958147108197</v>
      </c>
      <c r="I459" s="171">
        <v>537.40994678680329</v>
      </c>
      <c r="J459" s="171">
        <v>756.75942166682034</v>
      </c>
      <c r="K459" s="171">
        <v>1007.63302283005</v>
      </c>
      <c r="L459" s="171">
        <v>1478.134324509859</v>
      </c>
      <c r="M459" s="171">
        <v>1370.408014476171</v>
      </c>
      <c r="N459" s="171">
        <v>1772.321776130206</v>
      </c>
      <c r="O459" s="171">
        <v>2256.59195056818</v>
      </c>
      <c r="P459" s="171">
        <v>2858.588596734628</v>
      </c>
      <c r="Q459" s="171">
        <v>3604.1636214584878</v>
      </c>
      <c r="R459" s="171">
        <v>4523.379391319796</v>
      </c>
      <c r="S459" s="171">
        <v>5651.0869177918876</v>
      </c>
      <c r="T459" s="171">
        <v>7018.6227376747338</v>
      </c>
      <c r="U459" s="172">
        <v>0.26282492203284602</v>
      </c>
    </row>
    <row r="460" spans="1:21" x14ac:dyDescent="0.15">
      <c r="A460" s="110" t="s">
        <v>28</v>
      </c>
      <c r="B460" s="110" t="s">
        <v>31</v>
      </c>
      <c r="C460" s="110" t="s">
        <v>513</v>
      </c>
      <c r="D460" s="110" t="s">
        <v>509</v>
      </c>
      <c r="E460" s="110" t="s">
        <v>41</v>
      </c>
      <c r="F460" s="110" t="s">
        <v>41</v>
      </c>
      <c r="G460" s="171">
        <v>141.4629186189751</v>
      </c>
      <c r="H460" s="171">
        <v>108.1191629421639</v>
      </c>
      <c r="I460" s="171">
        <v>85.926243348350411</v>
      </c>
      <c r="J460" s="171">
        <v>40</v>
      </c>
      <c r="K460" s="171">
        <v>40</v>
      </c>
      <c r="L460" s="171">
        <v>40</v>
      </c>
      <c r="M460" s="171">
        <v>40</v>
      </c>
      <c r="N460" s="171">
        <v>54.40834574040187</v>
      </c>
      <c r="O460" s="171">
        <v>72.985970422488194</v>
      </c>
      <c r="P460" s="171">
        <v>96.60894503175868</v>
      </c>
      <c r="Q460" s="171">
        <v>126.2492774024599</v>
      </c>
      <c r="R460" s="171">
        <v>162.96610615571501</v>
      </c>
      <c r="S460" s="171">
        <v>207.8927611994886</v>
      </c>
      <c r="T460" s="171">
        <v>262.21988297194338</v>
      </c>
      <c r="U460" s="172">
        <v>0.30815120875867258</v>
      </c>
    </row>
    <row r="461" spans="1:21" x14ac:dyDescent="0.15">
      <c r="A461" s="110" t="s">
        <v>28</v>
      </c>
      <c r="B461" s="110" t="s">
        <v>39</v>
      </c>
      <c r="C461" s="110" t="s">
        <v>513</v>
      </c>
      <c r="D461" s="110" t="s">
        <v>513</v>
      </c>
      <c r="E461" s="110" t="s">
        <v>41</v>
      </c>
      <c r="F461" s="110" t="s">
        <v>41</v>
      </c>
      <c r="G461" s="171">
        <v>196.67333617305471</v>
      </c>
      <c r="H461" s="171">
        <v>240.29790735540979</v>
      </c>
      <c r="I461" s="171">
        <v>173.82790114615099</v>
      </c>
      <c r="J461" s="171">
        <v>248.27845782490829</v>
      </c>
      <c r="K461" s="171">
        <v>368.06012873375289</v>
      </c>
      <c r="L461" s="171">
        <v>563.61525533771487</v>
      </c>
      <c r="M461" s="171">
        <v>1056.007513571411</v>
      </c>
      <c r="N461" s="171">
        <v>1370.2899553613579</v>
      </c>
      <c r="O461" s="171">
        <v>1715.3999083015531</v>
      </c>
      <c r="P461" s="171">
        <v>2139.0691441080598</v>
      </c>
      <c r="Q461" s="171">
        <v>2657.416930449504</v>
      </c>
      <c r="R461" s="171">
        <v>3288.8873615043271</v>
      </c>
      <c r="S461" s="171">
        <v>4054.6865240663078</v>
      </c>
      <c r="T461" s="171">
        <v>4970.0579287039818</v>
      </c>
      <c r="U461" s="172">
        <v>0.2476684871122237</v>
      </c>
    </row>
    <row r="462" spans="1:21" x14ac:dyDescent="0.15">
      <c r="A462" s="110" t="s">
        <v>28</v>
      </c>
      <c r="B462" s="110" t="s">
        <v>40</v>
      </c>
      <c r="C462" s="110" t="s">
        <v>513</v>
      </c>
      <c r="D462" s="110" t="s">
        <v>513</v>
      </c>
      <c r="E462" s="110" t="s">
        <v>41</v>
      </c>
      <c r="F462" s="110" t="s">
        <v>41</v>
      </c>
      <c r="G462" s="171">
        <v>0</v>
      </c>
      <c r="H462" s="171">
        <v>0</v>
      </c>
      <c r="I462" s="171">
        <v>21.975414449450131</v>
      </c>
      <c r="J462" s="171">
        <v>21.924048192095601</v>
      </c>
      <c r="K462" s="171">
        <v>21.870675248916861</v>
      </c>
      <c r="L462" s="171">
        <v>87.269209222952483</v>
      </c>
      <c r="M462" s="171">
        <v>108.8010018095214</v>
      </c>
      <c r="N462" s="171">
        <v>134.86876440632369</v>
      </c>
      <c r="O462" s="171">
        <v>166.21200763490759</v>
      </c>
      <c r="P462" s="171">
        <v>204.02171842672161</v>
      </c>
      <c r="Q462" s="171">
        <v>249.66680740300541</v>
      </c>
      <c r="R462" s="171">
        <v>304.9069198061722</v>
      </c>
      <c r="S462" s="171">
        <v>371.7261832265541</v>
      </c>
      <c r="T462" s="171">
        <v>451.38371347108688</v>
      </c>
      <c r="U462" s="172">
        <v>0.22538704449925631</v>
      </c>
    </row>
    <row r="463" spans="1:21" x14ac:dyDescent="0.15">
      <c r="A463" s="110" t="s">
        <v>28</v>
      </c>
      <c r="B463" s="110" t="s">
        <v>96</v>
      </c>
      <c r="C463" s="110" t="s">
        <v>513</v>
      </c>
      <c r="D463" s="110" t="s">
        <v>513</v>
      </c>
      <c r="E463" s="110" t="s">
        <v>41</v>
      </c>
      <c r="F463" s="110" t="s">
        <v>41</v>
      </c>
      <c r="G463" s="171">
        <v>0</v>
      </c>
      <c r="H463" s="171">
        <v>0</v>
      </c>
      <c r="I463" s="171">
        <v>0</v>
      </c>
      <c r="J463" s="171">
        <v>0</v>
      </c>
      <c r="K463" s="171">
        <v>21.870675248916861</v>
      </c>
      <c r="L463" s="171">
        <v>0</v>
      </c>
      <c r="M463" s="171">
        <v>435.20400723808558</v>
      </c>
      <c r="N463" s="171">
        <v>0</v>
      </c>
      <c r="O463" s="171">
        <v>0</v>
      </c>
      <c r="P463" s="171">
        <v>0</v>
      </c>
      <c r="Q463" s="171">
        <v>0</v>
      </c>
      <c r="R463" s="171">
        <v>0</v>
      </c>
      <c r="S463" s="171">
        <v>0</v>
      </c>
      <c r="T463" s="171">
        <v>0</v>
      </c>
      <c r="U463" s="172">
        <v>-1</v>
      </c>
    </row>
    <row r="464" spans="1:21" x14ac:dyDescent="0.15">
      <c r="A464" s="110" t="s">
        <v>28</v>
      </c>
      <c r="B464" s="110" t="s">
        <v>36</v>
      </c>
      <c r="C464" s="110" t="s">
        <v>513</v>
      </c>
      <c r="D464" s="110" t="s">
        <v>513</v>
      </c>
      <c r="E464" s="110" t="s">
        <v>41</v>
      </c>
      <c r="F464" s="110" t="s">
        <v>41</v>
      </c>
      <c r="G464" s="171">
        <v>77.294584575711411</v>
      </c>
      <c r="H464" s="171">
        <v>132.17874441324591</v>
      </c>
      <c r="I464" s="171">
        <v>109.87707224725069</v>
      </c>
      <c r="J464" s="171">
        <v>120.5822650565258</v>
      </c>
      <c r="K464" s="171">
        <v>174.96540199133489</v>
      </c>
      <c r="L464" s="171">
        <v>98.177860375821538</v>
      </c>
      <c r="M464" s="171">
        <v>228.48210379999489</v>
      </c>
      <c r="N464" s="171">
        <v>283.45548899553421</v>
      </c>
      <c r="O464" s="171">
        <v>349.71231665293209</v>
      </c>
      <c r="P464" s="171">
        <v>429.87998612870888</v>
      </c>
      <c r="Q464" s="171">
        <v>527.03816670544404</v>
      </c>
      <c r="R464" s="171">
        <v>644.82165929778478</v>
      </c>
      <c r="S464" s="171">
        <v>787.53594038071344</v>
      </c>
      <c r="T464" s="171">
        <v>957.97815928716295</v>
      </c>
      <c r="U464" s="172">
        <v>0.22723875052807641</v>
      </c>
    </row>
    <row r="465" spans="1:21" x14ac:dyDescent="0.15">
      <c r="A465" s="110" t="s">
        <v>28</v>
      </c>
      <c r="B465" s="110" t="s">
        <v>35</v>
      </c>
      <c r="C465" s="110" t="s">
        <v>513</v>
      </c>
      <c r="D465" s="110" t="s">
        <v>509</v>
      </c>
      <c r="E465" s="110" t="s">
        <v>41</v>
      </c>
      <c r="F465" s="110" t="s">
        <v>41</v>
      </c>
      <c r="G465" s="171">
        <v>640.44084362732315</v>
      </c>
      <c r="H465" s="171">
        <v>506.68518691744259</v>
      </c>
      <c r="I465" s="171">
        <v>604.32389735987874</v>
      </c>
      <c r="J465" s="171">
        <v>635.79739757077255</v>
      </c>
      <c r="K465" s="171">
        <v>787.34430896100707</v>
      </c>
      <c r="L465" s="171">
        <v>959.9613014524773</v>
      </c>
      <c r="M465" s="171">
        <v>1686.415528047582</v>
      </c>
      <c r="N465" s="171">
        <v>1992.544253710103</v>
      </c>
      <c r="O465" s="171">
        <v>2341.233520406196</v>
      </c>
      <c r="P465" s="171">
        <v>2740.8907954998108</v>
      </c>
      <c r="Q465" s="171">
        <v>3200.3485061449292</v>
      </c>
      <c r="R465" s="171">
        <v>3729.112839459081</v>
      </c>
      <c r="S465" s="171">
        <v>4337.574944671569</v>
      </c>
      <c r="T465" s="171">
        <v>5025.0792778123787</v>
      </c>
      <c r="U465" s="172">
        <v>0.16879881002673919</v>
      </c>
    </row>
    <row r="466" spans="1:21" x14ac:dyDescent="0.15">
      <c r="A466" s="110" t="s">
        <v>443</v>
      </c>
      <c r="B466" s="110" t="s">
        <v>33</v>
      </c>
      <c r="C466" s="110" t="s">
        <v>515</v>
      </c>
      <c r="D466" s="110" t="s">
        <v>515</v>
      </c>
      <c r="E466" s="110" t="s">
        <v>18</v>
      </c>
      <c r="F466" s="110" t="s">
        <v>18</v>
      </c>
      <c r="G466" s="171">
        <v>6.1703162658439341</v>
      </c>
      <c r="H466" s="171">
        <v>10.010777506044541</v>
      </c>
      <c r="I466" s="171">
        <v>15.50365489408707</v>
      </c>
      <c r="J466" s="171">
        <v>15.620884336868119</v>
      </c>
      <c r="K466" s="171">
        <v>17.769923639744949</v>
      </c>
      <c r="L466" s="171">
        <v>20.780980446215558</v>
      </c>
      <c r="M466" s="171">
        <v>27.47225295690415</v>
      </c>
      <c r="N466" s="171">
        <v>39.68502148551876</v>
      </c>
      <c r="O466" s="171">
        <v>57.285634070961869</v>
      </c>
      <c r="P466" s="171">
        <v>82.394491950263756</v>
      </c>
      <c r="Q466" s="171">
        <v>117.18194757581691</v>
      </c>
      <c r="R466" s="171">
        <v>166.29499522538299</v>
      </c>
      <c r="S466" s="171">
        <v>233.72678476241779</v>
      </c>
      <c r="T466" s="171">
        <v>313.0158503978825</v>
      </c>
      <c r="U466" s="172">
        <v>0.41564105929724993</v>
      </c>
    </row>
    <row r="467" spans="1:21" x14ac:dyDescent="0.15">
      <c r="A467" s="110" t="s">
        <v>188</v>
      </c>
      <c r="B467" s="110" t="s">
        <v>153</v>
      </c>
      <c r="C467" s="110" t="s">
        <v>515</v>
      </c>
      <c r="D467" s="110" t="s">
        <v>515</v>
      </c>
      <c r="E467" s="110" t="s">
        <v>18</v>
      </c>
      <c r="F467" s="110" t="s">
        <v>18</v>
      </c>
      <c r="G467" s="171">
        <v>30.917833830284572</v>
      </c>
      <c r="H467" s="171">
        <v>33.83775856979095</v>
      </c>
      <c r="I467" s="171">
        <v>33.754236594355397</v>
      </c>
      <c r="J467" s="171">
        <v>112.4210381170182</v>
      </c>
      <c r="K467" s="171">
        <v>168.13628364486061</v>
      </c>
      <c r="L467" s="171">
        <v>261.9767117617269</v>
      </c>
      <c r="M467" s="171">
        <v>404.73234824803387</v>
      </c>
      <c r="N467" s="171">
        <v>657.36576900886303</v>
      </c>
      <c r="O467" s="171">
        <v>1053.7380087007241</v>
      </c>
      <c r="P467" s="171">
        <v>1668.2916977241971</v>
      </c>
      <c r="Q467" s="171">
        <v>2611.604182372881</v>
      </c>
      <c r="R467" s="171">
        <v>4048.801650875911</v>
      </c>
      <c r="S467" s="171">
        <v>6226.7920479946688</v>
      </c>
      <c r="T467" s="171">
        <v>9300.0955147218701</v>
      </c>
      <c r="U467" s="172">
        <v>0.56485540100042275</v>
      </c>
    </row>
    <row r="468" spans="1:21" x14ac:dyDescent="0.15">
      <c r="A468" s="110" t="s">
        <v>188</v>
      </c>
      <c r="B468" s="110" t="s">
        <v>70</v>
      </c>
      <c r="C468" s="110" t="s">
        <v>515</v>
      </c>
      <c r="D468" s="110" t="s">
        <v>515</v>
      </c>
      <c r="E468" s="110" t="s">
        <v>18</v>
      </c>
      <c r="F468" s="110" t="s">
        <v>18</v>
      </c>
      <c r="G468" s="171">
        <v>5.4106209202997997</v>
      </c>
      <c r="H468" s="171">
        <v>11.27925285659698</v>
      </c>
      <c r="I468" s="171">
        <v>11.251412198118469</v>
      </c>
      <c r="J468" s="171">
        <v>44.900450697411799</v>
      </c>
      <c r="K468" s="171">
        <v>89.582285819563467</v>
      </c>
      <c r="L468" s="171">
        <v>87.269209222952483</v>
      </c>
      <c r="M468" s="171">
        <v>97.920901628569268</v>
      </c>
      <c r="N468" s="171">
        <v>145.51719920356479</v>
      </c>
      <c r="O468" s="171">
        <v>214.2604479651236</v>
      </c>
      <c r="P468" s="171">
        <v>313.0069581612679</v>
      </c>
      <c r="Q468" s="171">
        <v>454.19274137537519</v>
      </c>
      <c r="R468" s="171">
        <v>655.10038664302238</v>
      </c>
      <c r="S468" s="171">
        <v>939.85129925540468</v>
      </c>
      <c r="T468" s="171">
        <v>1296.11317639349</v>
      </c>
      <c r="U468" s="172">
        <v>0.44628040821217868</v>
      </c>
    </row>
    <row r="469" spans="1:21" x14ac:dyDescent="0.15">
      <c r="A469" s="110" t="s">
        <v>188</v>
      </c>
      <c r="B469" s="110" t="s">
        <v>429</v>
      </c>
      <c r="C469" s="110" t="s">
        <v>515</v>
      </c>
      <c r="D469" s="110" t="s">
        <v>515</v>
      </c>
      <c r="E469" s="110" t="s">
        <v>18</v>
      </c>
      <c r="F469" s="110" t="s">
        <v>18</v>
      </c>
      <c r="G469" s="171">
        <v>0</v>
      </c>
      <c r="H469" s="171">
        <v>0</v>
      </c>
      <c r="I469" s="171">
        <v>0</v>
      </c>
      <c r="J469" s="171">
        <v>33.982274697748188</v>
      </c>
      <c r="K469" s="171">
        <v>36.349062263699828</v>
      </c>
      <c r="L469" s="171">
        <v>27.271627882172648</v>
      </c>
      <c r="M469" s="171">
        <v>233.92215389047101</v>
      </c>
      <c r="N469" s="171">
        <v>380.24273782657588</v>
      </c>
      <c r="O469" s="171">
        <v>609.93117123533068</v>
      </c>
      <c r="P469" s="171">
        <v>966.20110184006955</v>
      </c>
      <c r="Q469" s="171">
        <v>1513.2517985116849</v>
      </c>
      <c r="R469" s="171">
        <v>2346.9640266838119</v>
      </c>
      <c r="S469" s="171">
        <v>3610.7183291755041</v>
      </c>
      <c r="T469" s="171">
        <v>5517.6541471448581</v>
      </c>
      <c r="U469" s="172">
        <v>0.57071571430517043</v>
      </c>
    </row>
    <row r="470" spans="1:21" x14ac:dyDescent="0.15">
      <c r="A470" s="110" t="s">
        <v>188</v>
      </c>
      <c r="B470" s="110" t="s">
        <v>230</v>
      </c>
      <c r="C470" s="110" t="s">
        <v>515</v>
      </c>
      <c r="D470" s="110" t="s">
        <v>515</v>
      </c>
      <c r="E470" s="110" t="s">
        <v>18</v>
      </c>
      <c r="F470" s="110" t="s">
        <v>18</v>
      </c>
      <c r="G470" s="171">
        <v>19.213225308819691</v>
      </c>
      <c r="H470" s="171">
        <v>14.704885315973611</v>
      </c>
      <c r="I470" s="171">
        <v>32.963121674175213</v>
      </c>
      <c r="J470" s="171">
        <v>56.125563371764763</v>
      </c>
      <c r="K470" s="171">
        <v>67.186714364672596</v>
      </c>
      <c r="L470" s="171">
        <v>65.451906917214359</v>
      </c>
      <c r="M470" s="171">
        <v>65.280601085712846</v>
      </c>
      <c r="N470" s="171">
        <v>106.1142524167189</v>
      </c>
      <c r="O470" s="171">
        <v>170.2133501121854</v>
      </c>
      <c r="P470" s="171">
        <v>269.63751679257763</v>
      </c>
      <c r="Q470" s="171">
        <v>422.30282749163331</v>
      </c>
      <c r="R470" s="171">
        <v>654.96670512106402</v>
      </c>
      <c r="S470" s="171">
        <v>1007.642324421071</v>
      </c>
      <c r="T470" s="171">
        <v>1469.586332965599</v>
      </c>
      <c r="U470" s="172">
        <v>0.56027649366648791</v>
      </c>
    </row>
    <row r="471" spans="1:21" x14ac:dyDescent="0.15">
      <c r="A471" s="110" t="s">
        <v>189</v>
      </c>
      <c r="B471" s="110" t="s">
        <v>120</v>
      </c>
      <c r="C471" s="110" t="s">
        <v>43</v>
      </c>
      <c r="D471" s="110" t="s">
        <v>43</v>
      </c>
      <c r="E471" s="110" t="s">
        <v>43</v>
      </c>
      <c r="F471" s="110" t="s">
        <v>43</v>
      </c>
      <c r="G471" s="171">
        <v>15.17052</v>
      </c>
      <c r="H471" s="171">
        <v>24.211079010928511</v>
      </c>
      <c r="I471" s="171">
        <v>35.18124877385506</v>
      </c>
      <c r="J471" s="171">
        <v>44.43898603072855</v>
      </c>
      <c r="K471" s="171">
        <v>64.676688122292148</v>
      </c>
      <c r="L471" s="171">
        <v>165.45190691721439</v>
      </c>
      <c r="M471" s="171">
        <v>181.60075135714109</v>
      </c>
      <c r="N471" s="171">
        <v>250.97144980420711</v>
      </c>
      <c r="O471" s="171">
        <v>339.89586594574217</v>
      </c>
      <c r="P471" s="171">
        <v>450.00702361291172</v>
      </c>
      <c r="Q471" s="171">
        <v>591.10955655489579</v>
      </c>
      <c r="R471" s="171">
        <v>770.59300256387189</v>
      </c>
      <c r="S471" s="171">
        <v>997.42238910474714</v>
      </c>
      <c r="T471" s="171">
        <v>1280.563894065084</v>
      </c>
      <c r="U471" s="172">
        <v>0.32185364543036982</v>
      </c>
    </row>
    <row r="472" spans="1:21" x14ac:dyDescent="0.15">
      <c r="A472" s="110" t="s">
        <v>189</v>
      </c>
      <c r="B472" s="110" t="s">
        <v>114</v>
      </c>
      <c r="C472" s="110" t="s">
        <v>43</v>
      </c>
      <c r="D472" s="110" t="s">
        <v>43</v>
      </c>
      <c r="E472" s="110" t="s">
        <v>43</v>
      </c>
      <c r="F472" s="110" t="s">
        <v>43</v>
      </c>
      <c r="G472" s="171">
        <v>0</v>
      </c>
      <c r="H472" s="171">
        <v>1.540983861951092</v>
      </c>
      <c r="I472" s="171">
        <v>2.9019586914034821</v>
      </c>
      <c r="J472" s="171">
        <v>4.1630040810213469</v>
      </c>
      <c r="K472" s="171">
        <v>8.3108565945884081</v>
      </c>
      <c r="L472" s="171">
        <v>11.99951626815597</v>
      </c>
      <c r="M472" s="171">
        <v>13.056120217142571</v>
      </c>
      <c r="N472" s="171">
        <v>18.392093672512381</v>
      </c>
      <c r="O472" s="171">
        <v>25.188950382323469</v>
      </c>
      <c r="P472" s="171">
        <v>33.357545765362417</v>
      </c>
      <c r="Q472" s="171">
        <v>44.077818087799379</v>
      </c>
      <c r="R472" s="171">
        <v>58.108437947933531</v>
      </c>
      <c r="S472" s="171">
        <v>76.430477776964068</v>
      </c>
      <c r="T472" s="171">
        <v>100.00226986163609</v>
      </c>
      <c r="U472" s="172">
        <v>0.33756123594323739</v>
      </c>
    </row>
    <row r="473" spans="1:21" x14ac:dyDescent="0.15">
      <c r="A473" s="110" t="s">
        <v>189</v>
      </c>
      <c r="B473" s="110" t="s">
        <v>227</v>
      </c>
      <c r="C473" s="110" t="s">
        <v>43</v>
      </c>
      <c r="D473" s="110" t="s">
        <v>43</v>
      </c>
      <c r="E473" s="110" t="s">
        <v>43</v>
      </c>
      <c r="F473" s="110" t="s">
        <v>43</v>
      </c>
      <c r="G473" s="171">
        <v>0</v>
      </c>
      <c r="H473" s="171">
        <v>0</v>
      </c>
      <c r="I473" s="171">
        <v>0</v>
      </c>
      <c r="J473" s="171">
        <v>0.65731643384547578</v>
      </c>
      <c r="K473" s="171">
        <v>4.3741350497833729</v>
      </c>
      <c r="L473" s="171">
        <v>6.5451906917214364</v>
      </c>
      <c r="M473" s="171">
        <v>8.7040801447617131</v>
      </c>
      <c r="N473" s="171">
        <v>12.290226984890079</v>
      </c>
      <c r="O473" s="171">
        <v>16.930060336297359</v>
      </c>
      <c r="P473" s="171">
        <v>22.615632335742578</v>
      </c>
      <c r="Q473" s="171">
        <v>30.205250220692591</v>
      </c>
      <c r="R473" s="171">
        <v>40.219678400591818</v>
      </c>
      <c r="S473" s="171">
        <v>53.094585160555063</v>
      </c>
      <c r="T473" s="171">
        <v>69.719525762127901</v>
      </c>
      <c r="U473" s="172">
        <v>0.34613997246360523</v>
      </c>
    </row>
    <row r="474" spans="1:21" x14ac:dyDescent="0.15">
      <c r="A474" s="110" t="s">
        <v>189</v>
      </c>
      <c r="B474" s="110" t="s">
        <v>100</v>
      </c>
      <c r="C474" s="110" t="s">
        <v>43</v>
      </c>
      <c r="D474" s="110" t="s">
        <v>44</v>
      </c>
      <c r="E474" s="110" t="s">
        <v>43</v>
      </c>
      <c r="F474" s="110" t="s">
        <v>44</v>
      </c>
      <c r="G474" s="171">
        <v>3.7128000000000001</v>
      </c>
      <c r="H474" s="171">
        <v>3.7010048435708849</v>
      </c>
      <c r="I474" s="171">
        <v>5.4898953677704929</v>
      </c>
      <c r="J474" s="171">
        <v>7.668691728197218</v>
      </c>
      <c r="K474" s="171">
        <v>22.028871386904271</v>
      </c>
      <c r="L474" s="171">
        <v>116.3629767293036</v>
      </c>
      <c r="M474" s="171">
        <v>126.1122404342851</v>
      </c>
      <c r="N474" s="171">
        <v>167.85941470071239</v>
      </c>
      <c r="O474" s="171">
        <v>222.81659863388779</v>
      </c>
      <c r="P474" s="171">
        <v>292.32330055631979</v>
      </c>
      <c r="Q474" s="171">
        <v>379.46140160214219</v>
      </c>
      <c r="R474" s="171">
        <v>487.48114765625053</v>
      </c>
      <c r="S474" s="171">
        <v>619.95898398837517</v>
      </c>
      <c r="T474" s="171">
        <v>780.46280836034578</v>
      </c>
      <c r="U474" s="172">
        <v>0.29743316709710732</v>
      </c>
    </row>
    <row r="475" spans="1:21" x14ac:dyDescent="0.15">
      <c r="A475" s="110" t="s">
        <v>29</v>
      </c>
      <c r="B475" s="110" t="s">
        <v>135</v>
      </c>
      <c r="C475" s="110" t="s">
        <v>509</v>
      </c>
      <c r="D475" s="110" t="s">
        <v>509</v>
      </c>
      <c r="E475" s="110" t="s">
        <v>41</v>
      </c>
      <c r="F475" s="110" t="s">
        <v>41</v>
      </c>
      <c r="G475" s="171">
        <v>8300</v>
      </c>
      <c r="H475" s="171">
        <v>13000</v>
      </c>
      <c r="I475" s="171">
        <v>19500</v>
      </c>
      <c r="J475" s="171">
        <v>27300</v>
      </c>
      <c r="K475" s="171">
        <v>40000</v>
      </c>
      <c r="L475" s="171">
        <v>55400</v>
      </c>
      <c r="M475" s="171">
        <v>72100</v>
      </c>
      <c r="N475" s="171">
        <v>97335</v>
      </c>
      <c r="O475" s="171">
        <v>131402.25</v>
      </c>
      <c r="P475" s="171">
        <v>177393.03750000001</v>
      </c>
      <c r="Q475" s="171">
        <v>239480.60062499999</v>
      </c>
      <c r="R475" s="171">
        <v>319846.60535409453</v>
      </c>
      <c r="S475" s="171">
        <v>422761.3927454541</v>
      </c>
      <c r="T475" s="171">
        <v>553187.74583453778</v>
      </c>
      <c r="U475" s="172">
        <v>0.33788755001014731</v>
      </c>
    </row>
    <row r="476" spans="1:21" x14ac:dyDescent="0.15">
      <c r="A476" s="110" t="s">
        <v>29</v>
      </c>
      <c r="B476" s="110" t="s">
        <v>25</v>
      </c>
      <c r="C476" s="110" t="s">
        <v>509</v>
      </c>
      <c r="D476" s="110" t="s">
        <v>509</v>
      </c>
      <c r="E476" s="110" t="s">
        <v>41</v>
      </c>
      <c r="F476" s="110" t="s">
        <v>41</v>
      </c>
      <c r="G476" s="171">
        <v>23.457802210377331</v>
      </c>
      <c r="H476" s="171">
        <v>22.029790735540981</v>
      </c>
      <c r="I476" s="171">
        <v>142.84019392142591</v>
      </c>
      <c r="J476" s="171">
        <v>208.27845782490829</v>
      </c>
      <c r="K476" s="171">
        <v>852.95633470775761</v>
      </c>
      <c r="L476" s="171">
        <v>839.96613877091761</v>
      </c>
      <c r="M476" s="171">
        <v>1865.369717552358</v>
      </c>
      <c r="N476" s="171">
        <v>2326.3052578912261</v>
      </c>
      <c r="O476" s="171">
        <v>2897.1708026358651</v>
      </c>
      <c r="P476" s="171">
        <v>3599.8465327444692</v>
      </c>
      <c r="Q476" s="171">
        <v>4458.7620991328058</v>
      </c>
      <c r="R476" s="171">
        <v>5500.6966786957591</v>
      </c>
      <c r="S476" s="171">
        <v>6754.6731218811083</v>
      </c>
      <c r="T476" s="171">
        <v>8241.8606751403895</v>
      </c>
      <c r="U476" s="172">
        <v>0.23645993791500119</v>
      </c>
    </row>
    <row r="477" spans="1:21" x14ac:dyDescent="0.15">
      <c r="A477" s="110" t="s">
        <v>29</v>
      </c>
      <c r="B477" s="110" t="s">
        <v>28</v>
      </c>
      <c r="C477" s="110" t="s">
        <v>509</v>
      </c>
      <c r="D477" s="110" t="s">
        <v>513</v>
      </c>
      <c r="E477" s="110" t="s">
        <v>41</v>
      </c>
      <c r="F477" s="110" t="s">
        <v>41</v>
      </c>
      <c r="G477" s="171">
        <v>407.51500638937301</v>
      </c>
      <c r="H477" s="171">
        <v>450.5958147108197</v>
      </c>
      <c r="I477" s="171">
        <v>537.40994678680329</v>
      </c>
      <c r="J477" s="171">
        <v>756.75942166682034</v>
      </c>
      <c r="K477" s="171">
        <v>1007.63302283005</v>
      </c>
      <c r="L477" s="171">
        <v>1478.134324509859</v>
      </c>
      <c r="M477" s="171">
        <v>1370.408014476171</v>
      </c>
      <c r="N477" s="171">
        <v>1772.321776130206</v>
      </c>
      <c r="O477" s="171">
        <v>2256.59195056818</v>
      </c>
      <c r="P477" s="171">
        <v>2858.588596734628</v>
      </c>
      <c r="Q477" s="171">
        <v>3604.1636214584878</v>
      </c>
      <c r="R477" s="171">
        <v>4523.379391319796</v>
      </c>
      <c r="S477" s="171">
        <v>5651.0869177918876</v>
      </c>
      <c r="T477" s="171">
        <v>7018.6227376747338</v>
      </c>
      <c r="U477" s="172">
        <v>0.26282492203284602</v>
      </c>
    </row>
    <row r="478" spans="1:21" x14ac:dyDescent="0.15">
      <c r="A478" s="110" t="s">
        <v>29</v>
      </c>
      <c r="B478" s="110" t="s">
        <v>31</v>
      </c>
      <c r="C478" s="110" t="s">
        <v>509</v>
      </c>
      <c r="D478" s="110" t="s">
        <v>509</v>
      </c>
      <c r="E478" s="110" t="s">
        <v>41</v>
      </c>
      <c r="F478" s="110" t="s">
        <v>41</v>
      </c>
      <c r="G478" s="171">
        <v>553.34667234610936</v>
      </c>
      <c r="H478" s="171">
        <v>894.80434985960665</v>
      </c>
      <c r="I478" s="171">
        <v>1403.2132623824041</v>
      </c>
      <c r="J478" s="171">
        <v>2220.810024068016</v>
      </c>
      <c r="K478" s="171">
        <v>2497.3443089610068</v>
      </c>
      <c r="L478" s="171">
        <v>4600.8651152869061</v>
      </c>
      <c r="M478" s="171">
        <v>4962.8060108571281</v>
      </c>
      <c r="N478" s="171">
        <v>6577.0512203538128</v>
      </c>
      <c r="O478" s="171">
        <v>8677.0128204133034</v>
      </c>
      <c r="P478" s="171">
        <v>11369.001502816411</v>
      </c>
      <c r="Q478" s="171">
        <v>14782.230214192579</v>
      </c>
      <c r="R478" s="171">
        <v>19118.691960959219</v>
      </c>
      <c r="S478" s="171">
        <v>24594.88227177125</v>
      </c>
      <c r="T478" s="171">
        <v>31459.16895706682</v>
      </c>
      <c r="U478" s="172">
        <v>0.30188996075395758</v>
      </c>
    </row>
    <row r="479" spans="1:21" x14ac:dyDescent="0.15">
      <c r="A479" s="110" t="s">
        <v>29</v>
      </c>
      <c r="B479" s="110" t="s">
        <v>39</v>
      </c>
      <c r="C479" s="110" t="s">
        <v>509</v>
      </c>
      <c r="D479" s="110" t="s">
        <v>513</v>
      </c>
      <c r="E479" s="110" t="s">
        <v>41</v>
      </c>
      <c r="F479" s="110" t="s">
        <v>41</v>
      </c>
      <c r="G479" s="171">
        <v>0</v>
      </c>
      <c r="H479" s="171">
        <v>220.29790735540979</v>
      </c>
      <c r="I479" s="171">
        <v>494.44682511262812</v>
      </c>
      <c r="J479" s="171">
        <v>570.02525299448575</v>
      </c>
      <c r="K479" s="171">
        <v>437.41350497833719</v>
      </c>
      <c r="L479" s="171">
        <v>763.60558070083425</v>
      </c>
      <c r="M479" s="171">
        <v>761.60701266664978</v>
      </c>
      <c r="N479" s="171">
        <v>975.0634979959209</v>
      </c>
      <c r="O479" s="171">
        <v>1245.94236850068</v>
      </c>
      <c r="P479" s="171">
        <v>1589.7522367274451</v>
      </c>
      <c r="Q479" s="171">
        <v>2026.00900504378</v>
      </c>
      <c r="R479" s="171">
        <v>2494.5738994866119</v>
      </c>
      <c r="S479" s="171">
        <v>3013.739477298514</v>
      </c>
      <c r="T479" s="171">
        <v>3626.981995416952</v>
      </c>
      <c r="U479" s="172">
        <v>0.24977156101655901</v>
      </c>
    </row>
    <row r="480" spans="1:21" x14ac:dyDescent="0.15">
      <c r="A480" s="110" t="s">
        <v>29</v>
      </c>
      <c r="B480" s="110" t="s">
        <v>113</v>
      </c>
      <c r="C480" s="110" t="s">
        <v>509</v>
      </c>
      <c r="D480" s="110" t="s">
        <v>509</v>
      </c>
      <c r="E480" s="110" t="s">
        <v>41</v>
      </c>
      <c r="F480" s="110" t="s">
        <v>41</v>
      </c>
      <c r="G480" s="171">
        <v>0</v>
      </c>
      <c r="H480" s="171">
        <v>10022.02979073554</v>
      </c>
      <c r="I480" s="171">
        <v>15021.975414449451</v>
      </c>
      <c r="J480" s="171">
        <v>15109.620240960479</v>
      </c>
      <c r="K480" s="171">
        <v>21109.35337624458</v>
      </c>
      <c r="L480" s="171">
        <v>29418.173023057381</v>
      </c>
      <c r="M480" s="171">
        <v>38217.602003619053</v>
      </c>
      <c r="N480" s="171">
        <v>51580.918267693538</v>
      </c>
      <c r="O480" s="171">
        <v>69615.593802605159</v>
      </c>
      <c r="P480" s="171">
        <v>93945.018421205299</v>
      </c>
      <c r="Q480" s="171">
        <v>126759.3232615484</v>
      </c>
      <c r="R480" s="171">
        <v>169224.7594151966</v>
      </c>
      <c r="S480" s="171">
        <v>223595.6716791591</v>
      </c>
      <c r="T480" s="171">
        <v>292489.25169069727</v>
      </c>
      <c r="U480" s="172">
        <v>0.33740758694983958</v>
      </c>
    </row>
    <row r="481" spans="1:21" x14ac:dyDescent="0.15">
      <c r="A481" s="110" t="s">
        <v>29</v>
      </c>
      <c r="B481" s="110" t="s">
        <v>78</v>
      </c>
      <c r="C481" s="110" t="s">
        <v>509</v>
      </c>
      <c r="D481" s="110" t="s">
        <v>509</v>
      </c>
      <c r="E481" s="110" t="s">
        <v>41</v>
      </c>
      <c r="F481" s="110" t="s">
        <v>41</v>
      </c>
      <c r="G481" s="171">
        <v>0</v>
      </c>
      <c r="H481" s="171">
        <v>0</v>
      </c>
      <c r="I481" s="171">
        <v>0</v>
      </c>
      <c r="J481" s="171">
        <v>0</v>
      </c>
      <c r="K481" s="171">
        <v>0</v>
      </c>
      <c r="L481" s="171">
        <v>10.90865115286906</v>
      </c>
      <c r="M481" s="171">
        <v>20.880100180952141</v>
      </c>
      <c r="N481" s="171">
        <v>26.184574776298479</v>
      </c>
      <c r="O481" s="171">
        <v>32.823186403056603</v>
      </c>
      <c r="P481" s="171">
        <v>41.118199556755251</v>
      </c>
      <c r="Q481" s="171">
        <v>51.458625241019192</v>
      </c>
      <c r="R481" s="171">
        <v>64.310939869528085</v>
      </c>
      <c r="S481" s="171">
        <v>80.23218650080365</v>
      </c>
      <c r="T481" s="171">
        <v>99.787539832669324</v>
      </c>
      <c r="U481" s="172">
        <v>0.25040040411677328</v>
      </c>
    </row>
    <row r="482" spans="1:21" x14ac:dyDescent="0.15">
      <c r="A482" s="110" t="s">
        <v>29</v>
      </c>
      <c r="B482" s="110" t="s">
        <v>96</v>
      </c>
      <c r="C482" s="110" t="s">
        <v>509</v>
      </c>
      <c r="D482" s="110" t="s">
        <v>513</v>
      </c>
      <c r="E482" s="110" t="s">
        <v>41</v>
      </c>
      <c r="F482" s="110" t="s">
        <v>41</v>
      </c>
      <c r="G482" s="171">
        <v>231.88375372713429</v>
      </c>
      <c r="H482" s="171">
        <v>0</v>
      </c>
      <c r="I482" s="171">
        <v>0</v>
      </c>
      <c r="J482" s="171">
        <v>10</v>
      </c>
      <c r="K482" s="171">
        <v>119.3533762445843</v>
      </c>
      <c r="L482" s="171">
        <v>109.08651152869059</v>
      </c>
      <c r="M482" s="171">
        <v>108.8010018095214</v>
      </c>
      <c r="N482" s="171">
        <v>127.5894688779137</v>
      </c>
      <c r="O482" s="171">
        <v>149.716060138529</v>
      </c>
      <c r="P482" s="171">
        <v>176.0136230822097</v>
      </c>
      <c r="Q482" s="171">
        <v>206.8372600039074</v>
      </c>
      <c r="R482" s="171">
        <v>242.77217222987301</v>
      </c>
      <c r="S482" s="171">
        <v>284.39504133781651</v>
      </c>
      <c r="T482" s="171">
        <v>331.7802204642885</v>
      </c>
      <c r="U482" s="172">
        <v>0.1726649440934622</v>
      </c>
    </row>
    <row r="483" spans="1:21" x14ac:dyDescent="0.15">
      <c r="A483" s="110" t="s">
        <v>29</v>
      </c>
      <c r="B483" s="110" t="s">
        <v>36</v>
      </c>
      <c r="C483" s="110" t="s">
        <v>509</v>
      </c>
      <c r="D483" s="110" t="s">
        <v>513</v>
      </c>
      <c r="E483" s="110" t="s">
        <v>41</v>
      </c>
      <c r="F483" s="110" t="s">
        <v>41</v>
      </c>
      <c r="G483" s="171">
        <v>1249.543018316203</v>
      </c>
      <c r="H483" s="171">
        <v>2468.289098239663</v>
      </c>
      <c r="I483" s="171">
        <v>2883.209968532864</v>
      </c>
      <c r="J483" s="171">
        <v>5019.1716721563917</v>
      </c>
      <c r="K483" s="171">
        <v>5611.0601271442811</v>
      </c>
      <c r="L483" s="171">
        <v>6102.6711388174481</v>
      </c>
      <c r="M483" s="171">
        <v>5673.7784010370206</v>
      </c>
      <c r="N483" s="171">
        <v>7429.6675038244157</v>
      </c>
      <c r="O483" s="171">
        <v>9696.0899979893984</v>
      </c>
      <c r="P483" s="171">
        <v>12615.77630893133</v>
      </c>
      <c r="Q483" s="171">
        <v>16272.93504874208</v>
      </c>
      <c r="R483" s="171">
        <v>20049.507501146509</v>
      </c>
      <c r="S483" s="171">
        <v>24650.821737773549</v>
      </c>
      <c r="T483" s="171">
        <v>30185.093049004128</v>
      </c>
      <c r="U483" s="172">
        <v>0.26970514224929149</v>
      </c>
    </row>
    <row r="484" spans="1:21" x14ac:dyDescent="0.15">
      <c r="A484" s="110" t="s">
        <v>29</v>
      </c>
      <c r="B484" s="110" t="s">
        <v>35</v>
      </c>
      <c r="C484" s="110" t="s">
        <v>509</v>
      </c>
      <c r="D484" s="110" t="s">
        <v>509</v>
      </c>
      <c r="E484" s="110" t="s">
        <v>41</v>
      </c>
      <c r="F484" s="110" t="s">
        <v>41</v>
      </c>
      <c r="G484" s="171">
        <v>3419.717776578068</v>
      </c>
      <c r="H484" s="171">
        <v>3984.8343067478572</v>
      </c>
      <c r="I484" s="171">
        <v>4957.1606468102163</v>
      </c>
      <c r="J484" s="171">
        <v>6024.4274022862619</v>
      </c>
      <c r="K484" s="171">
        <v>8967.2417063255125</v>
      </c>
      <c r="L484" s="171">
        <v>12563.291155002211</v>
      </c>
      <c r="M484" s="171">
        <v>13346.42968031029</v>
      </c>
      <c r="N484" s="171">
        <v>16438.86103818658</v>
      </c>
      <c r="O484" s="171">
        <v>20734.492735753229</v>
      </c>
      <c r="P484" s="171">
        <v>26124.117623223141</v>
      </c>
      <c r="Q484" s="171">
        <v>32876.731921410872</v>
      </c>
      <c r="R484" s="171">
        <v>41270.375731879984</v>
      </c>
      <c r="S484" s="171">
        <v>51661.615194030543</v>
      </c>
      <c r="T484" s="171">
        <v>64365.403974316803</v>
      </c>
      <c r="U484" s="172">
        <v>0.25202351371979281</v>
      </c>
    </row>
    <row r="485" spans="1:21" x14ac:dyDescent="0.15">
      <c r="A485" s="110" t="s">
        <v>30</v>
      </c>
      <c r="B485" s="110" t="s">
        <v>123</v>
      </c>
      <c r="C485" s="110" t="s">
        <v>509</v>
      </c>
      <c r="D485" s="110" t="s">
        <v>514</v>
      </c>
      <c r="E485" s="110" t="s">
        <v>41</v>
      </c>
      <c r="F485" s="110" t="s">
        <v>18</v>
      </c>
      <c r="G485" s="171">
        <v>513.45688325294009</v>
      </c>
      <c r="H485" s="171">
        <v>638.57055386542197</v>
      </c>
      <c r="I485" s="171">
        <v>782.62721295547988</v>
      </c>
      <c r="J485" s="171">
        <v>1109.6644337008281</v>
      </c>
      <c r="K485" s="171">
        <v>1359.081865432845</v>
      </c>
      <c r="L485" s="171">
        <v>1595.663068318883</v>
      </c>
      <c r="M485" s="171">
        <v>3023.7877501237431</v>
      </c>
      <c r="N485" s="171">
        <v>4263.6574953482104</v>
      </c>
      <c r="O485" s="171">
        <v>5970.919103553354</v>
      </c>
      <c r="P485" s="171">
        <v>8312.3613654770015</v>
      </c>
      <c r="Q485" s="171">
        <v>11513.26828430537</v>
      </c>
      <c r="R485" s="171">
        <v>15876.37214530269</v>
      </c>
      <c r="S485" s="171">
        <v>21323.934231858981</v>
      </c>
      <c r="T485" s="171">
        <v>27688.833841909931</v>
      </c>
      <c r="U485" s="172">
        <v>0.37212392639922132</v>
      </c>
    </row>
    <row r="486" spans="1:21" x14ac:dyDescent="0.15">
      <c r="A486" s="110" t="s">
        <v>30</v>
      </c>
      <c r="B486" s="110" t="s">
        <v>120</v>
      </c>
      <c r="C486" s="110" t="s">
        <v>509</v>
      </c>
      <c r="D486" s="110" t="s">
        <v>43</v>
      </c>
      <c r="E486" s="110" t="s">
        <v>41</v>
      </c>
      <c r="F486" s="110" t="s">
        <v>43</v>
      </c>
      <c r="G486" s="171">
        <v>0</v>
      </c>
      <c r="H486" s="171">
        <v>0</v>
      </c>
      <c r="I486" s="171">
        <v>0</v>
      </c>
      <c r="J486" s="171">
        <v>10.9552738974246</v>
      </c>
      <c r="K486" s="171">
        <v>10.93533762445843</v>
      </c>
      <c r="L486" s="171">
        <v>21.817302305738121</v>
      </c>
      <c r="M486" s="171">
        <v>21.760200361904278</v>
      </c>
      <c r="N486" s="171">
        <v>27.418479433853939</v>
      </c>
      <c r="O486" s="171">
        <v>34.909271664977723</v>
      </c>
      <c r="P486" s="171">
        <v>45.863497491833087</v>
      </c>
      <c r="Q486" s="171">
        <v>60.084044658326768</v>
      </c>
      <c r="R486" s="171">
        <v>78.505678968100796</v>
      </c>
      <c r="S486" s="171">
        <v>102.31676859195029</v>
      </c>
      <c r="T486" s="171">
        <v>132.66841413810189</v>
      </c>
      <c r="U486" s="172">
        <v>0.29466619066305771</v>
      </c>
    </row>
    <row r="487" spans="1:21" x14ac:dyDescent="0.15">
      <c r="A487" s="110" t="s">
        <v>30</v>
      </c>
      <c r="B487" s="110" t="s">
        <v>134</v>
      </c>
      <c r="C487" s="110" t="s">
        <v>509</v>
      </c>
      <c r="D487" s="110" t="s">
        <v>509</v>
      </c>
      <c r="E487" s="110" t="s">
        <v>41</v>
      </c>
      <c r="F487" s="110" t="s">
        <v>41</v>
      </c>
      <c r="G487" s="171">
        <v>234.63102410462531</v>
      </c>
      <c r="H487" s="171">
        <v>253.3425934587213</v>
      </c>
      <c r="I487" s="171">
        <v>406.54516731482749</v>
      </c>
      <c r="J487" s="171">
        <v>427.51893974586432</v>
      </c>
      <c r="K487" s="171">
        <v>656.12025746750589</v>
      </c>
      <c r="L487" s="171">
        <v>796.33153415944139</v>
      </c>
      <c r="M487" s="171">
        <v>1120.650318638071</v>
      </c>
      <c r="N487" s="171">
        <v>1456.4824578818041</v>
      </c>
      <c r="O487" s="171">
        <v>1888.343465072049</v>
      </c>
      <c r="P487" s="171">
        <v>2394.2505497873881</v>
      </c>
      <c r="Q487" s="171">
        <v>2938.267645780832</v>
      </c>
      <c r="R487" s="171">
        <v>3600.5245901283552</v>
      </c>
      <c r="S487" s="171">
        <v>4404.2915272820692</v>
      </c>
      <c r="T487" s="171">
        <v>5365.7438569532551</v>
      </c>
      <c r="U487" s="172">
        <v>0.25073610929625151</v>
      </c>
    </row>
    <row r="488" spans="1:21" x14ac:dyDescent="0.15">
      <c r="A488" s="110" t="s">
        <v>30</v>
      </c>
      <c r="B488" s="110" t="s">
        <v>129</v>
      </c>
      <c r="C488" s="110" t="s">
        <v>509</v>
      </c>
      <c r="D488" s="110" t="s">
        <v>42</v>
      </c>
      <c r="E488" s="110" t="s">
        <v>41</v>
      </c>
      <c r="F488" s="110" t="s">
        <v>42</v>
      </c>
      <c r="G488" s="171">
        <v>11.05</v>
      </c>
      <c r="H488" s="171">
        <v>16.522343051655739</v>
      </c>
      <c r="I488" s="171">
        <v>132.93937220662289</v>
      </c>
      <c r="J488" s="171">
        <v>293.11982812810908</v>
      </c>
      <c r="K488" s="171">
        <v>103.8857074323551</v>
      </c>
      <c r="L488" s="171">
        <v>119.99516268155971</v>
      </c>
      <c r="M488" s="171">
        <v>141.44130235237779</v>
      </c>
      <c r="N488" s="171">
        <v>186.86621614507109</v>
      </c>
      <c r="O488" s="171">
        <v>234.56452123931399</v>
      </c>
      <c r="P488" s="171">
        <v>293.48588177955048</v>
      </c>
      <c r="Q488" s="171">
        <v>366.11676292727083</v>
      </c>
      <c r="R488" s="171">
        <v>455.83314699743499</v>
      </c>
      <c r="S488" s="171">
        <v>566.59174548704004</v>
      </c>
      <c r="T488" s="171">
        <v>701.24218249769547</v>
      </c>
      <c r="U488" s="172">
        <v>0.25697719372137118</v>
      </c>
    </row>
    <row r="489" spans="1:21" x14ac:dyDescent="0.15">
      <c r="A489" s="110" t="s">
        <v>30</v>
      </c>
      <c r="B489" s="110" t="s">
        <v>164</v>
      </c>
      <c r="C489" s="110" t="s">
        <v>509</v>
      </c>
      <c r="D489" s="110" t="s">
        <v>510</v>
      </c>
      <c r="E489" s="110" t="s">
        <v>41</v>
      </c>
      <c r="F489" s="110" t="s">
        <v>2</v>
      </c>
      <c r="G489" s="171">
        <v>33.126250532447749</v>
      </c>
      <c r="H489" s="171">
        <v>44.05958147108197</v>
      </c>
      <c r="I489" s="171">
        <v>120.86477947197579</v>
      </c>
      <c r="J489" s="171">
        <v>230.20250601700391</v>
      </c>
      <c r="K489" s="171">
        <v>284.31877823591918</v>
      </c>
      <c r="L489" s="171">
        <v>447.25469726763151</v>
      </c>
      <c r="M489" s="171">
        <v>783.36721302855415</v>
      </c>
      <c r="N489" s="171">
        <v>1026.91765496637</v>
      </c>
      <c r="O489" s="171">
        <v>1305.239828492656</v>
      </c>
      <c r="P489" s="171">
        <v>1653.5442303575619</v>
      </c>
      <c r="Q489" s="171">
        <v>2088.615956099452</v>
      </c>
      <c r="R489" s="171">
        <v>2630.9876441900979</v>
      </c>
      <c r="S489" s="171">
        <v>3305.9751078654831</v>
      </c>
      <c r="T489" s="171">
        <v>4135.6147183588728</v>
      </c>
      <c r="U489" s="172">
        <v>0.26830865034273121</v>
      </c>
    </row>
    <row r="490" spans="1:21" x14ac:dyDescent="0.15">
      <c r="A490" s="110" t="s">
        <v>30</v>
      </c>
      <c r="B490" s="110" t="s">
        <v>135</v>
      </c>
      <c r="C490" s="110" t="s">
        <v>509</v>
      </c>
      <c r="D490" s="110" t="s">
        <v>509</v>
      </c>
      <c r="E490" s="110" t="s">
        <v>41</v>
      </c>
      <c r="F490" s="110" t="s">
        <v>41</v>
      </c>
      <c r="G490" s="171">
        <v>9882.7313936889168</v>
      </c>
      <c r="H490" s="171">
        <v>15351.60391132222</v>
      </c>
      <c r="I490" s="171">
        <v>22451.357481836159</v>
      </c>
      <c r="J490" s="171">
        <v>32088.383321046858</v>
      </c>
      <c r="K490" s="171">
        <v>44015.462034901902</v>
      </c>
      <c r="L490" s="171">
        <v>59596.999637303234</v>
      </c>
      <c r="M490" s="171">
        <v>76491.660467096473</v>
      </c>
      <c r="N490" s="171">
        <v>102275.9302740165</v>
      </c>
      <c r="O490" s="171">
        <v>136831.23056213939</v>
      </c>
      <c r="P490" s="171">
        <v>183171.7772252656</v>
      </c>
      <c r="Q490" s="171">
        <v>245351.32106942829</v>
      </c>
      <c r="R490" s="171">
        <v>325549.50454945891</v>
      </c>
      <c r="S490" s="171">
        <v>427944.55466916063</v>
      </c>
      <c r="T490" s="171">
        <v>557346.17745911505</v>
      </c>
      <c r="U490" s="172">
        <v>0.32805434887151241</v>
      </c>
    </row>
    <row r="491" spans="1:21" x14ac:dyDescent="0.15">
      <c r="A491" s="110" t="s">
        <v>30</v>
      </c>
      <c r="B491" s="110" t="s">
        <v>168</v>
      </c>
      <c r="C491" s="110" t="s">
        <v>509</v>
      </c>
      <c r="D491" s="110" t="s">
        <v>515</v>
      </c>
      <c r="E491" s="110" t="s">
        <v>41</v>
      </c>
      <c r="F491" s="110" t="s">
        <v>18</v>
      </c>
      <c r="G491" s="171">
        <v>5.7385708005710319</v>
      </c>
      <c r="H491" s="171">
        <v>11.56564013615902</v>
      </c>
      <c r="I491" s="171">
        <v>23.07418517192264</v>
      </c>
      <c r="J491" s="171">
        <v>27.9531614449219</v>
      </c>
      <c r="K491" s="171">
        <v>25.11190932080634</v>
      </c>
      <c r="L491" s="171">
        <v>75.269692954796511</v>
      </c>
      <c r="M491" s="171">
        <v>97.920901628569268</v>
      </c>
      <c r="N491" s="171">
        <v>141.84304567901481</v>
      </c>
      <c r="O491" s="171">
        <v>204.62199406372599</v>
      </c>
      <c r="P491" s="171">
        <v>293.77671593215211</v>
      </c>
      <c r="Q491" s="171">
        <v>420.587489192421</v>
      </c>
      <c r="R491" s="171">
        <v>600.50763063421141</v>
      </c>
      <c r="S491" s="171">
        <v>836.08493045668149</v>
      </c>
      <c r="T491" s="171">
        <v>1124.735218146639</v>
      </c>
      <c r="U491" s="172">
        <v>0.41727313764618251</v>
      </c>
    </row>
    <row r="492" spans="1:21" x14ac:dyDescent="0.15">
      <c r="A492" s="110" t="s">
        <v>30</v>
      </c>
      <c r="B492" s="110" t="s">
        <v>159</v>
      </c>
      <c r="C492" s="110" t="s">
        <v>509</v>
      </c>
      <c r="D492" s="110" t="s">
        <v>515</v>
      </c>
      <c r="E492" s="110" t="s">
        <v>41</v>
      </c>
      <c r="F492" s="110" t="s">
        <v>18</v>
      </c>
      <c r="G492" s="171">
        <v>1.3250500212979099</v>
      </c>
      <c r="H492" s="171">
        <v>1.6522343051655739</v>
      </c>
      <c r="I492" s="171">
        <v>2.197541444945013</v>
      </c>
      <c r="J492" s="171">
        <v>3.2886072288143411</v>
      </c>
      <c r="K492" s="171">
        <v>5.4676688122292152</v>
      </c>
      <c r="L492" s="171">
        <v>10.90865115286906</v>
      </c>
      <c r="M492" s="171">
        <v>10.880100180952139</v>
      </c>
      <c r="N492" s="171">
        <v>15.90000189656662</v>
      </c>
      <c r="O492" s="171">
        <v>23.120068936828321</v>
      </c>
      <c r="P492" s="171">
        <v>33.004342703314883</v>
      </c>
      <c r="Q492" s="171">
        <v>46.96925816160644</v>
      </c>
      <c r="R492" s="171">
        <v>66.649197853018407</v>
      </c>
      <c r="S492" s="171">
        <v>92.203836175949121</v>
      </c>
      <c r="T492" s="171">
        <v>123.2568642156682</v>
      </c>
      <c r="U492" s="172">
        <v>0.41448025236305858</v>
      </c>
    </row>
    <row r="493" spans="1:21" x14ac:dyDescent="0.15">
      <c r="A493" s="110" t="s">
        <v>30</v>
      </c>
      <c r="B493" s="110" t="s">
        <v>137</v>
      </c>
      <c r="C493" s="110" t="s">
        <v>509</v>
      </c>
      <c r="D493" s="110" t="s">
        <v>516</v>
      </c>
      <c r="E493" s="110" t="s">
        <v>41</v>
      </c>
      <c r="F493" s="110" t="s">
        <v>108</v>
      </c>
      <c r="G493" s="171">
        <v>10</v>
      </c>
      <c r="H493" s="171">
        <v>0</v>
      </c>
      <c r="I493" s="171">
        <v>0</v>
      </c>
      <c r="J493" s="171">
        <v>10</v>
      </c>
      <c r="K493" s="171">
        <v>10.93533762445843</v>
      </c>
      <c r="L493" s="171">
        <v>10.90865115286906</v>
      </c>
      <c r="M493" s="171">
        <v>10.880100180952139</v>
      </c>
      <c r="N493" s="171">
        <v>13.858902241583641</v>
      </c>
      <c r="O493" s="171">
        <v>18.175169002595439</v>
      </c>
      <c r="P493" s="171">
        <v>24.022616847812682</v>
      </c>
      <c r="Q493" s="171">
        <v>31.60562879976343</v>
      </c>
      <c r="R493" s="171">
        <v>41.413957545086269</v>
      </c>
      <c r="S493" s="171">
        <v>54.0645077481214</v>
      </c>
      <c r="T493" s="171">
        <v>70.216961914918087</v>
      </c>
      <c r="U493" s="172">
        <v>0.30522991836339769</v>
      </c>
    </row>
    <row r="494" spans="1:21" x14ac:dyDescent="0.15">
      <c r="A494" s="110" t="s">
        <v>30</v>
      </c>
      <c r="B494" s="110" t="s">
        <v>138</v>
      </c>
      <c r="C494" s="110" t="s">
        <v>509</v>
      </c>
      <c r="D494" s="110" t="s">
        <v>513</v>
      </c>
      <c r="E494" s="110" t="s">
        <v>41</v>
      </c>
      <c r="F494" s="110" t="s">
        <v>41</v>
      </c>
      <c r="G494" s="171">
        <v>0</v>
      </c>
      <c r="H494" s="171">
        <v>11.014895367770491</v>
      </c>
      <c r="I494" s="171">
        <v>10.987707224725071</v>
      </c>
      <c r="J494" s="171">
        <v>10.9620240960478</v>
      </c>
      <c r="K494" s="171">
        <v>10.93533762445843</v>
      </c>
      <c r="L494" s="171">
        <v>109.08651152869059</v>
      </c>
      <c r="M494" s="171">
        <v>108.8010018095214</v>
      </c>
      <c r="N494" s="171">
        <v>129.21338770729579</v>
      </c>
      <c r="O494" s="171">
        <v>152.9939723694641</v>
      </c>
      <c r="P494" s="171">
        <v>180.70088300301609</v>
      </c>
      <c r="Q494" s="171">
        <v>212.92843562906069</v>
      </c>
      <c r="R494" s="171">
        <v>250.38764342498379</v>
      </c>
      <c r="S494" s="171">
        <v>293.84622413092791</v>
      </c>
      <c r="T494" s="171">
        <v>343.41578439653892</v>
      </c>
      <c r="U494" s="172">
        <v>0.1784535792110977</v>
      </c>
    </row>
    <row r="495" spans="1:21" x14ac:dyDescent="0.15">
      <c r="A495" s="110" t="s">
        <v>30</v>
      </c>
      <c r="B495" s="110" t="s">
        <v>172</v>
      </c>
      <c r="C495" s="110" t="s">
        <v>509</v>
      </c>
      <c r="D495" s="110" t="s">
        <v>515</v>
      </c>
      <c r="E495" s="110" t="s">
        <v>41</v>
      </c>
      <c r="F495" s="110" t="s">
        <v>18</v>
      </c>
      <c r="G495" s="171">
        <v>0</v>
      </c>
      <c r="H495" s="171">
        <v>0</v>
      </c>
      <c r="I495" s="171">
        <v>0</v>
      </c>
      <c r="J495" s="171">
        <v>0</v>
      </c>
      <c r="K495" s="171">
        <v>10.93533762445843</v>
      </c>
      <c r="L495" s="171">
        <v>59.997581340779831</v>
      </c>
      <c r="M495" s="171">
        <v>97.920901628569268</v>
      </c>
      <c r="N495" s="171">
        <v>138.80737523622321</v>
      </c>
      <c r="O495" s="171">
        <v>196.3122690963632</v>
      </c>
      <c r="P495" s="171">
        <v>277.01734302464291</v>
      </c>
      <c r="Q495" s="171">
        <v>390.04580463039662</v>
      </c>
      <c r="R495" s="171">
        <v>548.00067927185785</v>
      </c>
      <c r="S495" s="171">
        <v>751.18938874118703</v>
      </c>
      <c r="T495" s="171">
        <v>995.13895942195927</v>
      </c>
      <c r="U495" s="172">
        <v>0.39270242629437552</v>
      </c>
    </row>
    <row r="496" spans="1:21" x14ac:dyDescent="0.15">
      <c r="A496" s="110" t="s">
        <v>30</v>
      </c>
      <c r="B496" s="110" t="s">
        <v>173</v>
      </c>
      <c r="C496" s="110" t="s">
        <v>509</v>
      </c>
      <c r="D496" s="110" t="s">
        <v>515</v>
      </c>
      <c r="E496" s="110" t="s">
        <v>41</v>
      </c>
      <c r="F496" s="110" t="s">
        <v>18</v>
      </c>
      <c r="G496" s="171">
        <v>0.68681759437275003</v>
      </c>
      <c r="H496" s="171">
        <v>0.68512649187532459</v>
      </c>
      <c r="I496" s="171">
        <v>1.098770722472507</v>
      </c>
      <c r="J496" s="171">
        <v>1.09620240960478</v>
      </c>
      <c r="K496" s="171">
        <v>1.093533762445843</v>
      </c>
      <c r="L496" s="171">
        <v>10.363218595225611</v>
      </c>
      <c r="M496" s="171">
        <v>8.1600751357141057</v>
      </c>
      <c r="N496" s="171">
        <v>12.36799699077501</v>
      </c>
      <c r="O496" s="171">
        <v>18.48333047792087</v>
      </c>
      <c r="P496" s="171">
        <v>27.625899336233559</v>
      </c>
      <c r="Q496" s="171">
        <v>41.181596615635847</v>
      </c>
      <c r="R496" s="171">
        <v>61.205465563864003</v>
      </c>
      <c r="S496" s="171">
        <v>88.720487649386001</v>
      </c>
      <c r="T496" s="171">
        <v>124.18787347818041</v>
      </c>
      <c r="U496" s="172">
        <v>0.47540804615013332</v>
      </c>
    </row>
    <row r="497" spans="1:21" x14ac:dyDescent="0.15">
      <c r="A497" s="110" t="s">
        <v>30</v>
      </c>
      <c r="B497" s="110" t="s">
        <v>174</v>
      </c>
      <c r="C497" s="110" t="s">
        <v>509</v>
      </c>
      <c r="D497" s="110" t="s">
        <v>515</v>
      </c>
      <c r="E497" s="110" t="s">
        <v>41</v>
      </c>
      <c r="F497" s="110" t="s">
        <v>18</v>
      </c>
      <c r="G497" s="171">
        <v>5.5210417554079587</v>
      </c>
      <c r="H497" s="171">
        <v>12.116384904547539</v>
      </c>
      <c r="I497" s="171">
        <v>24.172955894395152</v>
      </c>
      <c r="J497" s="171">
        <v>35.078477107352967</v>
      </c>
      <c r="K497" s="171">
        <v>47.021951785171247</v>
      </c>
      <c r="L497" s="171">
        <v>5.4543255764345302</v>
      </c>
      <c r="M497" s="171">
        <v>5.4400500904760696</v>
      </c>
      <c r="N497" s="171">
        <v>7.8408262702492566</v>
      </c>
      <c r="O497" s="171">
        <v>11.24231344425073</v>
      </c>
      <c r="P497" s="171">
        <v>16.044854217057662</v>
      </c>
      <c r="Q497" s="171">
        <v>22.802385465130399</v>
      </c>
      <c r="R497" s="171">
        <v>32.28287423486465</v>
      </c>
      <c r="S497" s="171">
        <v>44.529355216933943</v>
      </c>
      <c r="T497" s="171">
        <v>59.353619368860763</v>
      </c>
      <c r="U497" s="172">
        <v>0.40690078730629908</v>
      </c>
    </row>
    <row r="498" spans="1:21" x14ac:dyDescent="0.15">
      <c r="A498" s="110" t="s">
        <v>30</v>
      </c>
      <c r="B498" s="110" t="s">
        <v>177</v>
      </c>
      <c r="C498" s="110" t="s">
        <v>509</v>
      </c>
      <c r="D498" s="110" t="s">
        <v>515</v>
      </c>
      <c r="E498" s="110" t="s">
        <v>41</v>
      </c>
      <c r="F498" s="110" t="s">
        <v>18</v>
      </c>
      <c r="G498" s="171">
        <v>0.45272542394345261</v>
      </c>
      <c r="H498" s="171">
        <v>0</v>
      </c>
      <c r="I498" s="171">
        <v>7.6913950573075471</v>
      </c>
      <c r="J498" s="171">
        <v>10.9620240960478</v>
      </c>
      <c r="K498" s="171">
        <v>18.590073961579328</v>
      </c>
      <c r="L498" s="171">
        <v>0.2181730230573812</v>
      </c>
      <c r="M498" s="171">
        <v>5.7664530959046338</v>
      </c>
      <c r="N498" s="171">
        <v>9.1937258119479814</v>
      </c>
      <c r="O498" s="171">
        <v>14.52668255335678</v>
      </c>
      <c r="P498" s="171">
        <v>22.873160208330379</v>
      </c>
      <c r="Q498" s="171">
        <v>35.729552439862402</v>
      </c>
      <c r="R498" s="171">
        <v>55.381051480981029</v>
      </c>
      <c r="S498" s="171">
        <v>83.724505952410055</v>
      </c>
      <c r="T498" s="171">
        <v>122.15708292511771</v>
      </c>
      <c r="U498" s="172">
        <v>0.546785115320783</v>
      </c>
    </row>
    <row r="499" spans="1:21" x14ac:dyDescent="0.15">
      <c r="A499" s="110" t="s">
        <v>30</v>
      </c>
      <c r="B499" s="110" t="s">
        <v>21</v>
      </c>
      <c r="C499" s="110" t="s">
        <v>509</v>
      </c>
      <c r="D499" s="110" t="s">
        <v>511</v>
      </c>
      <c r="E499" s="110" t="s">
        <v>41</v>
      </c>
      <c r="F499" s="110" t="s">
        <v>2</v>
      </c>
      <c r="G499" s="171">
        <v>165.63125266223881</v>
      </c>
      <c r="H499" s="171">
        <v>264.35748882649182</v>
      </c>
      <c r="I499" s="171">
        <v>274.6926806181267</v>
      </c>
      <c r="J499" s="171">
        <v>410.01083647924202</v>
      </c>
      <c r="K499" s="171">
        <v>1048.8570743235509</v>
      </c>
      <c r="L499" s="171">
        <v>2119.927440223395</v>
      </c>
      <c r="M499" s="171">
        <v>2126.096630038056</v>
      </c>
      <c r="N499" s="171">
        <v>2924.472055354418</v>
      </c>
      <c r="O499" s="171">
        <v>3896.0712879529001</v>
      </c>
      <c r="P499" s="171">
        <v>5116.5571748661714</v>
      </c>
      <c r="Q499" s="171">
        <v>6667.1571938081324</v>
      </c>
      <c r="R499" s="171">
        <v>8665.0625246165728</v>
      </c>
      <c r="S499" s="171">
        <v>11234.16226916543</v>
      </c>
      <c r="T499" s="171">
        <v>14489.037285024549</v>
      </c>
      <c r="U499" s="172">
        <v>0.31542235644945921</v>
      </c>
    </row>
    <row r="500" spans="1:21" x14ac:dyDescent="0.15">
      <c r="A500" s="110" t="s">
        <v>30</v>
      </c>
      <c r="B500" s="110" t="s">
        <v>178</v>
      </c>
      <c r="C500" s="110" t="s">
        <v>509</v>
      </c>
      <c r="D500" s="110" t="s">
        <v>515</v>
      </c>
      <c r="E500" s="110" t="s">
        <v>41</v>
      </c>
      <c r="F500" s="110" t="s">
        <v>18</v>
      </c>
      <c r="G500" s="171">
        <v>0</v>
      </c>
      <c r="H500" s="171">
        <v>1.370252983750649</v>
      </c>
      <c r="I500" s="171">
        <v>2.050306168133698</v>
      </c>
      <c r="J500" s="171">
        <v>2.7273515950966929</v>
      </c>
      <c r="K500" s="171">
        <v>3.2806012873375292</v>
      </c>
      <c r="L500" s="171">
        <v>5.4543255764345302</v>
      </c>
      <c r="M500" s="171">
        <v>10.880100180952139</v>
      </c>
      <c r="N500" s="171">
        <v>15.48874540432589</v>
      </c>
      <c r="O500" s="171">
        <v>21.985401266345601</v>
      </c>
      <c r="P500" s="171">
        <v>30.969165860059508</v>
      </c>
      <c r="Q500" s="171">
        <v>43.518200946147658</v>
      </c>
      <c r="R500" s="171">
        <v>61.001677592701142</v>
      </c>
      <c r="S500" s="171">
        <v>83.410342639187178</v>
      </c>
      <c r="T500" s="171">
        <v>110.2249450951555</v>
      </c>
      <c r="U500" s="172">
        <v>0.39207891880330381</v>
      </c>
    </row>
    <row r="501" spans="1:21" x14ac:dyDescent="0.15">
      <c r="A501" s="110" t="s">
        <v>30</v>
      </c>
      <c r="B501" s="110" t="s">
        <v>179</v>
      </c>
      <c r="C501" s="110" t="s">
        <v>509</v>
      </c>
      <c r="D501" s="110" t="s">
        <v>515</v>
      </c>
      <c r="E501" s="110" t="s">
        <v>41</v>
      </c>
      <c r="F501" s="110" t="s">
        <v>18</v>
      </c>
      <c r="G501" s="171">
        <v>2.7472703774910001</v>
      </c>
      <c r="H501" s="171">
        <v>8.221517902503896</v>
      </c>
      <c r="I501" s="171">
        <v>10.987707224725071</v>
      </c>
      <c r="J501" s="171">
        <v>16.443036144071701</v>
      </c>
      <c r="K501" s="171">
        <v>21.870675248916861</v>
      </c>
      <c r="L501" s="171">
        <v>32.725953458607179</v>
      </c>
      <c r="M501" s="171">
        <v>32.640300542856423</v>
      </c>
      <c r="N501" s="171">
        <v>49.855646521075393</v>
      </c>
      <c r="O501" s="171">
        <v>76.219378775458409</v>
      </c>
      <c r="P501" s="171">
        <v>115.6046312404724</v>
      </c>
      <c r="Q501" s="171">
        <v>171.89860951632599</v>
      </c>
      <c r="R501" s="171">
        <v>254.6061920602846</v>
      </c>
      <c r="S501" s="171">
        <v>367.33416406579812</v>
      </c>
      <c r="T501" s="171">
        <v>511.80377452921363</v>
      </c>
      <c r="U501" s="172">
        <v>0.48171333963946128</v>
      </c>
    </row>
    <row r="502" spans="1:21" x14ac:dyDescent="0.15">
      <c r="A502" s="110" t="s">
        <v>30</v>
      </c>
      <c r="B502" s="110" t="s">
        <v>157</v>
      </c>
      <c r="C502" s="110" t="s">
        <v>509</v>
      </c>
      <c r="D502" s="110" t="s">
        <v>515</v>
      </c>
      <c r="E502" s="110" t="s">
        <v>41</v>
      </c>
      <c r="F502" s="110" t="s">
        <v>18</v>
      </c>
      <c r="G502" s="171">
        <v>78.089614588490164</v>
      </c>
      <c r="H502" s="171">
        <v>110.1489536777049</v>
      </c>
      <c r="I502" s="171">
        <v>133.1710115636678</v>
      </c>
      <c r="J502" s="171">
        <v>177.58479035597441</v>
      </c>
      <c r="K502" s="171">
        <v>229.64209011362709</v>
      </c>
      <c r="L502" s="171">
        <v>436.34604611476237</v>
      </c>
      <c r="M502" s="171">
        <v>456.96420759998989</v>
      </c>
      <c r="N502" s="171">
        <v>650.25421297837249</v>
      </c>
      <c r="O502" s="171">
        <v>925.33009349382326</v>
      </c>
      <c r="P502" s="171">
        <v>1298.884781386103</v>
      </c>
      <c r="Q502" s="171">
        <v>1831.794542446032</v>
      </c>
      <c r="R502" s="171">
        <v>2578.761661944242</v>
      </c>
      <c r="S502" s="171">
        <v>3604.1086953172749</v>
      </c>
      <c r="T502" s="171">
        <v>5010.0313559306769</v>
      </c>
      <c r="U502" s="172">
        <v>0.40787943633197132</v>
      </c>
    </row>
    <row r="503" spans="1:21" x14ac:dyDescent="0.15">
      <c r="A503" s="110" t="s">
        <v>30</v>
      </c>
      <c r="B503" s="110" t="s">
        <v>183</v>
      </c>
      <c r="C503" s="110" t="s">
        <v>509</v>
      </c>
      <c r="D503" s="110" t="s">
        <v>513</v>
      </c>
      <c r="E503" s="110" t="s">
        <v>41</v>
      </c>
      <c r="F503" s="110" t="s">
        <v>41</v>
      </c>
      <c r="G503" s="171">
        <v>22.084167021631831</v>
      </c>
      <c r="H503" s="171">
        <v>33.044686103311477</v>
      </c>
      <c r="I503" s="171">
        <v>142.84019392142591</v>
      </c>
      <c r="J503" s="171">
        <v>175.5568158982056</v>
      </c>
      <c r="K503" s="171">
        <v>404.77152216932882</v>
      </c>
      <c r="L503" s="171">
        <v>556.50483856361507</v>
      </c>
      <c r="M503" s="171">
        <v>555.04831073127343</v>
      </c>
      <c r="N503" s="171">
        <v>662.55774710341154</v>
      </c>
      <c r="O503" s="171">
        <v>787.7090401333345</v>
      </c>
      <c r="P503" s="171">
        <v>933.38113120571279</v>
      </c>
      <c r="Q503" s="171">
        <v>1136.690523895476</v>
      </c>
      <c r="R503" s="171">
        <v>1406.6431357660781</v>
      </c>
      <c r="S503" s="171">
        <v>1736.7934510156999</v>
      </c>
      <c r="T503" s="171">
        <v>2135.4607365159231</v>
      </c>
      <c r="U503" s="172">
        <v>0.21225616321306151</v>
      </c>
    </row>
    <row r="504" spans="1:21" x14ac:dyDescent="0.15">
      <c r="A504" s="110" t="s">
        <v>30</v>
      </c>
      <c r="B504" s="110" t="s">
        <v>153</v>
      </c>
      <c r="C504" s="110" t="s">
        <v>509</v>
      </c>
      <c r="D504" s="110" t="s">
        <v>515</v>
      </c>
      <c r="E504" s="110" t="s">
        <v>41</v>
      </c>
      <c r="F504" s="110" t="s">
        <v>18</v>
      </c>
      <c r="G504" s="171">
        <v>131.1799521084931</v>
      </c>
      <c r="H504" s="171">
        <v>166.32492005333441</v>
      </c>
      <c r="I504" s="171">
        <v>165.91437909334849</v>
      </c>
      <c r="J504" s="171">
        <v>316.80249637578152</v>
      </c>
      <c r="K504" s="171">
        <v>438.50703874078312</v>
      </c>
      <c r="L504" s="171">
        <v>896.69112476583678</v>
      </c>
      <c r="M504" s="171">
        <v>795.33532322760152</v>
      </c>
      <c r="N504" s="171">
        <v>975.53726378746615</v>
      </c>
      <c r="O504" s="171">
        <v>1248.3169910446561</v>
      </c>
      <c r="P504" s="171">
        <v>1606.024599725675</v>
      </c>
      <c r="Q504" s="171">
        <v>2062.792059495061</v>
      </c>
      <c r="R504" s="171">
        <v>2644.3142678841932</v>
      </c>
      <c r="S504" s="171">
        <v>3384.4157759483019</v>
      </c>
      <c r="T504" s="171">
        <v>4310.6995064174307</v>
      </c>
      <c r="U504" s="172">
        <v>0.27308318698026479</v>
      </c>
    </row>
    <row r="505" spans="1:21" x14ac:dyDescent="0.15">
      <c r="A505" s="110" t="s">
        <v>30</v>
      </c>
      <c r="B505" s="110" t="s">
        <v>27</v>
      </c>
      <c r="C505" s="110" t="s">
        <v>509</v>
      </c>
      <c r="D505" s="110" t="s">
        <v>514</v>
      </c>
      <c r="E505" s="110" t="s">
        <v>41</v>
      </c>
      <c r="F505" s="110" t="s">
        <v>18</v>
      </c>
      <c r="G505" s="171">
        <v>557.6252172962038</v>
      </c>
      <c r="H505" s="171">
        <v>804.08736184724592</v>
      </c>
      <c r="I505" s="171">
        <v>1362.4756958659079</v>
      </c>
      <c r="J505" s="171">
        <v>2915.7845300429708</v>
      </c>
      <c r="K505" s="171">
        <v>5967.5738472086978</v>
      </c>
      <c r="L505" s="171">
        <v>7509.9717906102633</v>
      </c>
      <c r="M505" s="171">
        <v>10439.230973746509</v>
      </c>
      <c r="N505" s="171">
        <v>13854.67527327604</v>
      </c>
      <c r="O505" s="171">
        <v>18263.012113322831</v>
      </c>
      <c r="P505" s="171">
        <v>24580.797521259141</v>
      </c>
      <c r="Q505" s="171">
        <v>32821.151030939152</v>
      </c>
      <c r="R505" s="171">
        <v>43502.832675481957</v>
      </c>
      <c r="S505" s="171">
        <v>57272.874543153848</v>
      </c>
      <c r="T505" s="171">
        <v>74884.201331396645</v>
      </c>
      <c r="U505" s="172">
        <v>0.32509176961694641</v>
      </c>
    </row>
    <row r="506" spans="1:21" x14ac:dyDescent="0.15">
      <c r="A506" s="110" t="s">
        <v>30</v>
      </c>
      <c r="B506" s="110" t="s">
        <v>186</v>
      </c>
      <c r="C506" s="110" t="s">
        <v>509</v>
      </c>
      <c r="D506" s="110" t="s">
        <v>515</v>
      </c>
      <c r="E506" s="110" t="s">
        <v>41</v>
      </c>
      <c r="F506" s="110" t="s">
        <v>18</v>
      </c>
      <c r="G506" s="171">
        <v>0</v>
      </c>
      <c r="H506" s="171">
        <v>1.101489536777049</v>
      </c>
      <c r="I506" s="171">
        <v>4.3950828898900269</v>
      </c>
      <c r="J506" s="171">
        <v>4.3848096384191209</v>
      </c>
      <c r="K506" s="171">
        <v>10.93533762445843</v>
      </c>
      <c r="L506" s="171">
        <v>10.90865115286906</v>
      </c>
      <c r="M506" s="171">
        <v>10.880100180952139</v>
      </c>
      <c r="N506" s="171">
        <v>15.536164356277981</v>
      </c>
      <c r="O506" s="171">
        <v>21.936198040653888</v>
      </c>
      <c r="P506" s="171">
        <v>30.879563002107449</v>
      </c>
      <c r="Q506" s="171">
        <v>43.34322105870195</v>
      </c>
      <c r="R506" s="171">
        <v>64.403875076901898</v>
      </c>
      <c r="S506" s="171">
        <v>82.187343690833956</v>
      </c>
      <c r="T506" s="171">
        <v>101.4690210259582</v>
      </c>
      <c r="U506" s="172">
        <v>0.37571557374740427</v>
      </c>
    </row>
    <row r="507" spans="1:21" x14ac:dyDescent="0.15">
      <c r="A507" s="110" t="s">
        <v>30</v>
      </c>
      <c r="B507" s="110" t="s">
        <v>190</v>
      </c>
      <c r="C507" s="110" t="s">
        <v>509</v>
      </c>
      <c r="D507" s="110" t="s">
        <v>515</v>
      </c>
      <c r="E507" s="110" t="s">
        <v>41</v>
      </c>
      <c r="F507" s="110" t="s">
        <v>18</v>
      </c>
      <c r="G507" s="171">
        <v>7.729458457571142</v>
      </c>
      <c r="H507" s="171">
        <v>20.92830119876394</v>
      </c>
      <c r="I507" s="171">
        <v>27.46926806181267</v>
      </c>
      <c r="J507" s="171">
        <v>27.405060240119511</v>
      </c>
      <c r="K507" s="171">
        <v>43.741350497833722</v>
      </c>
      <c r="L507" s="171">
        <v>21.817302305738121</v>
      </c>
      <c r="M507" s="171">
        <v>43.520400723808557</v>
      </c>
      <c r="N507" s="171">
        <v>61.683771090620453</v>
      </c>
      <c r="O507" s="171">
        <v>87.334089308023565</v>
      </c>
      <c r="P507" s="171">
        <v>123.50768604881</v>
      </c>
      <c r="Q507" s="171">
        <v>174.41328721645121</v>
      </c>
      <c r="R507" s="171">
        <v>245.92601801717251</v>
      </c>
      <c r="S507" s="171">
        <v>338.48636962025529</v>
      </c>
      <c r="T507" s="171">
        <v>450.21305696761351</v>
      </c>
      <c r="U507" s="172">
        <v>0.39624214522290191</v>
      </c>
    </row>
    <row r="508" spans="1:21" x14ac:dyDescent="0.15">
      <c r="A508" s="110" t="s">
        <v>30</v>
      </c>
      <c r="B508" s="110" t="s">
        <v>191</v>
      </c>
      <c r="C508" s="110" t="s">
        <v>509</v>
      </c>
      <c r="D508" s="110" t="s">
        <v>515</v>
      </c>
      <c r="E508" s="110" t="s">
        <v>41</v>
      </c>
      <c r="F508" s="110" t="s">
        <v>18</v>
      </c>
      <c r="G508" s="171">
        <v>4.1209055662365</v>
      </c>
      <c r="H508" s="171">
        <v>5.4810119350025968</v>
      </c>
      <c r="I508" s="171">
        <v>6.5926243348350404</v>
      </c>
      <c r="J508" s="171">
        <v>19.73164337288604</v>
      </c>
      <c r="K508" s="171">
        <v>30.61894534848361</v>
      </c>
      <c r="L508" s="171">
        <v>44.725469726763137</v>
      </c>
      <c r="M508" s="171">
        <v>55.488510922855923</v>
      </c>
      <c r="N508" s="171">
        <v>80.253861742804744</v>
      </c>
      <c r="O508" s="171">
        <v>115.7337918442858</v>
      </c>
      <c r="P508" s="171">
        <v>166.0893600813194</v>
      </c>
      <c r="Q508" s="171">
        <v>237.51106556612081</v>
      </c>
      <c r="R508" s="171">
        <v>338.60727053098589</v>
      </c>
      <c r="S508" s="171">
        <v>470.61470206865482</v>
      </c>
      <c r="T508" s="171">
        <v>631.99508306428788</v>
      </c>
      <c r="U508" s="172">
        <v>0.41556589229879681</v>
      </c>
    </row>
    <row r="509" spans="1:21" x14ac:dyDescent="0.15">
      <c r="A509" s="110" t="s">
        <v>30</v>
      </c>
      <c r="B509" s="110" t="s">
        <v>31</v>
      </c>
      <c r="C509" s="110" t="s">
        <v>509</v>
      </c>
      <c r="D509" s="110" t="s">
        <v>509</v>
      </c>
      <c r="E509" s="110" t="s">
        <v>41</v>
      </c>
      <c r="F509" s="110" t="s">
        <v>41</v>
      </c>
      <c r="G509" s="171">
        <v>27590.038041483749</v>
      </c>
      <c r="H509" s="171">
        <v>47894.4239577181</v>
      </c>
      <c r="I509" s="171">
        <v>70556.179131177792</v>
      </c>
      <c r="J509" s="171">
        <v>98434.326275436295</v>
      </c>
      <c r="K509" s="171">
        <v>131956.62902253479</v>
      </c>
      <c r="L509" s="171">
        <v>179968.39963225479</v>
      </c>
      <c r="M509" s="171">
        <v>236634.85837532391</v>
      </c>
      <c r="N509" s="171">
        <v>317527.68992183212</v>
      </c>
      <c r="O509" s="171">
        <v>425550.95297246531</v>
      </c>
      <c r="P509" s="171">
        <v>569696.89178276691</v>
      </c>
      <c r="Q509" s="171">
        <v>757700.00594944577</v>
      </c>
      <c r="R509" s="171">
        <v>998484.66360328044</v>
      </c>
      <c r="S509" s="171">
        <v>1305005.4493179419</v>
      </c>
      <c r="T509" s="171">
        <v>1691416.910893199</v>
      </c>
      <c r="U509" s="172">
        <v>0.3244164430050589</v>
      </c>
    </row>
    <row r="510" spans="1:21" x14ac:dyDescent="0.15">
      <c r="A510" s="110" t="s">
        <v>30</v>
      </c>
      <c r="B510" s="110" t="s">
        <v>32</v>
      </c>
      <c r="C510" s="110" t="s">
        <v>509</v>
      </c>
      <c r="D510" s="110" t="s">
        <v>509</v>
      </c>
      <c r="E510" s="110" t="s">
        <v>41</v>
      </c>
      <c r="F510" s="110" t="s">
        <v>41</v>
      </c>
      <c r="G510" s="171">
        <v>100</v>
      </c>
      <c r="H510" s="171">
        <v>200</v>
      </c>
      <c r="I510" s="171">
        <v>300</v>
      </c>
      <c r="J510" s="171">
        <v>500</v>
      </c>
      <c r="K510" s="171">
        <v>800</v>
      </c>
      <c r="L510" s="171">
        <v>1100</v>
      </c>
      <c r="M510" s="171">
        <v>1300</v>
      </c>
      <c r="N510" s="171">
        <v>1684.1193363517459</v>
      </c>
      <c r="O510" s="171">
        <v>2174.233488063519</v>
      </c>
      <c r="P510" s="171">
        <v>2797.4402024854139</v>
      </c>
      <c r="Q510" s="171">
        <v>3587.187808239119</v>
      </c>
      <c r="R510" s="171">
        <v>4584.6195474272563</v>
      </c>
      <c r="S510" s="171">
        <v>5840.1693192797738</v>
      </c>
      <c r="T510" s="171">
        <v>7415.4488615087512</v>
      </c>
      <c r="U510" s="172">
        <v>0.28241245534372172</v>
      </c>
    </row>
    <row r="511" spans="1:21" x14ac:dyDescent="0.15">
      <c r="A511" s="110" t="s">
        <v>30</v>
      </c>
      <c r="B511" s="110" t="s">
        <v>195</v>
      </c>
      <c r="C511" s="110" t="s">
        <v>509</v>
      </c>
      <c r="D511" s="110" t="s">
        <v>515</v>
      </c>
      <c r="E511" s="110" t="s">
        <v>41</v>
      </c>
      <c r="F511" s="110" t="s">
        <v>18</v>
      </c>
      <c r="G511" s="171">
        <v>6.00799763823494</v>
      </c>
      <c r="H511" s="171">
        <v>8.7337105371052246</v>
      </c>
      <c r="I511" s="171">
        <v>8.7121530584845068</v>
      </c>
      <c r="J511" s="171">
        <v>15.562785609159061</v>
      </c>
      <c r="K511" s="171">
        <v>16.949773317910569</v>
      </c>
      <c r="L511" s="171">
        <v>28.362492997459551</v>
      </c>
      <c r="M511" s="171">
        <v>36.992340615237268</v>
      </c>
      <c r="N511" s="171">
        <v>52.622320260807378</v>
      </c>
      <c r="O511" s="171">
        <v>74.668995407948813</v>
      </c>
      <c r="P511" s="171">
        <v>105.364206986306</v>
      </c>
      <c r="Q511" s="171">
        <v>148.2632477688027</v>
      </c>
      <c r="R511" s="171">
        <v>208.17365913346941</v>
      </c>
      <c r="S511" s="171">
        <v>285.16435169317231</v>
      </c>
      <c r="T511" s="171">
        <v>377.51567539138591</v>
      </c>
      <c r="U511" s="172">
        <v>0.39353408854198563</v>
      </c>
    </row>
    <row r="512" spans="1:21" x14ac:dyDescent="0.15">
      <c r="A512" s="110" t="s">
        <v>30</v>
      </c>
      <c r="B512" s="110" t="s">
        <v>196</v>
      </c>
      <c r="C512" s="110" t="s">
        <v>509</v>
      </c>
      <c r="D512" s="110" t="s">
        <v>515</v>
      </c>
      <c r="E512" s="110" t="s">
        <v>41</v>
      </c>
      <c r="F512" s="110" t="s">
        <v>18</v>
      </c>
      <c r="G512" s="171">
        <v>1.0291221832080431</v>
      </c>
      <c r="H512" s="171">
        <v>2.055379475625974</v>
      </c>
      <c r="I512" s="171">
        <v>2.7337415575115971</v>
      </c>
      <c r="J512" s="171">
        <v>4.0910273926450396</v>
      </c>
      <c r="K512" s="171">
        <v>5.4676688122292152</v>
      </c>
      <c r="L512" s="171">
        <v>6.5451906917214364</v>
      </c>
      <c r="M512" s="171">
        <v>10.880100180952139</v>
      </c>
      <c r="N512" s="171">
        <v>15.52237704082504</v>
      </c>
      <c r="O512" s="171">
        <v>22.3146015773344</v>
      </c>
      <c r="P512" s="171">
        <v>32.0049304348248</v>
      </c>
      <c r="Q512" s="171">
        <v>45.764694061998973</v>
      </c>
      <c r="R512" s="171">
        <v>64.934081755136361</v>
      </c>
      <c r="S512" s="171">
        <v>89.823746051982212</v>
      </c>
      <c r="T512" s="171">
        <v>120.0654901494882</v>
      </c>
      <c r="U512" s="172">
        <v>0.40918927473468703</v>
      </c>
    </row>
    <row r="513" spans="1:21" x14ac:dyDescent="0.15">
      <c r="A513" s="110" t="s">
        <v>30</v>
      </c>
      <c r="B513" s="110" t="s">
        <v>47</v>
      </c>
      <c r="C513" s="110" t="s">
        <v>509</v>
      </c>
      <c r="D513" s="110" t="s">
        <v>510</v>
      </c>
      <c r="E513" s="110" t="s">
        <v>41</v>
      </c>
      <c r="F513" s="110" t="s">
        <v>2</v>
      </c>
      <c r="G513" s="171">
        <v>4512.1549486173717</v>
      </c>
      <c r="H513" s="171">
        <v>6883.6522262177414</v>
      </c>
      <c r="I513" s="171">
        <v>9600.8106594421115</v>
      </c>
      <c r="J513" s="171">
        <v>15316.467762210719</v>
      </c>
      <c r="K513" s="171">
        <v>23329.339962799739</v>
      </c>
      <c r="L513" s="171">
        <v>28541.439991467389</v>
      </c>
      <c r="M513" s="171">
        <v>37908.454142294919</v>
      </c>
      <c r="N513" s="171">
        <v>52456.254593927857</v>
      </c>
      <c r="O513" s="171">
        <v>72379.847272937564</v>
      </c>
      <c r="P513" s="171">
        <v>97682.568681803241</v>
      </c>
      <c r="Q513" s="171">
        <v>131034.70066524571</v>
      </c>
      <c r="R513" s="171">
        <v>174911.4469119315</v>
      </c>
      <c r="S513" s="171">
        <v>232270.15986200119</v>
      </c>
      <c r="T513" s="171">
        <v>306564.38539444993</v>
      </c>
      <c r="U513" s="172">
        <v>0.34798065841288461</v>
      </c>
    </row>
    <row r="514" spans="1:21" x14ac:dyDescent="0.15">
      <c r="A514" s="110" t="s">
        <v>30</v>
      </c>
      <c r="B514" s="110" t="s">
        <v>48</v>
      </c>
      <c r="C514" s="110" t="s">
        <v>509</v>
      </c>
      <c r="D514" s="110" t="s">
        <v>511</v>
      </c>
      <c r="E514" s="110" t="s">
        <v>41</v>
      </c>
      <c r="F514" s="110" t="s">
        <v>2</v>
      </c>
      <c r="G514" s="171">
        <v>33.126250532447749</v>
      </c>
      <c r="H514" s="171">
        <v>44.05958147108197</v>
      </c>
      <c r="I514" s="171">
        <v>65.926243348350411</v>
      </c>
      <c r="J514" s="171">
        <v>142.50631324862141</v>
      </c>
      <c r="K514" s="171">
        <v>251.51276536254389</v>
      </c>
      <c r="L514" s="171">
        <v>469.07199957336962</v>
      </c>
      <c r="M514" s="171">
        <v>576.6453095904634</v>
      </c>
      <c r="N514" s="171">
        <v>813.62071910892564</v>
      </c>
      <c r="O514" s="171">
        <v>1140.6559231291219</v>
      </c>
      <c r="P514" s="171">
        <v>1590.065192962182</v>
      </c>
      <c r="Q514" s="171">
        <v>2205.469304501808</v>
      </c>
      <c r="R514" s="171">
        <v>3045.738156920554</v>
      </c>
      <c r="S514" s="171">
        <v>4189.8371680035498</v>
      </c>
      <c r="T514" s="171">
        <v>5734.0187441693251</v>
      </c>
      <c r="U514" s="172">
        <v>0.38837630172277549</v>
      </c>
    </row>
    <row r="515" spans="1:21" x14ac:dyDescent="0.15">
      <c r="A515" s="110" t="s">
        <v>30</v>
      </c>
      <c r="B515" s="110" t="s">
        <v>65</v>
      </c>
      <c r="C515" s="110" t="s">
        <v>509</v>
      </c>
      <c r="D515" s="110" t="s">
        <v>42</v>
      </c>
      <c r="E515" s="110" t="s">
        <v>41</v>
      </c>
      <c r="F515" s="110" t="s">
        <v>42</v>
      </c>
      <c r="G515" s="171">
        <v>66.3</v>
      </c>
      <c r="H515" s="171">
        <v>275.37238419426228</v>
      </c>
      <c r="I515" s="171">
        <v>329.39372206622949</v>
      </c>
      <c r="J515" s="171">
        <v>438.21095589698388</v>
      </c>
      <c r="K515" s="171">
        <v>524.89620597400472</v>
      </c>
      <c r="L515" s="171">
        <v>687.24502263075078</v>
      </c>
      <c r="M515" s="171">
        <v>870.40801447617127</v>
      </c>
      <c r="N515" s="171">
        <v>1151.103313315416</v>
      </c>
      <c r="O515" s="171">
        <v>1513.02758984719</v>
      </c>
      <c r="P515" s="171">
        <v>1917.7796552066341</v>
      </c>
      <c r="Q515" s="171">
        <v>2374.6868756110021</v>
      </c>
      <c r="R515" s="171">
        <v>2931.2204205285911</v>
      </c>
      <c r="S515" s="171">
        <v>3608.4457034262232</v>
      </c>
      <c r="T515" s="171">
        <v>4423.7596749209242</v>
      </c>
      <c r="U515" s="172">
        <v>0.2614410192503045</v>
      </c>
    </row>
    <row r="516" spans="1:21" x14ac:dyDescent="0.15">
      <c r="A516" s="110" t="s">
        <v>30</v>
      </c>
      <c r="B516" s="110" t="s">
        <v>49</v>
      </c>
      <c r="C516" s="110" t="s">
        <v>509</v>
      </c>
      <c r="D516" s="110" t="s">
        <v>509</v>
      </c>
      <c r="E516" s="110" t="s">
        <v>41</v>
      </c>
      <c r="F516" s="110" t="s">
        <v>41</v>
      </c>
      <c r="G516" s="171">
        <v>4165.6312526622387</v>
      </c>
      <c r="H516" s="171">
        <v>6176.2383258843283</v>
      </c>
      <c r="I516" s="171">
        <v>9186.7910228203255</v>
      </c>
      <c r="J516" s="171">
        <v>12808.226936311659</v>
      </c>
      <c r="K516" s="171">
        <v>16400.181960968341</v>
      </c>
      <c r="L516" s="171">
        <v>22610.11401268746</v>
      </c>
      <c r="M516" s="171">
        <v>29563.441131237709</v>
      </c>
      <c r="N516" s="171">
        <v>39841.652641756613</v>
      </c>
      <c r="O516" s="171">
        <v>53695.978821186982</v>
      </c>
      <c r="P516" s="171">
        <v>72372.422812479126</v>
      </c>
      <c r="Q516" s="171">
        <v>97551.420449758458</v>
      </c>
      <c r="R516" s="171">
        <v>130115.95910542989</v>
      </c>
      <c r="S516" s="171">
        <v>171787.03670680759</v>
      </c>
      <c r="T516" s="171">
        <v>224560.88103750441</v>
      </c>
      <c r="U516" s="172">
        <v>0.33597095731473048</v>
      </c>
    </row>
    <row r="517" spans="1:21" x14ac:dyDescent="0.15">
      <c r="A517" s="110" t="s">
        <v>30</v>
      </c>
      <c r="B517" s="110" t="s">
        <v>50</v>
      </c>
      <c r="C517" s="110" t="s">
        <v>509</v>
      </c>
      <c r="D517" s="110" t="s">
        <v>42</v>
      </c>
      <c r="E517" s="110" t="s">
        <v>41</v>
      </c>
      <c r="F517" s="110" t="s">
        <v>42</v>
      </c>
      <c r="G517" s="171">
        <v>71.750964999999994</v>
      </c>
      <c r="H517" s="171">
        <v>90.542439923073459</v>
      </c>
      <c r="I517" s="171">
        <v>68.074702560354112</v>
      </c>
      <c r="J517" s="171">
        <v>97.125128237869177</v>
      </c>
      <c r="K517" s="171">
        <v>287.48270099566753</v>
      </c>
      <c r="L517" s="171">
        <v>419.99516268155958</v>
      </c>
      <c r="M517" s="171">
        <v>614.08160289523425</v>
      </c>
      <c r="N517" s="171">
        <v>843.65114134822556</v>
      </c>
      <c r="O517" s="171">
        <v>1147.168014404464</v>
      </c>
      <c r="P517" s="171">
        <v>1541.493181625822</v>
      </c>
      <c r="Q517" s="171">
        <v>2053.8736731133631</v>
      </c>
      <c r="R517" s="171">
        <v>2712.8808694054592</v>
      </c>
      <c r="S517" s="171">
        <v>3551.9381256692609</v>
      </c>
      <c r="T517" s="171">
        <v>4607.3565731023873</v>
      </c>
      <c r="U517" s="172">
        <v>0.33362045564094972</v>
      </c>
    </row>
    <row r="518" spans="1:21" x14ac:dyDescent="0.15">
      <c r="A518" s="110" t="s">
        <v>30</v>
      </c>
      <c r="B518" s="110" t="s">
        <v>37</v>
      </c>
      <c r="C518" s="110" t="s">
        <v>509</v>
      </c>
      <c r="D518" s="110" t="s">
        <v>509</v>
      </c>
      <c r="E518" s="110" t="s">
        <v>41</v>
      </c>
      <c r="F518" s="110" t="s">
        <v>41</v>
      </c>
      <c r="G518" s="171">
        <v>7060.208861164142</v>
      </c>
      <c r="H518" s="171">
        <v>11986.270715655901</v>
      </c>
      <c r="I518" s="171">
        <v>24130.78413832323</v>
      </c>
      <c r="J518" s="171">
        <v>45017.647735528742</v>
      </c>
      <c r="K518" s="171">
        <v>65691.20450597092</v>
      </c>
      <c r="L518" s="171">
        <v>88532.368539842457</v>
      </c>
      <c r="M518" s="171">
        <v>117709.91281147421</v>
      </c>
      <c r="N518" s="171">
        <v>156038.85521718781</v>
      </c>
      <c r="O518" s="171">
        <v>206947.04112216609</v>
      </c>
      <c r="P518" s="171">
        <v>275132.7893601461</v>
      </c>
      <c r="Q518" s="171">
        <v>366650.46036648308</v>
      </c>
      <c r="R518" s="171">
        <v>484407.06093012891</v>
      </c>
      <c r="S518" s="171">
        <v>634499.91918995732</v>
      </c>
      <c r="T518" s="171">
        <v>823944.01267160114</v>
      </c>
      <c r="U518" s="172">
        <v>0.32046343790057308</v>
      </c>
    </row>
    <row r="519" spans="1:21" x14ac:dyDescent="0.15">
      <c r="A519" s="110" t="s">
        <v>30</v>
      </c>
      <c r="B519" s="110" t="s">
        <v>203</v>
      </c>
      <c r="C519" s="110" t="s">
        <v>509</v>
      </c>
      <c r="D519" s="110" t="s">
        <v>42</v>
      </c>
      <c r="E519" s="110" t="s">
        <v>41</v>
      </c>
      <c r="F519" s="110" t="s">
        <v>42</v>
      </c>
      <c r="G519" s="171">
        <v>82.800965000000005</v>
      </c>
      <c r="H519" s="171">
        <v>127.7727862661377</v>
      </c>
      <c r="I519" s="171">
        <v>144.38424817236401</v>
      </c>
      <c r="J519" s="171">
        <v>175.28438235879361</v>
      </c>
      <c r="K519" s="171">
        <v>421.01049854164961</v>
      </c>
      <c r="L519" s="171">
        <v>447.25469726763151</v>
      </c>
      <c r="M519" s="171">
        <v>386.24355642380101</v>
      </c>
      <c r="N519" s="171">
        <v>517.90167760305224</v>
      </c>
      <c r="O519" s="171">
        <v>692.10485808454018</v>
      </c>
      <c r="P519" s="171">
        <v>899.73599177646054</v>
      </c>
      <c r="Q519" s="171">
        <v>1135.581834425599</v>
      </c>
      <c r="R519" s="171">
        <v>1428.6469675068529</v>
      </c>
      <c r="S519" s="171">
        <v>1791.987307186881</v>
      </c>
      <c r="T519" s="171">
        <v>2237.7762060307032</v>
      </c>
      <c r="U519" s="172">
        <v>0.28526780583312589</v>
      </c>
    </row>
    <row r="520" spans="1:21" x14ac:dyDescent="0.15">
      <c r="A520" s="110" t="s">
        <v>30</v>
      </c>
      <c r="B520" s="110" t="s">
        <v>70</v>
      </c>
      <c r="C520" s="110" t="s">
        <v>509</v>
      </c>
      <c r="D520" s="110" t="s">
        <v>515</v>
      </c>
      <c r="E520" s="110" t="s">
        <v>41</v>
      </c>
      <c r="F520" s="110" t="s">
        <v>18</v>
      </c>
      <c r="G520" s="171">
        <v>117.2324597354457</v>
      </c>
      <c r="H520" s="171">
        <v>127.5463883830399</v>
      </c>
      <c r="I520" s="171">
        <v>231.85841882420169</v>
      </c>
      <c r="J520" s="171">
        <v>619.43758539144562</v>
      </c>
      <c r="K520" s="171">
        <v>862.07337144723283</v>
      </c>
      <c r="L520" s="171">
        <v>1297.4441672077101</v>
      </c>
      <c r="M520" s="171">
        <v>1823.829250234118</v>
      </c>
      <c r="N520" s="171">
        <v>2583.2066770161418</v>
      </c>
      <c r="O520" s="171">
        <v>3642.1875597763369</v>
      </c>
      <c r="P520" s="171">
        <v>5105.9302444960267</v>
      </c>
      <c r="Q520" s="171">
        <v>7118.6176481769326</v>
      </c>
      <c r="R520" s="171">
        <v>9730.1697551235884</v>
      </c>
      <c r="S520" s="171">
        <v>13223.49667540042</v>
      </c>
      <c r="T520" s="171">
        <v>17865.541274001349</v>
      </c>
      <c r="U520" s="172">
        <v>0.38540260620205391</v>
      </c>
    </row>
    <row r="521" spans="1:21" x14ac:dyDescent="0.15">
      <c r="A521" s="110" t="s">
        <v>30</v>
      </c>
      <c r="B521" s="110" t="s">
        <v>132</v>
      </c>
      <c r="C521" s="110" t="s">
        <v>509</v>
      </c>
      <c r="D521" s="110" t="s">
        <v>42</v>
      </c>
      <c r="E521" s="110" t="s">
        <v>41</v>
      </c>
      <c r="F521" s="110" t="s">
        <v>42</v>
      </c>
      <c r="G521" s="171">
        <v>121.55</v>
      </c>
      <c r="H521" s="171">
        <v>131.07725487646891</v>
      </c>
      <c r="I521" s="171">
        <v>113.09184457607211</v>
      </c>
      <c r="J521" s="171">
        <v>162.2783071742019</v>
      </c>
      <c r="K521" s="171">
        <v>213.3972798149268</v>
      </c>
      <c r="L521" s="171">
        <v>273.98935789943118</v>
      </c>
      <c r="M521" s="171">
        <v>300.49867483142208</v>
      </c>
      <c r="N521" s="171">
        <v>381.41847492774463</v>
      </c>
      <c r="O521" s="171">
        <v>474.88299574836219</v>
      </c>
      <c r="P521" s="171">
        <v>589.65956937017029</v>
      </c>
      <c r="Q521" s="171">
        <v>730.51013694572543</v>
      </c>
      <c r="R521" s="171">
        <v>903.18145935323878</v>
      </c>
      <c r="S521" s="171">
        <v>1113.769372033076</v>
      </c>
      <c r="T521" s="171">
        <v>1367.807883026042</v>
      </c>
      <c r="U521" s="172">
        <v>0.2417268651378974</v>
      </c>
    </row>
    <row r="522" spans="1:21" x14ac:dyDescent="0.15">
      <c r="A522" s="110" t="s">
        <v>30</v>
      </c>
      <c r="B522" s="110" t="s">
        <v>206</v>
      </c>
      <c r="C522" s="110" t="s">
        <v>509</v>
      </c>
      <c r="D522" s="110" t="s">
        <v>42</v>
      </c>
      <c r="E522" s="110" t="s">
        <v>41</v>
      </c>
      <c r="F522" s="110" t="s">
        <v>42</v>
      </c>
      <c r="G522" s="171">
        <v>154.69999999999999</v>
      </c>
      <c r="H522" s="171">
        <v>165.22343051655741</v>
      </c>
      <c r="I522" s="171">
        <v>219.5958147108197</v>
      </c>
      <c r="J522" s="171">
        <v>272.92657353819033</v>
      </c>
      <c r="K522" s="171">
        <v>392.7368168560451</v>
      </c>
      <c r="L522" s="171">
        <v>446.34604611476237</v>
      </c>
      <c r="M522" s="171">
        <v>499.60450814284633</v>
      </c>
      <c r="N522" s="171">
        <v>641.0804918352768</v>
      </c>
      <c r="O522" s="171">
        <v>825.43299619517165</v>
      </c>
      <c r="P522" s="171">
        <v>1034.787447102703</v>
      </c>
      <c r="Q522" s="171">
        <v>1275.142033786982</v>
      </c>
      <c r="R522" s="171">
        <v>1569.898937305016</v>
      </c>
      <c r="S522" s="171">
        <v>1934.021386058419</v>
      </c>
      <c r="T522" s="171">
        <v>2372.7861005246841</v>
      </c>
      <c r="U522" s="172">
        <v>0.24928564216760621</v>
      </c>
    </row>
    <row r="523" spans="1:21" x14ac:dyDescent="0.15">
      <c r="A523" s="110" t="s">
        <v>30</v>
      </c>
      <c r="B523" s="110" t="s">
        <v>208</v>
      </c>
      <c r="C523" s="110" t="s">
        <v>509</v>
      </c>
      <c r="D523" s="110" t="s">
        <v>515</v>
      </c>
      <c r="E523" s="110" t="s">
        <v>41</v>
      </c>
      <c r="F523" s="110" t="s">
        <v>18</v>
      </c>
      <c r="G523" s="171">
        <v>0</v>
      </c>
      <c r="H523" s="171">
        <v>0</v>
      </c>
      <c r="I523" s="171">
        <v>0</v>
      </c>
      <c r="J523" s="171">
        <v>10.331707710525061</v>
      </c>
      <c r="K523" s="171">
        <v>12.028871386904269</v>
      </c>
      <c r="L523" s="171">
        <v>16.36297672930359</v>
      </c>
      <c r="M523" s="171">
        <v>16.320150271428211</v>
      </c>
      <c r="N523" s="171">
        <v>22.478082330073718</v>
      </c>
      <c r="O523" s="171">
        <v>30.830784951389639</v>
      </c>
      <c r="P523" s="171">
        <v>42.150901239446583</v>
      </c>
      <c r="Q523" s="171">
        <v>57.472242219145613</v>
      </c>
      <c r="R523" s="171">
        <v>78.17892737604376</v>
      </c>
      <c r="S523" s="171">
        <v>103.654688092792</v>
      </c>
      <c r="T523" s="171">
        <v>132.88277411081171</v>
      </c>
      <c r="U523" s="172">
        <v>0.34929329369023621</v>
      </c>
    </row>
    <row r="524" spans="1:21" x14ac:dyDescent="0.15">
      <c r="A524" s="110" t="s">
        <v>30</v>
      </c>
      <c r="B524" s="110" t="s">
        <v>125</v>
      </c>
      <c r="C524" s="110" t="s">
        <v>509</v>
      </c>
      <c r="D524" s="110" t="s">
        <v>514</v>
      </c>
      <c r="E524" s="110" t="s">
        <v>41</v>
      </c>
      <c r="F524" s="110" t="s">
        <v>18</v>
      </c>
      <c r="G524" s="171">
        <v>33.126250532447749</v>
      </c>
      <c r="H524" s="171">
        <v>44.05958147108197</v>
      </c>
      <c r="I524" s="171">
        <v>54.93853612362534</v>
      </c>
      <c r="J524" s="171">
        <v>65.77214457628682</v>
      </c>
      <c r="K524" s="171">
        <v>76.547363371209016</v>
      </c>
      <c r="L524" s="171">
        <v>163.62976729303591</v>
      </c>
      <c r="M524" s="171">
        <v>217.60200361904279</v>
      </c>
      <c r="N524" s="171">
        <v>302.47370525024007</v>
      </c>
      <c r="O524" s="171">
        <v>419.68518896464718</v>
      </c>
      <c r="P524" s="171">
        <v>581.29829351071703</v>
      </c>
      <c r="Q524" s="171">
        <v>800.37576672005696</v>
      </c>
      <c r="R524" s="171">
        <v>1100.1800888005121</v>
      </c>
      <c r="S524" s="171">
        <v>1476.2191405516719</v>
      </c>
      <c r="T524" s="171">
        <v>1914.8759252477571</v>
      </c>
      <c r="U524" s="172">
        <v>0.36434873555074709</v>
      </c>
    </row>
    <row r="525" spans="1:21" x14ac:dyDescent="0.15">
      <c r="A525" s="110" t="s">
        <v>30</v>
      </c>
      <c r="B525" s="110" t="s">
        <v>12</v>
      </c>
      <c r="C525" s="110" t="s">
        <v>509</v>
      </c>
      <c r="D525" s="110" t="s">
        <v>509</v>
      </c>
      <c r="E525" s="110" t="s">
        <v>41</v>
      </c>
      <c r="F525" s="110" t="s">
        <v>41</v>
      </c>
      <c r="G525" s="171">
        <v>266.23846229119488</v>
      </c>
      <c r="H525" s="171">
        <v>318.50366446658029</v>
      </c>
      <c r="I525" s="171">
        <v>538.39765401152829</v>
      </c>
      <c r="J525" s="171">
        <v>957.72144576286814</v>
      </c>
      <c r="K525" s="171">
        <v>1152.4679070903289</v>
      </c>
      <c r="L525" s="171">
        <v>1688.3117011538361</v>
      </c>
      <c r="M525" s="171">
        <v>2013.421935170443</v>
      </c>
      <c r="N525" s="171">
        <v>2482.0598752676451</v>
      </c>
      <c r="O525" s="171">
        <v>3058.8430212193371</v>
      </c>
      <c r="P525" s="171">
        <v>3874.4952782064929</v>
      </c>
      <c r="Q525" s="171">
        <v>4929.1598461769609</v>
      </c>
      <c r="R525" s="171">
        <v>6247.3756525374774</v>
      </c>
      <c r="S525" s="171">
        <v>7887.1477795747851</v>
      </c>
      <c r="T525" s="171">
        <v>9898.9751054137541</v>
      </c>
      <c r="U525" s="172">
        <v>0.25547456740074859</v>
      </c>
    </row>
    <row r="526" spans="1:21" x14ac:dyDescent="0.15">
      <c r="A526" s="110" t="s">
        <v>30</v>
      </c>
      <c r="B526" s="110" t="s">
        <v>209</v>
      </c>
      <c r="C526" s="110" t="s">
        <v>509</v>
      </c>
      <c r="D526" s="110" t="s">
        <v>515</v>
      </c>
      <c r="E526" s="110" t="s">
        <v>41</v>
      </c>
      <c r="F526" s="110" t="s">
        <v>18</v>
      </c>
      <c r="G526" s="171">
        <v>8.6592018891818423</v>
      </c>
      <c r="H526" s="171">
        <v>12.33227685375584</v>
      </c>
      <c r="I526" s="171">
        <v>17.580331559560111</v>
      </c>
      <c r="J526" s="171">
        <v>19.742605396982089</v>
      </c>
      <c r="K526" s="171">
        <v>25.162211873878849</v>
      </c>
      <c r="L526" s="171">
        <v>38.191187686194581</v>
      </c>
      <c r="M526" s="171">
        <v>54.41138100494166</v>
      </c>
      <c r="N526" s="171">
        <v>79.52149425619811</v>
      </c>
      <c r="O526" s="171">
        <v>115.390025844368</v>
      </c>
      <c r="P526" s="171">
        <v>166.39771028651779</v>
      </c>
      <c r="Q526" s="171">
        <v>238.63842854537779</v>
      </c>
      <c r="R526" s="171">
        <v>341.11982292107518</v>
      </c>
      <c r="S526" s="171">
        <v>472.84580379772899</v>
      </c>
      <c r="T526" s="171">
        <v>633.326679705537</v>
      </c>
      <c r="U526" s="172">
        <v>0.4199624572746623</v>
      </c>
    </row>
    <row r="527" spans="1:21" x14ac:dyDescent="0.15">
      <c r="A527" s="110" t="s">
        <v>30</v>
      </c>
      <c r="B527" s="110" t="s">
        <v>13</v>
      </c>
      <c r="C527" s="110" t="s">
        <v>509</v>
      </c>
      <c r="D527" s="110" t="s">
        <v>511</v>
      </c>
      <c r="E527" s="110" t="s">
        <v>41</v>
      </c>
      <c r="F527" s="110" t="s">
        <v>2</v>
      </c>
      <c r="G527" s="171">
        <v>0</v>
      </c>
      <c r="H527" s="171">
        <v>11.014895367770491</v>
      </c>
      <c r="I527" s="171">
        <v>10.987707224725071</v>
      </c>
      <c r="J527" s="171">
        <v>10.9620240960478</v>
      </c>
      <c r="K527" s="171">
        <v>32.806012873375288</v>
      </c>
      <c r="L527" s="171">
        <v>119.99516268155971</v>
      </c>
      <c r="M527" s="171">
        <v>228.48210379999489</v>
      </c>
      <c r="N527" s="171">
        <v>319.23842925348822</v>
      </c>
      <c r="O527" s="171">
        <v>427.34824142198232</v>
      </c>
      <c r="P527" s="171">
        <v>564.28455881362413</v>
      </c>
      <c r="Q527" s="171">
        <v>743.23665556004971</v>
      </c>
      <c r="R527" s="171">
        <v>976.55877010109168</v>
      </c>
      <c r="S527" s="171">
        <v>1278.8908595931759</v>
      </c>
      <c r="T527" s="171">
        <v>1666.143867689603</v>
      </c>
      <c r="U527" s="172">
        <v>0.32820698110698432</v>
      </c>
    </row>
    <row r="528" spans="1:21" x14ac:dyDescent="0.15">
      <c r="A528" s="110" t="s">
        <v>30</v>
      </c>
      <c r="B528" s="110" t="s">
        <v>212</v>
      </c>
      <c r="C528" s="110" t="s">
        <v>509</v>
      </c>
      <c r="D528" s="110" t="s">
        <v>515</v>
      </c>
      <c r="E528" s="110" t="s">
        <v>41</v>
      </c>
      <c r="F528" s="110" t="s">
        <v>18</v>
      </c>
      <c r="G528" s="171">
        <v>5.4945407549820002</v>
      </c>
      <c r="H528" s="171">
        <v>10.96202387000519</v>
      </c>
      <c r="I528" s="171">
        <v>15.382790114615091</v>
      </c>
      <c r="J528" s="171">
        <v>19.73164337288604</v>
      </c>
      <c r="K528" s="171">
        <v>43.741350497833722</v>
      </c>
      <c r="L528" s="171">
        <v>54.543255764345297</v>
      </c>
      <c r="M528" s="171">
        <v>65.280601085712846</v>
      </c>
      <c r="N528" s="171">
        <v>93.940170165914964</v>
      </c>
      <c r="O528" s="171">
        <v>134.8445850673364</v>
      </c>
      <c r="P528" s="171">
        <v>192.99296634378919</v>
      </c>
      <c r="Q528" s="171">
        <v>275.43861253020702</v>
      </c>
      <c r="R528" s="171">
        <v>391.20420201660181</v>
      </c>
      <c r="S528" s="171">
        <v>541.74129463631664</v>
      </c>
      <c r="T528" s="171">
        <v>724.90677115307642</v>
      </c>
      <c r="U528" s="172">
        <v>0.41044728383620632</v>
      </c>
    </row>
    <row r="529" spans="1:21" x14ac:dyDescent="0.15">
      <c r="A529" s="110" t="s">
        <v>30</v>
      </c>
      <c r="B529" s="110" t="s">
        <v>213</v>
      </c>
      <c r="C529" s="110" t="s">
        <v>509</v>
      </c>
      <c r="D529" s="110" t="s">
        <v>509</v>
      </c>
      <c r="E529" s="110" t="s">
        <v>41</v>
      </c>
      <c r="F529" s="110" t="s">
        <v>41</v>
      </c>
      <c r="G529" s="171">
        <v>0</v>
      </c>
      <c r="H529" s="171">
        <v>0</v>
      </c>
      <c r="I529" s="171">
        <v>0</v>
      </c>
      <c r="J529" s="171">
        <v>0</v>
      </c>
      <c r="K529" s="171">
        <v>0</v>
      </c>
      <c r="L529" s="171">
        <v>0</v>
      </c>
      <c r="M529" s="171">
        <v>100</v>
      </c>
      <c r="N529" s="171">
        <v>136.02086435100469</v>
      </c>
      <c r="O529" s="171">
        <v>182.46492605622049</v>
      </c>
      <c r="P529" s="171">
        <v>241.52236257939671</v>
      </c>
      <c r="Q529" s="171">
        <v>315.62319350614968</v>
      </c>
      <c r="R529" s="171">
        <v>407.41526538928741</v>
      </c>
      <c r="S529" s="171">
        <v>519.73190299872158</v>
      </c>
      <c r="T529" s="171">
        <v>655.54970742985836</v>
      </c>
      <c r="U529" s="172">
        <v>0.30815120875867258</v>
      </c>
    </row>
    <row r="530" spans="1:21" x14ac:dyDescent="0.15">
      <c r="A530" s="110" t="s">
        <v>30</v>
      </c>
      <c r="B530" s="110" t="s">
        <v>214</v>
      </c>
      <c r="C530" s="110" t="s">
        <v>509</v>
      </c>
      <c r="D530" s="110" t="s">
        <v>515</v>
      </c>
      <c r="E530" s="110" t="s">
        <v>41</v>
      </c>
      <c r="F530" s="110" t="s">
        <v>18</v>
      </c>
      <c r="G530" s="171">
        <v>3.4318795551615868</v>
      </c>
      <c r="H530" s="171">
        <v>25.453220215844059</v>
      </c>
      <c r="I530" s="171">
        <v>27.46926806181267</v>
      </c>
      <c r="J530" s="171">
        <v>38.367084336167309</v>
      </c>
      <c r="K530" s="171">
        <v>29.525411586037759</v>
      </c>
      <c r="L530" s="171">
        <v>32.725953458607179</v>
      </c>
      <c r="M530" s="171">
        <v>43.520400723808557</v>
      </c>
      <c r="N530" s="171">
        <v>61.456357759996521</v>
      </c>
      <c r="O530" s="171">
        <v>86.753061738051954</v>
      </c>
      <c r="P530" s="171">
        <v>122.2161959028459</v>
      </c>
      <c r="Q530" s="171">
        <v>170.35249498735041</v>
      </c>
      <c r="R530" s="171">
        <v>237.02426383701501</v>
      </c>
      <c r="S530" s="171">
        <v>322.68358155218311</v>
      </c>
      <c r="T530" s="171">
        <v>424.59076743172238</v>
      </c>
      <c r="U530" s="172">
        <v>0.38460335661699552</v>
      </c>
    </row>
    <row r="531" spans="1:21" x14ac:dyDescent="0.15">
      <c r="A531" s="110" t="s">
        <v>30</v>
      </c>
      <c r="B531" s="110" t="s">
        <v>215</v>
      </c>
      <c r="C531" s="110" t="s">
        <v>509</v>
      </c>
      <c r="D531" s="110" t="s">
        <v>515</v>
      </c>
      <c r="E531" s="110" t="s">
        <v>41</v>
      </c>
      <c r="F531" s="110" t="s">
        <v>18</v>
      </c>
      <c r="G531" s="171">
        <v>11.042083510815919</v>
      </c>
      <c r="H531" s="171">
        <v>13.217874441324589</v>
      </c>
      <c r="I531" s="171">
        <v>15.382790114615091</v>
      </c>
      <c r="J531" s="171">
        <v>31.924048192095601</v>
      </c>
      <c r="K531" s="171">
        <v>31.870675248916861</v>
      </c>
      <c r="L531" s="171">
        <v>31.817302305738121</v>
      </c>
      <c r="M531" s="171">
        <v>53.520400723808557</v>
      </c>
      <c r="N531" s="171">
        <v>74.384261797559361</v>
      </c>
      <c r="O531" s="171">
        <v>103.1228087332705</v>
      </c>
      <c r="P531" s="171">
        <v>142.73516783934741</v>
      </c>
      <c r="Q531" s="171">
        <v>196.85998312630531</v>
      </c>
      <c r="R531" s="171">
        <v>270.62364835960528</v>
      </c>
      <c r="S531" s="171">
        <v>363.89770534061319</v>
      </c>
      <c r="T531" s="171">
        <v>474.83400160904421</v>
      </c>
      <c r="U531" s="172">
        <v>0.3659404908157029</v>
      </c>
    </row>
    <row r="532" spans="1:21" x14ac:dyDescent="0.15">
      <c r="A532" s="110" t="s">
        <v>30</v>
      </c>
      <c r="B532" s="110" t="s">
        <v>124</v>
      </c>
      <c r="C532" s="110" t="s">
        <v>509</v>
      </c>
      <c r="D532" s="110" t="s">
        <v>514</v>
      </c>
      <c r="E532" s="110" t="s">
        <v>41</v>
      </c>
      <c r="F532" s="110" t="s">
        <v>18</v>
      </c>
      <c r="G532" s="171">
        <v>276.05208777039792</v>
      </c>
      <c r="H532" s="171">
        <v>440.5958147108197</v>
      </c>
      <c r="I532" s="171">
        <v>659.26243348350408</v>
      </c>
      <c r="J532" s="171">
        <v>877.18336057056433</v>
      </c>
      <c r="K532" s="171">
        <v>1093.754656265857</v>
      </c>
      <c r="L532" s="171">
        <v>2400.123608384481</v>
      </c>
      <c r="M532" s="171">
        <v>2829.0458250712122</v>
      </c>
      <c r="N532" s="171">
        <v>4043.7284600177518</v>
      </c>
      <c r="O532" s="171">
        <v>5747.534236063374</v>
      </c>
      <c r="P532" s="171">
        <v>8126.6062807730232</v>
      </c>
      <c r="Q532" s="171">
        <v>11433.87715669474</v>
      </c>
      <c r="R532" s="171">
        <v>16013.871171528121</v>
      </c>
      <c r="S532" s="171">
        <v>21831.232922429019</v>
      </c>
      <c r="T532" s="171">
        <v>28764.778712587049</v>
      </c>
      <c r="U532" s="172">
        <v>0.3927998847012919</v>
      </c>
    </row>
    <row r="533" spans="1:21" x14ac:dyDescent="0.15">
      <c r="A533" s="110" t="s">
        <v>30</v>
      </c>
      <c r="B533" s="110" t="s">
        <v>155</v>
      </c>
      <c r="C533" s="110" t="s">
        <v>509</v>
      </c>
      <c r="D533" s="110" t="s">
        <v>515</v>
      </c>
      <c r="E533" s="110" t="s">
        <v>41</v>
      </c>
      <c r="F533" s="110" t="s">
        <v>18</v>
      </c>
      <c r="G533" s="171">
        <v>0.51345688325294014</v>
      </c>
      <c r="H533" s="171">
        <v>0.51219263460132791</v>
      </c>
      <c r="I533" s="171">
        <v>1.0218567718994309</v>
      </c>
      <c r="J533" s="171">
        <v>1.019468240932446</v>
      </c>
      <c r="K533" s="171">
        <v>1.016986399074634</v>
      </c>
      <c r="L533" s="171">
        <v>4.363460461147624</v>
      </c>
      <c r="M533" s="171">
        <v>3.2640300542856422</v>
      </c>
      <c r="N533" s="171">
        <v>5.1463654195940904</v>
      </c>
      <c r="O533" s="171">
        <v>8.0981440150334887</v>
      </c>
      <c r="P533" s="171">
        <v>12.67063030345644</v>
      </c>
      <c r="Q533" s="171">
        <v>19.795379998940351</v>
      </c>
      <c r="R533" s="171">
        <v>30.747326586825221</v>
      </c>
      <c r="S533" s="171">
        <v>46.454532474574712</v>
      </c>
      <c r="T533" s="171">
        <v>67.737174291203289</v>
      </c>
      <c r="U533" s="172">
        <v>0.54224466026886242</v>
      </c>
    </row>
    <row r="534" spans="1:21" x14ac:dyDescent="0.15">
      <c r="A534" s="110" t="s">
        <v>30</v>
      </c>
      <c r="B534" s="110" t="s">
        <v>113</v>
      </c>
      <c r="C534" s="110" t="s">
        <v>509</v>
      </c>
      <c r="D534" s="110" t="s">
        <v>509</v>
      </c>
      <c r="E534" s="110" t="s">
        <v>41</v>
      </c>
      <c r="F534" s="110" t="s">
        <v>41</v>
      </c>
      <c r="G534" s="171">
        <v>5676.1159837905798</v>
      </c>
      <c r="H534" s="171">
        <v>16265.98592748436</v>
      </c>
      <c r="I534" s="171">
        <v>23166.206380475691</v>
      </c>
      <c r="J534" s="171">
        <v>32265.082292335021</v>
      </c>
      <c r="K534" s="171">
        <v>44790.680740439457</v>
      </c>
      <c r="L534" s="171">
        <v>59435.971968456543</v>
      </c>
      <c r="M534" s="171">
        <v>78583.98655734869</v>
      </c>
      <c r="N534" s="171">
        <v>104501.55322397529</v>
      </c>
      <c r="O534" s="171">
        <v>138219.49881846039</v>
      </c>
      <c r="P534" s="171">
        <v>182867.33800455561</v>
      </c>
      <c r="Q534" s="171">
        <v>242036.2782698824</v>
      </c>
      <c r="R534" s="171">
        <v>317917.49899919442</v>
      </c>
      <c r="S534" s="171">
        <v>414354.44566901418</v>
      </c>
      <c r="T534" s="171">
        <v>535664.39068297006</v>
      </c>
      <c r="U534" s="172">
        <v>0.31546657401707301</v>
      </c>
    </row>
    <row r="535" spans="1:21" x14ac:dyDescent="0.15">
      <c r="A535" s="110" t="s">
        <v>30</v>
      </c>
      <c r="B535" s="110" t="s">
        <v>222</v>
      </c>
      <c r="C535" s="110" t="s">
        <v>509</v>
      </c>
      <c r="D535" s="110" t="s">
        <v>515</v>
      </c>
      <c r="E535" s="110" t="s">
        <v>41</v>
      </c>
      <c r="F535" s="110" t="s">
        <v>18</v>
      </c>
      <c r="G535" s="171">
        <v>2.058244366416087</v>
      </c>
      <c r="H535" s="171">
        <v>2.9112368457017408</v>
      </c>
      <c r="I535" s="171">
        <v>8.2012246725347921</v>
      </c>
      <c r="J535" s="171">
        <v>43.848096384191209</v>
      </c>
      <c r="K535" s="171">
        <v>38.273681685604508</v>
      </c>
      <c r="L535" s="171">
        <v>87.269209222952483</v>
      </c>
      <c r="M535" s="171">
        <v>125.1211520809496</v>
      </c>
      <c r="N535" s="171">
        <v>184.80560891090201</v>
      </c>
      <c r="O535" s="171">
        <v>270.7617541477357</v>
      </c>
      <c r="P535" s="171">
        <v>399.39987169381311</v>
      </c>
      <c r="Q535" s="171">
        <v>587.06363242593852</v>
      </c>
      <c r="R535" s="171">
        <v>858.63524885954564</v>
      </c>
      <c r="S535" s="171">
        <v>1224.238272296225</v>
      </c>
      <c r="T535" s="171">
        <v>1685.9497641153489</v>
      </c>
      <c r="U535" s="172">
        <v>0.44997037113310018</v>
      </c>
    </row>
    <row r="536" spans="1:21" x14ac:dyDescent="0.15">
      <c r="A536" s="110" t="s">
        <v>30</v>
      </c>
      <c r="B536" s="110" t="s">
        <v>67</v>
      </c>
      <c r="C536" s="110" t="s">
        <v>509</v>
      </c>
      <c r="D536" s="110" t="s">
        <v>515</v>
      </c>
      <c r="E536" s="110" t="s">
        <v>41</v>
      </c>
      <c r="F536" s="110" t="s">
        <v>18</v>
      </c>
      <c r="G536" s="171">
        <v>22.084167021631831</v>
      </c>
      <c r="H536" s="171">
        <v>16.522343051655739</v>
      </c>
      <c r="I536" s="171">
        <v>32.963121674175213</v>
      </c>
      <c r="J536" s="171">
        <v>76.734168672334619</v>
      </c>
      <c r="K536" s="171">
        <v>196.8360772402518</v>
      </c>
      <c r="L536" s="171">
        <v>130.90381383442869</v>
      </c>
      <c r="M536" s="171">
        <v>163.2015027142821</v>
      </c>
      <c r="N536" s="171">
        <v>256.97026157976211</v>
      </c>
      <c r="O536" s="171">
        <v>400.39184846612858</v>
      </c>
      <c r="P536" s="171">
        <v>617.3351895312295</v>
      </c>
      <c r="Q536" s="171">
        <v>942.02384945988058</v>
      </c>
      <c r="R536" s="171">
        <v>1423.325733601323</v>
      </c>
      <c r="S536" s="171">
        <v>2053.2147851085761</v>
      </c>
      <c r="T536" s="171">
        <v>2902.2212519139239</v>
      </c>
      <c r="U536" s="172">
        <v>0.50859386698531628</v>
      </c>
    </row>
    <row r="537" spans="1:21" x14ac:dyDescent="0.15">
      <c r="A537" s="110" t="s">
        <v>30</v>
      </c>
      <c r="B537" s="110" t="s">
        <v>130</v>
      </c>
      <c r="C537" s="110" t="s">
        <v>509</v>
      </c>
      <c r="D537" s="110" t="s">
        <v>42</v>
      </c>
      <c r="E537" s="110" t="s">
        <v>41</v>
      </c>
      <c r="F537" s="110" t="s">
        <v>42</v>
      </c>
      <c r="G537" s="171">
        <v>210.5</v>
      </c>
      <c r="H537" s="171">
        <v>354.20853514878689</v>
      </c>
      <c r="I537" s="171">
        <v>480.06856806287209</v>
      </c>
      <c r="J537" s="171">
        <v>1573.8818474356151</v>
      </c>
      <c r="K537" s="171">
        <v>2673.3834406114611</v>
      </c>
      <c r="L537" s="171">
        <v>4392.7114415032866</v>
      </c>
      <c r="M537" s="171">
        <v>6013.443806876181</v>
      </c>
      <c r="N537" s="171">
        <v>8335.6935386292571</v>
      </c>
      <c r="O537" s="171">
        <v>11472.13568288048</v>
      </c>
      <c r="P537" s="171">
        <v>15620.725089005149</v>
      </c>
      <c r="Q537" s="171">
        <v>20993.168975812881</v>
      </c>
      <c r="R537" s="171">
        <v>27923.981798757741</v>
      </c>
      <c r="S537" s="171">
        <v>36762.247767831243</v>
      </c>
      <c r="T537" s="171">
        <v>47941.475665979502</v>
      </c>
      <c r="U537" s="172">
        <v>0.34523545737062111</v>
      </c>
    </row>
    <row r="538" spans="1:21" x14ac:dyDescent="0.15">
      <c r="A538" s="110" t="s">
        <v>30</v>
      </c>
      <c r="B538" s="110" t="s">
        <v>69</v>
      </c>
      <c r="C538" s="110" t="s">
        <v>509</v>
      </c>
      <c r="D538" s="110" t="s">
        <v>510</v>
      </c>
      <c r="E538" s="110" t="s">
        <v>41</v>
      </c>
      <c r="F538" s="110" t="s">
        <v>2</v>
      </c>
      <c r="G538" s="171">
        <v>430.64125692182068</v>
      </c>
      <c r="H538" s="171">
        <v>517.70008228521317</v>
      </c>
      <c r="I538" s="171">
        <v>681.2378479329542</v>
      </c>
      <c r="J538" s="171">
        <v>899.98217828552458</v>
      </c>
      <c r="K538" s="171">
        <v>1018.07993283708</v>
      </c>
      <c r="L538" s="171">
        <v>1691.9317938099909</v>
      </c>
      <c r="M538" s="171">
        <v>2158.611875900905</v>
      </c>
      <c r="N538" s="171">
        <v>2642.3591325589659</v>
      </c>
      <c r="O538" s="171">
        <v>3219.9198835177672</v>
      </c>
      <c r="P538" s="171">
        <v>3908.1624927516418</v>
      </c>
      <c r="Q538" s="171">
        <v>4940.7139150356616</v>
      </c>
      <c r="R538" s="171">
        <v>6254.3284045557757</v>
      </c>
      <c r="S538" s="171">
        <v>7894.0929558855678</v>
      </c>
      <c r="T538" s="171">
        <v>9918.6691210376994</v>
      </c>
      <c r="U538" s="172">
        <v>0.24340114500794161</v>
      </c>
    </row>
    <row r="539" spans="1:21" x14ac:dyDescent="0.15">
      <c r="A539" s="110" t="s">
        <v>30</v>
      </c>
      <c r="B539" s="110" t="s">
        <v>223</v>
      </c>
      <c r="C539" s="110" t="s">
        <v>509</v>
      </c>
      <c r="D539" s="110" t="s">
        <v>42</v>
      </c>
      <c r="E539" s="110" t="s">
        <v>41</v>
      </c>
      <c r="F539" s="110" t="s">
        <v>42</v>
      </c>
      <c r="G539" s="171">
        <v>0</v>
      </c>
      <c r="H539" s="171">
        <v>0</v>
      </c>
      <c r="I539" s="171">
        <v>0</v>
      </c>
      <c r="J539" s="171">
        <v>10.9552738974246</v>
      </c>
      <c r="K539" s="171">
        <v>3.2806012873375292</v>
      </c>
      <c r="L539" s="171">
        <v>92.723534799387011</v>
      </c>
      <c r="M539" s="171">
        <v>359.04330597142058</v>
      </c>
      <c r="N539" s="171">
        <v>482.49891923651768</v>
      </c>
      <c r="O539" s="171">
        <v>647.04403359465755</v>
      </c>
      <c r="P539" s="171">
        <v>864.21316239240218</v>
      </c>
      <c r="Q539" s="171">
        <v>1152.1257622924729</v>
      </c>
      <c r="R539" s="171">
        <v>1533.133317174987</v>
      </c>
      <c r="S539" s="171">
        <v>2036.3644774863469</v>
      </c>
      <c r="T539" s="171">
        <v>2692.542767274947</v>
      </c>
      <c r="U539" s="172">
        <v>0.33352835234366379</v>
      </c>
    </row>
    <row r="540" spans="1:21" x14ac:dyDescent="0.15">
      <c r="A540" s="110" t="s">
        <v>30</v>
      </c>
      <c r="B540" s="110" t="s">
        <v>95</v>
      </c>
      <c r="C540" s="110" t="s">
        <v>509</v>
      </c>
      <c r="D540" s="110" t="s">
        <v>511</v>
      </c>
      <c r="E540" s="110" t="s">
        <v>41</v>
      </c>
      <c r="F540" s="110" t="s">
        <v>2</v>
      </c>
      <c r="G540" s="171">
        <v>0</v>
      </c>
      <c r="H540" s="171">
        <v>0</v>
      </c>
      <c r="I540" s="171">
        <v>0.54938536123625337</v>
      </c>
      <c r="J540" s="171">
        <v>0.54810120480239011</v>
      </c>
      <c r="K540" s="171">
        <v>6.5612025746750584</v>
      </c>
      <c r="L540" s="171">
        <v>11.99951626815597</v>
      </c>
      <c r="M540" s="171">
        <v>11.96811019904735</v>
      </c>
      <c r="N540" s="171">
        <v>16.092312825043951</v>
      </c>
      <c r="O540" s="171">
        <v>20.968501554282849</v>
      </c>
      <c r="P540" s="171">
        <v>27.234116081375511</v>
      </c>
      <c r="Q540" s="171">
        <v>35.276717377965312</v>
      </c>
      <c r="R540" s="171">
        <v>45.587244006751419</v>
      </c>
      <c r="S540" s="171">
        <v>58.731745975481758</v>
      </c>
      <c r="T540" s="171">
        <v>75.292661404826774</v>
      </c>
      <c r="U540" s="172">
        <v>0.3004805672584876</v>
      </c>
    </row>
    <row r="541" spans="1:21" x14ac:dyDescent="0.15">
      <c r="A541" s="110" t="s">
        <v>30</v>
      </c>
      <c r="B541" s="110" t="s">
        <v>97</v>
      </c>
      <c r="C541" s="110" t="s">
        <v>509</v>
      </c>
      <c r="D541" s="110" t="s">
        <v>509</v>
      </c>
      <c r="E541" s="110" t="s">
        <v>41</v>
      </c>
      <c r="F541" s="110" t="s">
        <v>41</v>
      </c>
      <c r="G541" s="171">
        <v>287.09417128121379</v>
      </c>
      <c r="H541" s="171">
        <v>440.5958147108197</v>
      </c>
      <c r="I541" s="171">
        <v>450.49599621372778</v>
      </c>
      <c r="J541" s="171">
        <v>701.56954214705934</v>
      </c>
      <c r="K541" s="171">
        <v>888.92627034088116</v>
      </c>
      <c r="L541" s="171">
        <v>1325.413208369692</v>
      </c>
      <c r="M541" s="171">
        <v>1879.6936246094911</v>
      </c>
      <c r="N541" s="171">
        <v>2384.6138436687261</v>
      </c>
      <c r="O541" s="171">
        <v>3000.8146169436918</v>
      </c>
      <c r="P541" s="171">
        <v>3768.1346968743642</v>
      </c>
      <c r="Q541" s="171">
        <v>4720.6475406679219</v>
      </c>
      <c r="R541" s="171">
        <v>5899.7101873522088</v>
      </c>
      <c r="S541" s="171">
        <v>7355.0751106870057</v>
      </c>
      <c r="T541" s="171">
        <v>9131.2059579968172</v>
      </c>
      <c r="U541" s="172">
        <v>0.25332300129408591</v>
      </c>
    </row>
    <row r="542" spans="1:21" x14ac:dyDescent="0.15">
      <c r="A542" s="110" t="s">
        <v>30</v>
      </c>
      <c r="B542" s="110" t="s">
        <v>131</v>
      </c>
      <c r="C542" s="110" t="s">
        <v>509</v>
      </c>
      <c r="D542" s="110" t="s">
        <v>42</v>
      </c>
      <c r="E542" s="110" t="s">
        <v>41</v>
      </c>
      <c r="F542" s="110" t="s">
        <v>42</v>
      </c>
      <c r="G542" s="171">
        <v>77.349999999999994</v>
      </c>
      <c r="H542" s="171">
        <v>77.104267574393447</v>
      </c>
      <c r="I542" s="171">
        <v>115.28780272318031</v>
      </c>
      <c r="J542" s="171">
        <v>423.01382593290731</v>
      </c>
      <c r="K542" s="171">
        <v>458.34884260279568</v>
      </c>
      <c r="L542" s="171">
        <v>479.07199957336962</v>
      </c>
      <c r="M542" s="171">
        <v>592.08535968093952</v>
      </c>
      <c r="N542" s="171">
        <v>777.57554748459154</v>
      </c>
      <c r="O542" s="171">
        <v>1021.6290220933651</v>
      </c>
      <c r="P542" s="171">
        <v>1301.2802858123141</v>
      </c>
      <c r="Q542" s="171">
        <v>1625.4490205954389</v>
      </c>
      <c r="R542" s="171">
        <v>2029.262032893231</v>
      </c>
      <c r="S542" s="171">
        <v>2531.3474730069988</v>
      </c>
      <c r="T542" s="171">
        <v>3143.5393563157741</v>
      </c>
      <c r="U542" s="172">
        <v>0.26933533102636459</v>
      </c>
    </row>
    <row r="543" spans="1:21" x14ac:dyDescent="0.15">
      <c r="A543" s="110" t="s">
        <v>30</v>
      </c>
      <c r="B543" s="110" t="s">
        <v>36</v>
      </c>
      <c r="C543" s="110" t="s">
        <v>509</v>
      </c>
      <c r="D543" s="110" t="s">
        <v>513</v>
      </c>
      <c r="E543" s="110" t="s">
        <v>41</v>
      </c>
      <c r="F543" s="110" t="s">
        <v>41</v>
      </c>
      <c r="G543" s="171">
        <v>11.042083510815919</v>
      </c>
      <c r="H543" s="171">
        <v>22.029790735540981</v>
      </c>
      <c r="I543" s="171">
        <v>21.975414449450131</v>
      </c>
      <c r="J543" s="171">
        <v>21.924048192095601</v>
      </c>
      <c r="K543" s="171">
        <v>32.806012873375288</v>
      </c>
      <c r="L543" s="171">
        <v>32.725953458607179</v>
      </c>
      <c r="M543" s="171">
        <v>32.640300542856423</v>
      </c>
      <c r="N543" s="171">
        <v>40.569605527189907</v>
      </c>
      <c r="O543" s="171">
        <v>50.260798434888912</v>
      </c>
      <c r="P543" s="171">
        <v>62.087909079130952</v>
      </c>
      <c r="Q543" s="171">
        <v>76.500100966223002</v>
      </c>
      <c r="R543" s="171">
        <v>94.03574893761828</v>
      </c>
      <c r="S543" s="171">
        <v>115.3550865797784</v>
      </c>
      <c r="T543" s="171">
        <v>140.93032331864819</v>
      </c>
      <c r="U543" s="172">
        <v>0.23239532663108051</v>
      </c>
    </row>
    <row r="544" spans="1:21" x14ac:dyDescent="0.15">
      <c r="A544" s="110" t="s">
        <v>30</v>
      </c>
      <c r="B544" s="110" t="s">
        <v>115</v>
      </c>
      <c r="C544" s="110" t="s">
        <v>509</v>
      </c>
      <c r="D544" s="110" t="s">
        <v>42</v>
      </c>
      <c r="E544" s="110" t="s">
        <v>41</v>
      </c>
      <c r="F544" s="110" t="s">
        <v>42</v>
      </c>
      <c r="G544" s="171">
        <v>1194.5050000000001</v>
      </c>
      <c r="H544" s="171">
        <v>1428.6319291998329</v>
      </c>
      <c r="I544" s="171">
        <v>1835.1292841661129</v>
      </c>
      <c r="J544" s="171">
        <v>2232.4547595432869</v>
      </c>
      <c r="K544" s="171">
        <v>2932.4735798946072</v>
      </c>
      <c r="L544" s="171">
        <v>4078.765278952781</v>
      </c>
      <c r="M544" s="171">
        <v>6762.5324859027696</v>
      </c>
      <c r="N544" s="171">
        <v>8980.3881624087098</v>
      </c>
      <c r="O544" s="171">
        <v>11901.244179095131</v>
      </c>
      <c r="P544" s="171">
        <v>15500.661060311309</v>
      </c>
      <c r="Q544" s="171">
        <v>19785.522527606608</v>
      </c>
      <c r="R544" s="171">
        <v>25161.1361339871</v>
      </c>
      <c r="S544" s="171">
        <v>31873.639375383362</v>
      </c>
      <c r="T544" s="171">
        <v>40169.685507944043</v>
      </c>
      <c r="U544" s="172">
        <v>0.28985619931425449</v>
      </c>
    </row>
    <row r="545" spans="1:21" x14ac:dyDescent="0.15">
      <c r="A545" s="110" t="s">
        <v>30</v>
      </c>
      <c r="B545" s="110" t="s">
        <v>68</v>
      </c>
      <c r="C545" s="110" t="s">
        <v>509</v>
      </c>
      <c r="D545" s="110" t="s">
        <v>515</v>
      </c>
      <c r="E545" s="110" t="s">
        <v>41</v>
      </c>
      <c r="F545" s="110" t="s">
        <v>18</v>
      </c>
      <c r="G545" s="171">
        <v>49.689375798671627</v>
      </c>
      <c r="H545" s="171">
        <v>77.104267574393447</v>
      </c>
      <c r="I545" s="171">
        <v>92.296740687690573</v>
      </c>
      <c r="J545" s="171">
        <v>120.5822650565258</v>
      </c>
      <c r="K545" s="171">
        <v>164.0300643668765</v>
      </c>
      <c r="L545" s="171">
        <v>305.44223228033371</v>
      </c>
      <c r="M545" s="171">
        <v>402.5637066952292</v>
      </c>
      <c r="N545" s="171">
        <v>575.50362007039871</v>
      </c>
      <c r="O545" s="171">
        <v>822.70432591908229</v>
      </c>
      <c r="P545" s="171">
        <v>1172.480559458744</v>
      </c>
      <c r="Q545" s="171">
        <v>1660.2033836046651</v>
      </c>
      <c r="R545" s="171">
        <v>2344.6864550869518</v>
      </c>
      <c r="S545" s="171">
        <v>3211.775133135438</v>
      </c>
      <c r="T545" s="171">
        <v>4266.0114358991459</v>
      </c>
      <c r="U545" s="172">
        <v>0.40105551000330858</v>
      </c>
    </row>
    <row r="546" spans="1:21" x14ac:dyDescent="0.15">
      <c r="A546" s="110" t="s">
        <v>30</v>
      </c>
      <c r="B546" s="110" t="s">
        <v>127</v>
      </c>
      <c r="C546" s="110" t="s">
        <v>509</v>
      </c>
      <c r="D546" s="110" t="s">
        <v>513</v>
      </c>
      <c r="E546" s="110" t="s">
        <v>41</v>
      </c>
      <c r="F546" s="110" t="s">
        <v>41</v>
      </c>
      <c r="G546" s="171">
        <v>0</v>
      </c>
      <c r="H546" s="171">
        <v>0</v>
      </c>
      <c r="I546" s="171">
        <v>10.987707224725071</v>
      </c>
      <c r="J546" s="171">
        <v>0</v>
      </c>
      <c r="K546" s="171">
        <v>21.870675248916861</v>
      </c>
      <c r="L546" s="171">
        <v>21.817302305738121</v>
      </c>
      <c r="M546" s="171">
        <v>54.400500904760698</v>
      </c>
      <c r="N546" s="171">
        <v>67.865079499868529</v>
      </c>
      <c r="O546" s="171">
        <v>84.870087524096874</v>
      </c>
      <c r="P546" s="171">
        <v>105.445708993369</v>
      </c>
      <c r="Q546" s="171">
        <v>130.65399772614251</v>
      </c>
      <c r="R546" s="171">
        <v>161.45629849744739</v>
      </c>
      <c r="S546" s="171">
        <v>199.0582081927268</v>
      </c>
      <c r="T546" s="171">
        <v>244.39621947850159</v>
      </c>
      <c r="U546" s="172">
        <v>0.23940454261238589</v>
      </c>
    </row>
    <row r="547" spans="1:21" x14ac:dyDescent="0.15">
      <c r="A547" s="110" t="s">
        <v>30</v>
      </c>
      <c r="B547" s="110" t="s">
        <v>228</v>
      </c>
      <c r="C547" s="110" t="s">
        <v>509</v>
      </c>
      <c r="D547" s="110" t="s">
        <v>515</v>
      </c>
      <c r="E547" s="110" t="s">
        <v>41</v>
      </c>
      <c r="F547" s="110" t="s">
        <v>18</v>
      </c>
      <c r="G547" s="171">
        <v>0.34230458883529341</v>
      </c>
      <c r="H547" s="171">
        <v>0.68292351280177055</v>
      </c>
      <c r="I547" s="171">
        <v>3.9797475567954201</v>
      </c>
      <c r="J547" s="171">
        <v>6.1628499467980742</v>
      </c>
      <c r="K547" s="171">
        <v>3.2806012873375292</v>
      </c>
      <c r="L547" s="171">
        <v>5.4543255764345302</v>
      </c>
      <c r="M547" s="171">
        <v>21.760200361904278</v>
      </c>
      <c r="N547" s="171">
        <v>29.821683622477799</v>
      </c>
      <c r="O547" s="171">
        <v>40.796352137764593</v>
      </c>
      <c r="P547" s="171">
        <v>55.700689279220413</v>
      </c>
      <c r="Q547" s="171">
        <v>75.910862824973179</v>
      </c>
      <c r="R547" s="171">
        <v>103.2773581610887</v>
      </c>
      <c r="S547" s="171">
        <v>137.14347469573329</v>
      </c>
      <c r="T547" s="171">
        <v>176.0822459801401</v>
      </c>
      <c r="U547" s="172">
        <v>0.34809907690465192</v>
      </c>
    </row>
    <row r="548" spans="1:21" x14ac:dyDescent="0.15">
      <c r="A548" s="110" t="s">
        <v>30</v>
      </c>
      <c r="B548" s="110" t="s">
        <v>229</v>
      </c>
      <c r="C548" s="110" t="s">
        <v>509</v>
      </c>
      <c r="D548" s="110" t="s">
        <v>515</v>
      </c>
      <c r="E548" s="110" t="s">
        <v>41</v>
      </c>
      <c r="F548" s="110" t="s">
        <v>18</v>
      </c>
      <c r="G548" s="171">
        <v>0</v>
      </c>
      <c r="H548" s="171">
        <v>0</v>
      </c>
      <c r="I548" s="171">
        <v>10.987707224725071</v>
      </c>
      <c r="J548" s="171">
        <v>10.9620240960478</v>
      </c>
      <c r="K548" s="171">
        <v>21.870675248916861</v>
      </c>
      <c r="L548" s="171">
        <v>32.725953458607179</v>
      </c>
      <c r="M548" s="171">
        <v>32.640300542856423</v>
      </c>
      <c r="N548" s="171">
        <v>46.768427707541143</v>
      </c>
      <c r="O548" s="171">
        <v>66.835334209331165</v>
      </c>
      <c r="P548" s="171">
        <v>95.17365019148319</v>
      </c>
      <c r="Q548" s="171">
        <v>135.2628375888452</v>
      </c>
      <c r="R548" s="171">
        <v>191.61423422853099</v>
      </c>
      <c r="S548" s="171">
        <v>264.57561327714888</v>
      </c>
      <c r="T548" s="171">
        <v>353.01402037856502</v>
      </c>
      <c r="U548" s="172">
        <v>0.4051402895434828</v>
      </c>
    </row>
    <row r="549" spans="1:21" x14ac:dyDescent="0.15">
      <c r="A549" s="110" t="s">
        <v>30</v>
      </c>
      <c r="B549" s="110" t="s">
        <v>116</v>
      </c>
      <c r="C549" s="110" t="s">
        <v>509</v>
      </c>
      <c r="D549" s="110" t="s">
        <v>511</v>
      </c>
      <c r="E549" s="110" t="s">
        <v>41</v>
      </c>
      <c r="F549" s="110" t="s">
        <v>2</v>
      </c>
      <c r="G549" s="171">
        <v>253.60219109402229</v>
      </c>
      <c r="H549" s="171">
        <v>462.88538795338042</v>
      </c>
      <c r="I549" s="171">
        <v>1136.509574549822</v>
      </c>
      <c r="J549" s="171">
        <v>2651.9745541810671</v>
      </c>
      <c r="K549" s="171">
        <v>5100.142541831684</v>
      </c>
      <c r="L549" s="171">
        <v>9205.1065420407704</v>
      </c>
      <c r="M549" s="171">
        <v>13379.284342421241</v>
      </c>
      <c r="N549" s="171">
        <v>17555.86242140851</v>
      </c>
      <c r="O549" s="171">
        <v>22982.109419931181</v>
      </c>
      <c r="P549" s="171">
        <v>30013.657903092349</v>
      </c>
      <c r="Q549" s="171">
        <v>39016.590716333812</v>
      </c>
      <c r="R549" s="171">
        <v>50465.203242367832</v>
      </c>
      <c r="S549" s="171">
        <v>65155.886034551593</v>
      </c>
      <c r="T549" s="171">
        <v>84396.267330629067</v>
      </c>
      <c r="U549" s="172">
        <v>0.30097829426265638</v>
      </c>
    </row>
    <row r="550" spans="1:21" x14ac:dyDescent="0.15">
      <c r="A550" s="110" t="s">
        <v>30</v>
      </c>
      <c r="B550" s="110" t="s">
        <v>429</v>
      </c>
      <c r="C550" s="110" t="s">
        <v>509</v>
      </c>
      <c r="D550" s="110" t="s">
        <v>515</v>
      </c>
      <c r="E550" s="110" t="s">
        <v>41</v>
      </c>
      <c r="F550" s="110" t="s">
        <v>18</v>
      </c>
      <c r="G550" s="171">
        <v>0</v>
      </c>
      <c r="H550" s="171">
        <v>0</v>
      </c>
      <c r="I550" s="171">
        <v>0</v>
      </c>
      <c r="J550" s="171">
        <v>0</v>
      </c>
      <c r="K550" s="171">
        <v>0</v>
      </c>
      <c r="L550" s="171">
        <v>0</v>
      </c>
      <c r="M550" s="171">
        <v>65.280601085712846</v>
      </c>
      <c r="N550" s="171">
        <v>93.380315616930275</v>
      </c>
      <c r="O550" s="171">
        <v>133.34291641754129</v>
      </c>
      <c r="P550" s="171">
        <v>189.33580989272241</v>
      </c>
      <c r="Q550" s="171">
        <v>268.31825029262092</v>
      </c>
      <c r="R550" s="171">
        <v>379.36784381995938</v>
      </c>
      <c r="S550" s="171">
        <v>523.30036724120635</v>
      </c>
      <c r="T550" s="171">
        <v>697.53806881544006</v>
      </c>
      <c r="U550" s="172">
        <v>0.40271393038848102</v>
      </c>
    </row>
    <row r="551" spans="1:21" x14ac:dyDescent="0.15">
      <c r="A551" s="110" t="s">
        <v>30</v>
      </c>
      <c r="B551" s="110" t="s">
        <v>33</v>
      </c>
      <c r="C551" s="110" t="s">
        <v>509</v>
      </c>
      <c r="D551" s="110" t="s">
        <v>515</v>
      </c>
      <c r="E551" s="110" t="s">
        <v>41</v>
      </c>
      <c r="F551" s="110" t="s">
        <v>18</v>
      </c>
      <c r="G551" s="171">
        <v>395.80519171856878</v>
      </c>
      <c r="H551" s="171">
        <v>572.98342430315176</v>
      </c>
      <c r="I551" s="171">
        <v>743.92710038889652</v>
      </c>
      <c r="J551" s="171">
        <v>1751.635392757169</v>
      </c>
      <c r="K551" s="171">
        <v>2381.1993555365002</v>
      </c>
      <c r="L551" s="171">
        <v>3230.869952605346</v>
      </c>
      <c r="M551" s="171">
        <v>4127.8858343146539</v>
      </c>
      <c r="N551" s="171">
        <v>5722.5793667765702</v>
      </c>
      <c r="O551" s="171">
        <v>7903.9876044842376</v>
      </c>
      <c r="P551" s="171">
        <v>10859.350964992011</v>
      </c>
      <c r="Q551" s="171">
        <v>14826.032535109131</v>
      </c>
      <c r="R551" s="171">
        <v>19819.33450260781</v>
      </c>
      <c r="S551" s="171">
        <v>26348.07925637165</v>
      </c>
      <c r="T551" s="171">
        <v>34830.247425727197</v>
      </c>
      <c r="U551" s="172">
        <v>0.35618336106045412</v>
      </c>
    </row>
    <row r="552" spans="1:21" x14ac:dyDescent="0.15">
      <c r="A552" s="110" t="s">
        <v>30</v>
      </c>
      <c r="B552" s="110" t="s">
        <v>34</v>
      </c>
      <c r="C552" s="110" t="s">
        <v>509</v>
      </c>
      <c r="D552" s="110" t="s">
        <v>509</v>
      </c>
      <c r="E552" s="110" t="s">
        <v>41</v>
      </c>
      <c r="F552" s="110" t="s">
        <v>41</v>
      </c>
      <c r="G552" s="171">
        <v>9718.0262972548935</v>
      </c>
      <c r="H552" s="171">
        <v>31515.868951416829</v>
      </c>
      <c r="I552" s="171">
        <v>55182.22523536771</v>
      </c>
      <c r="J552" s="171">
        <v>78651.312124803269</v>
      </c>
      <c r="K552" s="171">
        <v>96125.219273215727</v>
      </c>
      <c r="L552" s="171">
        <v>132849.7855787538</v>
      </c>
      <c r="M552" s="171">
        <v>174596.53927231659</v>
      </c>
      <c r="N552" s="171">
        <v>231015.76310150861</v>
      </c>
      <c r="O552" s="171">
        <v>307651.92239682243</v>
      </c>
      <c r="P552" s="171">
        <v>410129.63049224991</v>
      </c>
      <c r="Q552" s="171">
        <v>546804.30850742653</v>
      </c>
      <c r="R552" s="171">
        <v>722676.64468573802</v>
      </c>
      <c r="S552" s="171">
        <v>946853.43042712321</v>
      </c>
      <c r="T552" s="171">
        <v>1229694.976692006</v>
      </c>
      <c r="U552" s="172">
        <v>0.32162676123116007</v>
      </c>
    </row>
    <row r="553" spans="1:21" x14ac:dyDescent="0.15">
      <c r="A553" s="110" t="s">
        <v>30</v>
      </c>
      <c r="B553" s="110" t="s">
        <v>128</v>
      </c>
      <c r="C553" s="110" t="s">
        <v>509</v>
      </c>
      <c r="D553" s="110" t="s">
        <v>510</v>
      </c>
      <c r="E553" s="110" t="s">
        <v>41</v>
      </c>
      <c r="F553" s="110" t="s">
        <v>2</v>
      </c>
      <c r="G553" s="171">
        <v>50.793584149753222</v>
      </c>
      <c r="H553" s="171">
        <v>78.205757111170499</v>
      </c>
      <c r="I553" s="171">
        <v>120.86477947197579</v>
      </c>
      <c r="J553" s="171">
        <v>131.54428915257361</v>
      </c>
      <c r="K553" s="171">
        <v>155.28179426730969</v>
      </c>
      <c r="L553" s="171">
        <v>163.62976729303591</v>
      </c>
      <c r="M553" s="171">
        <v>195.84180325713851</v>
      </c>
      <c r="N553" s="171">
        <v>261.18843847679142</v>
      </c>
      <c r="O553" s="171">
        <v>336.56899080327872</v>
      </c>
      <c r="P553" s="171">
        <v>430.76818230906918</v>
      </c>
      <c r="Q553" s="171">
        <v>547.90191256361197</v>
      </c>
      <c r="R553" s="171">
        <v>692.97167545044908</v>
      </c>
      <c r="S553" s="171">
        <v>872.10514239935685</v>
      </c>
      <c r="T553" s="171">
        <v>1092.625881170469</v>
      </c>
      <c r="U553" s="172">
        <v>0.27835742342764869</v>
      </c>
    </row>
    <row r="554" spans="1:21" x14ac:dyDescent="0.15">
      <c r="A554" s="110" t="s">
        <v>30</v>
      </c>
      <c r="B554" s="110" t="s">
        <v>230</v>
      </c>
      <c r="C554" s="110" t="s">
        <v>509</v>
      </c>
      <c r="D554" s="110" t="s">
        <v>515</v>
      </c>
      <c r="E554" s="110" t="s">
        <v>41</v>
      </c>
      <c r="F554" s="110" t="s">
        <v>18</v>
      </c>
      <c r="G554" s="171">
        <v>11.042083510815919</v>
      </c>
      <c r="H554" s="171">
        <v>22.029790735540981</v>
      </c>
      <c r="I554" s="171">
        <v>21.975414449450131</v>
      </c>
      <c r="J554" s="171">
        <v>27.405060240119511</v>
      </c>
      <c r="K554" s="171">
        <v>32.806012873375288</v>
      </c>
      <c r="L554" s="171">
        <v>54.543255764345297</v>
      </c>
      <c r="M554" s="171">
        <v>65.280601085712846</v>
      </c>
      <c r="N554" s="171">
        <v>91.040196427498401</v>
      </c>
      <c r="O554" s="171">
        <v>126.8020706979277</v>
      </c>
      <c r="P554" s="171">
        <v>176.00261327029011</v>
      </c>
      <c r="Q554" s="171">
        <v>243.56232262158591</v>
      </c>
      <c r="R554" s="171">
        <v>336.06685581933192</v>
      </c>
      <c r="S554" s="171">
        <v>462.44213198899058</v>
      </c>
      <c r="T554" s="171">
        <v>613.03026034639527</v>
      </c>
      <c r="U554" s="172">
        <v>0.37707255848486981</v>
      </c>
    </row>
    <row r="555" spans="1:21" x14ac:dyDescent="0.15">
      <c r="A555" s="110" t="s">
        <v>30</v>
      </c>
      <c r="B555" s="110" t="s">
        <v>35</v>
      </c>
      <c r="C555" s="110" t="s">
        <v>509</v>
      </c>
      <c r="D555" s="110" t="s">
        <v>509</v>
      </c>
      <c r="E555" s="110" t="s">
        <v>41</v>
      </c>
      <c r="F555" s="110" t="s">
        <v>41</v>
      </c>
      <c r="G555" s="171">
        <v>0</v>
      </c>
      <c r="H555" s="171">
        <v>0</v>
      </c>
      <c r="I555" s="171">
        <v>0</v>
      </c>
      <c r="J555" s="171">
        <v>10.9620240960478</v>
      </c>
      <c r="K555" s="171">
        <v>10.93533762445843</v>
      </c>
      <c r="L555" s="171">
        <v>210.90865115286911</v>
      </c>
      <c r="M555" s="171">
        <v>10.880100180952139</v>
      </c>
      <c r="N555" s="171">
        <v>14.23956136033506</v>
      </c>
      <c r="O555" s="171">
        <v>18.580105270232611</v>
      </c>
      <c r="P555" s="171">
        <v>23.69818718246572</v>
      </c>
      <c r="Q555" s="171">
        <v>29.242854955614419</v>
      </c>
      <c r="R555" s="171">
        <v>36.022127120693654</v>
      </c>
      <c r="S555" s="171">
        <v>44.285038267393901</v>
      </c>
      <c r="T555" s="171">
        <v>54.21926420337001</v>
      </c>
      <c r="U555" s="172">
        <v>0.25789913333776893</v>
      </c>
    </row>
    <row r="556" spans="1:21" x14ac:dyDescent="0.15">
      <c r="A556" s="110" t="s">
        <v>30</v>
      </c>
      <c r="B556" s="110" t="s">
        <v>99</v>
      </c>
      <c r="C556" s="110" t="s">
        <v>509</v>
      </c>
      <c r="D556" s="110" t="s">
        <v>509</v>
      </c>
      <c r="E556" s="110" t="s">
        <v>41</v>
      </c>
      <c r="F556" s="110" t="s">
        <v>41</v>
      </c>
      <c r="G556" s="171">
        <v>3420.7012824793128</v>
      </c>
      <c r="H556" s="171">
        <v>4305.6531483210756</v>
      </c>
      <c r="I556" s="171">
        <v>4944.7529932463258</v>
      </c>
      <c r="J556" s="171">
        <v>5193.9491083621342</v>
      </c>
      <c r="K556" s="171">
        <v>7011.5919817758522</v>
      </c>
      <c r="L556" s="171">
        <v>8969.6823411212517</v>
      </c>
      <c r="M556" s="171">
        <v>12745.05216648812</v>
      </c>
      <c r="N556" s="171">
        <v>16246.938914238221</v>
      </c>
      <c r="O556" s="171">
        <v>20652.46204626912</v>
      </c>
      <c r="P556" s="171">
        <v>26170.821598513041</v>
      </c>
      <c r="Q556" s="171">
        <v>33049.596478784442</v>
      </c>
      <c r="R556" s="171">
        <v>41735.165864798597</v>
      </c>
      <c r="S556" s="171">
        <v>52959.113655745561</v>
      </c>
      <c r="T556" s="171">
        <v>66800.540400475802</v>
      </c>
      <c r="U556" s="172">
        <v>0.26700085613938329</v>
      </c>
    </row>
    <row r="557" spans="1:21" x14ac:dyDescent="0.15">
      <c r="A557" s="110" t="s">
        <v>30</v>
      </c>
      <c r="B557" s="110" t="s">
        <v>232</v>
      </c>
      <c r="C557" s="110" t="s">
        <v>509</v>
      </c>
      <c r="D557" s="110" t="s">
        <v>42</v>
      </c>
      <c r="E557" s="110" t="s">
        <v>41</v>
      </c>
      <c r="F557" s="110" t="s">
        <v>42</v>
      </c>
      <c r="G557" s="171">
        <v>2.21</v>
      </c>
      <c r="H557" s="171">
        <v>2.5334259345872132</v>
      </c>
      <c r="I557" s="171">
        <v>32.939372206622963</v>
      </c>
      <c r="J557" s="171">
        <v>54.776369487122977</v>
      </c>
      <c r="K557" s="171">
        <v>82.015032183438237</v>
      </c>
      <c r="L557" s="171">
        <v>109.08651152869059</v>
      </c>
      <c r="M557" s="171">
        <v>195.84180325713851</v>
      </c>
      <c r="N557" s="171">
        <v>265.5052757911912</v>
      </c>
      <c r="O557" s="171">
        <v>358.21776042499079</v>
      </c>
      <c r="P557" s="171">
        <v>465.98836364176032</v>
      </c>
      <c r="Q557" s="171">
        <v>591.35667896061454</v>
      </c>
      <c r="R557" s="171">
        <v>747.92492288338644</v>
      </c>
      <c r="S557" s="171">
        <v>942.62117972334102</v>
      </c>
      <c r="T557" s="171">
        <v>1182.64920864593</v>
      </c>
      <c r="U557" s="172">
        <v>0.29289829799815648</v>
      </c>
    </row>
    <row r="558" spans="1:21" x14ac:dyDescent="0.15">
      <c r="A558" s="110" t="s">
        <v>30</v>
      </c>
      <c r="B558" s="110" t="s">
        <v>71</v>
      </c>
      <c r="C558" s="110" t="s">
        <v>509</v>
      </c>
      <c r="D558" s="110" t="s">
        <v>515</v>
      </c>
      <c r="E558" s="110" t="s">
        <v>41</v>
      </c>
      <c r="F558" s="110" t="s">
        <v>18</v>
      </c>
      <c r="G558" s="171">
        <v>6.2939876011650728</v>
      </c>
      <c r="H558" s="171">
        <v>6.7433189441490953</v>
      </c>
      <c r="I558" s="171">
        <v>7.2760597242129403</v>
      </c>
      <c r="J558" s="171">
        <v>30.14556626413146</v>
      </c>
      <c r="K558" s="171">
        <v>16.403006436687651</v>
      </c>
      <c r="L558" s="171">
        <v>21.817302305738121</v>
      </c>
      <c r="M558" s="171">
        <v>32.640300542856423</v>
      </c>
      <c r="N558" s="171">
        <v>49.41118444025355</v>
      </c>
      <c r="O558" s="171">
        <v>74.329846460096988</v>
      </c>
      <c r="P558" s="171">
        <v>111.2953731545452</v>
      </c>
      <c r="Q558" s="171">
        <v>165.85234382890269</v>
      </c>
      <c r="R558" s="171">
        <v>246.2955451691341</v>
      </c>
      <c r="S558" s="171">
        <v>355.78204708083251</v>
      </c>
      <c r="T558" s="171">
        <v>496.31098492349912</v>
      </c>
      <c r="U558" s="172">
        <v>0.47522106629753358</v>
      </c>
    </row>
    <row r="559" spans="1:21" x14ac:dyDescent="0.15">
      <c r="A559" s="110" t="s">
        <v>30</v>
      </c>
      <c r="B559" s="110" t="s">
        <v>51</v>
      </c>
      <c r="C559" s="110" t="s">
        <v>509</v>
      </c>
      <c r="D559" s="110" t="s">
        <v>511</v>
      </c>
      <c r="E559" s="110" t="s">
        <v>41</v>
      </c>
      <c r="F559" s="110" t="s">
        <v>2</v>
      </c>
      <c r="G559" s="171">
        <v>32.574146356906951</v>
      </c>
      <c r="H559" s="171">
        <v>83.823353748733439</v>
      </c>
      <c r="I559" s="171">
        <v>98.999242094772853</v>
      </c>
      <c r="J559" s="171">
        <v>100.9602419246003</v>
      </c>
      <c r="K559" s="171">
        <v>126.9592698199624</v>
      </c>
      <c r="L559" s="171">
        <v>143.01241661411339</v>
      </c>
      <c r="M559" s="171">
        <v>144.7053324066635</v>
      </c>
      <c r="N559" s="171">
        <v>198.43456524976199</v>
      </c>
      <c r="O559" s="171">
        <v>271.11752494556868</v>
      </c>
      <c r="P559" s="171">
        <v>366.91648823742253</v>
      </c>
      <c r="Q559" s="171">
        <v>473.09729004475298</v>
      </c>
      <c r="R559" s="171">
        <v>608.22644873890101</v>
      </c>
      <c r="S559" s="171">
        <v>779.87691881930857</v>
      </c>
      <c r="T559" s="171">
        <v>995.1034978327184</v>
      </c>
      <c r="U559" s="172">
        <v>0.3171227324183532</v>
      </c>
    </row>
    <row r="560" spans="1:21" x14ac:dyDescent="0.15">
      <c r="A560" s="110" t="s">
        <v>30</v>
      </c>
      <c r="B560" s="110" t="s">
        <v>126</v>
      </c>
      <c r="C560" s="110" t="s">
        <v>509</v>
      </c>
      <c r="D560" s="110" t="s">
        <v>514</v>
      </c>
      <c r="E560" s="110" t="s">
        <v>41</v>
      </c>
      <c r="F560" s="110" t="s">
        <v>18</v>
      </c>
      <c r="G560" s="171">
        <v>132.505002129791</v>
      </c>
      <c r="H560" s="171">
        <v>198.26811661986889</v>
      </c>
      <c r="I560" s="171">
        <v>346.11277757883971</v>
      </c>
      <c r="J560" s="171">
        <v>460.40501203400771</v>
      </c>
      <c r="K560" s="171">
        <v>448.34884260279568</v>
      </c>
      <c r="L560" s="171">
        <v>578.15851110206017</v>
      </c>
      <c r="M560" s="171">
        <v>870.40801447617127</v>
      </c>
      <c r="N560" s="171">
        <v>1230.4351770295721</v>
      </c>
      <c r="O560" s="171">
        <v>1724.9457548191231</v>
      </c>
      <c r="P560" s="171">
        <v>2400.973167791562</v>
      </c>
      <c r="Q560" s="171">
        <v>3321.771546187631</v>
      </c>
      <c r="R560" s="171">
        <v>4572.1915685439808</v>
      </c>
      <c r="S560" s="171">
        <v>6126.0180269974953</v>
      </c>
      <c r="T560" s="171">
        <v>7934.9522518501508</v>
      </c>
      <c r="U560" s="172">
        <v>0.37125223384911182</v>
      </c>
    </row>
    <row r="561" spans="1:21" x14ac:dyDescent="0.15">
      <c r="A561" s="110" t="s">
        <v>30</v>
      </c>
      <c r="B561" s="110" t="s">
        <v>52</v>
      </c>
      <c r="C561" s="110" t="s">
        <v>509</v>
      </c>
      <c r="D561" s="110" t="s">
        <v>42</v>
      </c>
      <c r="E561" s="110" t="s">
        <v>41</v>
      </c>
      <c r="F561" s="110" t="s">
        <v>42</v>
      </c>
      <c r="G561" s="171">
        <v>222.10499999999999</v>
      </c>
      <c r="H561" s="171">
        <v>232.41429225995739</v>
      </c>
      <c r="I561" s="171">
        <v>550.08751585060338</v>
      </c>
      <c r="J561" s="171">
        <v>767.96470020946424</v>
      </c>
      <c r="K561" s="171">
        <v>1203.980672452873</v>
      </c>
      <c r="L561" s="171">
        <v>1528.302026516955</v>
      </c>
      <c r="M561" s="171">
        <v>1832.746808510133</v>
      </c>
      <c r="N561" s="171">
        <v>2220.355645824201</v>
      </c>
      <c r="O561" s="171">
        <v>2744.6172372664082</v>
      </c>
      <c r="P561" s="171">
        <v>3463.4719613042121</v>
      </c>
      <c r="Q561" s="171">
        <v>4356.2861471853266</v>
      </c>
      <c r="R561" s="171">
        <v>5463.4400571376891</v>
      </c>
      <c r="S561" s="171">
        <v>6800.5344069642579</v>
      </c>
      <c r="T561" s="171">
        <v>8428.372701010594</v>
      </c>
      <c r="U561" s="172">
        <v>0.24354938518751151</v>
      </c>
    </row>
    <row r="562" spans="1:21" x14ac:dyDescent="0.15">
      <c r="A562" s="110" t="s">
        <v>30</v>
      </c>
      <c r="B562" s="110" t="s">
        <v>156</v>
      </c>
      <c r="C562" s="110" t="s">
        <v>509</v>
      </c>
      <c r="D562" s="110" t="s">
        <v>515</v>
      </c>
      <c r="E562" s="110" t="s">
        <v>41</v>
      </c>
      <c r="F562" s="110" t="s">
        <v>18</v>
      </c>
      <c r="G562" s="171">
        <v>0.34230458883529341</v>
      </c>
      <c r="H562" s="171">
        <v>0.68512649187532459</v>
      </c>
      <c r="I562" s="171">
        <v>0.68343538937789927</v>
      </c>
      <c r="J562" s="171">
        <v>6.5772144576286813</v>
      </c>
      <c r="K562" s="171">
        <v>7.6547363371209016</v>
      </c>
      <c r="L562" s="171">
        <v>13.090381383442869</v>
      </c>
      <c r="M562" s="171">
        <v>27.200250452380349</v>
      </c>
      <c r="N562" s="171">
        <v>41.034334282287631</v>
      </c>
      <c r="O562" s="171">
        <v>61.555648469384003</v>
      </c>
      <c r="P562" s="171">
        <v>91.869049962393433</v>
      </c>
      <c r="Q562" s="171">
        <v>136.4789608767139</v>
      </c>
      <c r="R562" s="171">
        <v>201.89956778055361</v>
      </c>
      <c r="S562" s="171">
        <v>297.53385008417189</v>
      </c>
      <c r="T562" s="171">
        <v>433.35156709010079</v>
      </c>
      <c r="U562" s="172">
        <v>0.48508904856196589</v>
      </c>
    </row>
    <row r="563" spans="1:21" x14ac:dyDescent="0.15">
      <c r="A563" s="110" t="s">
        <v>30</v>
      </c>
      <c r="B563" s="110" t="s">
        <v>140</v>
      </c>
      <c r="C563" s="110" t="s">
        <v>509</v>
      </c>
      <c r="D563" s="110" t="s">
        <v>42</v>
      </c>
      <c r="E563" s="110" t="s">
        <v>41</v>
      </c>
      <c r="F563" s="110" t="s">
        <v>42</v>
      </c>
      <c r="G563" s="171">
        <v>610.06500000000005</v>
      </c>
      <c r="H563" s="171">
        <v>917.32252585483775</v>
      </c>
      <c r="I563" s="171">
        <v>1391.414203478331</v>
      </c>
      <c r="J563" s="171">
        <v>2519.1209794451229</v>
      </c>
      <c r="K563" s="171">
        <v>3507.089238398758</v>
      </c>
      <c r="L563" s="171">
        <v>4668.4794031609326</v>
      </c>
      <c r="M563" s="171">
        <v>6130.9473449418583</v>
      </c>
      <c r="N563" s="171">
        <v>8256.0268265166142</v>
      </c>
      <c r="O563" s="171">
        <v>11109.07364511354</v>
      </c>
      <c r="P563" s="171">
        <v>14849.348459559829</v>
      </c>
      <c r="Q563" s="171">
        <v>19713.593618819501</v>
      </c>
      <c r="R563" s="171">
        <v>25751.4758875267</v>
      </c>
      <c r="S563" s="171">
        <v>33243.238296700583</v>
      </c>
      <c r="T563" s="171">
        <v>42618.773168709893</v>
      </c>
      <c r="U563" s="172">
        <v>0.31915611182400178</v>
      </c>
    </row>
    <row r="564" spans="1:21" x14ac:dyDescent="0.15">
      <c r="A564" s="110" t="s">
        <v>30</v>
      </c>
      <c r="B564" s="110" t="s">
        <v>81</v>
      </c>
      <c r="C564" s="110" t="s">
        <v>509</v>
      </c>
      <c r="D564" s="110" t="s">
        <v>509</v>
      </c>
      <c r="E564" s="110" t="s">
        <v>41</v>
      </c>
      <c r="F564" s="110" t="s">
        <v>41</v>
      </c>
      <c r="G564" s="171">
        <v>27559.495159899521</v>
      </c>
      <c r="H564" s="171">
        <v>38488.520528134417</v>
      </c>
      <c r="I564" s="171">
        <v>53789.125187351812</v>
      </c>
      <c r="J564" s="171">
        <v>74116.227209321616</v>
      </c>
      <c r="K564" s="171">
        <v>103148.3180130746</v>
      </c>
      <c r="L564" s="171">
        <v>136675.03540409339</v>
      </c>
      <c r="M564" s="171">
        <v>179654.1883942133</v>
      </c>
      <c r="N564" s="171">
        <v>238874.84712620449</v>
      </c>
      <c r="O564" s="171">
        <v>317342.43309777533</v>
      </c>
      <c r="P564" s="171">
        <v>421359.15791874361</v>
      </c>
      <c r="Q564" s="171">
        <v>559227.28681411583</v>
      </c>
      <c r="R564" s="171">
        <v>736283.2680833498</v>
      </c>
      <c r="S564" s="171">
        <v>961582.04153852025</v>
      </c>
      <c r="T564" s="171">
        <v>1245567.3261114091</v>
      </c>
      <c r="U564" s="172">
        <v>0.3186600141242808</v>
      </c>
    </row>
    <row r="565" spans="1:21" x14ac:dyDescent="0.15">
      <c r="A565" s="110" t="s">
        <v>30</v>
      </c>
      <c r="B565" s="110" t="s">
        <v>100</v>
      </c>
      <c r="C565" s="110" t="s">
        <v>509</v>
      </c>
      <c r="D565" s="110" t="s">
        <v>44</v>
      </c>
      <c r="E565" s="110" t="s">
        <v>41</v>
      </c>
      <c r="F565" s="110" t="s">
        <v>44</v>
      </c>
      <c r="G565" s="171">
        <v>20550.878065000001</v>
      </c>
      <c r="H565" s="171">
        <v>29482.661275727791</v>
      </c>
      <c r="I565" s="171">
        <v>39201.370821734949</v>
      </c>
      <c r="J565" s="171">
        <v>45924.260618458793</v>
      </c>
      <c r="K565" s="171">
        <v>58711.663607256458</v>
      </c>
      <c r="L565" s="171">
        <v>96196.890294246288</v>
      </c>
      <c r="M565" s="171">
        <v>149313.54403386611</v>
      </c>
      <c r="N565" s="171">
        <v>190974.34952140279</v>
      </c>
      <c r="O565" s="171">
        <v>242989.42381007591</v>
      </c>
      <c r="P565" s="171">
        <v>308652.03841557383</v>
      </c>
      <c r="Q565" s="171">
        <v>391361.29004271602</v>
      </c>
      <c r="R565" s="171">
        <v>495304.68485902529</v>
      </c>
      <c r="S565" s="171">
        <v>625602.13167039095</v>
      </c>
      <c r="T565" s="171">
        <v>788362.992094054</v>
      </c>
      <c r="U565" s="172">
        <v>0.26833048824793598</v>
      </c>
    </row>
    <row r="566" spans="1:21" x14ac:dyDescent="0.15">
      <c r="A566" s="110" t="s">
        <v>30</v>
      </c>
      <c r="B566" s="110" t="s">
        <v>103</v>
      </c>
      <c r="C566" s="110" t="s">
        <v>509</v>
      </c>
      <c r="D566" s="110" t="s">
        <v>511</v>
      </c>
      <c r="E566" s="110" t="s">
        <v>41</v>
      </c>
      <c r="F566" s="110" t="s">
        <v>2</v>
      </c>
      <c r="G566" s="171">
        <v>0</v>
      </c>
      <c r="H566" s="171">
        <v>0</v>
      </c>
      <c r="I566" s="171">
        <v>21.975414449450131</v>
      </c>
      <c r="J566" s="171">
        <v>43.848096384191209</v>
      </c>
      <c r="K566" s="171">
        <v>43.741350497833722</v>
      </c>
      <c r="L566" s="171">
        <v>43.634604611476242</v>
      </c>
      <c r="M566" s="171">
        <v>43.520400723808557</v>
      </c>
      <c r="N566" s="171">
        <v>59.90618119064915</v>
      </c>
      <c r="O566" s="171">
        <v>79.652369088850335</v>
      </c>
      <c r="P566" s="171">
        <v>105.2972861291244</v>
      </c>
      <c r="Q566" s="171">
        <v>138.5642649887192</v>
      </c>
      <c r="R566" s="171">
        <v>181.6625524595523</v>
      </c>
      <c r="S566" s="171">
        <v>237.43584092633151</v>
      </c>
      <c r="T566" s="171">
        <v>308.73348838299091</v>
      </c>
      <c r="U566" s="172">
        <v>0.32298779091101731</v>
      </c>
    </row>
    <row r="567" spans="1:21" x14ac:dyDescent="0.15">
      <c r="A567" s="110" t="s">
        <v>30</v>
      </c>
      <c r="B567" s="110" t="s">
        <v>238</v>
      </c>
      <c r="C567" s="110" t="s">
        <v>509</v>
      </c>
      <c r="D567" s="110" t="s">
        <v>42</v>
      </c>
      <c r="E567" s="110" t="s">
        <v>41</v>
      </c>
      <c r="F567" s="110" t="s">
        <v>42</v>
      </c>
      <c r="G567" s="171">
        <v>11.381500000000001</v>
      </c>
      <c r="H567" s="171">
        <v>16.522343051655739</v>
      </c>
      <c r="I567" s="171">
        <v>21.959581471081972</v>
      </c>
      <c r="J567" s="171">
        <v>32.865821692273791</v>
      </c>
      <c r="K567" s="171">
        <v>43.741350497833722</v>
      </c>
      <c r="L567" s="171">
        <v>49.088930187910769</v>
      </c>
      <c r="M567" s="171">
        <v>59.840550995236782</v>
      </c>
      <c r="N567" s="171">
        <v>81.657037568618279</v>
      </c>
      <c r="O567" s="171">
        <v>110.92874623418039</v>
      </c>
      <c r="P567" s="171">
        <v>145.4195907959639</v>
      </c>
      <c r="Q567" s="171">
        <v>186.23512718438329</v>
      </c>
      <c r="R567" s="171">
        <v>237.70869359808651</v>
      </c>
      <c r="S567" s="171">
        <v>302.4714101017297</v>
      </c>
      <c r="T567" s="171">
        <v>383.08837240908861</v>
      </c>
      <c r="U567" s="172">
        <v>0.30372561398728259</v>
      </c>
    </row>
    <row r="568" spans="1:21" x14ac:dyDescent="0.15">
      <c r="A568" s="110" t="s">
        <v>190</v>
      </c>
      <c r="B568" s="110" t="s">
        <v>168</v>
      </c>
      <c r="C568" s="110" t="s">
        <v>515</v>
      </c>
      <c r="D568" s="110" t="s">
        <v>515</v>
      </c>
      <c r="E568" s="110" t="s">
        <v>18</v>
      </c>
      <c r="F568" s="110" t="s">
        <v>18</v>
      </c>
      <c r="G568" s="171">
        <v>2.2084167021631829</v>
      </c>
      <c r="H568" s="171">
        <v>5.5074476838852462</v>
      </c>
      <c r="I568" s="171">
        <v>5.4938536123625337</v>
      </c>
      <c r="J568" s="171">
        <v>5.6454424094646187</v>
      </c>
      <c r="K568" s="171">
        <v>10.005833926379459</v>
      </c>
      <c r="L568" s="171">
        <v>11.0722809201621</v>
      </c>
      <c r="M568" s="171">
        <v>11.043301683666421</v>
      </c>
      <c r="N568" s="171">
        <v>15.652256914244941</v>
      </c>
      <c r="O568" s="171">
        <v>22.161025161910981</v>
      </c>
      <c r="P568" s="171">
        <v>31.34007533488554</v>
      </c>
      <c r="Q568" s="171">
        <v>44.2573716311745</v>
      </c>
      <c r="R568" s="171">
        <v>60.841386190816593</v>
      </c>
      <c r="S568" s="171">
        <v>81.370341749500852</v>
      </c>
      <c r="T568" s="171">
        <v>108.2288493526092</v>
      </c>
      <c r="U568" s="172">
        <v>0.38549926802385071</v>
      </c>
    </row>
    <row r="569" spans="1:21" x14ac:dyDescent="0.15">
      <c r="A569" s="110" t="s">
        <v>190</v>
      </c>
      <c r="B569" s="110" t="s">
        <v>30</v>
      </c>
      <c r="C569" s="110" t="s">
        <v>515</v>
      </c>
      <c r="D569" s="110" t="s">
        <v>509</v>
      </c>
      <c r="E569" s="110" t="s">
        <v>18</v>
      </c>
      <c r="F569" s="110" t="s">
        <v>41</v>
      </c>
      <c r="G569" s="171">
        <v>7.729458457571142</v>
      </c>
      <c r="H569" s="171">
        <v>20.92830119876394</v>
      </c>
      <c r="I569" s="171">
        <v>27.46926806181267</v>
      </c>
      <c r="J569" s="171">
        <v>27.405060240119511</v>
      </c>
      <c r="K569" s="171">
        <v>43.741350497833722</v>
      </c>
      <c r="L569" s="171">
        <v>21.817302305738121</v>
      </c>
      <c r="M569" s="171">
        <v>43.520400723808557</v>
      </c>
      <c r="N569" s="171">
        <v>61.683771090620453</v>
      </c>
      <c r="O569" s="171">
        <v>87.334089308023565</v>
      </c>
      <c r="P569" s="171">
        <v>123.50768604881</v>
      </c>
      <c r="Q569" s="171">
        <v>174.41328721645121</v>
      </c>
      <c r="R569" s="171">
        <v>245.92601801717251</v>
      </c>
      <c r="S569" s="171">
        <v>338.48636962025529</v>
      </c>
      <c r="T569" s="171">
        <v>450.21305696761351</v>
      </c>
      <c r="U569" s="172">
        <v>0.39624214522290191</v>
      </c>
    </row>
    <row r="570" spans="1:21" x14ac:dyDescent="0.15">
      <c r="A570" s="110" t="s">
        <v>190</v>
      </c>
      <c r="B570" s="110" t="s">
        <v>31</v>
      </c>
      <c r="C570" s="110" t="s">
        <v>515</v>
      </c>
      <c r="D570" s="110" t="s">
        <v>509</v>
      </c>
      <c r="E570" s="110" t="s">
        <v>18</v>
      </c>
      <c r="F570" s="110" t="s">
        <v>41</v>
      </c>
      <c r="G570" s="171">
        <v>0</v>
      </c>
      <c r="H570" s="171">
        <v>0</v>
      </c>
      <c r="I570" s="171">
        <v>0</v>
      </c>
      <c r="J570" s="171">
        <v>0</v>
      </c>
      <c r="K570" s="171">
        <v>10.93533762445843</v>
      </c>
      <c r="L570" s="171">
        <v>10.90865115286906</v>
      </c>
      <c r="M570" s="171">
        <v>10.880100180952139</v>
      </c>
      <c r="N570" s="171">
        <v>15.42094277265511</v>
      </c>
      <c r="O570" s="171">
        <v>21.833522327005891</v>
      </c>
      <c r="P570" s="171">
        <v>30.8769215122025</v>
      </c>
      <c r="Q570" s="171">
        <v>43.603321804112809</v>
      </c>
      <c r="R570" s="171">
        <v>61.48150450429312</v>
      </c>
      <c r="S570" s="171">
        <v>84.621592405063822</v>
      </c>
      <c r="T570" s="171">
        <v>112.55326424190341</v>
      </c>
      <c r="U570" s="172">
        <v>0.39624214522290191</v>
      </c>
    </row>
    <row r="571" spans="1:21" x14ac:dyDescent="0.15">
      <c r="A571" s="110" t="s">
        <v>190</v>
      </c>
      <c r="B571" s="110" t="s">
        <v>124</v>
      </c>
      <c r="C571" s="110" t="s">
        <v>515</v>
      </c>
      <c r="D571" s="110" t="s">
        <v>514</v>
      </c>
      <c r="E571" s="110" t="s">
        <v>18</v>
      </c>
      <c r="F571" s="110" t="s">
        <v>18</v>
      </c>
      <c r="G571" s="171">
        <v>8.2683121328989575</v>
      </c>
      <c r="H571" s="171">
        <v>10.450932724940641</v>
      </c>
      <c r="I571" s="171">
        <v>15.382790114615091</v>
      </c>
      <c r="J571" s="171">
        <v>15.346833734466919</v>
      </c>
      <c r="K571" s="171">
        <v>4.3741350497833729</v>
      </c>
      <c r="L571" s="171">
        <v>6.5451906917214364</v>
      </c>
      <c r="M571" s="171">
        <v>6.5280601085712844</v>
      </c>
      <c r="N571" s="171">
        <v>9.2525656635930673</v>
      </c>
      <c r="O571" s="171">
        <v>13.10011339620354</v>
      </c>
      <c r="P571" s="171">
        <v>18.526152907321499</v>
      </c>
      <c r="Q571" s="171">
        <v>26.161993082467681</v>
      </c>
      <c r="R571" s="171">
        <v>35.96535144284725</v>
      </c>
      <c r="S571" s="171">
        <v>48.100694630246807</v>
      </c>
      <c r="T571" s="171">
        <v>63.97764493750298</v>
      </c>
      <c r="U571" s="172">
        <v>0.38549926802385093</v>
      </c>
    </row>
    <row r="572" spans="1:21" x14ac:dyDescent="0.15">
      <c r="A572" s="110" t="s">
        <v>190</v>
      </c>
      <c r="B572" s="110" t="s">
        <v>113</v>
      </c>
      <c r="C572" s="110" t="s">
        <v>515</v>
      </c>
      <c r="D572" s="110" t="s">
        <v>509</v>
      </c>
      <c r="E572" s="110" t="s">
        <v>18</v>
      </c>
      <c r="F572" s="110" t="s">
        <v>41</v>
      </c>
      <c r="G572" s="171">
        <v>0</v>
      </c>
      <c r="H572" s="171">
        <v>0</v>
      </c>
      <c r="I572" s="171">
        <v>5.4938536123625337</v>
      </c>
      <c r="J572" s="171">
        <v>5.4810120480239011</v>
      </c>
      <c r="K572" s="171">
        <v>5.4676688122292152</v>
      </c>
      <c r="L572" s="171">
        <v>5.4543255764345302</v>
      </c>
      <c r="M572" s="171">
        <v>5.4400500904760696</v>
      </c>
      <c r="N572" s="171">
        <v>7.7104713863275558</v>
      </c>
      <c r="O572" s="171">
        <v>10.916761163502949</v>
      </c>
      <c r="P572" s="171">
        <v>15.43846075610125</v>
      </c>
      <c r="Q572" s="171">
        <v>21.801660902056401</v>
      </c>
      <c r="R572" s="171">
        <v>30.74075225214656</v>
      </c>
      <c r="S572" s="171">
        <v>42.310796202531911</v>
      </c>
      <c r="T572" s="171">
        <v>56.276632120951689</v>
      </c>
      <c r="U572" s="172">
        <v>0.39624214522290191</v>
      </c>
    </row>
    <row r="573" spans="1:21" x14ac:dyDescent="0.15">
      <c r="A573" s="110" t="s">
        <v>190</v>
      </c>
      <c r="B573" s="110" t="s">
        <v>67</v>
      </c>
      <c r="C573" s="110" t="s">
        <v>515</v>
      </c>
      <c r="D573" s="110" t="s">
        <v>515</v>
      </c>
      <c r="E573" s="110" t="s">
        <v>18</v>
      </c>
      <c r="F573" s="110" t="s">
        <v>18</v>
      </c>
      <c r="G573" s="171">
        <v>0</v>
      </c>
      <c r="H573" s="171">
        <v>0</v>
      </c>
      <c r="I573" s="171">
        <v>0</v>
      </c>
      <c r="J573" s="171">
        <v>21.924048192095601</v>
      </c>
      <c r="K573" s="171">
        <v>21.870675248916861</v>
      </c>
      <c r="L573" s="171">
        <v>21.817302305738121</v>
      </c>
      <c r="M573" s="171">
        <v>0</v>
      </c>
      <c r="N573" s="171">
        <v>21.704892633583899</v>
      </c>
      <c r="O573" s="171">
        <v>27.803842979839239</v>
      </c>
      <c r="P573" s="171">
        <v>35.575361564259417</v>
      </c>
      <c r="Q573" s="171">
        <v>45.453696852286342</v>
      </c>
      <c r="R573" s="171">
        <v>57.986704518902329</v>
      </c>
      <c r="S573" s="171">
        <v>73.859466847468951</v>
      </c>
      <c r="T573" s="171">
        <v>93.560766371557108</v>
      </c>
      <c r="U573" s="172" t="s">
        <v>406</v>
      </c>
    </row>
    <row r="574" spans="1:21" x14ac:dyDescent="0.15">
      <c r="A574" s="110" t="s">
        <v>190</v>
      </c>
      <c r="B574" s="110" t="s">
        <v>97</v>
      </c>
      <c r="C574" s="110" t="s">
        <v>515</v>
      </c>
      <c r="D574" s="110" t="s">
        <v>509</v>
      </c>
      <c r="E574" s="110" t="s">
        <v>18</v>
      </c>
      <c r="F574" s="110" t="s">
        <v>41</v>
      </c>
      <c r="G574" s="171">
        <v>0</v>
      </c>
      <c r="H574" s="171">
        <v>0</v>
      </c>
      <c r="I574" s="171">
        <v>2.197541444945013</v>
      </c>
      <c r="J574" s="171">
        <v>2.740506024011951</v>
      </c>
      <c r="K574" s="171">
        <v>3.2806012873375292</v>
      </c>
      <c r="L574" s="171">
        <v>46.907199957336957</v>
      </c>
      <c r="M574" s="171">
        <v>57.664530959046353</v>
      </c>
      <c r="N574" s="171">
        <v>78.895374682186457</v>
      </c>
      <c r="O574" s="171">
        <v>107.74110408954709</v>
      </c>
      <c r="P574" s="171">
        <v>146.8079377772988</v>
      </c>
      <c r="Q574" s="171">
        <v>199.57897565334909</v>
      </c>
      <c r="R574" s="171">
        <v>263.61409892793512</v>
      </c>
      <c r="S574" s="171">
        <v>338.94517281448071</v>
      </c>
      <c r="T574" s="171">
        <v>433.6641714833799</v>
      </c>
      <c r="U574" s="172">
        <v>0.33406756574907548</v>
      </c>
    </row>
    <row r="575" spans="1:21" x14ac:dyDescent="0.15">
      <c r="A575" s="110" t="s">
        <v>190</v>
      </c>
      <c r="B575" s="110" t="s">
        <v>33</v>
      </c>
      <c r="C575" s="110" t="s">
        <v>515</v>
      </c>
      <c r="D575" s="110" t="s">
        <v>515</v>
      </c>
      <c r="E575" s="110" t="s">
        <v>18</v>
      </c>
      <c r="F575" s="110" t="s">
        <v>18</v>
      </c>
      <c r="G575" s="171">
        <v>0</v>
      </c>
      <c r="H575" s="171">
        <v>0</v>
      </c>
      <c r="I575" s="171">
        <v>0</v>
      </c>
      <c r="J575" s="171">
        <v>0</v>
      </c>
      <c r="K575" s="171">
        <v>0</v>
      </c>
      <c r="L575" s="171">
        <v>21.817302305738121</v>
      </c>
      <c r="M575" s="171">
        <v>34.640300542856423</v>
      </c>
      <c r="N575" s="171">
        <v>48.98324560498542</v>
      </c>
      <c r="O575" s="171">
        <v>69.149865502142092</v>
      </c>
      <c r="P575" s="171">
        <v>97.461211788195442</v>
      </c>
      <c r="Q575" s="171">
        <v>137.12242928246141</v>
      </c>
      <c r="R575" s="171">
        <v>187.975062522022</v>
      </c>
      <c r="S575" s="171">
        <v>250.89811121120849</v>
      </c>
      <c r="T575" s="171">
        <v>332.99921883611211</v>
      </c>
      <c r="U575" s="172">
        <v>0.38168421095836558</v>
      </c>
    </row>
    <row r="576" spans="1:21" x14ac:dyDescent="0.15">
      <c r="A576" s="110" t="s">
        <v>190</v>
      </c>
      <c r="B576" s="110" t="s">
        <v>81</v>
      </c>
      <c r="C576" s="110" t="s">
        <v>515</v>
      </c>
      <c r="D576" s="110" t="s">
        <v>509</v>
      </c>
      <c r="E576" s="110" t="s">
        <v>18</v>
      </c>
      <c r="F576" s="110" t="s">
        <v>41</v>
      </c>
      <c r="G576" s="171">
        <v>19.629511857177459</v>
      </c>
      <c r="H576" s="171">
        <v>36.349154713642633</v>
      </c>
      <c r="I576" s="171">
        <v>46.148370343845293</v>
      </c>
      <c r="J576" s="171">
        <v>46.073387275688923</v>
      </c>
      <c r="K576" s="171">
        <v>40.493555223369569</v>
      </c>
      <c r="L576" s="171">
        <v>25.122623605057441</v>
      </c>
      <c r="M576" s="171">
        <v>25.056870716732782</v>
      </c>
      <c r="N576" s="171">
        <v>35.514431205424721</v>
      </c>
      <c r="O576" s="171">
        <v>50.28260191909456</v>
      </c>
      <c r="P576" s="171">
        <v>71.109550242602353</v>
      </c>
      <c r="Q576" s="171">
        <v>100.4184501148718</v>
      </c>
      <c r="R576" s="171">
        <v>141.59190487338711</v>
      </c>
      <c r="S576" s="171">
        <v>194.883527308862</v>
      </c>
      <c r="T576" s="171">
        <v>259.21016754910352</v>
      </c>
      <c r="U576" s="172">
        <v>0.39624214522290191</v>
      </c>
    </row>
    <row r="577" spans="1:21" x14ac:dyDescent="0.15">
      <c r="A577" s="110" t="s">
        <v>191</v>
      </c>
      <c r="B577" s="110" t="s">
        <v>30</v>
      </c>
      <c r="C577" s="110" t="s">
        <v>515</v>
      </c>
      <c r="D577" s="110" t="s">
        <v>509</v>
      </c>
      <c r="E577" s="110" t="s">
        <v>18</v>
      </c>
      <c r="F577" s="110" t="s">
        <v>41</v>
      </c>
      <c r="G577" s="171">
        <v>4.1209055662365</v>
      </c>
      <c r="H577" s="171">
        <v>5.4810119350025968</v>
      </c>
      <c r="I577" s="171">
        <v>6.5926243348350404</v>
      </c>
      <c r="J577" s="171">
        <v>19.73164337288604</v>
      </c>
      <c r="K577" s="171">
        <v>30.61894534848361</v>
      </c>
      <c r="L577" s="171">
        <v>44.725469726763137</v>
      </c>
      <c r="M577" s="171">
        <v>55.488510922855923</v>
      </c>
      <c r="N577" s="171">
        <v>80.253861742804744</v>
      </c>
      <c r="O577" s="171">
        <v>115.7337918442858</v>
      </c>
      <c r="P577" s="171">
        <v>166.0893600813194</v>
      </c>
      <c r="Q577" s="171">
        <v>237.51106556612081</v>
      </c>
      <c r="R577" s="171">
        <v>338.60727053098589</v>
      </c>
      <c r="S577" s="171">
        <v>470.61470206865482</v>
      </c>
      <c r="T577" s="171">
        <v>631.99508306428788</v>
      </c>
      <c r="U577" s="172">
        <v>0.41556589229879681</v>
      </c>
    </row>
    <row r="578" spans="1:21" x14ac:dyDescent="0.15">
      <c r="A578" s="110" t="s">
        <v>191</v>
      </c>
      <c r="B578" s="110" t="s">
        <v>31</v>
      </c>
      <c r="C578" s="110" t="s">
        <v>515</v>
      </c>
      <c r="D578" s="110" t="s">
        <v>509</v>
      </c>
      <c r="E578" s="110" t="s">
        <v>18</v>
      </c>
      <c r="F578" s="110" t="s">
        <v>41</v>
      </c>
      <c r="G578" s="171">
        <v>0</v>
      </c>
      <c r="H578" s="171">
        <v>0</v>
      </c>
      <c r="I578" s="171">
        <v>0</v>
      </c>
      <c r="J578" s="171">
        <v>4.3848096384191209</v>
      </c>
      <c r="K578" s="171">
        <v>5.4676688122292152</v>
      </c>
      <c r="L578" s="171">
        <v>6.5451906917214364</v>
      </c>
      <c r="M578" s="171">
        <v>6.5280601085712844</v>
      </c>
      <c r="N578" s="171">
        <v>9.4416307932711483</v>
      </c>
      <c r="O578" s="171">
        <v>13.6157402169748</v>
      </c>
      <c r="P578" s="171">
        <v>19.539924715449349</v>
      </c>
      <c r="Q578" s="171">
        <v>27.942478301896571</v>
      </c>
      <c r="R578" s="171">
        <v>39.836149474233643</v>
      </c>
      <c r="S578" s="171">
        <v>55.366435537488798</v>
      </c>
      <c r="T578" s="171">
        <v>74.352362713445629</v>
      </c>
      <c r="U578" s="172">
        <v>0.41556589229879681</v>
      </c>
    </row>
    <row r="579" spans="1:21" x14ac:dyDescent="0.15">
      <c r="A579" s="110" t="s">
        <v>191</v>
      </c>
      <c r="B579" s="110" t="s">
        <v>97</v>
      </c>
      <c r="C579" s="110" t="s">
        <v>515</v>
      </c>
      <c r="D579" s="110" t="s">
        <v>509</v>
      </c>
      <c r="E579" s="110" t="s">
        <v>18</v>
      </c>
      <c r="F579" s="110" t="s">
        <v>41</v>
      </c>
      <c r="G579" s="171">
        <v>5.6568593825909934</v>
      </c>
      <c r="H579" s="171">
        <v>7.8778531670294569</v>
      </c>
      <c r="I579" s="171">
        <v>14.284019392142589</v>
      </c>
      <c r="J579" s="171">
        <v>18.635440963281269</v>
      </c>
      <c r="K579" s="171">
        <v>34.993080398266983</v>
      </c>
      <c r="L579" s="171">
        <v>55.634120879632214</v>
      </c>
      <c r="M579" s="171">
        <v>71.808661194284127</v>
      </c>
      <c r="N579" s="171">
        <v>103.85793872598261</v>
      </c>
      <c r="O579" s="171">
        <v>149.77314238672281</v>
      </c>
      <c r="P579" s="171">
        <v>214.93917186994281</v>
      </c>
      <c r="Q579" s="171">
        <v>307.36726132086221</v>
      </c>
      <c r="R579" s="171">
        <v>438.19764421656998</v>
      </c>
      <c r="S579" s="171">
        <v>609.0307909123768</v>
      </c>
      <c r="T579" s="171">
        <v>817.87598984790191</v>
      </c>
      <c r="U579" s="172">
        <v>0.41556589229879681</v>
      </c>
    </row>
    <row r="580" spans="1:21" x14ac:dyDescent="0.15">
      <c r="A580" s="110" t="s">
        <v>191</v>
      </c>
      <c r="B580" s="110" t="s">
        <v>68</v>
      </c>
      <c r="C580" s="110" t="s">
        <v>515</v>
      </c>
      <c r="D580" s="110" t="s">
        <v>515</v>
      </c>
      <c r="E580" s="110" t="s">
        <v>18</v>
      </c>
      <c r="F580" s="110" t="s">
        <v>18</v>
      </c>
      <c r="G580" s="171">
        <v>0.85796988879039682</v>
      </c>
      <c r="H580" s="171">
        <v>1.101489536777049</v>
      </c>
      <c r="I580" s="171">
        <v>2.197541444945013</v>
      </c>
      <c r="J580" s="171">
        <v>3.381784433630747</v>
      </c>
      <c r="K580" s="171">
        <v>21.870675248916861</v>
      </c>
      <c r="L580" s="171">
        <v>21.817302305738121</v>
      </c>
      <c r="M580" s="171">
        <v>21.760200361904278</v>
      </c>
      <c r="N580" s="171">
        <v>31.47210264423715</v>
      </c>
      <c r="O580" s="171">
        <v>45.385800723249332</v>
      </c>
      <c r="P580" s="171">
        <v>65.133082384831155</v>
      </c>
      <c r="Q580" s="171">
        <v>93.141594339655242</v>
      </c>
      <c r="R580" s="171">
        <v>129.46270296356309</v>
      </c>
      <c r="S580" s="171">
        <v>174.8413753815436</v>
      </c>
      <c r="T580" s="171">
        <v>234.79693488456519</v>
      </c>
      <c r="U580" s="172">
        <v>0.40467433555832671</v>
      </c>
    </row>
    <row r="581" spans="1:21" x14ac:dyDescent="0.15">
      <c r="A581" s="110" t="s">
        <v>191</v>
      </c>
      <c r="B581" s="110" t="s">
        <v>81</v>
      </c>
      <c r="C581" s="110" t="s">
        <v>515</v>
      </c>
      <c r="D581" s="110" t="s">
        <v>509</v>
      </c>
      <c r="E581" s="110" t="s">
        <v>18</v>
      </c>
      <c r="F581" s="110" t="s">
        <v>41</v>
      </c>
      <c r="G581" s="171">
        <v>0</v>
      </c>
      <c r="H581" s="171">
        <v>0</v>
      </c>
      <c r="I581" s="171">
        <v>0</v>
      </c>
      <c r="J581" s="171">
        <v>3.7270881926562527E-2</v>
      </c>
      <c r="K581" s="171">
        <v>3.7180147923158671E-2</v>
      </c>
      <c r="L581" s="171">
        <v>3.3816818573894077E-2</v>
      </c>
      <c r="M581" s="171">
        <v>3.3728310560951637E-2</v>
      </c>
      <c r="N581" s="171">
        <v>4.8781759098567599E-2</v>
      </c>
      <c r="O581" s="171">
        <v>7.0347991121036457E-2</v>
      </c>
      <c r="P581" s="171">
        <v>0.10095627769648829</v>
      </c>
      <c r="Q581" s="171">
        <v>0.1443694712264656</v>
      </c>
      <c r="R581" s="171">
        <v>0.20582010561687381</v>
      </c>
      <c r="S581" s="171">
        <v>0.28605991694369209</v>
      </c>
      <c r="T581" s="171">
        <v>0.3841538740194691</v>
      </c>
      <c r="U581" s="172">
        <v>0.41556589229879681</v>
      </c>
    </row>
    <row r="582" spans="1:21" x14ac:dyDescent="0.15">
      <c r="A582" s="110" t="s">
        <v>192</v>
      </c>
      <c r="B582" s="110" t="s">
        <v>161</v>
      </c>
      <c r="C582" s="110" t="s">
        <v>512</v>
      </c>
      <c r="D582" s="110" t="s">
        <v>512</v>
      </c>
      <c r="E582" s="110" t="s">
        <v>2</v>
      </c>
      <c r="F582" s="110" t="s">
        <v>2</v>
      </c>
      <c r="G582" s="171">
        <v>165.63125266223881</v>
      </c>
      <c r="H582" s="171">
        <v>198.26811661986889</v>
      </c>
      <c r="I582" s="171">
        <v>219.75414449450139</v>
      </c>
      <c r="J582" s="171">
        <v>438.48096384191211</v>
      </c>
      <c r="K582" s="171">
        <v>437.41350497833719</v>
      </c>
      <c r="L582" s="171">
        <v>327.25953458607182</v>
      </c>
      <c r="M582" s="171">
        <v>239.3622039809471</v>
      </c>
      <c r="N582" s="171">
        <v>305.84183432995081</v>
      </c>
      <c r="O582" s="171">
        <v>385.60359857158647</v>
      </c>
      <c r="P582" s="171">
        <v>483.27912366672831</v>
      </c>
      <c r="Q582" s="171">
        <v>602.05401660974599</v>
      </c>
      <c r="R582" s="171">
        <v>747.73468011167222</v>
      </c>
      <c r="S582" s="171">
        <v>960.8410935290168</v>
      </c>
      <c r="T582" s="171">
        <v>1241.230124034993</v>
      </c>
      <c r="U582" s="172">
        <v>0.26506785001520278</v>
      </c>
    </row>
    <row r="583" spans="1:21" x14ac:dyDescent="0.15">
      <c r="A583" s="110" t="s">
        <v>192</v>
      </c>
      <c r="B583" s="110" t="s">
        <v>134</v>
      </c>
      <c r="C583" s="110" t="s">
        <v>512</v>
      </c>
      <c r="D583" s="110" t="s">
        <v>509</v>
      </c>
      <c r="E583" s="110" t="s">
        <v>2</v>
      </c>
      <c r="F583" s="110" t="s">
        <v>41</v>
      </c>
      <c r="G583" s="171">
        <v>0</v>
      </c>
      <c r="H583" s="171">
        <v>0</v>
      </c>
      <c r="I583" s="171">
        <v>0</v>
      </c>
      <c r="J583" s="171">
        <v>0</v>
      </c>
      <c r="K583" s="171">
        <v>0</v>
      </c>
      <c r="L583" s="171">
        <v>10</v>
      </c>
      <c r="M583" s="171">
        <v>10</v>
      </c>
      <c r="N583" s="171">
        <v>13.602086435100469</v>
      </c>
      <c r="O583" s="171">
        <v>18.246492605622048</v>
      </c>
      <c r="P583" s="171">
        <v>24.15223625793967</v>
      </c>
      <c r="Q583" s="171">
        <v>31.562319350614981</v>
      </c>
      <c r="R583" s="171">
        <v>40.741526538928738</v>
      </c>
      <c r="S583" s="171">
        <v>51.973190299872158</v>
      </c>
      <c r="T583" s="171">
        <v>65.554970742985844</v>
      </c>
      <c r="U583" s="172">
        <v>0.30815120875867258</v>
      </c>
    </row>
    <row r="584" spans="1:21" x14ac:dyDescent="0.15">
      <c r="A584" s="110" t="s">
        <v>192</v>
      </c>
      <c r="B584" s="110" t="s">
        <v>162</v>
      </c>
      <c r="C584" s="110" t="s">
        <v>512</v>
      </c>
      <c r="D584" s="110" t="s">
        <v>512</v>
      </c>
      <c r="E584" s="110" t="s">
        <v>2</v>
      </c>
      <c r="F584" s="110" t="s">
        <v>2</v>
      </c>
      <c r="G584" s="171">
        <v>11.042083510815919</v>
      </c>
      <c r="H584" s="171">
        <v>22.029790735540981</v>
      </c>
      <c r="I584" s="171">
        <v>32.963121674175213</v>
      </c>
      <c r="J584" s="171">
        <v>65.77214457628682</v>
      </c>
      <c r="K584" s="171">
        <v>65.612025746750589</v>
      </c>
      <c r="L584" s="171">
        <v>65.451906917214359</v>
      </c>
      <c r="M584" s="171">
        <v>108.8010018095214</v>
      </c>
      <c r="N584" s="171">
        <v>151.69563046973551</v>
      </c>
      <c r="O584" s="171">
        <v>201.5204143364617</v>
      </c>
      <c r="P584" s="171">
        <v>264.92362846137428</v>
      </c>
      <c r="Q584" s="171">
        <v>347.22466888461207</v>
      </c>
      <c r="R584" s="171">
        <v>453.85541468109301</v>
      </c>
      <c r="S584" s="171">
        <v>589.94805688210272</v>
      </c>
      <c r="T584" s="171">
        <v>762.96069019673052</v>
      </c>
      <c r="U584" s="172">
        <v>0.32080427795482608</v>
      </c>
    </row>
    <row r="585" spans="1:21" x14ac:dyDescent="0.15">
      <c r="A585" s="110" t="s">
        <v>192</v>
      </c>
      <c r="B585" s="110" t="s">
        <v>138</v>
      </c>
      <c r="C585" s="110" t="s">
        <v>512</v>
      </c>
      <c r="D585" s="110" t="s">
        <v>513</v>
      </c>
      <c r="E585" s="110" t="s">
        <v>2</v>
      </c>
      <c r="F585" s="110" t="s">
        <v>41</v>
      </c>
      <c r="G585" s="171">
        <v>419.59917341100481</v>
      </c>
      <c r="H585" s="171">
        <v>638.86393133068862</v>
      </c>
      <c r="I585" s="171">
        <v>922.96740687690567</v>
      </c>
      <c r="J585" s="171">
        <v>1183.8986023731629</v>
      </c>
      <c r="K585" s="171">
        <v>1421.5938911795961</v>
      </c>
      <c r="L585" s="171">
        <v>1658.1149752360971</v>
      </c>
      <c r="M585" s="171">
        <v>1653.7752275047251</v>
      </c>
      <c r="N585" s="171">
        <v>2281.8264703107202</v>
      </c>
      <c r="O585" s="171">
        <v>3141.7986591328809</v>
      </c>
      <c r="P585" s="171">
        <v>4317.0590008223917</v>
      </c>
      <c r="Q585" s="171">
        <v>5920.2422709014882</v>
      </c>
      <c r="R585" s="171">
        <v>8103.072884744246</v>
      </c>
      <c r="S585" s="171">
        <v>10774.288241803601</v>
      </c>
      <c r="T585" s="171">
        <v>13912.174118295359</v>
      </c>
      <c r="U585" s="172">
        <v>0.35559893030650458</v>
      </c>
    </row>
    <row r="586" spans="1:21" x14ac:dyDescent="0.15">
      <c r="A586" s="110" t="s">
        <v>192</v>
      </c>
      <c r="B586" s="110" t="s">
        <v>31</v>
      </c>
      <c r="C586" s="110" t="s">
        <v>512</v>
      </c>
      <c r="D586" s="110" t="s">
        <v>509</v>
      </c>
      <c r="E586" s="110" t="s">
        <v>2</v>
      </c>
      <c r="F586" s="110" t="s">
        <v>41</v>
      </c>
      <c r="G586" s="171">
        <v>177.67333617305471</v>
      </c>
      <c r="H586" s="171">
        <v>233.31280272318031</v>
      </c>
      <c r="I586" s="171">
        <v>188.79102282032619</v>
      </c>
      <c r="J586" s="171">
        <v>221.27845782490829</v>
      </c>
      <c r="K586" s="171">
        <v>243.5774277380855</v>
      </c>
      <c r="L586" s="171">
        <v>501.79795303197682</v>
      </c>
      <c r="M586" s="171">
        <v>631.04581049522415</v>
      </c>
      <c r="N586" s="171">
        <v>850.01150154819538</v>
      </c>
      <c r="O586" s="171">
        <v>1111.8447344839481</v>
      </c>
      <c r="P586" s="171">
        <v>1451.367464092486</v>
      </c>
      <c r="Q586" s="171">
        <v>1890.82999778318</v>
      </c>
      <c r="R586" s="171">
        <v>2458.5913809649928</v>
      </c>
      <c r="S586" s="171">
        <v>3190.731670293223</v>
      </c>
      <c r="T586" s="171">
        <v>4119.9950814057584</v>
      </c>
      <c r="U586" s="172">
        <v>0.30738987019084768</v>
      </c>
    </row>
    <row r="587" spans="1:21" x14ac:dyDescent="0.15">
      <c r="A587" s="110" t="s">
        <v>192</v>
      </c>
      <c r="B587" s="110" t="s">
        <v>46</v>
      </c>
      <c r="C587" s="110" t="s">
        <v>512</v>
      </c>
      <c r="D587" s="110" t="s">
        <v>513</v>
      </c>
      <c r="E587" s="110" t="s">
        <v>2</v>
      </c>
      <c r="F587" s="110" t="s">
        <v>41</v>
      </c>
      <c r="G587" s="171">
        <v>12.042083510815919</v>
      </c>
      <c r="H587" s="171">
        <v>13.014895367770491</v>
      </c>
      <c r="I587" s="171">
        <v>12.987707224725071</v>
      </c>
      <c r="J587" s="171">
        <v>11.9620240960478</v>
      </c>
      <c r="K587" s="171">
        <v>10.93533762445843</v>
      </c>
      <c r="L587" s="171">
        <v>43.634604611476242</v>
      </c>
      <c r="M587" s="171">
        <v>0</v>
      </c>
      <c r="N587" s="171">
        <v>43.409785267167813</v>
      </c>
      <c r="O587" s="171">
        <v>54.077633724418213</v>
      </c>
      <c r="P587" s="171">
        <v>67.229769193884479</v>
      </c>
      <c r="Q587" s="171">
        <v>83.415627629900456</v>
      </c>
      <c r="R587" s="171">
        <v>103.2980192216426</v>
      </c>
      <c r="S587" s="171">
        <v>127.67522239451991</v>
      </c>
      <c r="T587" s="171">
        <v>157.00870749228429</v>
      </c>
      <c r="U587" s="172" t="s">
        <v>406</v>
      </c>
    </row>
    <row r="588" spans="1:21" x14ac:dyDescent="0.15">
      <c r="A588" s="110" t="s">
        <v>192</v>
      </c>
      <c r="B588" s="110" t="s">
        <v>36</v>
      </c>
      <c r="C588" s="110" t="s">
        <v>512</v>
      </c>
      <c r="D588" s="110" t="s">
        <v>513</v>
      </c>
      <c r="E588" s="110" t="s">
        <v>2</v>
      </c>
      <c r="F588" s="110" t="s">
        <v>41</v>
      </c>
      <c r="G588" s="171">
        <v>44.16833404326367</v>
      </c>
      <c r="H588" s="171">
        <v>33.044686103311477</v>
      </c>
      <c r="I588" s="171">
        <v>87.901657797800539</v>
      </c>
      <c r="J588" s="171">
        <v>98.658216864430216</v>
      </c>
      <c r="K588" s="171">
        <v>109.3533762445843</v>
      </c>
      <c r="L588" s="171">
        <v>98.188769026974413</v>
      </c>
      <c r="M588" s="171">
        <v>87.040801447617127</v>
      </c>
      <c r="N588" s="171">
        <v>110.5948192874116</v>
      </c>
      <c r="O588" s="171">
        <v>143.6864184214532</v>
      </c>
      <c r="P588" s="171">
        <v>186.03693259847341</v>
      </c>
      <c r="Q588" s="171">
        <v>240.1250611058787</v>
      </c>
      <c r="R588" s="171">
        <v>309.06365496145389</v>
      </c>
      <c r="S588" s="171">
        <v>396.81989058926411</v>
      </c>
      <c r="T588" s="171">
        <v>507.00413381952228</v>
      </c>
      <c r="U588" s="172">
        <v>0.28625461378921663</v>
      </c>
    </row>
    <row r="589" spans="1:21" x14ac:dyDescent="0.15">
      <c r="A589" s="110" t="s">
        <v>192</v>
      </c>
      <c r="B589" s="110" t="s">
        <v>52</v>
      </c>
      <c r="C589" s="110" t="s">
        <v>512</v>
      </c>
      <c r="D589" s="110" t="s">
        <v>42</v>
      </c>
      <c r="E589" s="110" t="s">
        <v>2</v>
      </c>
      <c r="F589" s="110" t="s">
        <v>42</v>
      </c>
      <c r="G589" s="171">
        <v>11.042083510815919</v>
      </c>
      <c r="H589" s="171">
        <v>44.05958147108197</v>
      </c>
      <c r="I589" s="171">
        <v>43.950828898900269</v>
      </c>
      <c r="J589" s="171">
        <v>54.810120480239007</v>
      </c>
      <c r="K589" s="171">
        <v>43.741350497833722</v>
      </c>
      <c r="L589" s="171">
        <v>119.99516268155971</v>
      </c>
      <c r="M589" s="171">
        <v>467.84430778094202</v>
      </c>
      <c r="N589" s="171">
        <v>609.08246145231362</v>
      </c>
      <c r="O589" s="171">
        <v>796.70113451268332</v>
      </c>
      <c r="P589" s="171">
        <v>1039.9888306112889</v>
      </c>
      <c r="Q589" s="171">
        <v>1354.8891834287169</v>
      </c>
      <c r="R589" s="171">
        <v>1761.723091153601</v>
      </c>
      <c r="S589" s="171">
        <v>2286.3440036238808</v>
      </c>
      <c r="T589" s="171">
        <v>2952.215047423992</v>
      </c>
      <c r="U589" s="172">
        <v>0.30104517698915328</v>
      </c>
    </row>
    <row r="590" spans="1:21" x14ac:dyDescent="0.15">
      <c r="A590" s="110" t="s">
        <v>31</v>
      </c>
      <c r="B590" s="110" t="s">
        <v>428</v>
      </c>
      <c r="C590" s="110" t="s">
        <v>509</v>
      </c>
      <c r="D590" s="110" t="s">
        <v>42</v>
      </c>
      <c r="E590" s="110" t="s">
        <v>41</v>
      </c>
      <c r="F590" s="110" t="s">
        <v>42</v>
      </c>
      <c r="G590" s="171">
        <v>0</v>
      </c>
      <c r="H590" s="171">
        <v>16.522343051655739</v>
      </c>
      <c r="I590" s="171">
        <v>16.469686103311481</v>
      </c>
      <c r="J590" s="171">
        <v>16.432910846136899</v>
      </c>
      <c r="K590" s="171">
        <v>5.4676688122292152</v>
      </c>
      <c r="L590" s="171">
        <v>5.4543255764345302</v>
      </c>
      <c r="M590" s="171">
        <v>10.880100180952139</v>
      </c>
      <c r="N590" s="171">
        <v>14.514265663579589</v>
      </c>
      <c r="O590" s="171">
        <v>19.301112539335261</v>
      </c>
      <c r="P590" s="171">
        <v>24.798904131825761</v>
      </c>
      <c r="Q590" s="171">
        <v>31.161423916075702</v>
      </c>
      <c r="R590" s="171">
        <v>39.061889876324067</v>
      </c>
      <c r="S590" s="171">
        <v>48.8713040881387</v>
      </c>
      <c r="T590" s="171">
        <v>60.875651477762943</v>
      </c>
      <c r="U590" s="172">
        <v>0.27888090796427423</v>
      </c>
    </row>
    <row r="591" spans="1:21" x14ac:dyDescent="0.15">
      <c r="A591" s="110" t="s">
        <v>31</v>
      </c>
      <c r="B591" s="110" t="s">
        <v>160</v>
      </c>
      <c r="C591" s="110" t="s">
        <v>509</v>
      </c>
      <c r="D591" s="110" t="s">
        <v>513</v>
      </c>
      <c r="E591" s="110" t="s">
        <v>41</v>
      </c>
      <c r="F591" s="110" t="s">
        <v>41</v>
      </c>
      <c r="G591" s="171">
        <v>0</v>
      </c>
      <c r="H591" s="171">
        <v>0</v>
      </c>
      <c r="I591" s="171">
        <v>0</v>
      </c>
      <c r="J591" s="171">
        <v>0</v>
      </c>
      <c r="K591" s="171">
        <v>0</v>
      </c>
      <c r="L591" s="171">
        <v>21.817302305738121</v>
      </c>
      <c r="M591" s="171">
        <v>21.760200361904278</v>
      </c>
      <c r="N591" s="171">
        <v>27.441579003549531</v>
      </c>
      <c r="O591" s="171">
        <v>34.53875399558035</v>
      </c>
      <c r="P591" s="171">
        <v>43.389589165445877</v>
      </c>
      <c r="Q591" s="171">
        <v>54.034161211866241</v>
      </c>
      <c r="R591" s="171">
        <v>67.180386978820778</v>
      </c>
      <c r="S591" s="171">
        <v>83.171335393101117</v>
      </c>
      <c r="T591" s="171">
        <v>102.53345424810431</v>
      </c>
      <c r="U591" s="172">
        <v>0.2478770974587399</v>
      </c>
    </row>
    <row r="592" spans="1:21" x14ac:dyDescent="0.15">
      <c r="A592" s="110" t="s">
        <v>31</v>
      </c>
      <c r="B592" s="110" t="s">
        <v>161</v>
      </c>
      <c r="C592" s="110" t="s">
        <v>509</v>
      </c>
      <c r="D592" s="110" t="s">
        <v>512</v>
      </c>
      <c r="E592" s="110" t="s">
        <v>41</v>
      </c>
      <c r="F592" s="110" t="s">
        <v>2</v>
      </c>
      <c r="G592" s="171">
        <v>111.4208351081592</v>
      </c>
      <c r="H592" s="171">
        <v>167.22343051655741</v>
      </c>
      <c r="I592" s="171">
        <v>133.85248669670079</v>
      </c>
      <c r="J592" s="171">
        <v>308.93667468933847</v>
      </c>
      <c r="K592" s="171">
        <v>340.99546635821139</v>
      </c>
      <c r="L592" s="171">
        <v>481.98065072623871</v>
      </c>
      <c r="M592" s="171">
        <v>763.60701266664978</v>
      </c>
      <c r="N592" s="171">
        <v>998.22560645421049</v>
      </c>
      <c r="O592" s="171">
        <v>1317.07179213775</v>
      </c>
      <c r="P592" s="171">
        <v>1747.1809837644871</v>
      </c>
      <c r="Q592" s="171">
        <v>2294.5802169254389</v>
      </c>
      <c r="R592" s="171">
        <v>3000.909130468724</v>
      </c>
      <c r="S592" s="171">
        <v>3897.89461889532</v>
      </c>
      <c r="T592" s="171">
        <v>5037.2931314620146</v>
      </c>
      <c r="U592" s="172">
        <v>0.30932288703249711</v>
      </c>
    </row>
    <row r="593" spans="1:21" x14ac:dyDescent="0.15">
      <c r="A593" s="110" t="s">
        <v>31</v>
      </c>
      <c r="B593" s="110" t="s">
        <v>120</v>
      </c>
      <c r="C593" s="110" t="s">
        <v>509</v>
      </c>
      <c r="D593" s="110" t="s">
        <v>43</v>
      </c>
      <c r="E593" s="110" t="s">
        <v>41</v>
      </c>
      <c r="F593" s="110" t="s">
        <v>43</v>
      </c>
      <c r="G593" s="171">
        <v>0</v>
      </c>
      <c r="H593" s="171">
        <v>0</v>
      </c>
      <c r="I593" s="171">
        <v>0</v>
      </c>
      <c r="J593" s="171">
        <v>10</v>
      </c>
      <c r="K593" s="171">
        <v>10</v>
      </c>
      <c r="L593" s="171">
        <v>20</v>
      </c>
      <c r="M593" s="171">
        <v>20</v>
      </c>
      <c r="N593" s="171">
        <v>26.806450707731159</v>
      </c>
      <c r="O593" s="171">
        <v>35.677044393857052</v>
      </c>
      <c r="P593" s="171">
        <v>47.156595457033283</v>
      </c>
      <c r="Q593" s="171">
        <v>61.910302040789553</v>
      </c>
      <c r="R593" s="171">
        <v>80.744376611928061</v>
      </c>
      <c r="S593" s="171">
        <v>104.6288853155685</v>
      </c>
      <c r="T593" s="171">
        <v>134.7227725100781</v>
      </c>
      <c r="U593" s="172">
        <v>0.3132409931171003</v>
      </c>
    </row>
    <row r="594" spans="1:21" x14ac:dyDescent="0.15">
      <c r="A594" s="110" t="s">
        <v>31</v>
      </c>
      <c r="B594" s="110" t="s">
        <v>134</v>
      </c>
      <c r="C594" s="110" t="s">
        <v>509</v>
      </c>
      <c r="D594" s="110" t="s">
        <v>509</v>
      </c>
      <c r="E594" s="110" t="s">
        <v>41</v>
      </c>
      <c r="F594" s="110" t="s">
        <v>41</v>
      </c>
      <c r="G594" s="171">
        <v>6246.6837310915034</v>
      </c>
      <c r="H594" s="171">
        <v>8719.9477176339151</v>
      </c>
      <c r="I594" s="171">
        <v>11419.862009185361</v>
      </c>
      <c r="J594" s="171">
        <v>16111.386689102959</v>
      </c>
      <c r="K594" s="171">
        <v>22672.75074793056</v>
      </c>
      <c r="L594" s="171">
        <v>27945.44965142478</v>
      </c>
      <c r="M594" s="171">
        <v>35813.03160842089</v>
      </c>
      <c r="N594" s="171">
        <v>47074.099713787953</v>
      </c>
      <c r="O594" s="171">
        <v>61729.617931173081</v>
      </c>
      <c r="P594" s="171">
        <v>80762.970866174539</v>
      </c>
      <c r="Q594" s="171">
        <v>105438.07040806131</v>
      </c>
      <c r="R594" s="171">
        <v>137102.37784341141</v>
      </c>
      <c r="S594" s="171">
        <v>173720.97396265189</v>
      </c>
      <c r="T594" s="171">
        <v>217599.72425028321</v>
      </c>
      <c r="U594" s="172">
        <v>0.29403291175922552</v>
      </c>
    </row>
    <row r="595" spans="1:21" x14ac:dyDescent="0.15">
      <c r="A595" s="110" t="s">
        <v>31</v>
      </c>
      <c r="B595" s="110" t="s">
        <v>162</v>
      </c>
      <c r="C595" s="110" t="s">
        <v>509</v>
      </c>
      <c r="D595" s="110" t="s">
        <v>512</v>
      </c>
      <c r="E595" s="110" t="s">
        <v>41</v>
      </c>
      <c r="F595" s="110" t="s">
        <v>2</v>
      </c>
      <c r="G595" s="171">
        <v>154.58916915142279</v>
      </c>
      <c r="H595" s="171">
        <v>187.2532212520984</v>
      </c>
      <c r="I595" s="171">
        <v>221.75414449450139</v>
      </c>
      <c r="J595" s="171">
        <v>233.20250601700391</v>
      </c>
      <c r="K595" s="171">
        <v>331.06012873375289</v>
      </c>
      <c r="L595" s="171">
        <v>446.34604611476237</v>
      </c>
      <c r="M595" s="171">
        <v>554.00500904760702</v>
      </c>
      <c r="N595" s="171">
        <v>761.75101250853311</v>
      </c>
      <c r="O595" s="171">
        <v>1013.58433928792</v>
      </c>
      <c r="P595" s="171">
        <v>1341.859821222271</v>
      </c>
      <c r="Q595" s="171">
        <v>1768.9952635254169</v>
      </c>
      <c r="R595" s="171">
        <v>2323.5855711172039</v>
      </c>
      <c r="S595" s="171">
        <v>3024.0752643069941</v>
      </c>
      <c r="T595" s="171">
        <v>3915.309263992659</v>
      </c>
      <c r="U595" s="172">
        <v>0.32227494445941418</v>
      </c>
    </row>
    <row r="596" spans="1:21" x14ac:dyDescent="0.15">
      <c r="A596" s="110" t="s">
        <v>31</v>
      </c>
      <c r="B596" s="110" t="s">
        <v>129</v>
      </c>
      <c r="C596" s="110" t="s">
        <v>509</v>
      </c>
      <c r="D596" s="110" t="s">
        <v>42</v>
      </c>
      <c r="E596" s="110" t="s">
        <v>41</v>
      </c>
      <c r="F596" s="110" t="s">
        <v>42</v>
      </c>
      <c r="G596" s="171">
        <v>11.05</v>
      </c>
      <c r="H596" s="171">
        <v>22.029790735540981</v>
      </c>
      <c r="I596" s="171">
        <v>24.155539618190168</v>
      </c>
      <c r="J596" s="171">
        <v>44.916622979440852</v>
      </c>
      <c r="K596" s="171">
        <v>51.396086834954623</v>
      </c>
      <c r="L596" s="171">
        <v>65.451906917214359</v>
      </c>
      <c r="M596" s="171">
        <v>136.00125226190181</v>
      </c>
      <c r="N596" s="171">
        <v>180.17288983944869</v>
      </c>
      <c r="O596" s="171">
        <v>238.0659981035746</v>
      </c>
      <c r="P596" s="171">
        <v>303.77212252539221</v>
      </c>
      <c r="Q596" s="171">
        <v>378.94860731352628</v>
      </c>
      <c r="R596" s="171">
        <v>471.80941632091901</v>
      </c>
      <c r="S596" s="171">
        <v>586.4499378585017</v>
      </c>
      <c r="T596" s="171">
        <v>725.81967108615459</v>
      </c>
      <c r="U596" s="172">
        <v>0.27027565624131361</v>
      </c>
    </row>
    <row r="597" spans="1:21" x14ac:dyDescent="0.15">
      <c r="A597" s="110" t="s">
        <v>31</v>
      </c>
      <c r="B597" s="110" t="s">
        <v>164</v>
      </c>
      <c r="C597" s="110" t="s">
        <v>509</v>
      </c>
      <c r="D597" s="110" t="s">
        <v>510</v>
      </c>
      <c r="E597" s="110" t="s">
        <v>41</v>
      </c>
      <c r="F597" s="110" t="s">
        <v>2</v>
      </c>
      <c r="G597" s="171">
        <v>0</v>
      </c>
      <c r="H597" s="171">
        <v>0</v>
      </c>
      <c r="I597" s="171">
        <v>0</v>
      </c>
      <c r="J597" s="171">
        <v>10.9620240960478</v>
      </c>
      <c r="K597" s="171">
        <v>21.870675248916861</v>
      </c>
      <c r="L597" s="171">
        <v>21.817302305738121</v>
      </c>
      <c r="M597" s="171">
        <v>43.520400723808557</v>
      </c>
      <c r="N597" s="171">
        <v>57.050980831465033</v>
      </c>
      <c r="O597" s="171">
        <v>72.513323805147536</v>
      </c>
      <c r="P597" s="171">
        <v>91.863568353197863</v>
      </c>
      <c r="Q597" s="171">
        <v>116.0342197833029</v>
      </c>
      <c r="R597" s="171">
        <v>146.1659802327832</v>
      </c>
      <c r="S597" s="171">
        <v>183.6652837703046</v>
      </c>
      <c r="T597" s="171">
        <v>229.75637324215961</v>
      </c>
      <c r="U597" s="172">
        <v>0.26830865034273121</v>
      </c>
    </row>
    <row r="598" spans="1:21" x14ac:dyDescent="0.15">
      <c r="A598" s="110" t="s">
        <v>31</v>
      </c>
      <c r="B598" s="110" t="s">
        <v>166</v>
      </c>
      <c r="C598" s="110" t="s">
        <v>509</v>
      </c>
      <c r="D598" s="110" t="s">
        <v>513</v>
      </c>
      <c r="E598" s="110" t="s">
        <v>41</v>
      </c>
      <c r="F598" s="110" t="s">
        <v>41</v>
      </c>
      <c r="G598" s="171">
        <v>441.68334043263673</v>
      </c>
      <c r="H598" s="171">
        <v>468.13305313024591</v>
      </c>
      <c r="I598" s="171">
        <v>554.8792148486159</v>
      </c>
      <c r="J598" s="171">
        <v>723.49359033915493</v>
      </c>
      <c r="K598" s="171">
        <v>1093.533762445843</v>
      </c>
      <c r="L598" s="171">
        <v>1199.9516268155969</v>
      </c>
      <c r="M598" s="171">
        <v>1632.0150271428211</v>
      </c>
      <c r="N598" s="171">
        <v>2022.5852799561251</v>
      </c>
      <c r="O598" s="171">
        <v>2500.5218973223809</v>
      </c>
      <c r="P598" s="171">
        <v>3084.4118450282022</v>
      </c>
      <c r="Q598" s="171">
        <v>3796.3424106872899</v>
      </c>
      <c r="R598" s="171">
        <v>4662.9853949996923</v>
      </c>
      <c r="S598" s="171">
        <v>5716.363711963375</v>
      </c>
      <c r="T598" s="171">
        <v>6979.1763980529586</v>
      </c>
      <c r="U598" s="172">
        <v>0.2307059176740236</v>
      </c>
    </row>
    <row r="599" spans="1:21" x14ac:dyDescent="0.15">
      <c r="A599" s="110" t="s">
        <v>31</v>
      </c>
      <c r="B599" s="110" t="s">
        <v>135</v>
      </c>
      <c r="C599" s="110" t="s">
        <v>509</v>
      </c>
      <c r="D599" s="110" t="s">
        <v>509</v>
      </c>
      <c r="E599" s="110" t="s">
        <v>41</v>
      </c>
      <c r="F599" s="110" t="s">
        <v>41</v>
      </c>
      <c r="G599" s="171">
        <v>515.71498933090197</v>
      </c>
      <c r="H599" s="171">
        <v>501.22730626271237</v>
      </c>
      <c r="I599" s="171">
        <v>533.19900228914685</v>
      </c>
      <c r="J599" s="171">
        <v>593.04550359618611</v>
      </c>
      <c r="K599" s="171">
        <v>1457.0753991952911</v>
      </c>
      <c r="L599" s="171">
        <v>1893.0226589252779</v>
      </c>
      <c r="M599" s="171">
        <v>1942.992048988533</v>
      </c>
      <c r="N599" s="171">
        <v>2508.9167158133168</v>
      </c>
      <c r="O599" s="171">
        <v>3151.728180273084</v>
      </c>
      <c r="P599" s="171">
        <v>3946.1987076679538</v>
      </c>
      <c r="Q599" s="171">
        <v>4926.0719071353169</v>
      </c>
      <c r="R599" s="171">
        <v>6131.7500559864711</v>
      </c>
      <c r="S599" s="171">
        <v>7611.4617617738941</v>
      </c>
      <c r="T599" s="171">
        <v>9404.5269354792981</v>
      </c>
      <c r="U599" s="172">
        <v>0.25267378858230799</v>
      </c>
    </row>
    <row r="600" spans="1:21" x14ac:dyDescent="0.15">
      <c r="A600" s="110" t="s">
        <v>31</v>
      </c>
      <c r="B600" s="110" t="s">
        <v>159</v>
      </c>
      <c r="C600" s="110" t="s">
        <v>509</v>
      </c>
      <c r="D600" s="110" t="s">
        <v>515</v>
      </c>
      <c r="E600" s="110" t="s">
        <v>41</v>
      </c>
      <c r="F600" s="110" t="s">
        <v>18</v>
      </c>
      <c r="G600" s="171">
        <v>0</v>
      </c>
      <c r="H600" s="171">
        <v>0</v>
      </c>
      <c r="I600" s="171">
        <v>0</v>
      </c>
      <c r="J600" s="171">
        <v>0</v>
      </c>
      <c r="K600" s="171">
        <v>0</v>
      </c>
      <c r="L600" s="171">
        <v>0</v>
      </c>
      <c r="M600" s="171">
        <v>21.760200361904278</v>
      </c>
      <c r="N600" s="171">
        <v>31.80000379313325</v>
      </c>
      <c r="O600" s="171">
        <v>46.240137873656643</v>
      </c>
      <c r="P600" s="171">
        <v>66.008685406629752</v>
      </c>
      <c r="Q600" s="171">
        <v>93.93851632321288</v>
      </c>
      <c r="R600" s="171">
        <v>133.29839570603681</v>
      </c>
      <c r="S600" s="171">
        <v>184.40767235189821</v>
      </c>
      <c r="T600" s="171">
        <v>246.51372843133629</v>
      </c>
      <c r="U600" s="172">
        <v>0.41448025236305858</v>
      </c>
    </row>
    <row r="601" spans="1:21" x14ac:dyDescent="0.15">
      <c r="A601" s="110" t="s">
        <v>31</v>
      </c>
      <c r="B601" s="110" t="s">
        <v>137</v>
      </c>
      <c r="C601" s="110" t="s">
        <v>509</v>
      </c>
      <c r="D601" s="110" t="s">
        <v>516</v>
      </c>
      <c r="E601" s="110" t="s">
        <v>41</v>
      </c>
      <c r="F601" s="110" t="s">
        <v>108</v>
      </c>
      <c r="G601" s="171">
        <v>88.4</v>
      </c>
      <c r="H601" s="171">
        <v>44.05958147108197</v>
      </c>
      <c r="I601" s="171">
        <v>43.919162942163943</v>
      </c>
      <c r="J601" s="171">
        <v>53.821095589698388</v>
      </c>
      <c r="K601" s="171">
        <v>31.870675248916861</v>
      </c>
      <c r="L601" s="171">
        <v>110.9086511528691</v>
      </c>
      <c r="M601" s="171">
        <v>110.8801001809521</v>
      </c>
      <c r="N601" s="171">
        <v>147.89115578023939</v>
      </c>
      <c r="O601" s="171">
        <v>196.56039097188071</v>
      </c>
      <c r="P601" s="171">
        <v>259.80559413297908</v>
      </c>
      <c r="Q601" s="171">
        <v>341.15713900371122</v>
      </c>
      <c r="R601" s="171">
        <v>445.13584060472658</v>
      </c>
      <c r="S601" s="171">
        <v>577.20893432596404</v>
      </c>
      <c r="T601" s="171">
        <v>743.83082446530841</v>
      </c>
      <c r="U601" s="172">
        <v>0.31246778323996049</v>
      </c>
    </row>
    <row r="602" spans="1:21" x14ac:dyDescent="0.15">
      <c r="A602" s="110" t="s">
        <v>31</v>
      </c>
      <c r="B602" s="110" t="s">
        <v>138</v>
      </c>
      <c r="C602" s="110" t="s">
        <v>509</v>
      </c>
      <c r="D602" s="110" t="s">
        <v>513</v>
      </c>
      <c r="E602" s="110" t="s">
        <v>41</v>
      </c>
      <c r="F602" s="110" t="s">
        <v>41</v>
      </c>
      <c r="G602" s="171">
        <v>1266.595964429046</v>
      </c>
      <c r="H602" s="171">
        <v>3068.6180390117511</v>
      </c>
      <c r="I602" s="171">
        <v>4618.5011384570043</v>
      </c>
      <c r="J602" s="171">
        <v>6821.2655420909941</v>
      </c>
      <c r="K602" s="171">
        <v>8607.1011681984801</v>
      </c>
      <c r="L602" s="171">
        <v>10839.89357899431</v>
      </c>
      <c r="M602" s="171">
        <v>14805.48143953703</v>
      </c>
      <c r="N602" s="171">
        <v>19347.390587781229</v>
      </c>
      <c r="O602" s="171">
        <v>25570.384233087731</v>
      </c>
      <c r="P602" s="171">
        <v>33860.556945229218</v>
      </c>
      <c r="Q602" s="171">
        <v>44858.348956866568</v>
      </c>
      <c r="R602" s="171">
        <v>58967.307580152199</v>
      </c>
      <c r="S602" s="171">
        <v>76906.401617252937</v>
      </c>
      <c r="T602" s="171">
        <v>99478.932386902437</v>
      </c>
      <c r="U602" s="172">
        <v>0.31276485149715771</v>
      </c>
    </row>
    <row r="603" spans="1:21" x14ac:dyDescent="0.15">
      <c r="A603" s="110" t="s">
        <v>31</v>
      </c>
      <c r="B603" s="110" t="s">
        <v>141</v>
      </c>
      <c r="C603" s="110" t="s">
        <v>509</v>
      </c>
      <c r="D603" s="110" t="s">
        <v>511</v>
      </c>
      <c r="E603" s="110" t="s">
        <v>41</v>
      </c>
      <c r="F603" s="110" t="s">
        <v>2</v>
      </c>
      <c r="G603" s="171">
        <v>1.1042083510815921</v>
      </c>
      <c r="H603" s="171">
        <v>1.101489536777049</v>
      </c>
      <c r="I603" s="171">
        <v>1.098770722472507</v>
      </c>
      <c r="J603" s="171">
        <v>1.09620240960478</v>
      </c>
      <c r="K603" s="171">
        <v>1.093533762445843</v>
      </c>
      <c r="L603" s="171">
        <v>1.090865115286906</v>
      </c>
      <c r="M603" s="171">
        <v>1.0880100180952139</v>
      </c>
      <c r="N603" s="171">
        <v>1.475774802953709</v>
      </c>
      <c r="O603" s="171">
        <v>1.9720327978562371</v>
      </c>
      <c r="P603" s="171">
        <v>2.6312135517303759</v>
      </c>
      <c r="Q603" s="171">
        <v>3.447711540916079</v>
      </c>
      <c r="R603" s="171">
        <v>4.5127918514329117</v>
      </c>
      <c r="S603" s="171">
        <v>5.9010117672205418</v>
      </c>
      <c r="T603" s="171">
        <v>7.6764651391274086</v>
      </c>
      <c r="U603" s="172">
        <v>0.32196008123666608</v>
      </c>
    </row>
    <row r="604" spans="1:21" x14ac:dyDescent="0.15">
      <c r="A604" s="110" t="s">
        <v>31</v>
      </c>
      <c r="B604" s="110" t="s">
        <v>177</v>
      </c>
      <c r="C604" s="110" t="s">
        <v>509</v>
      </c>
      <c r="D604" s="110" t="s">
        <v>515</v>
      </c>
      <c r="E604" s="110" t="s">
        <v>41</v>
      </c>
      <c r="F604" s="110" t="s">
        <v>18</v>
      </c>
      <c r="G604" s="171">
        <v>0</v>
      </c>
      <c r="H604" s="171">
        <v>0</v>
      </c>
      <c r="I604" s="171">
        <v>0</v>
      </c>
      <c r="J604" s="171">
        <v>0</v>
      </c>
      <c r="K604" s="171">
        <v>0</v>
      </c>
      <c r="L604" s="171">
        <v>0.43634604611476241</v>
      </c>
      <c r="M604" s="171">
        <v>0.65280601085712842</v>
      </c>
      <c r="N604" s="171">
        <v>1.0407991485224131</v>
      </c>
      <c r="O604" s="171">
        <v>1.644530100380013</v>
      </c>
      <c r="P604" s="171">
        <v>2.589414363207212</v>
      </c>
      <c r="Q604" s="171">
        <v>4.0448549931919704</v>
      </c>
      <c r="R604" s="171">
        <v>6.2695529978469091</v>
      </c>
      <c r="S604" s="171">
        <v>9.4782459568766093</v>
      </c>
      <c r="T604" s="171">
        <v>13.829103727371811</v>
      </c>
      <c r="U604" s="172">
        <v>0.546785115320783</v>
      </c>
    </row>
    <row r="605" spans="1:21" x14ac:dyDescent="0.15">
      <c r="A605" s="110" t="s">
        <v>31</v>
      </c>
      <c r="B605" s="110" t="s">
        <v>21</v>
      </c>
      <c r="C605" s="110" t="s">
        <v>509</v>
      </c>
      <c r="D605" s="110" t="s">
        <v>511</v>
      </c>
      <c r="E605" s="110" t="s">
        <v>41</v>
      </c>
      <c r="F605" s="110" t="s">
        <v>2</v>
      </c>
      <c r="G605" s="171">
        <v>404.82486567353322</v>
      </c>
      <c r="H605" s="171">
        <v>363.15957528145748</v>
      </c>
      <c r="I605" s="171">
        <v>1154.6642656635161</v>
      </c>
      <c r="J605" s="171">
        <v>1356.073207911259</v>
      </c>
      <c r="K605" s="171">
        <v>1946.8301651979641</v>
      </c>
      <c r="L605" s="171">
        <v>2480.043871570073</v>
      </c>
      <c r="M605" s="171">
        <v>2696.5187110218499</v>
      </c>
      <c r="N605" s="171">
        <v>3582.075054985411</v>
      </c>
      <c r="O605" s="171">
        <v>4809.3292586670041</v>
      </c>
      <c r="P605" s="171">
        <v>6421.4934149467308</v>
      </c>
      <c r="Q605" s="171">
        <v>8329.5433720068249</v>
      </c>
      <c r="R605" s="171">
        <v>10773.419461446611</v>
      </c>
      <c r="S605" s="171">
        <v>13898.747578064</v>
      </c>
      <c r="T605" s="171">
        <v>17839.929873224999</v>
      </c>
      <c r="U605" s="172">
        <v>0.30986669762803781</v>
      </c>
    </row>
    <row r="606" spans="1:21" x14ac:dyDescent="0.15">
      <c r="A606" s="110" t="s">
        <v>31</v>
      </c>
      <c r="B606" s="110" t="s">
        <v>179</v>
      </c>
      <c r="C606" s="110" t="s">
        <v>509</v>
      </c>
      <c r="D606" s="110" t="s">
        <v>515</v>
      </c>
      <c r="E606" s="110" t="s">
        <v>41</v>
      </c>
      <c r="F606" s="110" t="s">
        <v>18</v>
      </c>
      <c r="G606" s="171">
        <v>0.68681759437275003</v>
      </c>
      <c r="H606" s="171">
        <v>1.0265882482762101</v>
      </c>
      <c r="I606" s="171">
        <v>1.366870778755799</v>
      </c>
      <c r="J606" s="171">
        <v>1.6443036144071701</v>
      </c>
      <c r="K606" s="171">
        <v>2.187067524891686</v>
      </c>
      <c r="L606" s="171">
        <v>2.181730230573812</v>
      </c>
      <c r="M606" s="171">
        <v>2.1760200361904278</v>
      </c>
      <c r="N606" s="171">
        <v>3.3237097680716929</v>
      </c>
      <c r="O606" s="171">
        <v>5.0812919183638936</v>
      </c>
      <c r="P606" s="171">
        <v>7.706975416031498</v>
      </c>
      <c r="Q606" s="171">
        <v>11.4599073010884</v>
      </c>
      <c r="R606" s="171">
        <v>16.973746137352311</v>
      </c>
      <c r="S606" s="171">
        <v>24.488944271053199</v>
      </c>
      <c r="T606" s="171">
        <v>34.120251635280908</v>
      </c>
      <c r="U606" s="172">
        <v>0.48171333963946128</v>
      </c>
    </row>
    <row r="607" spans="1:21" x14ac:dyDescent="0.15">
      <c r="A607" s="110" t="s">
        <v>31</v>
      </c>
      <c r="B607" s="110" t="s">
        <v>23</v>
      </c>
      <c r="C607" s="110" t="s">
        <v>509</v>
      </c>
      <c r="D607" s="110" t="s">
        <v>513</v>
      </c>
      <c r="E607" s="110" t="s">
        <v>41</v>
      </c>
      <c r="F607" s="110" t="s">
        <v>41</v>
      </c>
      <c r="G607" s="171">
        <v>421.11220126233331</v>
      </c>
      <c r="H607" s="171">
        <v>522.77075136547433</v>
      </c>
      <c r="I607" s="171">
        <v>869.99961481150342</v>
      </c>
      <c r="J607" s="171">
        <v>1097.921474686535</v>
      </c>
      <c r="K607" s="171">
        <v>1306.306132012425</v>
      </c>
      <c r="L607" s="171">
        <v>1726.156576174684</v>
      </c>
      <c r="M607" s="171">
        <v>2048.357049119988</v>
      </c>
      <c r="N607" s="171">
        <v>2672.8785466436648</v>
      </c>
      <c r="O607" s="171">
        <v>3497.1006319822591</v>
      </c>
      <c r="P607" s="171">
        <v>4588.0603148942209</v>
      </c>
      <c r="Q607" s="171">
        <v>6034.5922406073532</v>
      </c>
      <c r="R607" s="171">
        <v>7885.7262947492954</v>
      </c>
      <c r="S607" s="171">
        <v>10225.87267029816</v>
      </c>
      <c r="T607" s="171">
        <v>13163.92746976811</v>
      </c>
      <c r="U607" s="172">
        <v>0.30444474810169159</v>
      </c>
    </row>
    <row r="608" spans="1:21" x14ac:dyDescent="0.15">
      <c r="A608" s="110" t="s">
        <v>31</v>
      </c>
      <c r="B608" s="110" t="s">
        <v>183</v>
      </c>
      <c r="C608" s="110" t="s">
        <v>509</v>
      </c>
      <c r="D608" s="110" t="s">
        <v>513</v>
      </c>
      <c r="E608" s="110" t="s">
        <v>41</v>
      </c>
      <c r="F608" s="110" t="s">
        <v>41</v>
      </c>
      <c r="G608" s="171">
        <v>67.302190440694176</v>
      </c>
      <c r="H608" s="171">
        <v>79.153834603548418</v>
      </c>
      <c r="I608" s="171">
        <v>111.9265169297619</v>
      </c>
      <c r="J608" s="171">
        <v>154.63276770611</v>
      </c>
      <c r="K608" s="171">
        <v>241.7414578024524</v>
      </c>
      <c r="L608" s="171">
        <v>317.51451320049568</v>
      </c>
      <c r="M608" s="171">
        <v>425.48710855984768</v>
      </c>
      <c r="N608" s="171">
        <v>508.06785351736272</v>
      </c>
      <c r="O608" s="171">
        <v>604.24488254100993</v>
      </c>
      <c r="P608" s="171">
        <v>716.24183999335003</v>
      </c>
      <c r="Q608" s="171">
        <v>871.3423816829436</v>
      </c>
      <c r="R608" s="171">
        <v>1078.4458153337659</v>
      </c>
      <c r="S608" s="171">
        <v>1331.7325433909441</v>
      </c>
      <c r="T608" s="171">
        <v>1637.586455632741</v>
      </c>
      <c r="U608" s="172">
        <v>0.21231878051828709</v>
      </c>
    </row>
    <row r="609" spans="1:21" x14ac:dyDescent="0.15">
      <c r="A609" s="110" t="s">
        <v>31</v>
      </c>
      <c r="B609" s="110" t="s">
        <v>24</v>
      </c>
      <c r="C609" s="110" t="s">
        <v>509</v>
      </c>
      <c r="D609" s="110" t="s">
        <v>513</v>
      </c>
      <c r="E609" s="110" t="s">
        <v>41</v>
      </c>
      <c r="F609" s="110" t="s">
        <v>41</v>
      </c>
      <c r="G609" s="171">
        <v>4309.7274520428819</v>
      </c>
      <c r="H609" s="171">
        <v>5571.3296975271551</v>
      </c>
      <c r="I609" s="171">
        <v>6967.3818688605506</v>
      </c>
      <c r="J609" s="171">
        <v>9264.472561760891</v>
      </c>
      <c r="K609" s="171">
        <v>12804.109255521849</v>
      </c>
      <c r="L609" s="171">
        <v>16353.2731236414</v>
      </c>
      <c r="M609" s="171">
        <v>19909.896746450271</v>
      </c>
      <c r="N609" s="171">
        <v>25316.258851840281</v>
      </c>
      <c r="O609" s="171">
        <v>32226.51320092105</v>
      </c>
      <c r="P609" s="171">
        <v>41075.362970651113</v>
      </c>
      <c r="Q609" s="171">
        <v>52425.848215930739</v>
      </c>
      <c r="R609" s="171">
        <v>66688.226536626142</v>
      </c>
      <c r="S609" s="171">
        <v>84503.965612005239</v>
      </c>
      <c r="T609" s="171">
        <v>107818.3739693424</v>
      </c>
      <c r="U609" s="172">
        <v>0.27292669910793399</v>
      </c>
    </row>
    <row r="610" spans="1:21" x14ac:dyDescent="0.15">
      <c r="A610" s="110" t="s">
        <v>31</v>
      </c>
      <c r="B610" s="110" t="s">
        <v>25</v>
      </c>
      <c r="C610" s="110" t="s">
        <v>509</v>
      </c>
      <c r="D610" s="110" t="s">
        <v>509</v>
      </c>
      <c r="E610" s="110" t="s">
        <v>41</v>
      </c>
      <c r="F610" s="110" t="s">
        <v>41</v>
      </c>
      <c r="G610" s="171">
        <v>3023.4266271784381</v>
      </c>
      <c r="H610" s="171">
        <v>3489.785678801326</v>
      </c>
      <c r="I610" s="171">
        <v>4192.9642130261464</v>
      </c>
      <c r="J610" s="171">
        <v>36240.429695548977</v>
      </c>
      <c r="K610" s="171">
        <v>58698.293816778467</v>
      </c>
      <c r="L610" s="171">
        <v>79743.462593581484</v>
      </c>
      <c r="M610" s="171">
        <v>105671.39833034881</v>
      </c>
      <c r="N610" s="171">
        <v>141122.10697110489</v>
      </c>
      <c r="O610" s="171">
        <v>188603.72950839211</v>
      </c>
      <c r="P610" s="171">
        <v>252236.9798447263</v>
      </c>
      <c r="Q610" s="171">
        <v>337560.19711438788</v>
      </c>
      <c r="R610" s="171">
        <v>448360.47806195781</v>
      </c>
      <c r="S610" s="171">
        <v>590110.6391871454</v>
      </c>
      <c r="T610" s="171">
        <v>769314.54661958246</v>
      </c>
      <c r="U610" s="172">
        <v>0.3278951487600319</v>
      </c>
    </row>
    <row r="611" spans="1:21" x14ac:dyDescent="0.15">
      <c r="A611" s="110" t="s">
        <v>31</v>
      </c>
      <c r="B611" s="110" t="s">
        <v>27</v>
      </c>
      <c r="C611" s="110" t="s">
        <v>509</v>
      </c>
      <c r="D611" s="110" t="s">
        <v>514</v>
      </c>
      <c r="E611" s="110" t="s">
        <v>41</v>
      </c>
      <c r="F611" s="110" t="s">
        <v>18</v>
      </c>
      <c r="G611" s="171">
        <v>7.729458457571142</v>
      </c>
      <c r="H611" s="171">
        <v>0</v>
      </c>
      <c r="I611" s="171">
        <v>0</v>
      </c>
      <c r="J611" s="171">
        <v>10.9620240960478</v>
      </c>
      <c r="K611" s="171">
        <v>32.806012873375288</v>
      </c>
      <c r="L611" s="171">
        <v>32.725953458607179</v>
      </c>
      <c r="M611" s="171">
        <v>38.080350633332493</v>
      </c>
      <c r="N611" s="171">
        <v>54.574789546873554</v>
      </c>
      <c r="O611" s="171">
        <v>77.505973825783798</v>
      </c>
      <c r="P611" s="171">
        <v>107.1513278818359</v>
      </c>
      <c r="Q611" s="171">
        <v>142.4610242903392</v>
      </c>
      <c r="R611" s="171">
        <v>188.30581474600419</v>
      </c>
      <c r="S611" s="171">
        <v>247.67999766568221</v>
      </c>
      <c r="T611" s="171">
        <v>324.06643485257439</v>
      </c>
      <c r="U611" s="172">
        <v>0.35783684008260441</v>
      </c>
    </row>
    <row r="612" spans="1:21" x14ac:dyDescent="0.15">
      <c r="A612" s="110" t="s">
        <v>31</v>
      </c>
      <c r="B612" s="110" t="s">
        <v>187</v>
      </c>
      <c r="C612" s="110" t="s">
        <v>509</v>
      </c>
      <c r="D612" s="110" t="s">
        <v>515</v>
      </c>
      <c r="E612" s="110" t="s">
        <v>41</v>
      </c>
      <c r="F612" s="110" t="s">
        <v>18</v>
      </c>
      <c r="G612" s="171">
        <v>0.17115229441764671</v>
      </c>
      <c r="H612" s="171">
        <v>0.17073087820044261</v>
      </c>
      <c r="I612" s="171">
        <v>0</v>
      </c>
      <c r="J612" s="171">
        <v>1.09620240960478</v>
      </c>
      <c r="K612" s="171">
        <v>2.187067524891686</v>
      </c>
      <c r="L612" s="171">
        <v>3.2725953458607182</v>
      </c>
      <c r="M612" s="171">
        <v>4.3520400723808574</v>
      </c>
      <c r="N612" s="171">
        <v>7.5976974081355353</v>
      </c>
      <c r="O612" s="171">
        <v>13.19382503133804</v>
      </c>
      <c r="P612" s="171">
        <v>22.675779348303031</v>
      </c>
      <c r="Q612" s="171">
        <v>38.885290245213369</v>
      </c>
      <c r="R612" s="171">
        <v>66.161614946262546</v>
      </c>
      <c r="S612" s="171">
        <v>109.2352085203446</v>
      </c>
      <c r="T612" s="171">
        <v>173.8635223119127</v>
      </c>
      <c r="U612" s="172">
        <v>0.69351068521288362</v>
      </c>
    </row>
    <row r="613" spans="1:21" x14ac:dyDescent="0.15">
      <c r="A613" s="110" t="s">
        <v>31</v>
      </c>
      <c r="B613" s="110" t="s">
        <v>28</v>
      </c>
      <c r="C613" s="110" t="s">
        <v>509</v>
      </c>
      <c r="D613" s="110" t="s">
        <v>513</v>
      </c>
      <c r="E613" s="110" t="s">
        <v>41</v>
      </c>
      <c r="F613" s="110" t="s">
        <v>41</v>
      </c>
      <c r="G613" s="171">
        <v>141.4629186189751</v>
      </c>
      <c r="H613" s="171">
        <v>108.1191629421639</v>
      </c>
      <c r="I613" s="171">
        <v>85.926243348350411</v>
      </c>
      <c r="J613" s="171">
        <v>40</v>
      </c>
      <c r="K613" s="171">
        <v>40</v>
      </c>
      <c r="L613" s="171">
        <v>40</v>
      </c>
      <c r="M613" s="171">
        <v>40</v>
      </c>
      <c r="N613" s="171">
        <v>54.40834574040187</v>
      </c>
      <c r="O613" s="171">
        <v>72.985970422488194</v>
      </c>
      <c r="P613" s="171">
        <v>96.60894503175868</v>
      </c>
      <c r="Q613" s="171">
        <v>126.2492774024599</v>
      </c>
      <c r="R613" s="171">
        <v>162.96610615571501</v>
      </c>
      <c r="S613" s="171">
        <v>207.8927611994886</v>
      </c>
      <c r="T613" s="171">
        <v>262.21988297194338</v>
      </c>
      <c r="U613" s="172">
        <v>0.30815120875867258</v>
      </c>
    </row>
    <row r="614" spans="1:21" x14ac:dyDescent="0.15">
      <c r="A614" s="110" t="s">
        <v>31</v>
      </c>
      <c r="B614" s="110" t="s">
        <v>29</v>
      </c>
      <c r="C614" s="110" t="s">
        <v>509</v>
      </c>
      <c r="D614" s="110" t="s">
        <v>509</v>
      </c>
      <c r="E614" s="110" t="s">
        <v>41</v>
      </c>
      <c r="F614" s="110" t="s">
        <v>41</v>
      </c>
      <c r="G614" s="171">
        <v>553.34667234610936</v>
      </c>
      <c r="H614" s="171">
        <v>894.80434985960665</v>
      </c>
      <c r="I614" s="171">
        <v>1403.2132623824041</v>
      </c>
      <c r="J614" s="171">
        <v>2220.810024068016</v>
      </c>
      <c r="K614" s="171">
        <v>2497.3443089610068</v>
      </c>
      <c r="L614" s="171">
        <v>4600.8651152869061</v>
      </c>
      <c r="M614" s="171">
        <v>4962.8060108571281</v>
      </c>
      <c r="N614" s="171">
        <v>6577.0512203538128</v>
      </c>
      <c r="O614" s="171">
        <v>8677.0128204133034</v>
      </c>
      <c r="P614" s="171">
        <v>11369.001502816411</v>
      </c>
      <c r="Q614" s="171">
        <v>14782.230214192579</v>
      </c>
      <c r="R614" s="171">
        <v>19118.691960959219</v>
      </c>
      <c r="S614" s="171">
        <v>24594.88227177125</v>
      </c>
      <c r="T614" s="171">
        <v>31459.16895706682</v>
      </c>
      <c r="U614" s="172">
        <v>0.30188996075395758</v>
      </c>
    </row>
    <row r="615" spans="1:21" x14ac:dyDescent="0.15">
      <c r="A615" s="110" t="s">
        <v>31</v>
      </c>
      <c r="B615" s="110" t="s">
        <v>30</v>
      </c>
      <c r="C615" s="110" t="s">
        <v>509</v>
      </c>
      <c r="D615" s="110" t="s">
        <v>509</v>
      </c>
      <c r="E615" s="110" t="s">
        <v>41</v>
      </c>
      <c r="F615" s="110" t="s">
        <v>41</v>
      </c>
      <c r="G615" s="171">
        <v>27590.038041483749</v>
      </c>
      <c r="H615" s="171">
        <v>47894.4239577181</v>
      </c>
      <c r="I615" s="171">
        <v>70556.179131177792</v>
      </c>
      <c r="J615" s="171">
        <v>98434.326275436295</v>
      </c>
      <c r="K615" s="171">
        <v>131956.62902253479</v>
      </c>
      <c r="L615" s="171">
        <v>179968.39963225479</v>
      </c>
      <c r="M615" s="171">
        <v>236634.85837532391</v>
      </c>
      <c r="N615" s="171">
        <v>317527.68992183212</v>
      </c>
      <c r="O615" s="171">
        <v>425550.95297246531</v>
      </c>
      <c r="P615" s="171">
        <v>569696.89178276691</v>
      </c>
      <c r="Q615" s="171">
        <v>757700.00594944577</v>
      </c>
      <c r="R615" s="171">
        <v>998484.66360328044</v>
      </c>
      <c r="S615" s="171">
        <v>1305005.4493179419</v>
      </c>
      <c r="T615" s="171">
        <v>1691416.910893199</v>
      </c>
      <c r="U615" s="172">
        <v>0.3244164430050589</v>
      </c>
    </row>
    <row r="616" spans="1:21" x14ac:dyDescent="0.15">
      <c r="A616" s="110" t="s">
        <v>31</v>
      </c>
      <c r="B616" s="110" t="s">
        <v>190</v>
      </c>
      <c r="C616" s="110" t="s">
        <v>509</v>
      </c>
      <c r="D616" s="110" t="s">
        <v>515</v>
      </c>
      <c r="E616" s="110" t="s">
        <v>41</v>
      </c>
      <c r="F616" s="110" t="s">
        <v>18</v>
      </c>
      <c r="G616" s="171">
        <v>0</v>
      </c>
      <c r="H616" s="171">
        <v>0</v>
      </c>
      <c r="I616" s="171">
        <v>0</v>
      </c>
      <c r="J616" s="171">
        <v>0</v>
      </c>
      <c r="K616" s="171">
        <v>10.93533762445843</v>
      </c>
      <c r="L616" s="171">
        <v>10.90865115286906</v>
      </c>
      <c r="M616" s="171">
        <v>10.880100180952139</v>
      </c>
      <c r="N616" s="171">
        <v>15.42094277265511</v>
      </c>
      <c r="O616" s="171">
        <v>21.833522327005891</v>
      </c>
      <c r="P616" s="171">
        <v>30.8769215122025</v>
      </c>
      <c r="Q616" s="171">
        <v>43.603321804112809</v>
      </c>
      <c r="R616" s="171">
        <v>61.48150450429312</v>
      </c>
      <c r="S616" s="171">
        <v>84.621592405063822</v>
      </c>
      <c r="T616" s="171">
        <v>112.55326424190341</v>
      </c>
      <c r="U616" s="172">
        <v>0.39624214522290191</v>
      </c>
    </row>
    <row r="617" spans="1:21" x14ac:dyDescent="0.15">
      <c r="A617" s="110" t="s">
        <v>31</v>
      </c>
      <c r="B617" s="110" t="s">
        <v>191</v>
      </c>
      <c r="C617" s="110" t="s">
        <v>509</v>
      </c>
      <c r="D617" s="110" t="s">
        <v>515</v>
      </c>
      <c r="E617" s="110" t="s">
        <v>41</v>
      </c>
      <c r="F617" s="110" t="s">
        <v>18</v>
      </c>
      <c r="G617" s="171">
        <v>0</v>
      </c>
      <c r="H617" s="171">
        <v>0</v>
      </c>
      <c r="I617" s="171">
        <v>0</v>
      </c>
      <c r="J617" s="171">
        <v>4.3848096384191209</v>
      </c>
      <c r="K617" s="171">
        <v>5.4676688122292152</v>
      </c>
      <c r="L617" s="171">
        <v>6.5451906917214364</v>
      </c>
      <c r="M617" s="171">
        <v>6.5280601085712844</v>
      </c>
      <c r="N617" s="171">
        <v>9.4416307932711483</v>
      </c>
      <c r="O617" s="171">
        <v>13.6157402169748</v>
      </c>
      <c r="P617" s="171">
        <v>19.539924715449349</v>
      </c>
      <c r="Q617" s="171">
        <v>27.942478301896571</v>
      </c>
      <c r="R617" s="171">
        <v>39.836149474233643</v>
      </c>
      <c r="S617" s="171">
        <v>55.366435537488798</v>
      </c>
      <c r="T617" s="171">
        <v>74.352362713445629</v>
      </c>
      <c r="U617" s="172">
        <v>0.41556589229879681</v>
      </c>
    </row>
    <row r="618" spans="1:21" x14ac:dyDescent="0.15">
      <c r="A618" s="110" t="s">
        <v>31</v>
      </c>
      <c r="B618" s="110" t="s">
        <v>192</v>
      </c>
      <c r="C618" s="110" t="s">
        <v>509</v>
      </c>
      <c r="D618" s="110" t="s">
        <v>512</v>
      </c>
      <c r="E618" s="110" t="s">
        <v>41</v>
      </c>
      <c r="F618" s="110" t="s">
        <v>2</v>
      </c>
      <c r="G618" s="171">
        <v>177.67333617305471</v>
      </c>
      <c r="H618" s="171">
        <v>233.31280272318031</v>
      </c>
      <c r="I618" s="171">
        <v>188.79102282032619</v>
      </c>
      <c r="J618" s="171">
        <v>221.27845782490829</v>
      </c>
      <c r="K618" s="171">
        <v>243.5774277380855</v>
      </c>
      <c r="L618" s="171">
        <v>501.79795303197682</v>
      </c>
      <c r="M618" s="171">
        <v>631.04581049522415</v>
      </c>
      <c r="N618" s="171">
        <v>850.01150154819538</v>
      </c>
      <c r="O618" s="171">
        <v>1111.8447344839481</v>
      </c>
      <c r="P618" s="171">
        <v>1451.367464092486</v>
      </c>
      <c r="Q618" s="171">
        <v>1890.82999778318</v>
      </c>
      <c r="R618" s="171">
        <v>2458.5913809649928</v>
      </c>
      <c r="S618" s="171">
        <v>3190.731670293223</v>
      </c>
      <c r="T618" s="171">
        <v>4119.9950814057584</v>
      </c>
      <c r="U618" s="172">
        <v>0.30738987019084768</v>
      </c>
    </row>
    <row r="619" spans="1:21" x14ac:dyDescent="0.15">
      <c r="A619" s="110" t="s">
        <v>31</v>
      </c>
      <c r="B619" s="110" t="s">
        <v>32</v>
      </c>
      <c r="C619" s="110" t="s">
        <v>509</v>
      </c>
      <c r="D619" s="110" t="s">
        <v>509</v>
      </c>
      <c r="E619" s="110" t="s">
        <v>41</v>
      </c>
      <c r="F619" s="110" t="s">
        <v>41</v>
      </c>
      <c r="G619" s="171">
        <v>748.06361477384144</v>
      </c>
      <c r="H619" s="171">
        <v>815.61555133915454</v>
      </c>
      <c r="I619" s="171">
        <v>1066.3196279550041</v>
      </c>
      <c r="J619" s="171">
        <v>1640.7508851700691</v>
      </c>
      <c r="K619" s="171">
        <v>1965.303581587712</v>
      </c>
      <c r="L619" s="171">
        <v>2125.3769284813889</v>
      </c>
      <c r="M619" s="171">
        <v>2279.3809879094729</v>
      </c>
      <c r="N619" s="171">
        <v>2968.2628396045052</v>
      </c>
      <c r="O619" s="171">
        <v>3772.6849013347401</v>
      </c>
      <c r="P619" s="171">
        <v>4647.0987319287142</v>
      </c>
      <c r="Q619" s="171">
        <v>5713.4019292970524</v>
      </c>
      <c r="R619" s="171">
        <v>7012.1949297072733</v>
      </c>
      <c r="S619" s="171">
        <v>8592.168262177227</v>
      </c>
      <c r="T619" s="171">
        <v>10485.361015661631</v>
      </c>
      <c r="U619" s="172">
        <v>0.24360060250699681</v>
      </c>
    </row>
    <row r="620" spans="1:21" x14ac:dyDescent="0.15">
      <c r="A620" s="110" t="s">
        <v>31</v>
      </c>
      <c r="B620" s="110" t="s">
        <v>46</v>
      </c>
      <c r="C620" s="110" t="s">
        <v>509</v>
      </c>
      <c r="D620" s="110" t="s">
        <v>513</v>
      </c>
      <c r="E620" s="110" t="s">
        <v>41</v>
      </c>
      <c r="F620" s="110" t="s">
        <v>41</v>
      </c>
      <c r="G620" s="171">
        <v>1843.1468919637859</v>
      </c>
      <c r="H620" s="171">
        <v>2386.6160286523741</v>
      </c>
      <c r="I620" s="171">
        <v>1796.0297277938259</v>
      </c>
      <c r="J620" s="171">
        <v>3082.138852257398</v>
      </c>
      <c r="K620" s="171">
        <v>3449.9665457632009</v>
      </c>
      <c r="L620" s="171">
        <v>5447.6749469459573</v>
      </c>
      <c r="M620" s="171">
        <v>5917.0703423892583</v>
      </c>
      <c r="N620" s="171">
        <v>7195.9002482856677</v>
      </c>
      <c r="O620" s="171">
        <v>8804.1151634870912</v>
      </c>
      <c r="P620" s="171">
        <v>10835.4539625584</v>
      </c>
      <c r="Q620" s="171">
        <v>13395.71768209658</v>
      </c>
      <c r="R620" s="171">
        <v>16555.031234614049</v>
      </c>
      <c r="S620" s="171">
        <v>20430.832220231408</v>
      </c>
      <c r="T620" s="171">
        <v>25132.448633788361</v>
      </c>
      <c r="U620" s="172">
        <v>0.229511461619579</v>
      </c>
    </row>
    <row r="621" spans="1:21" x14ac:dyDescent="0.15">
      <c r="A621" s="110" t="s">
        <v>31</v>
      </c>
      <c r="B621" s="110" t="s">
        <v>200</v>
      </c>
      <c r="C621" s="110" t="s">
        <v>509</v>
      </c>
      <c r="D621" s="110" t="s">
        <v>509</v>
      </c>
      <c r="E621" s="110" t="s">
        <v>41</v>
      </c>
      <c r="F621" s="110" t="s">
        <v>41</v>
      </c>
      <c r="G621" s="171">
        <v>0</v>
      </c>
      <c r="H621" s="171">
        <v>0</v>
      </c>
      <c r="I621" s="171">
        <v>0</v>
      </c>
      <c r="J621" s="171">
        <v>0</v>
      </c>
      <c r="K621" s="171">
        <v>0</v>
      </c>
      <c r="L621" s="171">
        <v>1.090865115286906</v>
      </c>
      <c r="M621" s="171">
        <v>1.0880100180952139</v>
      </c>
      <c r="N621" s="171">
        <v>1.425936932896499</v>
      </c>
      <c r="O621" s="171">
        <v>1.8642657533737399</v>
      </c>
      <c r="P621" s="171">
        <v>2.3829918957464389</v>
      </c>
      <c r="Q621" s="171">
        <v>2.9471709469003509</v>
      </c>
      <c r="R621" s="171">
        <v>3.6379083707043032</v>
      </c>
      <c r="S621" s="171">
        <v>4.4822979112916901</v>
      </c>
      <c r="T621" s="171">
        <v>5.4997550910904094</v>
      </c>
      <c r="U621" s="172">
        <v>0.26046289370119791</v>
      </c>
    </row>
    <row r="622" spans="1:21" x14ac:dyDescent="0.15">
      <c r="A622" s="110" t="s">
        <v>31</v>
      </c>
      <c r="B622" s="110" t="s">
        <v>47</v>
      </c>
      <c r="C622" s="110" t="s">
        <v>509</v>
      </c>
      <c r="D622" s="110" t="s">
        <v>510</v>
      </c>
      <c r="E622" s="110" t="s">
        <v>41</v>
      </c>
      <c r="F622" s="110" t="s">
        <v>2</v>
      </c>
      <c r="G622" s="171">
        <v>290.59477416448919</v>
      </c>
      <c r="H622" s="171">
        <v>523.41639514818439</v>
      </c>
      <c r="I622" s="171">
        <v>850.54544089623903</v>
      </c>
      <c r="J622" s="171">
        <v>1270.539190347565</v>
      </c>
      <c r="K622" s="171">
        <v>1789.731090234284</v>
      </c>
      <c r="L622" s="171">
        <v>2516.6911247658368</v>
      </c>
      <c r="M622" s="171">
        <v>3011.946238493309</v>
      </c>
      <c r="N622" s="171">
        <v>4004.1333398179991</v>
      </c>
      <c r="O622" s="171">
        <v>5325.8767560159667</v>
      </c>
      <c r="P622" s="171">
        <v>7115.253956399466</v>
      </c>
      <c r="Q622" s="171">
        <v>9442.6019926260087</v>
      </c>
      <c r="R622" s="171">
        <v>12438.506851104399</v>
      </c>
      <c r="S622" s="171">
        <v>16264.511295354851</v>
      </c>
      <c r="T622" s="171">
        <v>21099.730332527521</v>
      </c>
      <c r="U622" s="172">
        <v>0.32061330941921162</v>
      </c>
    </row>
    <row r="623" spans="1:21" x14ac:dyDescent="0.15">
      <c r="A623" s="110" t="s">
        <v>31</v>
      </c>
      <c r="B623" s="110" t="s">
        <v>48</v>
      </c>
      <c r="C623" s="110" t="s">
        <v>509</v>
      </c>
      <c r="D623" s="110" t="s">
        <v>511</v>
      </c>
      <c r="E623" s="110" t="s">
        <v>41</v>
      </c>
      <c r="F623" s="110" t="s">
        <v>2</v>
      </c>
      <c r="G623" s="171">
        <v>33.126250532447749</v>
      </c>
      <c r="H623" s="171">
        <v>66.089372206622954</v>
      </c>
      <c r="I623" s="171">
        <v>142.84019392142591</v>
      </c>
      <c r="J623" s="171">
        <v>208.27845782490829</v>
      </c>
      <c r="K623" s="171">
        <v>338.99546635821139</v>
      </c>
      <c r="L623" s="171">
        <v>470.1628646886565</v>
      </c>
      <c r="M623" s="171">
        <v>468.93231779903732</v>
      </c>
      <c r="N623" s="171">
        <v>661.64250931310744</v>
      </c>
      <c r="O623" s="171">
        <v>927.59000541254989</v>
      </c>
      <c r="P623" s="171">
        <v>1293.0530154088681</v>
      </c>
      <c r="Q623" s="171">
        <v>1793.5042834722251</v>
      </c>
      <c r="R623" s="171">
        <v>2476.8172559108648</v>
      </c>
      <c r="S623" s="171">
        <v>3245.003532192462</v>
      </c>
      <c r="T623" s="171">
        <v>4218.9146775328591</v>
      </c>
      <c r="U623" s="172">
        <v>0.36866970368854468</v>
      </c>
    </row>
    <row r="624" spans="1:21" x14ac:dyDescent="0.15">
      <c r="A624" s="110" t="s">
        <v>31</v>
      </c>
      <c r="B624" s="110" t="s">
        <v>65</v>
      </c>
      <c r="C624" s="110" t="s">
        <v>509</v>
      </c>
      <c r="D624" s="110" t="s">
        <v>42</v>
      </c>
      <c r="E624" s="110" t="s">
        <v>41</v>
      </c>
      <c r="F624" s="110" t="s">
        <v>42</v>
      </c>
      <c r="G624" s="171">
        <v>199.9</v>
      </c>
      <c r="H624" s="171">
        <v>276.37238419426228</v>
      </c>
      <c r="I624" s="171">
        <v>440.19162942163939</v>
      </c>
      <c r="J624" s="171">
        <v>899.33245958881696</v>
      </c>
      <c r="K624" s="171">
        <v>996.11572382571717</v>
      </c>
      <c r="L624" s="171">
        <v>1124.591068745513</v>
      </c>
      <c r="M624" s="171">
        <v>1284.851821352353</v>
      </c>
      <c r="N624" s="171">
        <v>1664.920328255532</v>
      </c>
      <c r="O624" s="171">
        <v>2079.1027812627331</v>
      </c>
      <c r="P624" s="171">
        <v>2584.204870071007</v>
      </c>
      <c r="Q624" s="171">
        <v>3200.0521695662428</v>
      </c>
      <c r="R624" s="171">
        <v>3950.1972187858551</v>
      </c>
      <c r="S624" s="171">
        <v>4863.0274308327662</v>
      </c>
      <c r="T624" s="171">
        <v>5961.9930240419581</v>
      </c>
      <c r="U624" s="172">
        <v>0.24514455612727509</v>
      </c>
    </row>
    <row r="625" spans="1:21" x14ac:dyDescent="0.15">
      <c r="A625" s="110" t="s">
        <v>31</v>
      </c>
      <c r="B625" s="110" t="s">
        <v>201</v>
      </c>
      <c r="C625" s="110" t="s">
        <v>509</v>
      </c>
      <c r="D625" s="110" t="s">
        <v>42</v>
      </c>
      <c r="E625" s="110" t="s">
        <v>41</v>
      </c>
      <c r="F625" s="110" t="s">
        <v>42</v>
      </c>
      <c r="G625" s="171">
        <v>254.15</v>
      </c>
      <c r="H625" s="171">
        <v>473.6405008141312</v>
      </c>
      <c r="I625" s="171">
        <v>790.54493295895088</v>
      </c>
      <c r="J625" s="171">
        <v>1172.2143070244319</v>
      </c>
      <c r="K625" s="171">
        <v>1563.7532802975561</v>
      </c>
      <c r="L625" s="171">
        <v>1810.836091376264</v>
      </c>
      <c r="M625" s="171">
        <v>2660.1844942427979</v>
      </c>
      <c r="N625" s="171">
        <v>3587.342751814142</v>
      </c>
      <c r="O625" s="171">
        <v>4824.2663190726762</v>
      </c>
      <c r="P625" s="171">
        <v>6239.877725926629</v>
      </c>
      <c r="Q625" s="171">
        <v>7895.707083145966</v>
      </c>
      <c r="R625" s="171">
        <v>9970.0965355110384</v>
      </c>
      <c r="S625" s="171">
        <v>12564.10892972661</v>
      </c>
      <c r="T625" s="171">
        <v>15761.7455671855</v>
      </c>
      <c r="U625" s="172">
        <v>0.28939104814106292</v>
      </c>
    </row>
    <row r="626" spans="1:21" x14ac:dyDescent="0.15">
      <c r="A626" s="110" t="s">
        <v>31</v>
      </c>
      <c r="B626" s="110" t="s">
        <v>50</v>
      </c>
      <c r="C626" s="110" t="s">
        <v>509</v>
      </c>
      <c r="D626" s="110" t="s">
        <v>42</v>
      </c>
      <c r="E626" s="110" t="s">
        <v>41</v>
      </c>
      <c r="F626" s="110" t="s">
        <v>42</v>
      </c>
      <c r="G626" s="171">
        <v>345.25011999999998</v>
      </c>
      <c r="H626" s="171">
        <v>486.48081882508029</v>
      </c>
      <c r="I626" s="171">
        <v>587.65518102746887</v>
      </c>
      <c r="J626" s="171">
        <v>757.18038055770114</v>
      </c>
      <c r="K626" s="171">
        <v>942.01299180621254</v>
      </c>
      <c r="L626" s="171">
        <v>1125.2099915529291</v>
      </c>
      <c r="M626" s="171">
        <v>1334.4793033617329</v>
      </c>
      <c r="N626" s="171">
        <v>1758.2021948301531</v>
      </c>
      <c r="O626" s="171">
        <v>2311.7111388951739</v>
      </c>
      <c r="P626" s="171">
        <v>2918.005369648808</v>
      </c>
      <c r="Q626" s="171">
        <v>3633.6829485597882</v>
      </c>
      <c r="R626" s="171">
        <v>4516.6886545576554</v>
      </c>
      <c r="S626" s="171">
        <v>5604.317135017166</v>
      </c>
      <c r="T626" s="171">
        <v>6923.4455424072667</v>
      </c>
      <c r="U626" s="172">
        <v>0.2651567830399757</v>
      </c>
    </row>
    <row r="627" spans="1:21" x14ac:dyDescent="0.15">
      <c r="A627" s="110" t="s">
        <v>31</v>
      </c>
      <c r="B627" s="110" t="s">
        <v>37</v>
      </c>
      <c r="C627" s="110" t="s">
        <v>509</v>
      </c>
      <c r="D627" s="110" t="s">
        <v>509</v>
      </c>
      <c r="E627" s="110" t="s">
        <v>41</v>
      </c>
      <c r="F627" s="110" t="s">
        <v>41</v>
      </c>
      <c r="G627" s="171">
        <v>3908.2413996154978</v>
      </c>
      <c r="H627" s="171">
        <v>5966.6035193956759</v>
      </c>
      <c r="I627" s="171">
        <v>7283.1634275552706</v>
      </c>
      <c r="J627" s="171">
        <v>9373.4862194140387</v>
      </c>
      <c r="K627" s="171">
        <v>12210.85888119578</v>
      </c>
      <c r="L627" s="171">
        <v>15768.848574770271</v>
      </c>
      <c r="M627" s="171">
        <v>19857.419279234251</v>
      </c>
      <c r="N627" s="171">
        <v>26235.86217428726</v>
      </c>
      <c r="O627" s="171">
        <v>34517.862225034129</v>
      </c>
      <c r="P627" s="171">
        <v>44381.196200226703</v>
      </c>
      <c r="Q627" s="171">
        <v>56210.189390687978</v>
      </c>
      <c r="R627" s="171">
        <v>70977.148092727279</v>
      </c>
      <c r="S627" s="171">
        <v>89340.363989931866</v>
      </c>
      <c r="T627" s="171">
        <v>111951.40542504221</v>
      </c>
      <c r="U627" s="172">
        <v>0.28026821497226512</v>
      </c>
    </row>
    <row r="628" spans="1:21" x14ac:dyDescent="0.15">
      <c r="A628" s="110" t="s">
        <v>31</v>
      </c>
      <c r="B628" s="110" t="s">
        <v>38</v>
      </c>
      <c r="C628" s="110" t="s">
        <v>509</v>
      </c>
      <c r="D628" s="110" t="s">
        <v>511</v>
      </c>
      <c r="E628" s="110" t="s">
        <v>41</v>
      </c>
      <c r="F628" s="110" t="s">
        <v>2</v>
      </c>
      <c r="G628" s="171">
        <v>8.8336668086527332</v>
      </c>
      <c r="H628" s="171">
        <v>13.217874441324589</v>
      </c>
      <c r="I628" s="171">
        <v>14.284019392142589</v>
      </c>
      <c r="J628" s="171">
        <v>26.308857830514729</v>
      </c>
      <c r="K628" s="171">
        <v>23.71327963863811</v>
      </c>
      <c r="L628" s="171">
        <v>39.271144150328617</v>
      </c>
      <c r="M628" s="171">
        <v>32.640300542856423</v>
      </c>
      <c r="N628" s="171">
        <v>44.64346103347242</v>
      </c>
      <c r="O628" s="171">
        <v>60.685517334212072</v>
      </c>
      <c r="P628" s="171">
        <v>78.369529924082499</v>
      </c>
      <c r="Q628" s="171">
        <v>100.96559681400529</v>
      </c>
      <c r="R628" s="171">
        <v>129.79495986954359</v>
      </c>
      <c r="S628" s="171">
        <v>166.49822584631539</v>
      </c>
      <c r="T628" s="171">
        <v>212.53962971222629</v>
      </c>
      <c r="U628" s="172">
        <v>0.3068953850703009</v>
      </c>
    </row>
    <row r="629" spans="1:21" x14ac:dyDescent="0.15">
      <c r="A629" s="110" t="s">
        <v>31</v>
      </c>
      <c r="B629" s="110" t="s">
        <v>203</v>
      </c>
      <c r="C629" s="110" t="s">
        <v>509</v>
      </c>
      <c r="D629" s="110" t="s">
        <v>42</v>
      </c>
      <c r="E629" s="110" t="s">
        <v>41</v>
      </c>
      <c r="F629" s="110" t="s">
        <v>42</v>
      </c>
      <c r="G629" s="171">
        <v>65.599429999999998</v>
      </c>
      <c r="H629" s="171">
        <v>97.702121912124269</v>
      </c>
      <c r="I629" s="171">
        <v>94.426200325652474</v>
      </c>
      <c r="J629" s="171">
        <v>125.4378861255116</v>
      </c>
      <c r="K629" s="171">
        <v>123.02254827515731</v>
      </c>
      <c r="L629" s="171">
        <v>239.9903253631193</v>
      </c>
      <c r="M629" s="171">
        <v>168.64155280475819</v>
      </c>
      <c r="N629" s="171">
        <v>217.5223517881947</v>
      </c>
      <c r="O629" s="171">
        <v>276.15446865471159</v>
      </c>
      <c r="P629" s="171">
        <v>349.66835188638231</v>
      </c>
      <c r="Q629" s="171">
        <v>441.32615801188018</v>
      </c>
      <c r="R629" s="171">
        <v>555.22134839717864</v>
      </c>
      <c r="S629" s="171">
        <v>696.42790110927592</v>
      </c>
      <c r="T629" s="171">
        <v>869.67679964471688</v>
      </c>
      <c r="U629" s="172">
        <v>0.26406809618212929</v>
      </c>
    </row>
    <row r="630" spans="1:21" x14ac:dyDescent="0.15">
      <c r="A630" s="110" t="s">
        <v>31</v>
      </c>
      <c r="B630" s="110" t="s">
        <v>204</v>
      </c>
      <c r="C630" s="110" t="s">
        <v>509</v>
      </c>
      <c r="D630" s="110" t="s">
        <v>512</v>
      </c>
      <c r="E630" s="110" t="s">
        <v>41</v>
      </c>
      <c r="F630" s="110" t="s">
        <v>2</v>
      </c>
      <c r="G630" s="171">
        <v>0</v>
      </c>
      <c r="H630" s="171">
        <v>0</v>
      </c>
      <c r="I630" s="171">
        <v>21.975414449450131</v>
      </c>
      <c r="J630" s="171">
        <v>10.9620240960478</v>
      </c>
      <c r="K630" s="171">
        <v>10.93533762445843</v>
      </c>
      <c r="L630" s="171">
        <v>10.90865115286906</v>
      </c>
      <c r="M630" s="171">
        <v>228.48210379999489</v>
      </c>
      <c r="N630" s="171">
        <v>303.17716840957098</v>
      </c>
      <c r="O630" s="171">
        <v>398.090668712965</v>
      </c>
      <c r="P630" s="171">
        <v>521.24937827474446</v>
      </c>
      <c r="Q630" s="171">
        <v>680.71570806496356</v>
      </c>
      <c r="R630" s="171">
        <v>886.80525918910189</v>
      </c>
      <c r="S630" s="171">
        <v>1152.6808230927261</v>
      </c>
      <c r="T630" s="171">
        <v>1490.672502031525</v>
      </c>
      <c r="U630" s="172">
        <v>0.30725838421300661</v>
      </c>
    </row>
    <row r="631" spans="1:21" x14ac:dyDescent="0.15">
      <c r="A631" s="110" t="s">
        <v>31</v>
      </c>
      <c r="B631" s="110" t="s">
        <v>70</v>
      </c>
      <c r="C631" s="110" t="s">
        <v>509</v>
      </c>
      <c r="D631" s="110" t="s">
        <v>515</v>
      </c>
      <c r="E631" s="110" t="s">
        <v>41</v>
      </c>
      <c r="F631" s="110" t="s">
        <v>18</v>
      </c>
      <c r="G631" s="171">
        <v>2.2084167021631829</v>
      </c>
      <c r="H631" s="171">
        <v>2.2029790735540979</v>
      </c>
      <c r="I631" s="171">
        <v>2.197541444945013</v>
      </c>
      <c r="J631" s="171">
        <v>2.19240481920956</v>
      </c>
      <c r="K631" s="171">
        <v>2.187067524891686</v>
      </c>
      <c r="L631" s="171">
        <v>111.999516268156</v>
      </c>
      <c r="M631" s="171">
        <v>102.39394489046219</v>
      </c>
      <c r="N631" s="171">
        <v>138.21875097755819</v>
      </c>
      <c r="O631" s="171">
        <v>186.53794657694951</v>
      </c>
      <c r="P631" s="171">
        <v>251.70505385427921</v>
      </c>
      <c r="Q631" s="171">
        <v>339.59136550906197</v>
      </c>
      <c r="R631" s="171">
        <v>453.32523946072479</v>
      </c>
      <c r="S631" s="171">
        <v>598.95808475377146</v>
      </c>
      <c r="T631" s="171">
        <v>783.51669805064171</v>
      </c>
      <c r="U631" s="172">
        <v>0.33737569398899492</v>
      </c>
    </row>
    <row r="632" spans="1:21" x14ac:dyDescent="0.15">
      <c r="A632" s="110" t="s">
        <v>31</v>
      </c>
      <c r="B632" s="110" t="s">
        <v>132</v>
      </c>
      <c r="C632" s="110" t="s">
        <v>509</v>
      </c>
      <c r="D632" s="110" t="s">
        <v>42</v>
      </c>
      <c r="E632" s="110" t="s">
        <v>41</v>
      </c>
      <c r="F632" s="110" t="s">
        <v>42</v>
      </c>
      <c r="G632" s="171">
        <v>11.05</v>
      </c>
      <c r="H632" s="171">
        <v>16.522343051655739</v>
      </c>
      <c r="I632" s="171">
        <v>21.959581471081972</v>
      </c>
      <c r="J632" s="171">
        <v>10.9552738974246</v>
      </c>
      <c r="K632" s="171">
        <v>24.057742773808549</v>
      </c>
      <c r="L632" s="171">
        <v>38.180279035041707</v>
      </c>
      <c r="M632" s="171">
        <v>21.760200361904278</v>
      </c>
      <c r="N632" s="171">
        <v>27.43305166777116</v>
      </c>
      <c r="O632" s="171">
        <v>34.591723660927663</v>
      </c>
      <c r="P632" s="171">
        <v>42.275368236557163</v>
      </c>
      <c r="Q632" s="171">
        <v>50.685172427269109</v>
      </c>
      <c r="R632" s="171">
        <v>60.802912620851501</v>
      </c>
      <c r="S632" s="171">
        <v>72.987055832458097</v>
      </c>
      <c r="T632" s="171">
        <v>87.285653226724463</v>
      </c>
      <c r="U632" s="172">
        <v>0.21950294598726169</v>
      </c>
    </row>
    <row r="633" spans="1:21" x14ac:dyDescent="0.15">
      <c r="A633" s="110" t="s">
        <v>31</v>
      </c>
      <c r="B633" s="110" t="s">
        <v>205</v>
      </c>
      <c r="C633" s="110" t="s">
        <v>509</v>
      </c>
      <c r="D633" s="110" t="s">
        <v>512</v>
      </c>
      <c r="E633" s="110" t="s">
        <v>41</v>
      </c>
      <c r="F633" s="110" t="s">
        <v>2</v>
      </c>
      <c r="G633" s="171">
        <v>1</v>
      </c>
      <c r="H633" s="171">
        <v>1</v>
      </c>
      <c r="I633" s="171">
        <v>1</v>
      </c>
      <c r="J633" s="171">
        <v>1</v>
      </c>
      <c r="K633" s="171">
        <v>1</v>
      </c>
      <c r="L633" s="171">
        <v>1</v>
      </c>
      <c r="M633" s="171">
        <v>110.8010018095214</v>
      </c>
      <c r="N633" s="171">
        <v>149.06237563550451</v>
      </c>
      <c r="O633" s="171">
        <v>195.23246570109251</v>
      </c>
      <c r="P633" s="171">
        <v>255.71255611001561</v>
      </c>
      <c r="Q633" s="171">
        <v>334.90033362919428</v>
      </c>
      <c r="R633" s="171">
        <v>438.52176059984441</v>
      </c>
      <c r="S633" s="171">
        <v>574.02892843864527</v>
      </c>
      <c r="T633" s="171">
        <v>747.44392417187055</v>
      </c>
      <c r="U633" s="172">
        <v>0.31351053764141001</v>
      </c>
    </row>
    <row r="634" spans="1:21" x14ac:dyDescent="0.15">
      <c r="A634" s="110" t="s">
        <v>31</v>
      </c>
      <c r="B634" s="110" t="s">
        <v>39</v>
      </c>
      <c r="C634" s="110" t="s">
        <v>509</v>
      </c>
      <c r="D634" s="110" t="s">
        <v>513</v>
      </c>
      <c r="E634" s="110" t="s">
        <v>41</v>
      </c>
      <c r="F634" s="110" t="s">
        <v>41</v>
      </c>
      <c r="G634" s="171">
        <v>44.16833404326367</v>
      </c>
      <c r="H634" s="171">
        <v>22.029790735540981</v>
      </c>
      <c r="I634" s="171">
        <v>43.950828898900269</v>
      </c>
      <c r="J634" s="171">
        <v>21.924048192095601</v>
      </c>
      <c r="K634" s="171">
        <v>109.3533762445843</v>
      </c>
      <c r="L634" s="171">
        <v>109.08651152869059</v>
      </c>
      <c r="M634" s="171">
        <v>119.68110199047361</v>
      </c>
      <c r="N634" s="171">
        <v>145.5630507722482</v>
      </c>
      <c r="O634" s="171">
        <v>176.70132661843559</v>
      </c>
      <c r="P634" s="171">
        <v>214.18788662294449</v>
      </c>
      <c r="Q634" s="171">
        <v>259.31667098298328</v>
      </c>
      <c r="R634" s="171">
        <v>313.60357593545967</v>
      </c>
      <c r="S634" s="171">
        <v>378.87010571752728</v>
      </c>
      <c r="T634" s="171">
        <v>455.96345085241671</v>
      </c>
      <c r="U634" s="172">
        <v>0.2105600856787819</v>
      </c>
    </row>
    <row r="635" spans="1:21" x14ac:dyDescent="0.15">
      <c r="A635" s="110" t="s">
        <v>31</v>
      </c>
      <c r="B635" s="110" t="s">
        <v>125</v>
      </c>
      <c r="C635" s="110" t="s">
        <v>509</v>
      </c>
      <c r="D635" s="110" t="s">
        <v>514</v>
      </c>
      <c r="E635" s="110" t="s">
        <v>41</v>
      </c>
      <c r="F635" s="110" t="s">
        <v>18</v>
      </c>
      <c r="G635" s="171">
        <v>0</v>
      </c>
      <c r="H635" s="171">
        <v>0</v>
      </c>
      <c r="I635" s="171">
        <v>0</v>
      </c>
      <c r="J635" s="171">
        <v>0</v>
      </c>
      <c r="K635" s="171">
        <v>32.806012873375288</v>
      </c>
      <c r="L635" s="171">
        <v>54.543255764345297</v>
      </c>
      <c r="M635" s="171">
        <v>65.280601085712846</v>
      </c>
      <c r="N635" s="171">
        <v>90.742111575072045</v>
      </c>
      <c r="O635" s="171">
        <v>125.9055566893942</v>
      </c>
      <c r="P635" s="171">
        <v>174.3894880532151</v>
      </c>
      <c r="Q635" s="171">
        <v>240.11273001601711</v>
      </c>
      <c r="R635" s="171">
        <v>330.05402664015378</v>
      </c>
      <c r="S635" s="171">
        <v>442.86574216550179</v>
      </c>
      <c r="T635" s="171">
        <v>574.46277757432733</v>
      </c>
      <c r="U635" s="172">
        <v>0.36434873555074732</v>
      </c>
    </row>
    <row r="636" spans="1:21" x14ac:dyDescent="0.15">
      <c r="A636" s="110" t="s">
        <v>31</v>
      </c>
      <c r="B636" s="110" t="s">
        <v>40</v>
      </c>
      <c r="C636" s="110" t="s">
        <v>509</v>
      </c>
      <c r="D636" s="110" t="s">
        <v>513</v>
      </c>
      <c r="E636" s="110" t="s">
        <v>41</v>
      </c>
      <c r="F636" s="110" t="s">
        <v>41</v>
      </c>
      <c r="G636" s="171">
        <v>198.75750319468651</v>
      </c>
      <c r="H636" s="171">
        <v>253.3425934587213</v>
      </c>
      <c r="I636" s="171">
        <v>274.6926806181267</v>
      </c>
      <c r="J636" s="171">
        <v>252.12655420909951</v>
      </c>
      <c r="K636" s="171">
        <v>459.28418022725413</v>
      </c>
      <c r="L636" s="171">
        <v>665.42772032501261</v>
      </c>
      <c r="M636" s="171">
        <v>739.84681230474553</v>
      </c>
      <c r="N636" s="171">
        <v>916.35932679760651</v>
      </c>
      <c r="O636" s="171">
        <v>1128.083535054232</v>
      </c>
      <c r="P636" s="171">
        <v>1382.713112722349</v>
      </c>
      <c r="Q636" s="171">
        <v>1688.9023453907901</v>
      </c>
      <c r="R636" s="171">
        <v>2058.8205336582691</v>
      </c>
      <c r="S636" s="171">
        <v>2505.5212114953451</v>
      </c>
      <c r="T636" s="171">
        <v>3037.0852504884651</v>
      </c>
      <c r="U636" s="172">
        <v>0.2235351592813779</v>
      </c>
    </row>
    <row r="637" spans="1:21" x14ac:dyDescent="0.15">
      <c r="A637" s="110" t="s">
        <v>31</v>
      </c>
      <c r="B637" s="110" t="s">
        <v>12</v>
      </c>
      <c r="C637" s="110" t="s">
        <v>509</v>
      </c>
      <c r="D637" s="110" t="s">
        <v>509</v>
      </c>
      <c r="E637" s="110" t="s">
        <v>41</v>
      </c>
      <c r="F637" s="110" t="s">
        <v>41</v>
      </c>
      <c r="G637" s="171">
        <v>610.68934298838587</v>
      </c>
      <c r="H637" s="171">
        <v>783.33224898649519</v>
      </c>
      <c r="I637" s="171">
        <v>1001.202255167949</v>
      </c>
      <c r="J637" s="171">
        <v>1438.5973204409941</v>
      </c>
      <c r="K637" s="171">
        <v>1129.1734665995259</v>
      </c>
      <c r="L637" s="171">
        <v>1925.7486123838851</v>
      </c>
      <c r="M637" s="171">
        <v>1910.351748445677</v>
      </c>
      <c r="N637" s="171">
        <v>2309.9442224196241</v>
      </c>
      <c r="O637" s="171">
        <v>2787.4069430190648</v>
      </c>
      <c r="P637" s="171">
        <v>3357.8527103908359</v>
      </c>
      <c r="Q637" s="171">
        <v>4038.6706006580921</v>
      </c>
      <c r="R637" s="171">
        <v>4850.0795483152106</v>
      </c>
      <c r="S637" s="171">
        <v>5815.0327610661934</v>
      </c>
      <c r="T637" s="171">
        <v>6943.6257110178076</v>
      </c>
      <c r="U637" s="172">
        <v>0.20245149337638321</v>
      </c>
    </row>
    <row r="638" spans="1:21" x14ac:dyDescent="0.15">
      <c r="A638" s="110" t="s">
        <v>31</v>
      </c>
      <c r="B638" s="110" t="s">
        <v>13</v>
      </c>
      <c r="C638" s="110" t="s">
        <v>509</v>
      </c>
      <c r="D638" s="110" t="s">
        <v>511</v>
      </c>
      <c r="E638" s="110" t="s">
        <v>41</v>
      </c>
      <c r="F638" s="110" t="s">
        <v>2</v>
      </c>
      <c r="G638" s="171">
        <v>33.126250532447749</v>
      </c>
      <c r="H638" s="171">
        <v>121.1638490454754</v>
      </c>
      <c r="I638" s="171">
        <v>43.950828898900269</v>
      </c>
      <c r="J638" s="171">
        <v>43.848096384191209</v>
      </c>
      <c r="K638" s="171">
        <v>33.899546635821139</v>
      </c>
      <c r="L638" s="171">
        <v>33.816818573894082</v>
      </c>
      <c r="M638" s="171">
        <v>33.728310560951627</v>
      </c>
      <c r="N638" s="171">
        <v>47.125672889800633</v>
      </c>
      <c r="O638" s="171">
        <v>65.670563921326774</v>
      </c>
      <c r="P638" s="171">
        <v>91.277426199255501</v>
      </c>
      <c r="Q638" s="171">
        <v>126.551918786461</v>
      </c>
      <c r="R638" s="171">
        <v>175.03157197574819</v>
      </c>
      <c r="S638" s="171">
        <v>241.28364598480781</v>
      </c>
      <c r="T638" s="171">
        <v>330.88973696543962</v>
      </c>
      <c r="U638" s="172">
        <v>0.38570190996849679</v>
      </c>
    </row>
    <row r="639" spans="1:21" x14ac:dyDescent="0.15">
      <c r="A639" s="110" t="s">
        <v>31</v>
      </c>
      <c r="B639" s="110" t="s">
        <v>213</v>
      </c>
      <c r="C639" s="110" t="s">
        <v>509</v>
      </c>
      <c r="D639" s="110" t="s">
        <v>509</v>
      </c>
      <c r="E639" s="110" t="s">
        <v>41</v>
      </c>
      <c r="F639" s="110" t="s">
        <v>41</v>
      </c>
      <c r="G639" s="171">
        <v>22.084167021631831</v>
      </c>
      <c r="H639" s="171">
        <v>22.029790735540981</v>
      </c>
      <c r="I639" s="171">
        <v>10.987707224725071</v>
      </c>
      <c r="J639" s="171">
        <v>10.9620240960478</v>
      </c>
      <c r="K639" s="171">
        <v>10.93533762445843</v>
      </c>
      <c r="L639" s="171">
        <v>10.90865115286906</v>
      </c>
      <c r="M639" s="171">
        <v>10.880100180952139</v>
      </c>
      <c r="N639" s="171">
        <v>14.29158819357912</v>
      </c>
      <c r="O639" s="171">
        <v>18.729001500970149</v>
      </c>
      <c r="P639" s="171">
        <v>23.989346438072928</v>
      </c>
      <c r="Q639" s="171">
        <v>29.697102848377298</v>
      </c>
      <c r="R639" s="171">
        <v>36.742691626335308</v>
      </c>
      <c r="S639" s="171">
        <v>45.269932054105112</v>
      </c>
      <c r="T639" s="171">
        <v>55.54469005870542</v>
      </c>
      <c r="U639" s="172">
        <v>0.2622466774960186</v>
      </c>
    </row>
    <row r="640" spans="1:21" x14ac:dyDescent="0.15">
      <c r="A640" s="110" t="s">
        <v>31</v>
      </c>
      <c r="B640" s="110" t="s">
        <v>216</v>
      </c>
      <c r="C640" s="110" t="s">
        <v>509</v>
      </c>
      <c r="D640" s="110" t="s">
        <v>513</v>
      </c>
      <c r="E640" s="110" t="s">
        <v>41</v>
      </c>
      <c r="F640" s="110" t="s">
        <v>41</v>
      </c>
      <c r="G640" s="171">
        <v>287.09417128121379</v>
      </c>
      <c r="H640" s="171">
        <v>363.49154713642628</v>
      </c>
      <c r="I640" s="171">
        <v>406.54516731482749</v>
      </c>
      <c r="J640" s="171">
        <v>548.10120480239016</v>
      </c>
      <c r="K640" s="171">
        <v>743.60295846317331</v>
      </c>
      <c r="L640" s="171">
        <v>774.51423185370322</v>
      </c>
      <c r="M640" s="171">
        <v>1044.489617371406</v>
      </c>
      <c r="N640" s="171">
        <v>1310.941815363743</v>
      </c>
      <c r="O640" s="171">
        <v>1641.221523624477</v>
      </c>
      <c r="P640" s="171">
        <v>2051.8527359102632</v>
      </c>
      <c r="Q640" s="171">
        <v>2560.2389338945832</v>
      </c>
      <c r="R640" s="171">
        <v>3188.9286453655218</v>
      </c>
      <c r="S640" s="171">
        <v>3965.1621796717441</v>
      </c>
      <c r="T640" s="171">
        <v>4909.1711403258141</v>
      </c>
      <c r="U640" s="172">
        <v>0.24742620629308371</v>
      </c>
    </row>
    <row r="641" spans="1:21" x14ac:dyDescent="0.15">
      <c r="A641" s="110" t="s">
        <v>31</v>
      </c>
      <c r="B641" s="110" t="s">
        <v>217</v>
      </c>
      <c r="C641" s="110" t="s">
        <v>509</v>
      </c>
      <c r="D641" s="110" t="s">
        <v>511</v>
      </c>
      <c r="E641" s="110" t="s">
        <v>41</v>
      </c>
      <c r="F641" s="110" t="s">
        <v>2</v>
      </c>
      <c r="G641" s="171">
        <v>22.084167021631831</v>
      </c>
      <c r="H641" s="171">
        <v>22.029790735540981</v>
      </c>
      <c r="I641" s="171">
        <v>32.963121674175213</v>
      </c>
      <c r="J641" s="171">
        <v>49.329108432215108</v>
      </c>
      <c r="K641" s="171">
        <v>53.583154359846311</v>
      </c>
      <c r="L641" s="171">
        <v>54.543255764345297</v>
      </c>
      <c r="M641" s="171">
        <v>54.400500904760698</v>
      </c>
      <c r="N641" s="171">
        <v>73.384354351789767</v>
      </c>
      <c r="O641" s="171">
        <v>95.011272387407701</v>
      </c>
      <c r="P641" s="171">
        <v>122.8627371520774</v>
      </c>
      <c r="Q641" s="171">
        <v>157.14888499718899</v>
      </c>
      <c r="R641" s="171">
        <v>200.69849183288261</v>
      </c>
      <c r="S641" s="171">
        <v>255.63048425203411</v>
      </c>
      <c r="T641" s="171">
        <v>324.04590766743678</v>
      </c>
      <c r="U641" s="172">
        <v>0.29037162988295551</v>
      </c>
    </row>
    <row r="642" spans="1:21" x14ac:dyDescent="0.15">
      <c r="A642" s="110" t="s">
        <v>31</v>
      </c>
      <c r="B642" s="110" t="s">
        <v>124</v>
      </c>
      <c r="C642" s="110" t="s">
        <v>509</v>
      </c>
      <c r="D642" s="110" t="s">
        <v>514</v>
      </c>
      <c r="E642" s="110" t="s">
        <v>41</v>
      </c>
      <c r="F642" s="110" t="s">
        <v>18</v>
      </c>
      <c r="G642" s="171">
        <v>0</v>
      </c>
      <c r="H642" s="171">
        <v>0</v>
      </c>
      <c r="I642" s="171">
        <v>0</v>
      </c>
      <c r="J642" s="171">
        <v>0</v>
      </c>
      <c r="K642" s="171">
        <v>874.82700995667449</v>
      </c>
      <c r="L642" s="171">
        <v>1309.0381383442871</v>
      </c>
      <c r="M642" s="171">
        <v>1632.0150271428211</v>
      </c>
      <c r="N642" s="171">
        <v>2332.73902951641</v>
      </c>
      <c r="O642" s="171">
        <v>3315.627537435576</v>
      </c>
      <c r="P642" s="171">
        <v>4688.0624740537596</v>
      </c>
      <c r="Q642" s="171">
        <v>6595.9551354249033</v>
      </c>
      <c r="R642" s="171">
        <v>9238.0541039858326</v>
      </c>
      <c r="S642" s="171">
        <v>12593.963616535761</v>
      </c>
      <c r="T642" s="171">
        <v>16593.775433170409</v>
      </c>
      <c r="U642" s="172">
        <v>0.3927998847012919</v>
      </c>
    </row>
    <row r="643" spans="1:21" x14ac:dyDescent="0.15">
      <c r="A643" s="110" t="s">
        <v>31</v>
      </c>
      <c r="B643" s="110" t="s">
        <v>219</v>
      </c>
      <c r="C643" s="110" t="s">
        <v>509</v>
      </c>
      <c r="D643" s="110" t="s">
        <v>515</v>
      </c>
      <c r="E643" s="110" t="s">
        <v>41</v>
      </c>
      <c r="F643" s="110" t="s">
        <v>18</v>
      </c>
      <c r="G643" s="171">
        <v>11.042083510815919</v>
      </c>
      <c r="H643" s="171">
        <v>11.014895367770491</v>
      </c>
      <c r="I643" s="171">
        <v>2.7469268061812668</v>
      </c>
      <c r="J643" s="171">
        <v>10.9620240960478</v>
      </c>
      <c r="K643" s="171">
        <v>10.93533762445843</v>
      </c>
      <c r="L643" s="171">
        <v>10.90865115286906</v>
      </c>
      <c r="M643" s="171">
        <v>48.960450814284627</v>
      </c>
      <c r="N643" s="171">
        <v>69.911009509825675</v>
      </c>
      <c r="O643" s="171">
        <v>98.367022034931907</v>
      </c>
      <c r="P643" s="171">
        <v>138.25278581274151</v>
      </c>
      <c r="Q643" s="171">
        <v>192.33229811752159</v>
      </c>
      <c r="R643" s="171">
        <v>267.27847165281929</v>
      </c>
      <c r="S643" s="171">
        <v>362.76279540174119</v>
      </c>
      <c r="T643" s="171">
        <v>475.89441526855768</v>
      </c>
      <c r="U643" s="172">
        <v>0.38386915227289631</v>
      </c>
    </row>
    <row r="644" spans="1:21" x14ac:dyDescent="0.15">
      <c r="A644" s="110" t="s">
        <v>31</v>
      </c>
      <c r="B644" s="110" t="s">
        <v>113</v>
      </c>
      <c r="C644" s="110" t="s">
        <v>509</v>
      </c>
      <c r="D644" s="110" t="s">
        <v>509</v>
      </c>
      <c r="E644" s="110" t="s">
        <v>41</v>
      </c>
      <c r="F644" s="110" t="s">
        <v>41</v>
      </c>
      <c r="G644" s="171">
        <v>32310.900687521251</v>
      </c>
      <c r="H644" s="171">
        <v>41935.14369999394</v>
      </c>
      <c r="I644" s="171">
        <v>58100.938719270373</v>
      </c>
      <c r="J644" s="171">
        <v>80379.706376385555</v>
      </c>
      <c r="K644" s="171">
        <v>114400.2585882314</v>
      </c>
      <c r="L644" s="171">
        <v>152575.4989924157</v>
      </c>
      <c r="M644" s="171">
        <v>201097.98769374349</v>
      </c>
      <c r="N644" s="171">
        <v>268643.6731167573</v>
      </c>
      <c r="O644" s="171">
        <v>358324.22763493401</v>
      </c>
      <c r="P644" s="171">
        <v>477270.99400318711</v>
      </c>
      <c r="Q644" s="171">
        <v>631327.12554531277</v>
      </c>
      <c r="R644" s="171">
        <v>825212.46393110743</v>
      </c>
      <c r="S644" s="171">
        <v>1071111.683676634</v>
      </c>
      <c r="T644" s="171">
        <v>1379947.0489857681</v>
      </c>
      <c r="U644" s="172">
        <v>0.31672029092107912</v>
      </c>
    </row>
    <row r="645" spans="1:21" x14ac:dyDescent="0.15">
      <c r="A645" s="110" t="s">
        <v>31</v>
      </c>
      <c r="B645" s="110" t="s">
        <v>67</v>
      </c>
      <c r="C645" s="110" t="s">
        <v>509</v>
      </c>
      <c r="D645" s="110" t="s">
        <v>515</v>
      </c>
      <c r="E645" s="110" t="s">
        <v>41</v>
      </c>
      <c r="F645" s="110" t="s">
        <v>18</v>
      </c>
      <c r="G645" s="171">
        <v>1.959969823169825</v>
      </c>
      <c r="H645" s="171">
        <v>1.101489536777049</v>
      </c>
      <c r="I645" s="171">
        <v>1.098770722472507</v>
      </c>
      <c r="J645" s="171">
        <v>12.19240481920956</v>
      </c>
      <c r="K645" s="171">
        <v>12.18706752489169</v>
      </c>
      <c r="L645" s="171">
        <v>12.181730230573811</v>
      </c>
      <c r="M645" s="171">
        <v>13.264030054285641</v>
      </c>
      <c r="N645" s="171">
        <v>18.639405231595241</v>
      </c>
      <c r="O645" s="171">
        <v>26.23283696932257</v>
      </c>
      <c r="P645" s="171">
        <v>36.9504537906246</v>
      </c>
      <c r="Q645" s="171">
        <v>52.055539489197621</v>
      </c>
      <c r="R645" s="171">
        <v>72.828041073426533</v>
      </c>
      <c r="S645" s="171">
        <v>100.30968690997921</v>
      </c>
      <c r="T645" s="171">
        <v>135.63168589897509</v>
      </c>
      <c r="U645" s="172">
        <v>0.39392949912123409</v>
      </c>
    </row>
    <row r="646" spans="1:21" x14ac:dyDescent="0.15">
      <c r="A646" s="110" t="s">
        <v>31</v>
      </c>
      <c r="B646" s="110" t="s">
        <v>442</v>
      </c>
      <c r="C646" s="110" t="s">
        <v>509</v>
      </c>
      <c r="D646" s="110" t="s">
        <v>513</v>
      </c>
      <c r="E646" s="110" t="s">
        <v>41</v>
      </c>
      <c r="F646" s="110" t="s">
        <v>41</v>
      </c>
      <c r="G646" s="171">
        <v>110.4208351081592</v>
      </c>
      <c r="H646" s="171">
        <v>132.17874441324591</v>
      </c>
      <c r="I646" s="171">
        <v>153.82790114615099</v>
      </c>
      <c r="J646" s="171">
        <v>219.24048192095611</v>
      </c>
      <c r="K646" s="171">
        <v>240.5774277380855</v>
      </c>
      <c r="L646" s="171">
        <v>239.9903253631193</v>
      </c>
      <c r="M646" s="171">
        <v>282.88260470475558</v>
      </c>
      <c r="N646" s="171">
        <v>353.63918916693098</v>
      </c>
      <c r="O646" s="171">
        <v>440.90046604566209</v>
      </c>
      <c r="P646" s="171">
        <v>548.33164517637067</v>
      </c>
      <c r="Q646" s="171">
        <v>680.38696022333306</v>
      </c>
      <c r="R646" s="171">
        <v>842.46954916482537</v>
      </c>
      <c r="S646" s="171">
        <v>1040.2200981856149</v>
      </c>
      <c r="T646" s="171">
        <v>1279.0141160760829</v>
      </c>
      <c r="U646" s="172">
        <v>0.24053742504278161</v>
      </c>
    </row>
    <row r="647" spans="1:21" x14ac:dyDescent="0.15">
      <c r="A647" s="110" t="s">
        <v>31</v>
      </c>
      <c r="B647" s="110" t="s">
        <v>78</v>
      </c>
      <c r="C647" s="110" t="s">
        <v>509</v>
      </c>
      <c r="D647" s="110" t="s">
        <v>509</v>
      </c>
      <c r="E647" s="110" t="s">
        <v>41</v>
      </c>
      <c r="F647" s="110" t="s">
        <v>41</v>
      </c>
      <c r="G647" s="171">
        <v>505.85167447590032</v>
      </c>
      <c r="H647" s="171">
        <v>240.29790735540979</v>
      </c>
      <c r="I647" s="171">
        <v>239.75414449450139</v>
      </c>
      <c r="J647" s="171">
        <v>548.86072288143407</v>
      </c>
      <c r="K647" s="171">
        <v>530.44691000703017</v>
      </c>
      <c r="L647" s="171">
        <v>1493.7829573448121</v>
      </c>
      <c r="M647" s="171">
        <v>5253.1280823989518</v>
      </c>
      <c r="N647" s="171">
        <v>6390.9191005782113</v>
      </c>
      <c r="O647" s="171">
        <v>7777.0888559790619</v>
      </c>
      <c r="P647" s="171">
        <v>9473.7386207806194</v>
      </c>
      <c r="Q647" s="171">
        <v>11559.45930449902</v>
      </c>
      <c r="R647" s="171">
        <v>14091.440996453341</v>
      </c>
      <c r="S647" s="171">
        <v>17157.18785755795</v>
      </c>
      <c r="T647" s="171">
        <v>20821.921265977478</v>
      </c>
      <c r="U647" s="172">
        <v>0.21742792309749781</v>
      </c>
    </row>
    <row r="648" spans="1:21" x14ac:dyDescent="0.15">
      <c r="A648" s="110" t="s">
        <v>31</v>
      </c>
      <c r="B648" s="110" t="s">
        <v>130</v>
      </c>
      <c r="C648" s="110" t="s">
        <v>509</v>
      </c>
      <c r="D648" s="110" t="s">
        <v>42</v>
      </c>
      <c r="E648" s="110" t="s">
        <v>41</v>
      </c>
      <c r="F648" s="110" t="s">
        <v>42</v>
      </c>
      <c r="G648" s="171">
        <v>80.665000000000006</v>
      </c>
      <c r="H648" s="171">
        <v>137.6861920971312</v>
      </c>
      <c r="I648" s="171">
        <v>139.44334234137051</v>
      </c>
      <c r="J648" s="171">
        <v>142.4185606665198</v>
      </c>
      <c r="K648" s="171">
        <v>142.15938911795959</v>
      </c>
      <c r="L648" s="171">
        <v>163.62976729303591</v>
      </c>
      <c r="M648" s="171">
        <v>168.64155280475819</v>
      </c>
      <c r="N648" s="171">
        <v>226.63158594802059</v>
      </c>
      <c r="O648" s="171">
        <v>302.97162989252303</v>
      </c>
      <c r="P648" s="171">
        <v>403.34035757730231</v>
      </c>
      <c r="Q648" s="171">
        <v>535.3031745109846</v>
      </c>
      <c r="R648" s="171">
        <v>708.66116617556736</v>
      </c>
      <c r="S648" s="171">
        <v>924.76249697427988</v>
      </c>
      <c r="T648" s="171">
        <v>1188.612508331347</v>
      </c>
      <c r="U648" s="172">
        <v>0.32176324785486288</v>
      </c>
    </row>
    <row r="649" spans="1:21" x14ac:dyDescent="0.15">
      <c r="A649" s="110" t="s">
        <v>31</v>
      </c>
      <c r="B649" s="110" t="s">
        <v>69</v>
      </c>
      <c r="C649" s="110" t="s">
        <v>509</v>
      </c>
      <c r="D649" s="110" t="s">
        <v>510</v>
      </c>
      <c r="E649" s="110" t="s">
        <v>41</v>
      </c>
      <c r="F649" s="110" t="s">
        <v>2</v>
      </c>
      <c r="G649" s="171">
        <v>55.381569848497243</v>
      </c>
      <c r="H649" s="171">
        <v>66.260103084823399</v>
      </c>
      <c r="I649" s="171">
        <v>230.91216118120971</v>
      </c>
      <c r="J649" s="171">
        <v>230.20250601700391</v>
      </c>
      <c r="K649" s="171">
        <v>229.64209011362709</v>
      </c>
      <c r="L649" s="171">
        <v>229.0816742102503</v>
      </c>
      <c r="M649" s="171">
        <v>230.65812383618541</v>
      </c>
      <c r="N649" s="171">
        <v>291.31678463119789</v>
      </c>
      <c r="O649" s="171">
        <v>372.74174069005022</v>
      </c>
      <c r="P649" s="171">
        <v>475.034196595955</v>
      </c>
      <c r="Q649" s="171">
        <v>603.26938276438364</v>
      </c>
      <c r="R649" s="171">
        <v>763.66389576614074</v>
      </c>
      <c r="S649" s="171">
        <v>963.88187352624357</v>
      </c>
      <c r="T649" s="171">
        <v>1211.085989067913</v>
      </c>
      <c r="U649" s="172">
        <v>0.26732091878438208</v>
      </c>
    </row>
    <row r="650" spans="1:21" x14ac:dyDescent="0.15">
      <c r="A650" s="110" t="s">
        <v>31</v>
      </c>
      <c r="B650" s="110" t="s">
        <v>223</v>
      </c>
      <c r="C650" s="110" t="s">
        <v>509</v>
      </c>
      <c r="D650" s="110" t="s">
        <v>42</v>
      </c>
      <c r="E650" s="110" t="s">
        <v>41</v>
      </c>
      <c r="F650" s="110" t="s">
        <v>42</v>
      </c>
      <c r="G650" s="171">
        <v>46.26193</v>
      </c>
      <c r="H650" s="171">
        <v>68.315482560449368</v>
      </c>
      <c r="I650" s="171">
        <v>113.04133753868869</v>
      </c>
      <c r="J650" s="171">
        <v>125.717245609896</v>
      </c>
      <c r="K650" s="171">
        <v>136.6917203057304</v>
      </c>
      <c r="L650" s="171">
        <v>112.3591068745513</v>
      </c>
      <c r="M650" s="171">
        <v>357.95529595332539</v>
      </c>
      <c r="N650" s="171">
        <v>481.03680129943763</v>
      </c>
      <c r="O650" s="171">
        <v>645.08329409891633</v>
      </c>
      <c r="P650" s="171">
        <v>861.59433462757681</v>
      </c>
      <c r="Q650" s="171">
        <v>1148.634472103708</v>
      </c>
      <c r="R650" s="171">
        <v>1528.487458638094</v>
      </c>
      <c r="S650" s="171">
        <v>2030.1936760394201</v>
      </c>
      <c r="T650" s="171">
        <v>2684.3835467680542</v>
      </c>
      <c r="U650" s="172">
        <v>0.33352835234366413</v>
      </c>
    </row>
    <row r="651" spans="1:21" x14ac:dyDescent="0.15">
      <c r="A651" s="110" t="s">
        <v>31</v>
      </c>
      <c r="B651" s="110" t="s">
        <v>95</v>
      </c>
      <c r="C651" s="110" t="s">
        <v>509</v>
      </c>
      <c r="D651" s="110" t="s">
        <v>511</v>
      </c>
      <c r="E651" s="110" t="s">
        <v>41</v>
      </c>
      <c r="F651" s="110" t="s">
        <v>2</v>
      </c>
      <c r="G651" s="171">
        <v>0</v>
      </c>
      <c r="H651" s="171">
        <v>0</v>
      </c>
      <c r="I651" s="171">
        <v>1.373463403090633</v>
      </c>
      <c r="J651" s="171">
        <v>2.466455421610755</v>
      </c>
      <c r="K651" s="171">
        <v>7.6547363371209016</v>
      </c>
      <c r="L651" s="171">
        <v>23.99903253631193</v>
      </c>
      <c r="M651" s="171">
        <v>23.936220398094711</v>
      </c>
      <c r="N651" s="171">
        <v>33.429239210004667</v>
      </c>
      <c r="O651" s="171">
        <v>45.214984551379793</v>
      </c>
      <c r="P651" s="171">
        <v>60.897402522330147</v>
      </c>
      <c r="Q651" s="171">
        <v>81.681361468722429</v>
      </c>
      <c r="R651" s="171">
        <v>109.122992977488</v>
      </c>
      <c r="S651" s="171">
        <v>145.51496179966381</v>
      </c>
      <c r="T651" s="171">
        <v>192.9867318769019</v>
      </c>
      <c r="U651" s="172">
        <v>0.34739826058879419</v>
      </c>
    </row>
    <row r="652" spans="1:21" x14ac:dyDescent="0.15">
      <c r="A652" s="110" t="s">
        <v>31</v>
      </c>
      <c r="B652" s="110" t="s">
        <v>96</v>
      </c>
      <c r="C652" s="110" t="s">
        <v>509</v>
      </c>
      <c r="D652" s="110" t="s">
        <v>513</v>
      </c>
      <c r="E652" s="110" t="s">
        <v>41</v>
      </c>
      <c r="F652" s="110" t="s">
        <v>41</v>
      </c>
      <c r="G652" s="171">
        <v>6434.3274554344334</v>
      </c>
      <c r="H652" s="171">
        <v>8450.3394433096</v>
      </c>
      <c r="I652" s="171">
        <v>10713.34717288625</v>
      </c>
      <c r="J652" s="171">
        <v>13197.448650404071</v>
      </c>
      <c r="K652" s="171">
        <v>17780.95155960893</v>
      </c>
      <c r="L652" s="171">
        <v>26278.731783144231</v>
      </c>
      <c r="M652" s="171">
        <v>32246.610470457312</v>
      </c>
      <c r="N652" s="171">
        <v>41266.092720201486</v>
      </c>
      <c r="O652" s="171">
        <v>53152.776972462692</v>
      </c>
      <c r="P652" s="171">
        <v>68519.489854589265</v>
      </c>
      <c r="Q652" s="171">
        <v>88304.639712220029</v>
      </c>
      <c r="R652" s="171">
        <v>113332.2275570225</v>
      </c>
      <c r="S652" s="171">
        <v>144771.12347983141</v>
      </c>
      <c r="T652" s="171">
        <v>183888.8547423748</v>
      </c>
      <c r="U652" s="172">
        <v>0.28236067352882838</v>
      </c>
    </row>
    <row r="653" spans="1:21" x14ac:dyDescent="0.15">
      <c r="A653" s="110" t="s">
        <v>31</v>
      </c>
      <c r="B653" s="110" t="s">
        <v>97</v>
      </c>
      <c r="C653" s="110" t="s">
        <v>509</v>
      </c>
      <c r="D653" s="110" t="s">
        <v>509</v>
      </c>
      <c r="E653" s="110" t="s">
        <v>41</v>
      </c>
      <c r="F653" s="110" t="s">
        <v>41</v>
      </c>
      <c r="G653" s="171">
        <v>44.16833404326367</v>
      </c>
      <c r="H653" s="171">
        <v>110.1489536777049</v>
      </c>
      <c r="I653" s="171">
        <v>164.81560837087599</v>
      </c>
      <c r="J653" s="171">
        <v>219.24048192095611</v>
      </c>
      <c r="K653" s="171">
        <v>219.80028625161449</v>
      </c>
      <c r="L653" s="171">
        <v>219.26388817266809</v>
      </c>
      <c r="M653" s="171">
        <v>218.69001363713801</v>
      </c>
      <c r="N653" s="171">
        <v>285.28857296338617</v>
      </c>
      <c r="O653" s="171">
        <v>371.58914822577339</v>
      </c>
      <c r="P653" s="171">
        <v>473.37238493702608</v>
      </c>
      <c r="Q653" s="171">
        <v>583.53628723713462</v>
      </c>
      <c r="R653" s="171">
        <v>717.98751069924572</v>
      </c>
      <c r="S653" s="171">
        <v>881.81185443454217</v>
      </c>
      <c r="T653" s="171">
        <v>1078.5759052521259</v>
      </c>
      <c r="U653" s="172">
        <v>0.25603895511455738</v>
      </c>
    </row>
    <row r="654" spans="1:21" x14ac:dyDescent="0.15">
      <c r="A654" s="110" t="s">
        <v>31</v>
      </c>
      <c r="B654" s="110" t="s">
        <v>131</v>
      </c>
      <c r="C654" s="110" t="s">
        <v>509</v>
      </c>
      <c r="D654" s="110" t="s">
        <v>42</v>
      </c>
      <c r="E654" s="110" t="s">
        <v>41</v>
      </c>
      <c r="F654" s="110" t="s">
        <v>42</v>
      </c>
      <c r="G654" s="171">
        <v>121.55</v>
      </c>
      <c r="H654" s="171">
        <v>220.29790735540979</v>
      </c>
      <c r="I654" s="171">
        <v>252.53518691744259</v>
      </c>
      <c r="J654" s="171">
        <v>340.70901820990503</v>
      </c>
      <c r="K654" s="171">
        <v>340.0890001206572</v>
      </c>
      <c r="L654" s="171">
        <v>351.25856712238368</v>
      </c>
      <c r="M654" s="171">
        <v>339.45912564570682</v>
      </c>
      <c r="N654" s="171">
        <v>445.53218663073142</v>
      </c>
      <c r="O654" s="171">
        <v>570.43120403077376</v>
      </c>
      <c r="P654" s="171">
        <v>711.9434992875822</v>
      </c>
      <c r="Q654" s="171">
        <v>888.52270995702395</v>
      </c>
      <c r="R654" s="171">
        <v>1108.51394125513</v>
      </c>
      <c r="S654" s="171">
        <v>1382.143633514328</v>
      </c>
      <c r="T654" s="171">
        <v>1715.8428044719969</v>
      </c>
      <c r="U654" s="172">
        <v>0.26045441619885529</v>
      </c>
    </row>
    <row r="655" spans="1:21" x14ac:dyDescent="0.15">
      <c r="A655" s="110" t="s">
        <v>31</v>
      </c>
      <c r="B655" s="110" t="s">
        <v>139</v>
      </c>
      <c r="C655" s="110" t="s">
        <v>509</v>
      </c>
      <c r="D655" s="110" t="s">
        <v>513</v>
      </c>
      <c r="E655" s="110" t="s">
        <v>41</v>
      </c>
      <c r="F655" s="110" t="s">
        <v>41</v>
      </c>
      <c r="G655" s="171">
        <v>2209.667770224959</v>
      </c>
      <c r="H655" s="171">
        <v>2796.4706206905248</v>
      </c>
      <c r="I655" s="171">
        <v>2720.4923716571279</v>
      </c>
      <c r="J655" s="171">
        <v>3447.2401926842849</v>
      </c>
      <c r="K655" s="171">
        <v>4460.5320913201986</v>
      </c>
      <c r="L655" s="171">
        <v>5429.8306938545884</v>
      </c>
      <c r="M655" s="171">
        <v>7188.7843321621749</v>
      </c>
      <c r="N655" s="171">
        <v>8789.0281021702576</v>
      </c>
      <c r="O655" s="171">
        <v>10741.69390719382</v>
      </c>
      <c r="P655" s="171">
        <v>13299.03999602283</v>
      </c>
      <c r="Q655" s="171">
        <v>16848.187096665151</v>
      </c>
      <c r="R655" s="171">
        <v>21273.278226706851</v>
      </c>
      <c r="S655" s="171">
        <v>26816.924215475261</v>
      </c>
      <c r="T655" s="171">
        <v>33634.526378181778</v>
      </c>
      <c r="U655" s="172">
        <v>0.24661640403863869</v>
      </c>
    </row>
    <row r="656" spans="1:21" x14ac:dyDescent="0.15">
      <c r="A656" s="110" t="s">
        <v>31</v>
      </c>
      <c r="B656" s="110" t="s">
        <v>36</v>
      </c>
      <c r="C656" s="110" t="s">
        <v>509</v>
      </c>
      <c r="D656" s="110" t="s">
        <v>513</v>
      </c>
      <c r="E656" s="110" t="s">
        <v>41</v>
      </c>
      <c r="F656" s="110" t="s">
        <v>41</v>
      </c>
      <c r="G656" s="171">
        <v>7798.2794212927429</v>
      </c>
      <c r="H656" s="171">
        <v>10143.4398459554</v>
      </c>
      <c r="I656" s="171">
        <v>13087.92240601449</v>
      </c>
      <c r="J656" s="171">
        <v>17560.09725690023</v>
      </c>
      <c r="K656" s="171">
        <v>22928.39280155889</v>
      </c>
      <c r="L656" s="171">
        <v>26509.19135329956</v>
      </c>
      <c r="M656" s="171">
        <v>27040.13148749969</v>
      </c>
      <c r="N656" s="171">
        <v>35823.133951614247</v>
      </c>
      <c r="O656" s="171">
        <v>46460.309529926497</v>
      </c>
      <c r="P656" s="171">
        <v>59850.137274987806</v>
      </c>
      <c r="Q656" s="171">
        <v>77124.610194847992</v>
      </c>
      <c r="R656" s="171">
        <v>98927.706422351883</v>
      </c>
      <c r="S656" s="171">
        <v>126287.6098020167</v>
      </c>
      <c r="T656" s="171">
        <v>160265.749822048</v>
      </c>
      <c r="U656" s="172">
        <v>0.28945015912653221</v>
      </c>
    </row>
    <row r="657" spans="1:21" x14ac:dyDescent="0.15">
      <c r="A657" s="110" t="s">
        <v>31</v>
      </c>
      <c r="B657" s="110" t="s">
        <v>115</v>
      </c>
      <c r="C657" s="110" t="s">
        <v>509</v>
      </c>
      <c r="D657" s="110" t="s">
        <v>42</v>
      </c>
      <c r="E657" s="110" t="s">
        <v>41</v>
      </c>
      <c r="F657" s="110" t="s">
        <v>42</v>
      </c>
      <c r="G657" s="171">
        <v>563.54999999999995</v>
      </c>
      <c r="H657" s="171">
        <v>440.5958147108197</v>
      </c>
      <c r="I657" s="171">
        <v>604.05867721115499</v>
      </c>
      <c r="J657" s="171">
        <v>284.21050565253768</v>
      </c>
      <c r="K657" s="171">
        <v>792.9701739112237</v>
      </c>
      <c r="L657" s="171">
        <v>1095.5930036728889</v>
      </c>
      <c r="M657" s="171">
        <v>1611.342836799012</v>
      </c>
      <c r="N657" s="171">
        <v>2105.1374976708921</v>
      </c>
      <c r="O657" s="171">
        <v>2739.1531885428221</v>
      </c>
      <c r="P657" s="171">
        <v>3441.0937138122272</v>
      </c>
      <c r="Q657" s="171">
        <v>4227.302149622883</v>
      </c>
      <c r="R657" s="171">
        <v>5180.4679206391102</v>
      </c>
      <c r="S657" s="171">
        <v>6335.6275444138764</v>
      </c>
      <c r="T657" s="171">
        <v>7717.1212056057093</v>
      </c>
      <c r="U657" s="172">
        <v>0.25078035829998191</v>
      </c>
    </row>
    <row r="658" spans="1:21" x14ac:dyDescent="0.15">
      <c r="A658" s="110" t="s">
        <v>31</v>
      </c>
      <c r="B658" s="110" t="s">
        <v>127</v>
      </c>
      <c r="C658" s="110" t="s">
        <v>509</v>
      </c>
      <c r="D658" s="110" t="s">
        <v>513</v>
      </c>
      <c r="E658" s="110" t="s">
        <v>41</v>
      </c>
      <c r="F658" s="110" t="s">
        <v>41</v>
      </c>
      <c r="G658" s="171">
        <v>129.19237707654619</v>
      </c>
      <c r="H658" s="171">
        <v>220.29790735540979</v>
      </c>
      <c r="I658" s="171">
        <v>263.70497339340159</v>
      </c>
      <c r="J658" s="171">
        <v>460.40501203400771</v>
      </c>
      <c r="K658" s="171">
        <v>546.7668812229216</v>
      </c>
      <c r="L658" s="171">
        <v>709.06232493648895</v>
      </c>
      <c r="M658" s="171">
        <v>979.20901628569266</v>
      </c>
      <c r="N658" s="171">
        <v>1175.145218779018</v>
      </c>
      <c r="O658" s="171">
        <v>1469.60230955734</v>
      </c>
      <c r="P658" s="171">
        <v>1825.887800876463</v>
      </c>
      <c r="Q658" s="171">
        <v>2262.392114968914</v>
      </c>
      <c r="R658" s="171">
        <v>2795.7618059137608</v>
      </c>
      <c r="S658" s="171">
        <v>3446.872873947706</v>
      </c>
      <c r="T658" s="171">
        <v>4231.9415364183742</v>
      </c>
      <c r="U658" s="172">
        <v>0.2325631497641478</v>
      </c>
    </row>
    <row r="659" spans="1:21" x14ac:dyDescent="0.15">
      <c r="A659" s="110" t="s">
        <v>31</v>
      </c>
      <c r="B659" s="110" t="s">
        <v>228</v>
      </c>
      <c r="C659" s="110" t="s">
        <v>509</v>
      </c>
      <c r="D659" s="110" t="s">
        <v>515</v>
      </c>
      <c r="E659" s="110" t="s">
        <v>41</v>
      </c>
      <c r="F659" s="110" t="s">
        <v>18</v>
      </c>
      <c r="G659" s="171">
        <v>9.9378751597343246E-2</v>
      </c>
      <c r="H659" s="171">
        <v>0.34146175640088527</v>
      </c>
      <c r="I659" s="171">
        <v>0.34061892396647708</v>
      </c>
      <c r="J659" s="171">
        <v>0.33982274697748188</v>
      </c>
      <c r="K659" s="171">
        <v>0.33899546635821137</v>
      </c>
      <c r="L659" s="171">
        <v>0.545432557643453</v>
      </c>
      <c r="M659" s="171">
        <v>1.0880100180952139</v>
      </c>
      <c r="N659" s="171">
        <v>1.49108418112389</v>
      </c>
      <c r="O659" s="171">
        <v>2.0398176068882292</v>
      </c>
      <c r="P659" s="171">
        <v>2.7850344639610198</v>
      </c>
      <c r="Q659" s="171">
        <v>3.7955431412486589</v>
      </c>
      <c r="R659" s="171">
        <v>5.1638679080544332</v>
      </c>
      <c r="S659" s="171">
        <v>6.857173734786663</v>
      </c>
      <c r="T659" s="171">
        <v>8.8041122990070058</v>
      </c>
      <c r="U659" s="172">
        <v>0.34809907690465192</v>
      </c>
    </row>
    <row r="660" spans="1:21" x14ac:dyDescent="0.15">
      <c r="A660" s="110" t="s">
        <v>31</v>
      </c>
      <c r="B660" s="110" t="s">
        <v>116</v>
      </c>
      <c r="C660" s="110" t="s">
        <v>509</v>
      </c>
      <c r="D660" s="110" t="s">
        <v>511</v>
      </c>
      <c r="E660" s="110" t="s">
        <v>41</v>
      </c>
      <c r="F660" s="110" t="s">
        <v>2</v>
      </c>
      <c r="G660" s="171">
        <v>93.831208841509337</v>
      </c>
      <c r="H660" s="171">
        <v>203.60017487716649</v>
      </c>
      <c r="I660" s="171">
        <v>315.37092585961318</v>
      </c>
      <c r="J660" s="171">
        <v>728.65821686443019</v>
      </c>
      <c r="K660" s="171">
        <v>992.15938911795956</v>
      </c>
      <c r="L660" s="171">
        <v>2049.0671622549289</v>
      </c>
      <c r="M660" s="171">
        <v>2539.269527205136</v>
      </c>
      <c r="N660" s="171">
        <v>3362.1855485982728</v>
      </c>
      <c r="O660" s="171">
        <v>4447.3839799681127</v>
      </c>
      <c r="P660" s="171">
        <v>5849.7896923830294</v>
      </c>
      <c r="Q660" s="171">
        <v>7651.6266344857686</v>
      </c>
      <c r="R660" s="171">
        <v>9953.5671871986106</v>
      </c>
      <c r="S660" s="171">
        <v>12878.016458838591</v>
      </c>
      <c r="T660" s="171">
        <v>16561.659363922699</v>
      </c>
      <c r="U660" s="172">
        <v>0.30720033226277099</v>
      </c>
    </row>
    <row r="661" spans="1:21" x14ac:dyDescent="0.15">
      <c r="A661" s="110" t="s">
        <v>31</v>
      </c>
      <c r="B661" s="110" t="s">
        <v>473</v>
      </c>
      <c r="C661" s="110" t="s">
        <v>509</v>
      </c>
      <c r="D661" s="110" t="s">
        <v>513</v>
      </c>
      <c r="E661" s="110" t="s">
        <v>41</v>
      </c>
      <c r="F661" s="110" t="s">
        <v>41</v>
      </c>
      <c r="G661" s="171">
        <v>331.4336576188951</v>
      </c>
      <c r="H661" s="171">
        <v>429.75165022124958</v>
      </c>
      <c r="I661" s="171">
        <v>505.60484179933633</v>
      </c>
      <c r="J661" s="171">
        <v>549.19740721199491</v>
      </c>
      <c r="K661" s="171">
        <v>711.8904793522438</v>
      </c>
      <c r="L661" s="171">
        <v>787.60461323714617</v>
      </c>
      <c r="M661" s="171">
        <v>883.46413469331378</v>
      </c>
      <c r="N661" s="171">
        <v>1101.3772980545259</v>
      </c>
      <c r="O661" s="171">
        <v>1367.45594155147</v>
      </c>
      <c r="P661" s="171">
        <v>1692.4273189594071</v>
      </c>
      <c r="Q661" s="171">
        <v>2089.136802746089</v>
      </c>
      <c r="R661" s="171">
        <v>2573.0182896078491</v>
      </c>
      <c r="S661" s="171">
        <v>3162.6372195649792</v>
      </c>
      <c r="T661" s="171">
        <v>3871.382628998962</v>
      </c>
      <c r="U661" s="172">
        <v>0.23500344102762011</v>
      </c>
    </row>
    <row r="662" spans="1:21" x14ac:dyDescent="0.15">
      <c r="A662" s="110" t="s">
        <v>31</v>
      </c>
      <c r="B662" s="110" t="s">
        <v>98</v>
      </c>
      <c r="C662" s="110" t="s">
        <v>509</v>
      </c>
      <c r="D662" s="110" t="s">
        <v>513</v>
      </c>
      <c r="E662" s="110" t="s">
        <v>41</v>
      </c>
      <c r="F662" s="110" t="s">
        <v>41</v>
      </c>
      <c r="G662" s="171">
        <v>165.8024049566564</v>
      </c>
      <c r="H662" s="171">
        <v>143.36437065921689</v>
      </c>
      <c r="I662" s="171">
        <v>186.9613322823094</v>
      </c>
      <c r="J662" s="171">
        <v>286.10882890684758</v>
      </c>
      <c r="K662" s="171">
        <v>307.28298724728188</v>
      </c>
      <c r="L662" s="171">
        <v>351.25856712238368</v>
      </c>
      <c r="M662" s="171">
        <v>382.97952636951533</v>
      </c>
      <c r="N662" s="171">
        <v>500.71815560886972</v>
      </c>
      <c r="O662" s="171">
        <v>652.67339396443947</v>
      </c>
      <c r="P662" s="171">
        <v>848.63682570001163</v>
      </c>
      <c r="Q662" s="171">
        <v>1101.049997597459</v>
      </c>
      <c r="R662" s="171">
        <v>1425.7527426961369</v>
      </c>
      <c r="S662" s="171">
        <v>1842.8529036926809</v>
      </c>
      <c r="T662" s="171">
        <v>2372.2162700922422</v>
      </c>
      <c r="U662" s="172">
        <v>0.29759695430876798</v>
      </c>
    </row>
    <row r="663" spans="1:21" x14ac:dyDescent="0.15">
      <c r="A663" s="110" t="s">
        <v>31</v>
      </c>
      <c r="B663" s="110" t="s">
        <v>33</v>
      </c>
      <c r="C663" s="110" t="s">
        <v>509</v>
      </c>
      <c r="D663" s="110" t="s">
        <v>515</v>
      </c>
      <c r="E663" s="110" t="s">
        <v>41</v>
      </c>
      <c r="F663" s="110" t="s">
        <v>18</v>
      </c>
      <c r="G663" s="171">
        <v>66.256917898299832</v>
      </c>
      <c r="H663" s="171">
        <v>81.601225848655304</v>
      </c>
      <c r="I663" s="171">
        <v>89.111492018020485</v>
      </c>
      <c r="J663" s="171">
        <v>103.3113831299633</v>
      </c>
      <c r="K663" s="171">
        <v>216.0589357537807</v>
      </c>
      <c r="L663" s="171">
        <v>403.98935789943118</v>
      </c>
      <c r="M663" s="171">
        <v>403.29842437904182</v>
      </c>
      <c r="N663" s="171">
        <v>568.57344646807246</v>
      </c>
      <c r="O663" s="171">
        <v>798.85045449012705</v>
      </c>
      <c r="P663" s="171">
        <v>1118.5383348514299</v>
      </c>
      <c r="Q663" s="171">
        <v>1560.817486799318</v>
      </c>
      <c r="R663" s="171">
        <v>2163.9804304026979</v>
      </c>
      <c r="S663" s="171">
        <v>2934.407073678452</v>
      </c>
      <c r="T663" s="171">
        <v>3872.0778683492458</v>
      </c>
      <c r="U663" s="172">
        <v>0.38143698650564711</v>
      </c>
    </row>
    <row r="664" spans="1:21" x14ac:dyDescent="0.15">
      <c r="A664" s="110" t="s">
        <v>31</v>
      </c>
      <c r="B664" s="110" t="s">
        <v>472</v>
      </c>
      <c r="C664" s="110" t="s">
        <v>509</v>
      </c>
      <c r="D664" s="110" t="s">
        <v>511</v>
      </c>
      <c r="E664" s="110" t="s">
        <v>41</v>
      </c>
      <c r="F664" s="110" t="s">
        <v>2</v>
      </c>
      <c r="G664" s="171">
        <v>22.084167021631831</v>
      </c>
      <c r="H664" s="171">
        <v>22.029790735540981</v>
      </c>
      <c r="I664" s="171">
        <v>23.07418517192264</v>
      </c>
      <c r="J664" s="171">
        <v>23.02025060170039</v>
      </c>
      <c r="K664" s="171">
        <v>22.964209011362701</v>
      </c>
      <c r="L664" s="171">
        <v>44.725469726763137</v>
      </c>
      <c r="M664" s="171">
        <v>56.576520940951127</v>
      </c>
      <c r="N664" s="171">
        <v>75.826046467110729</v>
      </c>
      <c r="O664" s="171">
        <v>98.344278156915777</v>
      </c>
      <c r="P664" s="171">
        <v>127.0913441528572</v>
      </c>
      <c r="Q664" s="171">
        <v>163.82125494030629</v>
      </c>
      <c r="R664" s="171">
        <v>210.73986580713839</v>
      </c>
      <c r="S664" s="171">
        <v>270.62092583765963</v>
      </c>
      <c r="T664" s="171">
        <v>345.81798515478812</v>
      </c>
      <c r="U664" s="172">
        <v>0.29513758095480358</v>
      </c>
    </row>
    <row r="665" spans="1:21" x14ac:dyDescent="0.15">
      <c r="A665" s="110" t="s">
        <v>31</v>
      </c>
      <c r="B665" s="110" t="s">
        <v>34</v>
      </c>
      <c r="C665" s="110" t="s">
        <v>509</v>
      </c>
      <c r="D665" s="110" t="s">
        <v>509</v>
      </c>
      <c r="E665" s="110" t="s">
        <v>41</v>
      </c>
      <c r="F665" s="110" t="s">
        <v>41</v>
      </c>
      <c r="G665" s="171">
        <v>122.25531931604949</v>
      </c>
      <c r="H665" s="171">
        <v>283.21541698151191</v>
      </c>
      <c r="I665" s="171">
        <v>366.09655281033361</v>
      </c>
      <c r="J665" s="171">
        <v>791.83542168083659</v>
      </c>
      <c r="K665" s="171">
        <v>1419.586733299763</v>
      </c>
      <c r="L665" s="171">
        <v>1240.1604460294359</v>
      </c>
      <c r="M665" s="171">
        <v>1654.295774041886</v>
      </c>
      <c r="N665" s="171">
        <v>2088.1971689656002</v>
      </c>
      <c r="O665" s="171">
        <v>2631.992102755411</v>
      </c>
      <c r="P665" s="171">
        <v>3311.8650184628282</v>
      </c>
      <c r="Q665" s="171">
        <v>4159.5170645437483</v>
      </c>
      <c r="R665" s="171">
        <v>5253.5578892898284</v>
      </c>
      <c r="S665" s="171">
        <v>6681.3357825448693</v>
      </c>
      <c r="T665" s="171">
        <v>8454.9896560953039</v>
      </c>
      <c r="U665" s="172">
        <v>0.26245025481398132</v>
      </c>
    </row>
    <row r="666" spans="1:21" x14ac:dyDescent="0.15">
      <c r="A666" s="110" t="s">
        <v>31</v>
      </c>
      <c r="B666" s="110" t="s">
        <v>128</v>
      </c>
      <c r="C666" s="110" t="s">
        <v>509</v>
      </c>
      <c r="D666" s="110" t="s">
        <v>510</v>
      </c>
      <c r="E666" s="110" t="s">
        <v>41</v>
      </c>
      <c r="F666" s="110" t="s">
        <v>2</v>
      </c>
      <c r="G666" s="171">
        <v>11.042083510815919</v>
      </c>
      <c r="H666" s="171">
        <v>11.014895367770491</v>
      </c>
      <c r="I666" s="171">
        <v>2.197541444945013</v>
      </c>
      <c r="J666" s="171">
        <v>21.924048192095601</v>
      </c>
      <c r="K666" s="171">
        <v>24.057742773808549</v>
      </c>
      <c r="L666" s="171">
        <v>32.725953458607179</v>
      </c>
      <c r="M666" s="171">
        <v>32.640300542856423</v>
      </c>
      <c r="N666" s="171">
        <v>43.531406412798567</v>
      </c>
      <c r="O666" s="171">
        <v>56.094831800546459</v>
      </c>
      <c r="P666" s="171">
        <v>71.794697051511548</v>
      </c>
      <c r="Q666" s="171">
        <v>91.316985427268691</v>
      </c>
      <c r="R666" s="171">
        <v>115.4952792417416</v>
      </c>
      <c r="S666" s="171">
        <v>145.35085706655951</v>
      </c>
      <c r="T666" s="171">
        <v>182.10431352841161</v>
      </c>
      <c r="U666" s="172">
        <v>0.27835742342764869</v>
      </c>
    </row>
    <row r="667" spans="1:21" x14ac:dyDescent="0.15">
      <c r="A667" s="110" t="s">
        <v>31</v>
      </c>
      <c r="B667" s="110" t="s">
        <v>35</v>
      </c>
      <c r="C667" s="110" t="s">
        <v>509</v>
      </c>
      <c r="D667" s="110" t="s">
        <v>509</v>
      </c>
      <c r="E667" s="110" t="s">
        <v>41</v>
      </c>
      <c r="F667" s="110" t="s">
        <v>41</v>
      </c>
      <c r="G667" s="171">
        <v>25860.87896235683</v>
      </c>
      <c r="H667" s="171">
        <v>36174.11135375443</v>
      </c>
      <c r="I667" s="171">
        <v>50857.476440916093</v>
      </c>
      <c r="J667" s="171">
        <v>57325.640407339728</v>
      </c>
      <c r="K667" s="171">
        <v>93490.030061187936</v>
      </c>
      <c r="L667" s="171">
        <v>124976.1702985126</v>
      </c>
      <c r="M667" s="171">
        <v>166958.30558626549</v>
      </c>
      <c r="N667" s="171">
        <v>224762.9226813468</v>
      </c>
      <c r="O667" s="171">
        <v>302428.15754267242</v>
      </c>
      <c r="P667" s="171">
        <v>406228.82256881741</v>
      </c>
      <c r="Q667" s="171">
        <v>544677.05816230911</v>
      </c>
      <c r="R667" s="171">
        <v>723349.83949960896</v>
      </c>
      <c r="S667" s="171">
        <v>951632.92216065293</v>
      </c>
      <c r="T667" s="171">
        <v>1240318.957222065</v>
      </c>
      <c r="U667" s="172">
        <v>0.33173528753272308</v>
      </c>
    </row>
    <row r="668" spans="1:21" x14ac:dyDescent="0.15">
      <c r="A668" s="110" t="s">
        <v>31</v>
      </c>
      <c r="B668" s="110" t="s">
        <v>99</v>
      </c>
      <c r="C668" s="110" t="s">
        <v>509</v>
      </c>
      <c r="D668" s="110" t="s">
        <v>509</v>
      </c>
      <c r="E668" s="110" t="s">
        <v>41</v>
      </c>
      <c r="F668" s="110" t="s">
        <v>41</v>
      </c>
      <c r="G668" s="171">
        <v>4301.8674067848297</v>
      </c>
      <c r="H668" s="171">
        <v>5546.2557372117772</v>
      </c>
      <c r="I668" s="171">
        <v>6065.3691246039198</v>
      </c>
      <c r="J668" s="171">
        <v>9392.9073102648308</v>
      </c>
      <c r="K668" s="171">
        <v>12253.096397027681</v>
      </c>
      <c r="L668" s="171">
        <v>16224.78557107851</v>
      </c>
      <c r="M668" s="171">
        <v>20424.342590602151</v>
      </c>
      <c r="N668" s="171">
        <v>26029.892450442621</v>
      </c>
      <c r="O668" s="171">
        <v>33165.929032457127</v>
      </c>
      <c r="P668" s="171">
        <v>42241.177884763907</v>
      </c>
      <c r="Q668" s="171">
        <v>54320.536839000088</v>
      </c>
      <c r="R668" s="171">
        <v>69779.133076813785</v>
      </c>
      <c r="S668" s="171">
        <v>89192.386255994745</v>
      </c>
      <c r="T668" s="171">
        <v>113349.0174767483</v>
      </c>
      <c r="U668" s="172">
        <v>0.27739213856315442</v>
      </c>
    </row>
    <row r="669" spans="1:21" x14ac:dyDescent="0.15">
      <c r="A669" s="110" t="s">
        <v>31</v>
      </c>
      <c r="B669" s="110" t="s">
        <v>80</v>
      </c>
      <c r="C669" s="110" t="s">
        <v>509</v>
      </c>
      <c r="D669" s="110" t="s">
        <v>511</v>
      </c>
      <c r="E669" s="110" t="s">
        <v>41</v>
      </c>
      <c r="F669" s="110" t="s">
        <v>2</v>
      </c>
      <c r="G669" s="171">
        <v>0</v>
      </c>
      <c r="H669" s="171">
        <v>0</v>
      </c>
      <c r="I669" s="171">
        <v>0</v>
      </c>
      <c r="J669" s="171">
        <v>0</v>
      </c>
      <c r="K669" s="171">
        <v>0.1093533762445843</v>
      </c>
      <c r="L669" s="171">
        <v>0.1090865115286906</v>
      </c>
      <c r="M669" s="171">
        <v>0.1088010018095214</v>
      </c>
      <c r="N669" s="171">
        <v>0.14401204526900729</v>
      </c>
      <c r="O669" s="171">
        <v>0.18498217609352879</v>
      </c>
      <c r="P669" s="171">
        <v>0.2371178217014451</v>
      </c>
      <c r="Q669" s="171">
        <v>0.3034508124902115</v>
      </c>
      <c r="R669" s="171">
        <v>0.38777437805069648</v>
      </c>
      <c r="S669" s="171">
        <v>0.49486468081587592</v>
      </c>
      <c r="T669" s="171">
        <v>0.62850161423827233</v>
      </c>
      <c r="U669" s="172">
        <v>0.28472596181938781</v>
      </c>
    </row>
    <row r="670" spans="1:21" x14ac:dyDescent="0.15">
      <c r="A670" s="110" t="s">
        <v>31</v>
      </c>
      <c r="B670" s="110" t="s">
        <v>51</v>
      </c>
      <c r="C670" s="110" t="s">
        <v>509</v>
      </c>
      <c r="D670" s="110" t="s">
        <v>511</v>
      </c>
      <c r="E670" s="110" t="s">
        <v>41</v>
      </c>
      <c r="F670" s="110" t="s">
        <v>2</v>
      </c>
      <c r="G670" s="171">
        <v>1.1042083510815921</v>
      </c>
      <c r="H670" s="171">
        <v>23.13128027231803</v>
      </c>
      <c r="I670" s="171">
        <v>23.07418517192264</v>
      </c>
      <c r="J670" s="171">
        <v>12.058226505652581</v>
      </c>
      <c r="K670" s="171">
        <v>12.028871386904269</v>
      </c>
      <c r="L670" s="171">
        <v>66.542772032501261</v>
      </c>
      <c r="M670" s="171">
        <v>67.456621121903268</v>
      </c>
      <c r="N670" s="171">
        <v>90.305698316515418</v>
      </c>
      <c r="O670" s="171">
        <v>117.2138761005501</v>
      </c>
      <c r="P670" s="171">
        <v>151.61529341194219</v>
      </c>
      <c r="Q670" s="171">
        <v>195.49076354430829</v>
      </c>
      <c r="R670" s="171">
        <v>251.32812081963769</v>
      </c>
      <c r="S670" s="171">
        <v>322.2566214998763</v>
      </c>
      <c r="T670" s="171">
        <v>411.1914117676049</v>
      </c>
      <c r="U670" s="172">
        <v>0.2946299087484392</v>
      </c>
    </row>
    <row r="671" spans="1:21" x14ac:dyDescent="0.15">
      <c r="A671" s="110" t="s">
        <v>31</v>
      </c>
      <c r="B671" s="110" t="s">
        <v>126</v>
      </c>
      <c r="C671" s="110" t="s">
        <v>509</v>
      </c>
      <c r="D671" s="110" t="s">
        <v>514</v>
      </c>
      <c r="E671" s="110" t="s">
        <v>41</v>
      </c>
      <c r="F671" s="110" t="s">
        <v>18</v>
      </c>
      <c r="G671" s="171">
        <v>0</v>
      </c>
      <c r="H671" s="171">
        <v>0</v>
      </c>
      <c r="I671" s="171">
        <v>0</v>
      </c>
      <c r="J671" s="171">
        <v>0</v>
      </c>
      <c r="K671" s="171">
        <v>65.612025746750589</v>
      </c>
      <c r="L671" s="171">
        <v>76.360558070083414</v>
      </c>
      <c r="M671" s="171">
        <v>108.8010018095214</v>
      </c>
      <c r="N671" s="171">
        <v>153.80439712869651</v>
      </c>
      <c r="O671" s="171">
        <v>215.61821935239041</v>
      </c>
      <c r="P671" s="171">
        <v>300.12164597394531</v>
      </c>
      <c r="Q671" s="171">
        <v>415.22144327345387</v>
      </c>
      <c r="R671" s="171">
        <v>571.5239460679976</v>
      </c>
      <c r="S671" s="171">
        <v>765.75225337468692</v>
      </c>
      <c r="T671" s="171">
        <v>991.86903148126885</v>
      </c>
      <c r="U671" s="172">
        <v>0.37125223384911182</v>
      </c>
    </row>
    <row r="672" spans="1:21" x14ac:dyDescent="0.15">
      <c r="A672" s="110" t="s">
        <v>31</v>
      </c>
      <c r="B672" s="110" t="s">
        <v>52</v>
      </c>
      <c r="C672" s="110" t="s">
        <v>509</v>
      </c>
      <c r="D672" s="110" t="s">
        <v>42</v>
      </c>
      <c r="E672" s="110" t="s">
        <v>41</v>
      </c>
      <c r="F672" s="110" t="s">
        <v>42</v>
      </c>
      <c r="G672" s="171">
        <v>3393.6812749999999</v>
      </c>
      <c r="H672" s="171">
        <v>4968.0617300807053</v>
      </c>
      <c r="I672" s="171">
        <v>5369.5242331119689</v>
      </c>
      <c r="J672" s="171">
        <v>9204.956148008665</v>
      </c>
      <c r="K672" s="171">
        <v>14524.153181171579</v>
      </c>
      <c r="L672" s="171">
        <v>19558.83176269316</v>
      </c>
      <c r="M672" s="171">
        <v>22738.425826238759</v>
      </c>
      <c r="N672" s="171">
        <v>28380.52427817243</v>
      </c>
      <c r="O672" s="171">
        <v>35323.362007708522</v>
      </c>
      <c r="P672" s="171">
        <v>44199.863695231637</v>
      </c>
      <c r="Q672" s="171">
        <v>56583.512567659971</v>
      </c>
      <c r="R672" s="171">
        <v>72142.129080085855</v>
      </c>
      <c r="S672" s="171">
        <v>91308.96461723141</v>
      </c>
      <c r="T672" s="171">
        <v>114973.74688080201</v>
      </c>
      <c r="U672" s="172">
        <v>0.26051589675931858</v>
      </c>
    </row>
    <row r="673" spans="1:21" x14ac:dyDescent="0.15">
      <c r="A673" s="110" t="s">
        <v>31</v>
      </c>
      <c r="B673" s="110" t="s">
        <v>236</v>
      </c>
      <c r="C673" s="110" t="s">
        <v>509</v>
      </c>
      <c r="D673" s="110" t="s">
        <v>512</v>
      </c>
      <c r="E673" s="110" t="s">
        <v>41</v>
      </c>
      <c r="F673" s="110" t="s">
        <v>2</v>
      </c>
      <c r="G673" s="171">
        <v>0</v>
      </c>
      <c r="H673" s="171">
        <v>11.014895367770491</v>
      </c>
      <c r="I673" s="171">
        <v>10.987707224725071</v>
      </c>
      <c r="J673" s="171">
        <v>10.9620240960478</v>
      </c>
      <c r="K673" s="171">
        <v>10.93533762445843</v>
      </c>
      <c r="L673" s="171">
        <v>65.451906917214359</v>
      </c>
      <c r="M673" s="171">
        <v>108.8010018095214</v>
      </c>
      <c r="N673" s="171">
        <v>149.04252448967901</v>
      </c>
      <c r="O673" s="171">
        <v>197.7130604303494</v>
      </c>
      <c r="P673" s="171">
        <v>261.8277421832301</v>
      </c>
      <c r="Q673" s="171">
        <v>344.415633416844</v>
      </c>
      <c r="R673" s="171">
        <v>452.36420859907651</v>
      </c>
      <c r="S673" s="171">
        <v>593.31880946819115</v>
      </c>
      <c r="T673" s="171">
        <v>774.14455096577819</v>
      </c>
      <c r="U673" s="172">
        <v>0.3235529171447824</v>
      </c>
    </row>
    <row r="674" spans="1:21" x14ac:dyDescent="0.15">
      <c r="A674" s="110" t="s">
        <v>31</v>
      </c>
      <c r="B674" s="110" t="s">
        <v>53</v>
      </c>
      <c r="C674" s="110" t="s">
        <v>509</v>
      </c>
      <c r="D674" s="110" t="s">
        <v>513</v>
      </c>
      <c r="E674" s="110" t="s">
        <v>41</v>
      </c>
      <c r="F674" s="110" t="s">
        <v>41</v>
      </c>
      <c r="G674" s="171">
        <v>1417.114179800378</v>
      </c>
      <c r="H674" s="171">
        <v>1576.983094272852</v>
      </c>
      <c r="I674" s="171">
        <v>2101.5473099161932</v>
      </c>
      <c r="J674" s="171">
        <v>3450.857965545265</v>
      </c>
      <c r="K674" s="171">
        <v>5674.9121436512096</v>
      </c>
      <c r="L674" s="171">
        <v>7437.1960275168694</v>
      </c>
      <c r="M674" s="171">
        <v>10188.20055193022</v>
      </c>
      <c r="N674" s="171">
        <v>13243.2756240492</v>
      </c>
      <c r="O674" s="171">
        <v>17190.57687430298</v>
      </c>
      <c r="P674" s="171">
        <v>22562.205062532899</v>
      </c>
      <c r="Q674" s="171">
        <v>29658.35125251862</v>
      </c>
      <c r="R674" s="171">
        <v>38705.140309097769</v>
      </c>
      <c r="S674" s="171">
        <v>50165.77480835397</v>
      </c>
      <c r="T674" s="171">
        <v>64534.309109380098</v>
      </c>
      <c r="U674" s="172">
        <v>0.30175003218933671</v>
      </c>
    </row>
    <row r="675" spans="1:21" x14ac:dyDescent="0.15">
      <c r="A675" s="110" t="s">
        <v>31</v>
      </c>
      <c r="B675" s="110" t="s">
        <v>140</v>
      </c>
      <c r="C675" s="110" t="s">
        <v>509</v>
      </c>
      <c r="D675" s="110" t="s">
        <v>42</v>
      </c>
      <c r="E675" s="110" t="s">
        <v>41</v>
      </c>
      <c r="F675" s="110" t="s">
        <v>42</v>
      </c>
      <c r="G675" s="171">
        <v>245.31</v>
      </c>
      <c r="H675" s="171">
        <v>356.64706206905248</v>
      </c>
      <c r="I675" s="171">
        <v>399.74828708026888</v>
      </c>
      <c r="J675" s="171">
        <v>630.76116175528853</v>
      </c>
      <c r="K675" s="171">
        <v>799.96220259360609</v>
      </c>
      <c r="L675" s="171">
        <v>1017.486957757355</v>
      </c>
      <c r="M675" s="171">
        <v>1568.850572521842</v>
      </c>
      <c r="N675" s="171">
        <v>2073.1747089532769</v>
      </c>
      <c r="O675" s="171">
        <v>2727.9846044778469</v>
      </c>
      <c r="P675" s="171">
        <v>3574.445128399936</v>
      </c>
      <c r="Q675" s="171">
        <v>4663.9025386617668</v>
      </c>
      <c r="R675" s="171">
        <v>6060.2176669509472</v>
      </c>
      <c r="S675" s="171">
        <v>7842.4941625539122</v>
      </c>
      <c r="T675" s="171">
        <v>10093.42948396909</v>
      </c>
      <c r="U675" s="172">
        <v>0.30464958907405171</v>
      </c>
    </row>
    <row r="676" spans="1:21" x14ac:dyDescent="0.15">
      <c r="A676" s="110" t="s">
        <v>31</v>
      </c>
      <c r="B676" s="110" t="s">
        <v>81</v>
      </c>
      <c r="C676" s="110" t="s">
        <v>509</v>
      </c>
      <c r="D676" s="110" t="s">
        <v>509</v>
      </c>
      <c r="E676" s="110" t="s">
        <v>41</v>
      </c>
      <c r="F676" s="110" t="s">
        <v>41</v>
      </c>
      <c r="G676" s="171">
        <v>22792.605213638741</v>
      </c>
      <c r="H676" s="171">
        <v>34560.755895399103</v>
      </c>
      <c r="I676" s="171">
        <v>68915.139110394244</v>
      </c>
      <c r="J676" s="171">
        <v>95897.011024607142</v>
      </c>
      <c r="K676" s="171">
        <v>133874.12359336091</v>
      </c>
      <c r="L676" s="171">
        <v>179484.67712144589</v>
      </c>
      <c r="M676" s="171">
        <v>238512.50617115101</v>
      </c>
      <c r="N676" s="171">
        <v>319601.4353348093</v>
      </c>
      <c r="O676" s="171">
        <v>428725.13517538662</v>
      </c>
      <c r="P676" s="171">
        <v>575004.9805044044</v>
      </c>
      <c r="Q676" s="171">
        <v>771086.9421919107</v>
      </c>
      <c r="R676" s="171">
        <v>1024141.7229456611</v>
      </c>
      <c r="S676" s="171">
        <v>1347431.145728484</v>
      </c>
      <c r="T676" s="171">
        <v>1756287.2832099779</v>
      </c>
      <c r="U676" s="172">
        <v>0.33005377495647142</v>
      </c>
    </row>
    <row r="677" spans="1:21" x14ac:dyDescent="0.15">
      <c r="A677" s="110" t="s">
        <v>31</v>
      </c>
      <c r="B677" s="110" t="s">
        <v>100</v>
      </c>
      <c r="C677" s="110" t="s">
        <v>509</v>
      </c>
      <c r="D677" s="110" t="s">
        <v>44</v>
      </c>
      <c r="E677" s="110" t="s">
        <v>41</v>
      </c>
      <c r="F677" s="110" t="s">
        <v>44</v>
      </c>
      <c r="G677" s="171">
        <v>1784.87348</v>
      </c>
      <c r="H677" s="171">
        <v>1896.857281057509</v>
      </c>
      <c r="I677" s="171">
        <v>1931.7973186388051</v>
      </c>
      <c r="J677" s="171">
        <v>2764.3866120034322</v>
      </c>
      <c r="K677" s="171">
        <v>2285.3431159810352</v>
      </c>
      <c r="L677" s="171">
        <v>2422.883980828823</v>
      </c>
      <c r="M677" s="171">
        <v>3417.892768613322</v>
      </c>
      <c r="N677" s="171">
        <v>4514.7882099942817</v>
      </c>
      <c r="O677" s="171">
        <v>5953.1388103011177</v>
      </c>
      <c r="P677" s="171">
        <v>7804.5875272002413</v>
      </c>
      <c r="Q677" s="171">
        <v>10173.265478193911</v>
      </c>
      <c r="R677" s="171">
        <v>13185.31300487262</v>
      </c>
      <c r="S677" s="171">
        <v>16992.363126750879</v>
      </c>
      <c r="T677" s="171">
        <v>21770.441786503648</v>
      </c>
      <c r="U677" s="172">
        <v>0.30278481238400512</v>
      </c>
    </row>
    <row r="678" spans="1:21" x14ac:dyDescent="0.15">
      <c r="A678" s="110" t="s">
        <v>31</v>
      </c>
      <c r="B678" s="110" t="s">
        <v>103</v>
      </c>
      <c r="C678" s="110" t="s">
        <v>509</v>
      </c>
      <c r="D678" s="110" t="s">
        <v>511</v>
      </c>
      <c r="E678" s="110" t="s">
        <v>41</v>
      </c>
      <c r="F678" s="110" t="s">
        <v>2</v>
      </c>
      <c r="G678" s="171">
        <v>0</v>
      </c>
      <c r="H678" s="171">
        <v>22.029790735540981</v>
      </c>
      <c r="I678" s="171">
        <v>32.963121674175213</v>
      </c>
      <c r="J678" s="171">
        <v>44.944298793795987</v>
      </c>
      <c r="K678" s="171">
        <v>50.302553072508793</v>
      </c>
      <c r="L678" s="171">
        <v>55.634120879632214</v>
      </c>
      <c r="M678" s="171">
        <v>55.488510922855923</v>
      </c>
      <c r="N678" s="171">
        <v>76.380381018077671</v>
      </c>
      <c r="O678" s="171">
        <v>101.55677058828419</v>
      </c>
      <c r="P678" s="171">
        <v>134.25403981463359</v>
      </c>
      <c r="Q678" s="171">
        <v>176.66943786061691</v>
      </c>
      <c r="R678" s="171">
        <v>231.61975438592921</v>
      </c>
      <c r="S678" s="171">
        <v>302.73069718107268</v>
      </c>
      <c r="T678" s="171">
        <v>393.63519768831338</v>
      </c>
      <c r="U678" s="172">
        <v>0.32298779091101731</v>
      </c>
    </row>
    <row r="679" spans="1:21" x14ac:dyDescent="0.15">
      <c r="A679" s="110" t="s">
        <v>66</v>
      </c>
      <c r="B679" s="110" t="s">
        <v>168</v>
      </c>
      <c r="C679" s="110" t="s">
        <v>515</v>
      </c>
      <c r="D679" s="110" t="s">
        <v>515</v>
      </c>
      <c r="E679" s="110" t="s">
        <v>18</v>
      </c>
      <c r="F679" s="110" t="s">
        <v>18</v>
      </c>
      <c r="G679" s="171">
        <v>1.1042083510815921</v>
      </c>
      <c r="H679" s="171">
        <v>2.4717425205276982</v>
      </c>
      <c r="I679" s="171">
        <v>16.92106912607661</v>
      </c>
      <c r="J679" s="171">
        <v>16.443036144071701</v>
      </c>
      <c r="K679" s="171">
        <v>14.215938911795959</v>
      </c>
      <c r="L679" s="171">
        <v>0.16362976729303591</v>
      </c>
      <c r="M679" s="171">
        <v>0.1632015027142821</v>
      </c>
      <c r="N679" s="171">
        <v>0.23640507613169129</v>
      </c>
      <c r="O679" s="171">
        <v>0.3410366567728767</v>
      </c>
      <c r="P679" s="171">
        <v>0.4896278598869202</v>
      </c>
      <c r="Q679" s="171">
        <v>0.7009791486540351</v>
      </c>
      <c r="R679" s="171">
        <v>0.97578885055689202</v>
      </c>
      <c r="S679" s="171">
        <v>1.3201341007210761</v>
      </c>
      <c r="T679" s="171">
        <v>1.775897712863113</v>
      </c>
      <c r="U679" s="172">
        <v>0.40636844512752468</v>
      </c>
    </row>
    <row r="680" spans="1:21" x14ac:dyDescent="0.15">
      <c r="A680" s="110" t="s">
        <v>66</v>
      </c>
      <c r="B680" s="110" t="s">
        <v>172</v>
      </c>
      <c r="C680" s="110" t="s">
        <v>515</v>
      </c>
      <c r="D680" s="110" t="s">
        <v>515</v>
      </c>
      <c r="E680" s="110" t="s">
        <v>18</v>
      </c>
      <c r="F680" s="110" t="s">
        <v>18</v>
      </c>
      <c r="G680" s="171">
        <v>0</v>
      </c>
      <c r="H680" s="171">
        <v>0</v>
      </c>
      <c r="I680" s="171">
        <v>0</v>
      </c>
      <c r="J680" s="171">
        <v>3.3982274697748192E-2</v>
      </c>
      <c r="K680" s="171">
        <v>21.90457479555268</v>
      </c>
      <c r="L680" s="171">
        <v>21.85111912431201</v>
      </c>
      <c r="M680" s="171">
        <v>65.314329396273791</v>
      </c>
      <c r="N680" s="171">
        <v>92.586061586730168</v>
      </c>
      <c r="O680" s="171">
        <v>130.94246473470869</v>
      </c>
      <c r="P680" s="171">
        <v>184.77364576791501</v>
      </c>
      <c r="Q680" s="171">
        <v>260.16488553074828</v>
      </c>
      <c r="R680" s="171">
        <v>365.5225419707657</v>
      </c>
      <c r="S680" s="171">
        <v>502.29317090074511</v>
      </c>
      <c r="T680" s="171">
        <v>665.4134242398643</v>
      </c>
      <c r="U680" s="172">
        <v>0.39319487897295291</v>
      </c>
    </row>
    <row r="681" spans="1:21" x14ac:dyDescent="0.15">
      <c r="A681" s="110" t="s">
        <v>66</v>
      </c>
      <c r="B681" s="110" t="s">
        <v>180</v>
      </c>
      <c r="C681" s="110" t="s">
        <v>515</v>
      </c>
      <c r="D681" s="110" t="s">
        <v>515</v>
      </c>
      <c r="E681" s="110" t="s">
        <v>18</v>
      </c>
      <c r="F681" s="110" t="s">
        <v>18</v>
      </c>
      <c r="G681" s="171">
        <v>0</v>
      </c>
      <c r="H681" s="171">
        <v>0</v>
      </c>
      <c r="I681" s="171">
        <v>2.7469268061812668</v>
      </c>
      <c r="J681" s="171">
        <v>2.740506024011951</v>
      </c>
      <c r="K681" s="171">
        <v>10.93533762445843</v>
      </c>
      <c r="L681" s="171">
        <v>0</v>
      </c>
      <c r="M681" s="171">
        <v>0.1632015027142821</v>
      </c>
      <c r="N681" s="171">
        <v>0</v>
      </c>
      <c r="O681" s="171">
        <v>0</v>
      </c>
      <c r="P681" s="171">
        <v>0</v>
      </c>
      <c r="Q681" s="171">
        <v>0</v>
      </c>
      <c r="R681" s="171">
        <v>0</v>
      </c>
      <c r="S681" s="171">
        <v>0</v>
      </c>
      <c r="T681" s="171">
        <v>0</v>
      </c>
      <c r="U681" s="172">
        <v>-1</v>
      </c>
    </row>
    <row r="682" spans="1:21" x14ac:dyDescent="0.15">
      <c r="A682" s="110" t="s">
        <v>66</v>
      </c>
      <c r="B682" s="110" t="s">
        <v>157</v>
      </c>
      <c r="C682" s="110" t="s">
        <v>515</v>
      </c>
      <c r="D682" s="110" t="s">
        <v>515</v>
      </c>
      <c r="E682" s="110" t="s">
        <v>18</v>
      </c>
      <c r="F682" s="110" t="s">
        <v>18</v>
      </c>
      <c r="G682" s="171">
        <v>16.563125266223871</v>
      </c>
      <c r="H682" s="171">
        <v>16.522343051655739</v>
      </c>
      <c r="I682" s="171">
        <v>21.975414449450131</v>
      </c>
      <c r="J682" s="171">
        <v>27.405060240119511</v>
      </c>
      <c r="K682" s="171">
        <v>48.115485547617098</v>
      </c>
      <c r="L682" s="171">
        <v>16.36297672930359</v>
      </c>
      <c r="M682" s="171">
        <v>136.00125226190181</v>
      </c>
      <c r="N682" s="171">
        <v>189.20756912287499</v>
      </c>
      <c r="O682" s="171">
        <v>262.28763390090762</v>
      </c>
      <c r="P682" s="171">
        <v>362.51132766677642</v>
      </c>
      <c r="Q682" s="171">
        <v>479.60385849833472</v>
      </c>
      <c r="R682" s="171">
        <v>626.80590601991889</v>
      </c>
      <c r="S682" s="171">
        <v>817.59314633128918</v>
      </c>
      <c r="T682" s="171">
        <v>1060.9894017999829</v>
      </c>
      <c r="U682" s="172">
        <v>0.34107353212778002</v>
      </c>
    </row>
    <row r="683" spans="1:21" x14ac:dyDescent="0.15">
      <c r="A683" s="110" t="s">
        <v>66</v>
      </c>
      <c r="B683" s="110" t="s">
        <v>186</v>
      </c>
      <c r="C683" s="110" t="s">
        <v>515</v>
      </c>
      <c r="D683" s="110" t="s">
        <v>515</v>
      </c>
      <c r="E683" s="110" t="s">
        <v>18</v>
      </c>
      <c r="F683" s="110" t="s">
        <v>18</v>
      </c>
      <c r="G683" s="171">
        <v>0</v>
      </c>
      <c r="H683" s="171">
        <v>0</v>
      </c>
      <c r="I683" s="171">
        <v>0</v>
      </c>
      <c r="J683" s="171">
        <v>5.4810120480239012E-3</v>
      </c>
      <c r="K683" s="171">
        <v>5.4676688122292146E-3</v>
      </c>
      <c r="L683" s="171">
        <v>5.4543255764345298E-3</v>
      </c>
      <c r="M683" s="171">
        <v>5.4400500904760703E-3</v>
      </c>
      <c r="N683" s="171">
        <v>7.7680821781389913E-3</v>
      </c>
      <c r="O683" s="171">
        <v>1.096809902032695E-2</v>
      </c>
      <c r="P683" s="171">
        <v>1.5439781501053729E-2</v>
      </c>
      <c r="Q683" s="171">
        <v>2.1671610529350981E-2</v>
      </c>
      <c r="R683" s="171">
        <v>3.1395729226451959E-2</v>
      </c>
      <c r="S683" s="171">
        <v>3.8930847011447667E-2</v>
      </c>
      <c r="T683" s="171">
        <v>4.8064273117559127E-2</v>
      </c>
      <c r="U683" s="172">
        <v>0.36513063078449792</v>
      </c>
    </row>
    <row r="684" spans="1:21" x14ac:dyDescent="0.15">
      <c r="A684" s="110" t="s">
        <v>66</v>
      </c>
      <c r="B684" s="110" t="s">
        <v>195</v>
      </c>
      <c r="C684" s="110" t="s">
        <v>515</v>
      </c>
      <c r="D684" s="110" t="s">
        <v>515</v>
      </c>
      <c r="E684" s="110" t="s">
        <v>18</v>
      </c>
      <c r="F684" s="110" t="s">
        <v>18</v>
      </c>
      <c r="G684" s="171">
        <v>3.089574966326293</v>
      </c>
      <c r="H684" s="171">
        <v>2.7405059675012979</v>
      </c>
      <c r="I684" s="171">
        <v>13.72144878223666</v>
      </c>
      <c r="J684" s="171">
        <v>19.852225637942571</v>
      </c>
      <c r="K684" s="171">
        <v>15.3094726742418</v>
      </c>
      <c r="L684" s="171">
        <v>4.363460461147624</v>
      </c>
      <c r="M684" s="171">
        <v>5.4400500904760696</v>
      </c>
      <c r="N684" s="171">
        <v>7.7385765089422618</v>
      </c>
      <c r="O684" s="171">
        <v>10.98073461881601</v>
      </c>
      <c r="P684" s="171">
        <v>15.494736321515591</v>
      </c>
      <c r="Q684" s="171">
        <v>21.803418789529811</v>
      </c>
      <c r="R684" s="171">
        <v>29.84732639708055</v>
      </c>
      <c r="S684" s="171">
        <v>39.728779647655578</v>
      </c>
      <c r="T684" s="171">
        <v>52.595063135022791</v>
      </c>
      <c r="U684" s="172">
        <v>0.38281204749980779</v>
      </c>
    </row>
    <row r="685" spans="1:21" x14ac:dyDescent="0.15">
      <c r="A685" s="110" t="s">
        <v>66</v>
      </c>
      <c r="B685" s="110" t="s">
        <v>208</v>
      </c>
      <c r="C685" s="110" t="s">
        <v>515</v>
      </c>
      <c r="D685" s="110" t="s">
        <v>515</v>
      </c>
      <c r="E685" s="110" t="s">
        <v>18</v>
      </c>
      <c r="F685" s="110" t="s">
        <v>18</v>
      </c>
      <c r="G685" s="171">
        <v>1.3736351887455001</v>
      </c>
      <c r="H685" s="171">
        <v>2.7405059675012979</v>
      </c>
      <c r="I685" s="171">
        <v>6.9662063804756933</v>
      </c>
      <c r="J685" s="171">
        <v>6.9499232768943067</v>
      </c>
      <c r="K685" s="171">
        <v>10.93533762445843</v>
      </c>
      <c r="L685" s="171">
        <v>4.363460461147624</v>
      </c>
      <c r="M685" s="171">
        <v>5.4400500904760696</v>
      </c>
      <c r="N685" s="171">
        <v>7.7617941927212133</v>
      </c>
      <c r="O685" s="171">
        <v>10.938541886775431</v>
      </c>
      <c r="P685" s="171">
        <v>15.403395654409771</v>
      </c>
      <c r="Q685" s="171">
        <v>21.63664255701838</v>
      </c>
      <c r="R685" s="171">
        <v>29.392843639627991</v>
      </c>
      <c r="S685" s="171">
        <v>39.04022082383517</v>
      </c>
      <c r="T685" s="171">
        <v>51.574671292323643</v>
      </c>
      <c r="U685" s="172">
        <v>0.37894724937997498</v>
      </c>
    </row>
    <row r="686" spans="1:21" x14ac:dyDescent="0.15">
      <c r="A686" s="110" t="s">
        <v>66</v>
      </c>
      <c r="B686" s="110" t="s">
        <v>67</v>
      </c>
      <c r="C686" s="110" t="s">
        <v>515</v>
      </c>
      <c r="D686" s="110" t="s">
        <v>515</v>
      </c>
      <c r="E686" s="110" t="s">
        <v>18</v>
      </c>
      <c r="F686" s="110" t="s">
        <v>18</v>
      </c>
      <c r="G686" s="171">
        <v>44.16833404326367</v>
      </c>
      <c r="H686" s="171">
        <v>78.205757111170499</v>
      </c>
      <c r="I686" s="171">
        <v>104.38321863488819</v>
      </c>
      <c r="J686" s="171">
        <v>160.38537454927541</v>
      </c>
      <c r="K686" s="171">
        <v>190.77206626992231</v>
      </c>
      <c r="L686" s="171">
        <v>291.42177732336529</v>
      </c>
      <c r="M686" s="171">
        <v>548.70839873322097</v>
      </c>
      <c r="N686" s="171">
        <v>768.03401988757048</v>
      </c>
      <c r="O686" s="171">
        <v>1073.538931997912</v>
      </c>
      <c r="P686" s="171">
        <v>1528.005425816154</v>
      </c>
      <c r="Q686" s="171">
        <v>2187.6430526030808</v>
      </c>
      <c r="R686" s="171">
        <v>3096.1977487129611</v>
      </c>
      <c r="S686" s="171">
        <v>4331.8956668810442</v>
      </c>
      <c r="T686" s="171">
        <v>5990.0145836334241</v>
      </c>
      <c r="U686" s="172">
        <v>0.40701276924484492</v>
      </c>
    </row>
    <row r="687" spans="1:21" x14ac:dyDescent="0.15">
      <c r="A687" s="110" t="s">
        <v>66</v>
      </c>
      <c r="B687" s="110" t="s">
        <v>97</v>
      </c>
      <c r="C687" s="110" t="s">
        <v>515</v>
      </c>
      <c r="D687" s="110" t="s">
        <v>509</v>
      </c>
      <c r="E687" s="110" t="s">
        <v>18</v>
      </c>
      <c r="F687" s="110" t="s">
        <v>41</v>
      </c>
      <c r="G687" s="171">
        <v>16.183277593451809</v>
      </c>
      <c r="H687" s="171">
        <v>36.470318562688099</v>
      </c>
      <c r="I687" s="171">
        <v>48.268997838217217</v>
      </c>
      <c r="J687" s="171">
        <v>154.48780558560171</v>
      </c>
      <c r="K687" s="171">
        <v>176.0589357537807</v>
      </c>
      <c r="L687" s="171">
        <v>143.44876266022811</v>
      </c>
      <c r="M687" s="171">
        <v>155.5854325876156</v>
      </c>
      <c r="N687" s="171">
        <v>216.45345907656889</v>
      </c>
      <c r="O687" s="171">
        <v>300.05705318263819</v>
      </c>
      <c r="P687" s="171">
        <v>414.71295885079218</v>
      </c>
      <c r="Q687" s="171">
        <v>571.76892663216654</v>
      </c>
      <c r="R687" s="171">
        <v>786.58807075060076</v>
      </c>
      <c r="S687" s="171">
        <v>1062.780326241721</v>
      </c>
      <c r="T687" s="171">
        <v>1379.1684380474139</v>
      </c>
      <c r="U687" s="172">
        <v>0.36577242402088311</v>
      </c>
    </row>
    <row r="688" spans="1:21" x14ac:dyDescent="0.15">
      <c r="A688" s="110" t="s">
        <v>66</v>
      </c>
      <c r="B688" s="110" t="s">
        <v>68</v>
      </c>
      <c r="C688" s="110" t="s">
        <v>515</v>
      </c>
      <c r="D688" s="110" t="s">
        <v>515</v>
      </c>
      <c r="E688" s="110" t="s">
        <v>18</v>
      </c>
      <c r="F688" s="110" t="s">
        <v>18</v>
      </c>
      <c r="G688" s="171">
        <v>1.1042083510815921</v>
      </c>
      <c r="H688" s="171">
        <v>11.014895367770491</v>
      </c>
      <c r="I688" s="171">
        <v>10.987707224725071</v>
      </c>
      <c r="J688" s="171">
        <v>10.9620240960478</v>
      </c>
      <c r="K688" s="171">
        <v>21.870675248916861</v>
      </c>
      <c r="L688" s="171">
        <v>21.817302305738121</v>
      </c>
      <c r="M688" s="171">
        <v>21.760200361904278</v>
      </c>
      <c r="N688" s="171">
        <v>28.145608188771099</v>
      </c>
      <c r="O688" s="171">
        <v>36.403292474938851</v>
      </c>
      <c r="P688" s="171">
        <v>46.939325082093859</v>
      </c>
      <c r="Q688" s="171">
        <v>60.134927417975632</v>
      </c>
      <c r="R688" s="171">
        <v>76.839508326932176</v>
      </c>
      <c r="S688" s="171">
        <v>97.735749730051282</v>
      </c>
      <c r="T688" s="171">
        <v>123.63488629047851</v>
      </c>
      <c r="U688" s="172">
        <v>0.28168880800831492</v>
      </c>
    </row>
    <row r="689" spans="1:21" x14ac:dyDescent="0.15">
      <c r="A689" s="110" t="s">
        <v>66</v>
      </c>
      <c r="B689" s="110" t="s">
        <v>229</v>
      </c>
      <c r="C689" s="110" t="s">
        <v>515</v>
      </c>
      <c r="D689" s="110" t="s">
        <v>515</v>
      </c>
      <c r="E689" s="110" t="s">
        <v>18</v>
      </c>
      <c r="F689" s="110" t="s">
        <v>18</v>
      </c>
      <c r="G689" s="171">
        <v>0</v>
      </c>
      <c r="H689" s="171">
        <v>0</v>
      </c>
      <c r="I689" s="171">
        <v>10.987707224725071</v>
      </c>
      <c r="J689" s="171">
        <v>10.9620240960478</v>
      </c>
      <c r="K689" s="171">
        <v>21.870675248916861</v>
      </c>
      <c r="L689" s="171">
        <v>21.817302305738121</v>
      </c>
      <c r="M689" s="171">
        <v>21.760200361904278</v>
      </c>
      <c r="N689" s="171">
        <v>31.178951805027431</v>
      </c>
      <c r="O689" s="171">
        <v>44.556889472887462</v>
      </c>
      <c r="P689" s="171">
        <v>63.449100127655477</v>
      </c>
      <c r="Q689" s="171">
        <v>90.175225059230186</v>
      </c>
      <c r="R689" s="171">
        <v>124.54465111174579</v>
      </c>
      <c r="S689" s="171">
        <v>167.10038733293621</v>
      </c>
      <c r="T689" s="171">
        <v>222.95622339698841</v>
      </c>
      <c r="U689" s="172">
        <v>0.39432894881032171</v>
      </c>
    </row>
    <row r="690" spans="1:21" x14ac:dyDescent="0.15">
      <c r="A690" s="110" t="s">
        <v>66</v>
      </c>
      <c r="B690" s="110" t="s">
        <v>33</v>
      </c>
      <c r="C690" s="110" t="s">
        <v>515</v>
      </c>
      <c r="D690" s="110" t="s">
        <v>515</v>
      </c>
      <c r="E690" s="110" t="s">
        <v>18</v>
      </c>
      <c r="F690" s="110" t="s">
        <v>18</v>
      </c>
      <c r="G690" s="171">
        <v>0.17225650276872831</v>
      </c>
      <c r="H690" s="171">
        <v>0.17128162296883109</v>
      </c>
      <c r="I690" s="171">
        <v>0.32963121674175211</v>
      </c>
      <c r="J690" s="171">
        <v>0.32886072288143409</v>
      </c>
      <c r="K690" s="171">
        <v>14.543999040529711</v>
      </c>
      <c r="L690" s="171">
        <v>26.508022301471819</v>
      </c>
      <c r="M690" s="171">
        <v>27.200250452380349</v>
      </c>
      <c r="N690" s="171">
        <v>37.841513824575003</v>
      </c>
      <c r="O690" s="171">
        <v>52.457526780181517</v>
      </c>
      <c r="P690" s="171">
        <v>72.502265533355271</v>
      </c>
      <c r="Q690" s="171">
        <v>99.959602558071083</v>
      </c>
      <c r="R690" s="171">
        <v>137.5153969843708</v>
      </c>
      <c r="S690" s="171">
        <v>188.81299619251899</v>
      </c>
      <c r="T690" s="171">
        <v>257.91825520692811</v>
      </c>
      <c r="U690" s="172">
        <v>0.37898154549603902</v>
      </c>
    </row>
    <row r="691" spans="1:21" x14ac:dyDescent="0.15">
      <c r="A691" s="110" t="s">
        <v>66</v>
      </c>
      <c r="B691" s="110" t="s">
        <v>34</v>
      </c>
      <c r="C691" s="110" t="s">
        <v>515</v>
      </c>
      <c r="D691" s="110" t="s">
        <v>509</v>
      </c>
      <c r="E691" s="110" t="s">
        <v>18</v>
      </c>
      <c r="F691" s="110" t="s">
        <v>41</v>
      </c>
      <c r="G691" s="171">
        <v>0</v>
      </c>
      <c r="H691" s="171">
        <v>0</v>
      </c>
      <c r="I691" s="171">
        <v>2.7249513917318171</v>
      </c>
      <c r="J691" s="171">
        <v>5.4810120480239011</v>
      </c>
      <c r="K691" s="171">
        <v>10.93533762445843</v>
      </c>
      <c r="L691" s="171">
        <v>10.90865115286906</v>
      </c>
      <c r="M691" s="171">
        <v>21.760200361904278</v>
      </c>
      <c r="N691" s="171">
        <v>30.273211059659999</v>
      </c>
      <c r="O691" s="171">
        <v>41.966021424145211</v>
      </c>
      <c r="P691" s="171">
        <v>58.001812426684218</v>
      </c>
      <c r="Q691" s="171">
        <v>79.967682046456858</v>
      </c>
      <c r="R691" s="171">
        <v>110.0123175874966</v>
      </c>
      <c r="S691" s="171">
        <v>147.67777609585639</v>
      </c>
      <c r="T691" s="171">
        <v>191.64122891950689</v>
      </c>
      <c r="U691" s="172">
        <v>0.36450506166565783</v>
      </c>
    </row>
    <row r="692" spans="1:21" x14ac:dyDescent="0.15">
      <c r="A692" s="110" t="s">
        <v>66</v>
      </c>
      <c r="B692" s="110" t="s">
        <v>234</v>
      </c>
      <c r="C692" s="110" t="s">
        <v>515</v>
      </c>
      <c r="D692" s="110" t="s">
        <v>515</v>
      </c>
      <c r="E692" s="110" t="s">
        <v>18</v>
      </c>
      <c r="F692" s="110" t="s">
        <v>18</v>
      </c>
      <c r="G692" s="171">
        <v>1.711522944176467</v>
      </c>
      <c r="H692" s="171">
        <v>2.0619884128466359</v>
      </c>
      <c r="I692" s="171">
        <v>2.7337415575115971</v>
      </c>
      <c r="J692" s="171">
        <v>3.4311135420629619</v>
      </c>
      <c r="K692" s="171">
        <v>48.164111174289218</v>
      </c>
      <c r="L692" s="171">
        <v>328.28135188837751</v>
      </c>
      <c r="M692" s="171">
        <v>327.42476562892608</v>
      </c>
      <c r="N692" s="171">
        <v>425.18026882965017</v>
      </c>
      <c r="O692" s="171">
        <v>549.42657913948563</v>
      </c>
      <c r="P692" s="171">
        <v>706.93213296512477</v>
      </c>
      <c r="Q692" s="171">
        <v>906.15986154709822</v>
      </c>
      <c r="R692" s="171">
        <v>1157.4682142238401</v>
      </c>
      <c r="S692" s="171">
        <v>1473.8418831126021</v>
      </c>
      <c r="T692" s="171">
        <v>1866.361182097279</v>
      </c>
      <c r="U692" s="172">
        <v>0.28228172431797488</v>
      </c>
    </row>
    <row r="693" spans="1:21" x14ac:dyDescent="0.15">
      <c r="A693" s="110" t="s">
        <v>66</v>
      </c>
      <c r="B693" s="110" t="s">
        <v>81</v>
      </c>
      <c r="C693" s="110" t="s">
        <v>515</v>
      </c>
      <c r="D693" s="110" t="s">
        <v>509</v>
      </c>
      <c r="E693" s="110" t="s">
        <v>18</v>
      </c>
      <c r="F693" s="110" t="s">
        <v>41</v>
      </c>
      <c r="G693" s="171">
        <v>122.653255221441</v>
      </c>
      <c r="H693" s="171">
        <v>193.55399588320219</v>
      </c>
      <c r="I693" s="171">
        <v>239.34878575268669</v>
      </c>
      <c r="J693" s="171">
        <v>377.25699444928898</v>
      </c>
      <c r="K693" s="171">
        <v>579.11175243353705</v>
      </c>
      <c r="L693" s="171">
        <v>982.97428570440263</v>
      </c>
      <c r="M693" s="171">
        <v>1364.048595920405</v>
      </c>
      <c r="N693" s="171">
        <v>1952.081096454214</v>
      </c>
      <c r="O693" s="171">
        <v>2779.4119343939342</v>
      </c>
      <c r="P693" s="171">
        <v>3937.7300952504411</v>
      </c>
      <c r="Q693" s="171">
        <v>5551.4908518798711</v>
      </c>
      <c r="R693" s="171">
        <v>7788.0538107277944</v>
      </c>
      <c r="S693" s="171">
        <v>10670.665547035989</v>
      </c>
      <c r="T693" s="171">
        <v>14402.436454407651</v>
      </c>
      <c r="U693" s="172">
        <v>0.40032694774069227</v>
      </c>
    </row>
    <row r="694" spans="1:21" x14ac:dyDescent="0.15">
      <c r="A694" s="110" t="s">
        <v>66</v>
      </c>
      <c r="B694" s="110" t="s">
        <v>100</v>
      </c>
      <c r="C694" s="110" t="s">
        <v>515</v>
      </c>
      <c r="D694" s="110" t="s">
        <v>44</v>
      </c>
      <c r="E694" s="110" t="s">
        <v>18</v>
      </c>
      <c r="F694" s="110" t="s">
        <v>44</v>
      </c>
      <c r="G694" s="171">
        <v>0</v>
      </c>
      <c r="H694" s="171">
        <v>0</v>
      </c>
      <c r="I694" s="171">
        <v>0</v>
      </c>
      <c r="J694" s="171">
        <v>0</v>
      </c>
      <c r="K694" s="171">
        <v>0</v>
      </c>
      <c r="L694" s="171">
        <v>10.90865115286906</v>
      </c>
      <c r="M694" s="171">
        <v>10.880100180952139</v>
      </c>
      <c r="N694" s="171">
        <v>13.695024050798571</v>
      </c>
      <c r="O694" s="171">
        <v>17.176568859542432</v>
      </c>
      <c r="P694" s="171">
        <v>21.47902124147646</v>
      </c>
      <c r="Q694" s="171">
        <v>26.793024233668842</v>
      </c>
      <c r="R694" s="171">
        <v>33.349002579280317</v>
      </c>
      <c r="S694" s="171">
        <v>41.428357242024248</v>
      </c>
      <c r="T694" s="171">
        <v>51.201444915897099</v>
      </c>
      <c r="U694" s="172">
        <v>0.24764996973451139</v>
      </c>
    </row>
    <row r="695" spans="1:21" x14ac:dyDescent="0.15">
      <c r="A695" s="110" t="s">
        <v>32</v>
      </c>
      <c r="B695" s="110" t="s">
        <v>160</v>
      </c>
      <c r="C695" s="110" t="s">
        <v>509</v>
      </c>
      <c r="D695" s="110" t="s">
        <v>513</v>
      </c>
      <c r="E695" s="110" t="s">
        <v>41</v>
      </c>
      <c r="F695" s="110" t="s">
        <v>41</v>
      </c>
      <c r="G695" s="171">
        <v>68.460917767058689</v>
      </c>
      <c r="H695" s="171">
        <v>101.33703738348849</v>
      </c>
      <c r="I695" s="171">
        <v>308.75457301477439</v>
      </c>
      <c r="J695" s="171">
        <v>328.86072288143413</v>
      </c>
      <c r="K695" s="171">
        <v>371.80147923158671</v>
      </c>
      <c r="L695" s="171">
        <v>447.25469726763151</v>
      </c>
      <c r="M695" s="171">
        <v>488.7244079618942</v>
      </c>
      <c r="N695" s="171">
        <v>588.56850365232879</v>
      </c>
      <c r="O695" s="171">
        <v>707.45518911606882</v>
      </c>
      <c r="P695" s="171">
        <v>848.7465233887541</v>
      </c>
      <c r="Q695" s="171">
        <v>1009.551158701344</v>
      </c>
      <c r="R695" s="171">
        <v>1198.768530109355</v>
      </c>
      <c r="S695" s="171">
        <v>1417.375272941413</v>
      </c>
      <c r="T695" s="171">
        <v>1748.0892021223819</v>
      </c>
      <c r="U695" s="172">
        <v>0.1996964282246054</v>
      </c>
    </row>
    <row r="696" spans="1:21" x14ac:dyDescent="0.15">
      <c r="A696" s="110" t="s">
        <v>32</v>
      </c>
      <c r="B696" s="110" t="s">
        <v>134</v>
      </c>
      <c r="C696" s="110" t="s">
        <v>509</v>
      </c>
      <c r="D696" s="110" t="s">
        <v>509</v>
      </c>
      <c r="E696" s="110" t="s">
        <v>41</v>
      </c>
      <c r="F696" s="110" t="s">
        <v>41</v>
      </c>
      <c r="G696" s="171">
        <v>10</v>
      </c>
      <c r="H696" s="171">
        <v>20</v>
      </c>
      <c r="I696" s="171">
        <v>40</v>
      </c>
      <c r="J696" s="171">
        <v>139.62024096047799</v>
      </c>
      <c r="K696" s="171">
        <v>149.3533762445843</v>
      </c>
      <c r="L696" s="171">
        <v>149.08651152869061</v>
      </c>
      <c r="M696" s="171">
        <v>158.80100180952141</v>
      </c>
      <c r="N696" s="171">
        <v>196.00112434460399</v>
      </c>
      <c r="O696" s="171">
        <v>241.5142320416677</v>
      </c>
      <c r="P696" s="171">
        <v>296.96423827702051</v>
      </c>
      <c r="Q696" s="171">
        <v>364.19441046852648</v>
      </c>
      <c r="R696" s="171">
        <v>445.28473157192838</v>
      </c>
      <c r="S696" s="171">
        <v>542.55130906047248</v>
      </c>
      <c r="T696" s="171">
        <v>657.72947996792436</v>
      </c>
      <c r="U696" s="172">
        <v>0.22509729629100159</v>
      </c>
    </row>
    <row r="697" spans="1:21" x14ac:dyDescent="0.15">
      <c r="A697" s="110" t="s">
        <v>32</v>
      </c>
      <c r="B697" s="110" t="s">
        <v>138</v>
      </c>
      <c r="C697" s="110" t="s">
        <v>509</v>
      </c>
      <c r="D697" s="110" t="s">
        <v>513</v>
      </c>
      <c r="E697" s="110" t="s">
        <v>41</v>
      </c>
      <c r="F697" s="110" t="s">
        <v>41</v>
      </c>
      <c r="G697" s="171">
        <v>340.71742053578703</v>
      </c>
      <c r="H697" s="171">
        <v>431.31280272318043</v>
      </c>
      <c r="I697" s="171">
        <v>828.50871750927581</v>
      </c>
      <c r="J697" s="171">
        <v>1523.2480096131901</v>
      </c>
      <c r="K697" s="171">
        <v>1947.0002382780999</v>
      </c>
      <c r="L697" s="171">
        <v>2439.9540454748171</v>
      </c>
      <c r="M697" s="171">
        <v>3130.7331737952059</v>
      </c>
      <c r="N697" s="171">
        <v>3944.3206705532161</v>
      </c>
      <c r="O697" s="171">
        <v>5040.24855461892</v>
      </c>
      <c r="P697" s="171">
        <v>6421.4454997773864</v>
      </c>
      <c r="Q697" s="171">
        <v>8156.5144067330921</v>
      </c>
      <c r="R697" s="171">
        <v>10329.22772469444</v>
      </c>
      <c r="S697" s="171">
        <v>13040.749592671191</v>
      </c>
      <c r="T697" s="171">
        <v>16399.016182077648</v>
      </c>
      <c r="U697" s="172">
        <v>0.26688974264012327</v>
      </c>
    </row>
    <row r="698" spans="1:21" x14ac:dyDescent="0.15">
      <c r="A698" s="110" t="s">
        <v>32</v>
      </c>
      <c r="B698" s="110" t="s">
        <v>183</v>
      </c>
      <c r="C698" s="110" t="s">
        <v>509</v>
      </c>
      <c r="D698" s="110" t="s">
        <v>513</v>
      </c>
      <c r="E698" s="110" t="s">
        <v>41</v>
      </c>
      <c r="F698" s="110" t="s">
        <v>41</v>
      </c>
      <c r="G698" s="171">
        <v>23.507491586176009</v>
      </c>
      <c r="H698" s="171">
        <v>28.957058432331849</v>
      </c>
      <c r="I698" s="171">
        <v>45.367144360167337</v>
      </c>
      <c r="J698" s="171">
        <v>55.796702648883311</v>
      </c>
      <c r="K698" s="171">
        <v>100.076563080189</v>
      </c>
      <c r="L698" s="171">
        <v>99.450939453526289</v>
      </c>
      <c r="M698" s="171">
        <v>99.21682148380755</v>
      </c>
      <c r="N698" s="171">
        <v>131.30992680321449</v>
      </c>
      <c r="O698" s="171">
        <v>172.91901876938209</v>
      </c>
      <c r="P698" s="171">
        <v>226.72080514204049</v>
      </c>
      <c r="Q698" s="171">
        <v>296.10086383298938</v>
      </c>
      <c r="R698" s="171">
        <v>385.33499875559869</v>
      </c>
      <c r="S698" s="171">
        <v>499.83876592096982</v>
      </c>
      <c r="T698" s="171">
        <v>645.20717946471871</v>
      </c>
      <c r="U698" s="172">
        <v>0.30664955811178701</v>
      </c>
    </row>
    <row r="699" spans="1:21" x14ac:dyDescent="0.15">
      <c r="A699" s="110" t="s">
        <v>32</v>
      </c>
      <c r="B699" s="110" t="s">
        <v>153</v>
      </c>
      <c r="C699" s="110" t="s">
        <v>509</v>
      </c>
      <c r="D699" s="110" t="s">
        <v>515</v>
      </c>
      <c r="E699" s="110" t="s">
        <v>41</v>
      </c>
      <c r="F699" s="110" t="s">
        <v>18</v>
      </c>
      <c r="G699" s="171">
        <v>0</v>
      </c>
      <c r="H699" s="171">
        <v>0</v>
      </c>
      <c r="I699" s="171">
        <v>0</v>
      </c>
      <c r="J699" s="171">
        <v>0</v>
      </c>
      <c r="K699" s="171">
        <v>8.7482700995667457</v>
      </c>
      <c r="L699" s="171">
        <v>6.5451906917214364</v>
      </c>
      <c r="M699" s="171">
        <v>5.4400500904760696</v>
      </c>
      <c r="N699" s="171">
        <v>6.6726215033342413</v>
      </c>
      <c r="O699" s="171">
        <v>8.1684243352253603</v>
      </c>
      <c r="P699" s="171">
        <v>10.00866844642095</v>
      </c>
      <c r="Q699" s="171">
        <v>12.243067996487021</v>
      </c>
      <c r="R699" s="171">
        <v>14.94715643469114</v>
      </c>
      <c r="S699" s="171">
        <v>18.219645523094201</v>
      </c>
      <c r="T699" s="171">
        <v>22.101139363170262</v>
      </c>
      <c r="U699" s="172">
        <v>0.2217240107355041</v>
      </c>
    </row>
    <row r="700" spans="1:21" x14ac:dyDescent="0.15">
      <c r="A700" s="110" t="s">
        <v>32</v>
      </c>
      <c r="B700" s="110" t="s">
        <v>27</v>
      </c>
      <c r="C700" s="110" t="s">
        <v>509</v>
      </c>
      <c r="D700" s="110" t="s">
        <v>514</v>
      </c>
      <c r="E700" s="110" t="s">
        <v>41</v>
      </c>
      <c r="F700" s="110" t="s">
        <v>18</v>
      </c>
      <c r="G700" s="171">
        <v>0</v>
      </c>
      <c r="H700" s="171">
        <v>0</v>
      </c>
      <c r="I700" s="171">
        <v>0</v>
      </c>
      <c r="J700" s="171">
        <v>0</v>
      </c>
      <c r="K700" s="171">
        <v>4.3741350497833729</v>
      </c>
      <c r="L700" s="171">
        <v>2.181730230573812</v>
      </c>
      <c r="M700" s="171">
        <v>2.1760200361904278</v>
      </c>
      <c r="N700" s="171">
        <v>2.821553745280537</v>
      </c>
      <c r="O700" s="171">
        <v>3.6254818984266848</v>
      </c>
      <c r="P700" s="171">
        <v>4.6219379321259408</v>
      </c>
      <c r="Q700" s="171">
        <v>5.8523907487900182</v>
      </c>
      <c r="R700" s="171">
        <v>7.3673564812526129</v>
      </c>
      <c r="S700" s="171">
        <v>9.2288925434567588</v>
      </c>
      <c r="T700" s="171">
        <v>11.500147395959409</v>
      </c>
      <c r="U700" s="172">
        <v>0.2685030109092319</v>
      </c>
    </row>
    <row r="701" spans="1:21" x14ac:dyDescent="0.15">
      <c r="A701" s="110" t="s">
        <v>32</v>
      </c>
      <c r="B701" s="110" t="s">
        <v>30</v>
      </c>
      <c r="C701" s="110" t="s">
        <v>509</v>
      </c>
      <c r="D701" s="110" t="s">
        <v>509</v>
      </c>
      <c r="E701" s="110" t="s">
        <v>41</v>
      </c>
      <c r="F701" s="110" t="s">
        <v>41</v>
      </c>
      <c r="G701" s="171">
        <v>100</v>
      </c>
      <c r="H701" s="171">
        <v>200</v>
      </c>
      <c r="I701" s="171">
        <v>300</v>
      </c>
      <c r="J701" s="171">
        <v>500</v>
      </c>
      <c r="K701" s="171">
        <v>800</v>
      </c>
      <c r="L701" s="171">
        <v>1100</v>
      </c>
      <c r="M701" s="171">
        <v>1300</v>
      </c>
      <c r="N701" s="171">
        <v>1684.1193363517459</v>
      </c>
      <c r="O701" s="171">
        <v>2174.233488063519</v>
      </c>
      <c r="P701" s="171">
        <v>2797.4402024854139</v>
      </c>
      <c r="Q701" s="171">
        <v>3587.187808239119</v>
      </c>
      <c r="R701" s="171">
        <v>4584.6195474272563</v>
      </c>
      <c r="S701" s="171">
        <v>5840.1693192797738</v>
      </c>
      <c r="T701" s="171">
        <v>7415.4488615087512</v>
      </c>
      <c r="U701" s="172">
        <v>0.28241245534372172</v>
      </c>
    </row>
    <row r="702" spans="1:21" x14ac:dyDescent="0.15">
      <c r="A702" s="110" t="s">
        <v>32</v>
      </c>
      <c r="B702" s="110" t="s">
        <v>31</v>
      </c>
      <c r="C702" s="110" t="s">
        <v>509</v>
      </c>
      <c r="D702" s="110" t="s">
        <v>509</v>
      </c>
      <c r="E702" s="110" t="s">
        <v>41</v>
      </c>
      <c r="F702" s="110" t="s">
        <v>41</v>
      </c>
      <c r="G702" s="171">
        <v>748.06361477384144</v>
      </c>
      <c r="H702" s="171">
        <v>815.61555133915454</v>
      </c>
      <c r="I702" s="171">
        <v>1066.3196279550041</v>
      </c>
      <c r="J702" s="171">
        <v>1640.7508851700691</v>
      </c>
      <c r="K702" s="171">
        <v>1965.303581587712</v>
      </c>
      <c r="L702" s="171">
        <v>2125.3769284813889</v>
      </c>
      <c r="M702" s="171">
        <v>2279.3809879094729</v>
      </c>
      <c r="N702" s="171">
        <v>2968.2628396045052</v>
      </c>
      <c r="O702" s="171">
        <v>3772.6849013347401</v>
      </c>
      <c r="P702" s="171">
        <v>4647.0987319287142</v>
      </c>
      <c r="Q702" s="171">
        <v>5713.4019292970524</v>
      </c>
      <c r="R702" s="171">
        <v>7012.1949297072733</v>
      </c>
      <c r="S702" s="171">
        <v>8592.168262177227</v>
      </c>
      <c r="T702" s="171">
        <v>10485.361015661631</v>
      </c>
      <c r="U702" s="172">
        <v>0.24360060250699681</v>
      </c>
    </row>
    <row r="703" spans="1:21" x14ac:dyDescent="0.15">
      <c r="A703" s="110" t="s">
        <v>32</v>
      </c>
      <c r="B703" s="110" t="s">
        <v>37</v>
      </c>
      <c r="C703" s="110" t="s">
        <v>509</v>
      </c>
      <c r="D703" s="110" t="s">
        <v>509</v>
      </c>
      <c r="E703" s="110" t="s">
        <v>41</v>
      </c>
      <c r="F703" s="110" t="s">
        <v>41</v>
      </c>
      <c r="G703" s="171">
        <v>540.36341731635048</v>
      </c>
      <c r="H703" s="171">
        <v>571.08733163446232</v>
      </c>
      <c r="I703" s="171">
        <v>569.72707893094241</v>
      </c>
      <c r="J703" s="171">
        <v>468.82188279129917</v>
      </c>
      <c r="K703" s="171">
        <v>1096.460346467627</v>
      </c>
      <c r="L703" s="171">
        <v>1314.514231853703</v>
      </c>
      <c r="M703" s="171">
        <v>1730.089116466645</v>
      </c>
      <c r="N703" s="171">
        <v>2227.107209684928</v>
      </c>
      <c r="O703" s="171">
        <v>2845.39131782916</v>
      </c>
      <c r="P703" s="171">
        <v>3623.9560995021252</v>
      </c>
      <c r="Q703" s="171">
        <v>4600.6337976457016</v>
      </c>
      <c r="R703" s="171">
        <v>5821.0986571500744</v>
      </c>
      <c r="S703" s="171">
        <v>7340.1014127649541</v>
      </c>
      <c r="T703" s="171">
        <v>9212.3356776758337</v>
      </c>
      <c r="U703" s="172">
        <v>0.26986433452260877</v>
      </c>
    </row>
    <row r="704" spans="1:21" x14ac:dyDescent="0.15">
      <c r="A704" s="110" t="s">
        <v>32</v>
      </c>
      <c r="B704" s="110" t="s">
        <v>125</v>
      </c>
      <c r="C704" s="110" t="s">
        <v>509</v>
      </c>
      <c r="D704" s="110" t="s">
        <v>514</v>
      </c>
      <c r="E704" s="110" t="s">
        <v>41</v>
      </c>
      <c r="F704" s="110" t="s">
        <v>18</v>
      </c>
      <c r="G704" s="171">
        <v>0</v>
      </c>
      <c r="H704" s="171">
        <v>0</v>
      </c>
      <c r="I704" s="171">
        <v>0</v>
      </c>
      <c r="J704" s="171">
        <v>0</v>
      </c>
      <c r="K704" s="171">
        <v>0</v>
      </c>
      <c r="L704" s="171">
        <v>76.360558070083414</v>
      </c>
      <c r="M704" s="171">
        <v>0</v>
      </c>
      <c r="N704" s="171">
        <v>75.967124217543656</v>
      </c>
      <c r="O704" s="171">
        <v>94.475061561553574</v>
      </c>
      <c r="P704" s="171">
        <v>117.2455962427838</v>
      </c>
      <c r="Q704" s="171">
        <v>144.90626911029389</v>
      </c>
      <c r="R704" s="171">
        <v>178.75707226697591</v>
      </c>
      <c r="S704" s="171">
        <v>220.12783269136489</v>
      </c>
      <c r="T704" s="171">
        <v>269.72003051137102</v>
      </c>
      <c r="U704" s="172" t="s">
        <v>406</v>
      </c>
    </row>
    <row r="705" spans="1:21" x14ac:dyDescent="0.15">
      <c r="A705" s="110" t="s">
        <v>32</v>
      </c>
      <c r="B705" s="110" t="s">
        <v>113</v>
      </c>
      <c r="C705" s="110" t="s">
        <v>509</v>
      </c>
      <c r="D705" s="110" t="s">
        <v>509</v>
      </c>
      <c r="E705" s="110" t="s">
        <v>41</v>
      </c>
      <c r="F705" s="110" t="s">
        <v>41</v>
      </c>
      <c r="G705" s="171">
        <v>77.294584575711411</v>
      </c>
      <c r="H705" s="171">
        <v>231.31280272318031</v>
      </c>
      <c r="I705" s="171">
        <v>241.7295589439515</v>
      </c>
      <c r="J705" s="171">
        <v>482.32906022610331</v>
      </c>
      <c r="K705" s="171">
        <v>459.28418022725413</v>
      </c>
      <c r="L705" s="171">
        <v>458.16334842050048</v>
      </c>
      <c r="M705" s="171">
        <v>565.76520940951127</v>
      </c>
      <c r="N705" s="171">
        <v>736.75259025982928</v>
      </c>
      <c r="O705" s="171">
        <v>957.23465496705251</v>
      </c>
      <c r="P705" s="171">
        <v>1216.1550183570009</v>
      </c>
      <c r="Q705" s="171">
        <v>1495.2086945054741</v>
      </c>
      <c r="R705" s="171">
        <v>1835.1054163898989</v>
      </c>
      <c r="S705" s="171">
        <v>2248.5875926887611</v>
      </c>
      <c r="T705" s="171">
        <v>2744.039916963261</v>
      </c>
      <c r="U705" s="172">
        <v>0.25303985257903322</v>
      </c>
    </row>
    <row r="706" spans="1:21" x14ac:dyDescent="0.15">
      <c r="A706" s="110" t="s">
        <v>32</v>
      </c>
      <c r="B706" s="110" t="s">
        <v>442</v>
      </c>
      <c r="C706" s="110" t="s">
        <v>509</v>
      </c>
      <c r="D706" s="110" t="s">
        <v>513</v>
      </c>
      <c r="E706" s="110" t="s">
        <v>41</v>
      </c>
      <c r="F706" s="110" t="s">
        <v>41</v>
      </c>
      <c r="G706" s="171">
        <v>3.7543083936774121E-2</v>
      </c>
      <c r="H706" s="171">
        <v>44.097032115332389</v>
      </c>
      <c r="I706" s="171">
        <v>87.901657797800539</v>
      </c>
      <c r="J706" s="171">
        <v>131.54428915257361</v>
      </c>
      <c r="K706" s="171">
        <v>218.70675248916859</v>
      </c>
      <c r="L706" s="171">
        <v>239.9903253631193</v>
      </c>
      <c r="M706" s="171">
        <v>249.3622039809471</v>
      </c>
      <c r="N706" s="171">
        <v>298.58604840112548</v>
      </c>
      <c r="O706" s="171">
        <v>356.63164010272891</v>
      </c>
      <c r="P706" s="171">
        <v>424.94949835391373</v>
      </c>
      <c r="Q706" s="171">
        <v>505.20204211295959</v>
      </c>
      <c r="R706" s="171">
        <v>599.2850879588359</v>
      </c>
      <c r="S706" s="171">
        <v>708.78171220192417</v>
      </c>
      <c r="T706" s="171">
        <v>834.68466196988368</v>
      </c>
      <c r="U706" s="172">
        <v>0.18838174580226991</v>
      </c>
    </row>
    <row r="707" spans="1:21" x14ac:dyDescent="0.15">
      <c r="A707" s="110" t="s">
        <v>32</v>
      </c>
      <c r="B707" s="110" t="s">
        <v>130</v>
      </c>
      <c r="C707" s="110" t="s">
        <v>509</v>
      </c>
      <c r="D707" s="110" t="s">
        <v>42</v>
      </c>
      <c r="E707" s="110" t="s">
        <v>41</v>
      </c>
      <c r="F707" s="110" t="s">
        <v>42</v>
      </c>
      <c r="G707" s="171">
        <v>11.05</v>
      </c>
      <c r="H707" s="171">
        <v>11.014895367770491</v>
      </c>
      <c r="I707" s="171">
        <v>10.979790735540989</v>
      </c>
      <c r="J707" s="171">
        <v>10.9552738974246</v>
      </c>
      <c r="K707" s="171">
        <v>21.870675248916861</v>
      </c>
      <c r="L707" s="171">
        <v>21.817302305738121</v>
      </c>
      <c r="M707" s="171">
        <v>21.760200361904278</v>
      </c>
      <c r="N707" s="171">
        <v>29.242785283615561</v>
      </c>
      <c r="O707" s="171">
        <v>39.093113534519091</v>
      </c>
      <c r="P707" s="171">
        <v>50.421903375220488</v>
      </c>
      <c r="Q707" s="171">
        <v>63.572747464640322</v>
      </c>
      <c r="R707" s="171">
        <v>79.95274925580469</v>
      </c>
      <c r="S707" s="171">
        <v>99.117098822749512</v>
      </c>
      <c r="T707" s="171">
        <v>122.3531891973967</v>
      </c>
      <c r="U707" s="172">
        <v>0.27978217724813992</v>
      </c>
    </row>
    <row r="708" spans="1:21" x14ac:dyDescent="0.15">
      <c r="A708" s="110" t="s">
        <v>32</v>
      </c>
      <c r="B708" s="110" t="s">
        <v>131</v>
      </c>
      <c r="C708" s="110" t="s">
        <v>509</v>
      </c>
      <c r="D708" s="110" t="s">
        <v>42</v>
      </c>
      <c r="E708" s="110" t="s">
        <v>41</v>
      </c>
      <c r="F708" s="110" t="s">
        <v>42</v>
      </c>
      <c r="G708" s="171">
        <v>0</v>
      </c>
      <c r="H708" s="171">
        <v>0</v>
      </c>
      <c r="I708" s="171">
        <v>0</v>
      </c>
      <c r="J708" s="171">
        <v>0</v>
      </c>
      <c r="K708" s="171">
        <v>1.488572834129404</v>
      </c>
      <c r="L708" s="171">
        <v>0.81814883646517944</v>
      </c>
      <c r="M708" s="171">
        <v>5.4400500904760696</v>
      </c>
      <c r="N708" s="171">
        <v>6.4599447084736683</v>
      </c>
      <c r="O708" s="171">
        <v>7.6762899346234148</v>
      </c>
      <c r="P708" s="171">
        <v>9.1244001930711995</v>
      </c>
      <c r="Q708" s="171">
        <v>10.845211592523251</v>
      </c>
      <c r="R708" s="171">
        <v>12.88609585053101</v>
      </c>
      <c r="S708" s="171">
        <v>15.30185479928006</v>
      </c>
      <c r="T708" s="171">
        <v>18.091688340572439</v>
      </c>
      <c r="U708" s="172">
        <v>0.18728161474072411</v>
      </c>
    </row>
    <row r="709" spans="1:21" x14ac:dyDescent="0.15">
      <c r="A709" s="110" t="s">
        <v>32</v>
      </c>
      <c r="B709" s="110" t="s">
        <v>127</v>
      </c>
      <c r="C709" s="110" t="s">
        <v>509</v>
      </c>
      <c r="D709" s="110" t="s">
        <v>513</v>
      </c>
      <c r="E709" s="110" t="s">
        <v>41</v>
      </c>
      <c r="F709" s="110" t="s">
        <v>41</v>
      </c>
      <c r="G709" s="171">
        <v>44.16833404326367</v>
      </c>
      <c r="H709" s="171">
        <v>44.05958147108197</v>
      </c>
      <c r="I709" s="171">
        <v>0</v>
      </c>
      <c r="J709" s="171">
        <v>0</v>
      </c>
      <c r="K709" s="171">
        <v>0</v>
      </c>
      <c r="L709" s="171">
        <v>0</v>
      </c>
      <c r="M709" s="171">
        <v>217.60200361904279</v>
      </c>
      <c r="N709" s="171">
        <v>258.53363618997531</v>
      </c>
      <c r="O709" s="171">
        <v>307.91868489468249</v>
      </c>
      <c r="P709" s="171">
        <v>364.35187212912302</v>
      </c>
      <c r="Q709" s="171">
        <v>429.95746908300129</v>
      </c>
      <c r="R709" s="171">
        <v>506.02093845556891</v>
      </c>
      <c r="S709" s="171">
        <v>594.16119912124805</v>
      </c>
      <c r="T709" s="171">
        <v>694.75132135101842</v>
      </c>
      <c r="U709" s="172">
        <v>0.1803852786784628</v>
      </c>
    </row>
    <row r="710" spans="1:21" x14ac:dyDescent="0.15">
      <c r="A710" s="110" t="s">
        <v>32</v>
      </c>
      <c r="B710" s="110" t="s">
        <v>34</v>
      </c>
      <c r="C710" s="110" t="s">
        <v>509</v>
      </c>
      <c r="D710" s="110" t="s">
        <v>509</v>
      </c>
      <c r="E710" s="110" t="s">
        <v>41</v>
      </c>
      <c r="F710" s="110" t="s">
        <v>41</v>
      </c>
      <c r="G710" s="171">
        <v>0</v>
      </c>
      <c r="H710" s="171">
        <v>0</v>
      </c>
      <c r="I710" s="171">
        <v>0</v>
      </c>
      <c r="J710" s="171">
        <v>109.620240960478</v>
      </c>
      <c r="K710" s="171">
        <v>109.3533762445843</v>
      </c>
      <c r="L710" s="171">
        <v>109.08651152869059</v>
      </c>
      <c r="M710" s="171">
        <v>108.8010018095214</v>
      </c>
      <c r="N710" s="171">
        <v>128.18955325033659</v>
      </c>
      <c r="O710" s="171">
        <v>150.68973942225091</v>
      </c>
      <c r="P710" s="171">
        <v>176.77699551674519</v>
      </c>
      <c r="Q710" s="171">
        <v>206.98998204567181</v>
      </c>
      <c r="R710" s="171">
        <v>241.94643711024941</v>
      </c>
      <c r="S710" s="171">
        <v>282.34410520319949</v>
      </c>
      <c r="T710" s="171">
        <v>328.14821074094192</v>
      </c>
      <c r="U710" s="172">
        <v>0.17082239516010839</v>
      </c>
    </row>
    <row r="711" spans="1:21" x14ac:dyDescent="0.15">
      <c r="A711" s="110" t="s">
        <v>32</v>
      </c>
      <c r="B711" s="110" t="s">
        <v>52</v>
      </c>
      <c r="C711" s="110" t="s">
        <v>509</v>
      </c>
      <c r="D711" s="110" t="s">
        <v>42</v>
      </c>
      <c r="E711" s="110" t="s">
        <v>41</v>
      </c>
      <c r="F711" s="110" t="s">
        <v>42</v>
      </c>
      <c r="G711" s="171">
        <v>33.15</v>
      </c>
      <c r="H711" s="171">
        <v>66.089372206622954</v>
      </c>
      <c r="I711" s="171">
        <v>65.878744413245911</v>
      </c>
      <c r="J711" s="171">
        <v>109.552738974246</v>
      </c>
      <c r="K711" s="171">
        <v>109.3533762445843</v>
      </c>
      <c r="L711" s="171">
        <v>109.08651152869059</v>
      </c>
      <c r="M711" s="171">
        <v>317.60200361904282</v>
      </c>
      <c r="N711" s="171">
        <v>399.64365994652007</v>
      </c>
      <c r="O711" s="171">
        <v>500.47306116211467</v>
      </c>
      <c r="P711" s="171">
        <v>623.71192341659514</v>
      </c>
      <c r="Q711" s="171">
        <v>788.63324150507049</v>
      </c>
      <c r="R711" s="171">
        <v>1000.6412281363999</v>
      </c>
      <c r="S711" s="171">
        <v>1258.1409508834331</v>
      </c>
      <c r="T711" s="171">
        <v>1570.7111181268331</v>
      </c>
      <c r="U711" s="172">
        <v>0.2565312609043422</v>
      </c>
    </row>
    <row r="712" spans="1:21" x14ac:dyDescent="0.15">
      <c r="A712" s="110" t="s">
        <v>32</v>
      </c>
      <c r="B712" s="110" t="s">
        <v>140</v>
      </c>
      <c r="C712" s="110" t="s">
        <v>509</v>
      </c>
      <c r="D712" s="110" t="s">
        <v>42</v>
      </c>
      <c r="E712" s="110" t="s">
        <v>41</v>
      </c>
      <c r="F712" s="110" t="s">
        <v>42</v>
      </c>
      <c r="G712" s="171">
        <v>0</v>
      </c>
      <c r="H712" s="171">
        <v>0</v>
      </c>
      <c r="I712" s="171">
        <v>0</v>
      </c>
      <c r="J712" s="171">
        <v>0</v>
      </c>
      <c r="K712" s="171">
        <v>2.977145668258808</v>
      </c>
      <c r="L712" s="171">
        <v>1.6362976729303591</v>
      </c>
      <c r="M712" s="171">
        <v>10.880100180952139</v>
      </c>
      <c r="N712" s="171">
        <v>12.78203533526834</v>
      </c>
      <c r="O712" s="171">
        <v>14.984343697574751</v>
      </c>
      <c r="P712" s="171">
        <v>17.532202347582562</v>
      </c>
      <c r="Q712" s="171">
        <v>20.477399398899738</v>
      </c>
      <c r="R712" s="171">
        <v>23.879682320908191</v>
      </c>
      <c r="S712" s="171">
        <v>27.80744629328856</v>
      </c>
      <c r="T712" s="171">
        <v>32.250784294883317</v>
      </c>
      <c r="U712" s="172">
        <v>0.16792603826322511</v>
      </c>
    </row>
    <row r="713" spans="1:21" x14ac:dyDescent="0.15">
      <c r="A713" s="110" t="s">
        <v>32</v>
      </c>
      <c r="B713" s="110" t="s">
        <v>81</v>
      </c>
      <c r="C713" s="110" t="s">
        <v>509</v>
      </c>
      <c r="D713" s="110" t="s">
        <v>509</v>
      </c>
      <c r="E713" s="110" t="s">
        <v>41</v>
      </c>
      <c r="F713" s="110" t="s">
        <v>41</v>
      </c>
      <c r="G713" s="171">
        <v>272.91061501157083</v>
      </c>
      <c r="H713" s="171">
        <v>341.63248727908569</v>
      </c>
      <c r="I713" s="171">
        <v>450.66630567571099</v>
      </c>
      <c r="J713" s="171">
        <v>560.15943130804271</v>
      </c>
      <c r="K713" s="171">
        <v>788.43784272345283</v>
      </c>
      <c r="L713" s="171">
        <v>787.60461323714617</v>
      </c>
      <c r="M713" s="171">
        <v>883.46413469331378</v>
      </c>
      <c r="N713" s="171">
        <v>1150.46750632881</v>
      </c>
      <c r="O713" s="171">
        <v>1494.758730448551</v>
      </c>
      <c r="P713" s="171">
        <v>1890.0207981405019</v>
      </c>
      <c r="Q713" s="171">
        <v>2323.6968046998541</v>
      </c>
      <c r="R713" s="171">
        <v>2851.9287026771572</v>
      </c>
      <c r="S713" s="171">
        <v>3494.5194095107508</v>
      </c>
      <c r="T713" s="171">
        <v>4264.499538056315</v>
      </c>
      <c r="U713" s="172">
        <v>0.25218486363588499</v>
      </c>
    </row>
    <row r="714" spans="1:21" x14ac:dyDescent="0.15">
      <c r="A714" s="110" t="s">
        <v>193</v>
      </c>
      <c r="B714" s="110" t="s">
        <v>100</v>
      </c>
      <c r="C714" s="110" t="s">
        <v>518</v>
      </c>
      <c r="D714" s="110" t="s">
        <v>44</v>
      </c>
      <c r="E714" s="110" t="s">
        <v>108</v>
      </c>
      <c r="F714" s="110" t="s">
        <v>44</v>
      </c>
      <c r="G714" s="171">
        <v>4.5028750000000004</v>
      </c>
      <c r="H714" s="171">
        <v>4.9842401539161481</v>
      </c>
      <c r="I714" s="171">
        <v>5.7643901361590171</v>
      </c>
      <c r="J714" s="171">
        <v>6.5731643384547596</v>
      </c>
      <c r="K714" s="171">
        <v>8.7482700995667457</v>
      </c>
      <c r="L714" s="171">
        <v>16.36297672930359</v>
      </c>
      <c r="M714" s="171">
        <v>23.936220398094711</v>
      </c>
      <c r="N714" s="171">
        <v>32.688670098681172</v>
      </c>
      <c r="O714" s="171">
        <v>42.839446288462803</v>
      </c>
      <c r="P714" s="171">
        <v>56.098314771834673</v>
      </c>
      <c r="Q714" s="171">
        <v>72.879031325938882</v>
      </c>
      <c r="R714" s="171">
        <v>94.536188342964167</v>
      </c>
      <c r="S714" s="171">
        <v>122.43968834551541</v>
      </c>
      <c r="T714" s="171">
        <v>157.78365389740731</v>
      </c>
      <c r="U714" s="172">
        <v>0.3091846937656999</v>
      </c>
    </row>
    <row r="715" spans="1:21" x14ac:dyDescent="0.15">
      <c r="A715" s="110" t="s">
        <v>194</v>
      </c>
      <c r="B715" s="110" t="s">
        <v>167</v>
      </c>
      <c r="C715" s="110" t="s">
        <v>517</v>
      </c>
      <c r="D715" s="110" t="s">
        <v>517</v>
      </c>
      <c r="E715" s="110" t="s">
        <v>108</v>
      </c>
      <c r="F715" s="110" t="s">
        <v>108</v>
      </c>
      <c r="G715" s="171">
        <v>2.9934449999999999</v>
      </c>
      <c r="H715" s="171">
        <v>5.7828200680795083</v>
      </c>
      <c r="I715" s="171">
        <v>6.1728383515211416</v>
      </c>
      <c r="J715" s="171">
        <v>7.3948098807616027</v>
      </c>
      <c r="K715" s="171">
        <v>11.482104505681351</v>
      </c>
      <c r="L715" s="171">
        <v>11.99951626815597</v>
      </c>
      <c r="M715" s="171">
        <v>19.584180325713849</v>
      </c>
      <c r="N715" s="171">
        <v>27.3886435648892</v>
      </c>
      <c r="O715" s="171">
        <v>36.56727963673201</v>
      </c>
      <c r="P715" s="171">
        <v>48.184040724718493</v>
      </c>
      <c r="Q715" s="171">
        <v>63.371888750562697</v>
      </c>
      <c r="R715" s="171">
        <v>83.181892180938732</v>
      </c>
      <c r="S715" s="171">
        <v>108.9837549899883</v>
      </c>
      <c r="T715" s="171">
        <v>142.0481957343446</v>
      </c>
      <c r="U715" s="172">
        <v>0.32718939632894012</v>
      </c>
    </row>
    <row r="716" spans="1:21" x14ac:dyDescent="0.15">
      <c r="A716" s="110" t="s">
        <v>194</v>
      </c>
      <c r="B716" s="110" t="s">
        <v>181</v>
      </c>
      <c r="C716" s="110" t="s">
        <v>517</v>
      </c>
      <c r="D716" s="110" t="s">
        <v>517</v>
      </c>
      <c r="E716" s="110" t="s">
        <v>108</v>
      </c>
      <c r="F716" s="110" t="s">
        <v>108</v>
      </c>
      <c r="G716" s="171">
        <v>12.10196</v>
      </c>
      <c r="H716" s="171">
        <v>22.029790735540981</v>
      </c>
      <c r="I716" s="171">
        <v>72.466618854570498</v>
      </c>
      <c r="J716" s="171">
        <v>128.1767045998678</v>
      </c>
      <c r="K716" s="171">
        <v>133.4111190183929</v>
      </c>
      <c r="L716" s="171">
        <v>163.62976729303591</v>
      </c>
      <c r="M716" s="171">
        <v>174.08160289523431</v>
      </c>
      <c r="N716" s="171">
        <v>221.80769696081379</v>
      </c>
      <c r="O716" s="171">
        <v>280.67237237857262</v>
      </c>
      <c r="P716" s="171">
        <v>353.39699187926152</v>
      </c>
      <c r="Q716" s="171">
        <v>449.85152299109012</v>
      </c>
      <c r="R716" s="171">
        <v>590.4410008998301</v>
      </c>
      <c r="S716" s="171">
        <v>772.62164030106044</v>
      </c>
      <c r="T716" s="171">
        <v>1005.787561722745</v>
      </c>
      <c r="U716" s="172">
        <v>0.28475971961934171</v>
      </c>
    </row>
    <row r="717" spans="1:21" x14ac:dyDescent="0.15">
      <c r="A717" s="110" t="s">
        <v>194</v>
      </c>
      <c r="B717" s="110" t="s">
        <v>185</v>
      </c>
      <c r="C717" s="110" t="s">
        <v>517</v>
      </c>
      <c r="D717" s="110" t="s">
        <v>517</v>
      </c>
      <c r="E717" s="110" t="s">
        <v>108</v>
      </c>
      <c r="F717" s="110" t="s">
        <v>108</v>
      </c>
      <c r="G717" s="171">
        <v>18.995439999999999</v>
      </c>
      <c r="H717" s="171">
        <v>52.342401539161479</v>
      </c>
      <c r="I717" s="171">
        <v>130.96355160582951</v>
      </c>
      <c r="J717" s="171">
        <v>195.00387537415779</v>
      </c>
      <c r="K717" s="171">
        <v>226.90825570751241</v>
      </c>
      <c r="L717" s="171">
        <v>229.0816742102503</v>
      </c>
      <c r="M717" s="171">
        <v>337.28310560951638</v>
      </c>
      <c r="N717" s="171">
        <v>433.10833345655982</v>
      </c>
      <c r="O717" s="171">
        <v>553.32489330320243</v>
      </c>
      <c r="P717" s="171">
        <v>707.01607137132612</v>
      </c>
      <c r="Q717" s="171">
        <v>894.04051757186028</v>
      </c>
      <c r="R717" s="171">
        <v>1127.8718172272729</v>
      </c>
      <c r="S717" s="171">
        <v>1419.7052190449599</v>
      </c>
      <c r="T717" s="171">
        <v>1777.548980947377</v>
      </c>
      <c r="U717" s="172">
        <v>0.26799675240298998</v>
      </c>
    </row>
    <row r="718" spans="1:21" x14ac:dyDescent="0.15">
      <c r="A718" s="110" t="s">
        <v>194</v>
      </c>
      <c r="B718" s="110" t="s">
        <v>199</v>
      </c>
      <c r="C718" s="110" t="s">
        <v>517</v>
      </c>
      <c r="D718" s="110" t="s">
        <v>517</v>
      </c>
      <c r="E718" s="110" t="s">
        <v>108</v>
      </c>
      <c r="F718" s="110" t="s">
        <v>108</v>
      </c>
      <c r="G718" s="171">
        <v>7.560410000000001</v>
      </c>
      <c r="H718" s="171">
        <v>8.2611715258278693</v>
      </c>
      <c r="I718" s="171">
        <v>23.606550081413118</v>
      </c>
      <c r="J718" s="171">
        <v>38.343458640986093</v>
      </c>
      <c r="K718" s="171">
        <v>71.079694558979796</v>
      </c>
      <c r="L718" s="171">
        <v>87.269209222952483</v>
      </c>
      <c r="M718" s="171">
        <v>81.60075135714105</v>
      </c>
      <c r="N718" s="171">
        <v>114.9987273639497</v>
      </c>
      <c r="O718" s="171">
        <v>154.36527949423439</v>
      </c>
      <c r="P718" s="171">
        <v>204.85347107488499</v>
      </c>
      <c r="Q718" s="171">
        <v>270.21945625171782</v>
      </c>
      <c r="R718" s="171">
        <v>355.29960071170308</v>
      </c>
      <c r="S718" s="171">
        <v>465.87286815186951</v>
      </c>
      <c r="T718" s="171">
        <v>607.68157009334232</v>
      </c>
      <c r="U718" s="172">
        <v>0.33219820432054248</v>
      </c>
    </row>
    <row r="719" spans="1:21" x14ac:dyDescent="0.15">
      <c r="A719" s="110" t="s">
        <v>194</v>
      </c>
      <c r="B719" s="110" t="s">
        <v>112</v>
      </c>
      <c r="C719" s="110" t="s">
        <v>517</v>
      </c>
      <c r="D719" s="110" t="s">
        <v>517</v>
      </c>
      <c r="E719" s="110" t="s">
        <v>108</v>
      </c>
      <c r="F719" s="110" t="s">
        <v>108</v>
      </c>
      <c r="G719" s="171">
        <v>24.6</v>
      </c>
      <c r="H719" s="171">
        <v>24.529790735540981</v>
      </c>
      <c r="I719" s="171">
        <v>27.204529154967219</v>
      </c>
      <c r="J719" s="171">
        <v>32.865821692273791</v>
      </c>
      <c r="K719" s="171">
        <v>38.273681685604508</v>
      </c>
      <c r="L719" s="171">
        <v>109.08651152869059</v>
      </c>
      <c r="M719" s="171">
        <v>173.2015027142821</v>
      </c>
      <c r="N719" s="171">
        <v>243.22353468927739</v>
      </c>
      <c r="O719" s="171">
        <v>327.28713997993748</v>
      </c>
      <c r="P719" s="171">
        <v>436.42624818351538</v>
      </c>
      <c r="Q719" s="171">
        <v>578.13662838078767</v>
      </c>
      <c r="R719" s="171">
        <v>764.15086626317861</v>
      </c>
      <c r="S719" s="171">
        <v>1007.922656262829</v>
      </c>
      <c r="T719" s="171">
        <v>1322.366796695914</v>
      </c>
      <c r="U719" s="172">
        <v>0.33694741466891948</v>
      </c>
    </row>
    <row r="720" spans="1:21" x14ac:dyDescent="0.15">
      <c r="A720" s="110" t="s">
        <v>194</v>
      </c>
      <c r="B720" s="110" t="s">
        <v>221</v>
      </c>
      <c r="C720" s="110" t="s">
        <v>517</v>
      </c>
      <c r="D720" s="110" t="s">
        <v>517</v>
      </c>
      <c r="E720" s="110" t="s">
        <v>108</v>
      </c>
      <c r="F720" s="110" t="s">
        <v>108</v>
      </c>
      <c r="G720" s="171">
        <v>11.68427</v>
      </c>
      <c r="H720" s="171">
        <v>24.232769809095078</v>
      </c>
      <c r="I720" s="171">
        <v>40.076236184724593</v>
      </c>
      <c r="J720" s="171">
        <v>64.636115994805124</v>
      </c>
      <c r="K720" s="171">
        <v>76.000596489986094</v>
      </c>
      <c r="L720" s="171">
        <v>103.63218595225609</v>
      </c>
      <c r="M720" s="171">
        <v>152.32140253333</v>
      </c>
      <c r="N720" s="171">
        <v>214.4708287126434</v>
      </c>
      <c r="O720" s="171">
        <v>296.98305433284082</v>
      </c>
      <c r="P720" s="171">
        <v>396.05170056413021</v>
      </c>
      <c r="Q720" s="171">
        <v>525.971650602198</v>
      </c>
      <c r="R720" s="171">
        <v>697.20671195233592</v>
      </c>
      <c r="S720" s="171">
        <v>922.53594524894254</v>
      </c>
      <c r="T720" s="171">
        <v>1214.1790661996961</v>
      </c>
      <c r="U720" s="172">
        <v>0.34520610659420031</v>
      </c>
    </row>
    <row r="721" spans="1:21" x14ac:dyDescent="0.15">
      <c r="A721" s="110" t="s">
        <v>194</v>
      </c>
      <c r="B721" s="110" t="s">
        <v>79</v>
      </c>
      <c r="C721" s="110" t="s">
        <v>517</v>
      </c>
      <c r="D721" s="110" t="s">
        <v>517</v>
      </c>
      <c r="E721" s="110" t="s">
        <v>108</v>
      </c>
      <c r="F721" s="110" t="s">
        <v>108</v>
      </c>
      <c r="G721" s="171">
        <v>0</v>
      </c>
      <c r="H721" s="171">
        <v>0</v>
      </c>
      <c r="I721" s="171">
        <v>0</v>
      </c>
      <c r="J721" s="171">
        <v>2</v>
      </c>
      <c r="K721" s="171">
        <v>12.93533762445843</v>
      </c>
      <c r="L721" s="171">
        <v>12.90865115286906</v>
      </c>
      <c r="M721" s="171">
        <v>12.880100180952139</v>
      </c>
      <c r="N721" s="171">
        <v>16.582594675505248</v>
      </c>
      <c r="O721" s="171">
        <v>21.302066973783969</v>
      </c>
      <c r="P721" s="171">
        <v>27.260232288046279</v>
      </c>
      <c r="Q721" s="171">
        <v>34.62488874966219</v>
      </c>
      <c r="R721" s="171">
        <v>43.814942597812497</v>
      </c>
      <c r="S721" s="171">
        <v>55.243038194849113</v>
      </c>
      <c r="T721" s="171">
        <v>69.205894426120423</v>
      </c>
      <c r="U721" s="172">
        <v>0.27150388693308969</v>
      </c>
    </row>
    <row r="722" spans="1:21" x14ac:dyDescent="0.15">
      <c r="A722" s="110" t="s">
        <v>194</v>
      </c>
      <c r="B722" s="110" t="s">
        <v>55</v>
      </c>
      <c r="C722" s="110" t="s">
        <v>517</v>
      </c>
      <c r="D722" s="110" t="s">
        <v>516</v>
      </c>
      <c r="E722" s="110" t="s">
        <v>108</v>
      </c>
      <c r="F722" s="110" t="s">
        <v>108</v>
      </c>
      <c r="G722" s="171">
        <v>33.15</v>
      </c>
      <c r="H722" s="171">
        <v>33.044686103311477</v>
      </c>
      <c r="I722" s="171">
        <v>32.939372206622963</v>
      </c>
      <c r="J722" s="171">
        <v>32.865821692273791</v>
      </c>
      <c r="K722" s="171">
        <v>65.612025746750589</v>
      </c>
      <c r="L722" s="171">
        <v>250.89897651598841</v>
      </c>
      <c r="M722" s="171">
        <v>391.68360651427707</v>
      </c>
      <c r="N722" s="171">
        <v>505.89572567456162</v>
      </c>
      <c r="O722" s="171">
        <v>650.14824734382205</v>
      </c>
      <c r="P722" s="171">
        <v>831.57784631456184</v>
      </c>
      <c r="Q722" s="171">
        <v>1058.769406870987</v>
      </c>
      <c r="R722" s="171">
        <v>1342.1533372820679</v>
      </c>
      <c r="S722" s="171">
        <v>1694.2928161650591</v>
      </c>
      <c r="T722" s="171">
        <v>2127.362260230223</v>
      </c>
      <c r="U722" s="172">
        <v>0.27346372761490523</v>
      </c>
    </row>
    <row r="723" spans="1:21" x14ac:dyDescent="0.15">
      <c r="A723" s="110" t="s">
        <v>194</v>
      </c>
      <c r="B723" s="110" t="s">
        <v>100</v>
      </c>
      <c r="C723" s="110" t="s">
        <v>517</v>
      </c>
      <c r="D723" s="110" t="s">
        <v>44</v>
      </c>
      <c r="E723" s="110" t="s">
        <v>108</v>
      </c>
      <c r="F723" s="110" t="s">
        <v>44</v>
      </c>
      <c r="G723" s="171">
        <v>152.35740000000001</v>
      </c>
      <c r="H723" s="171">
        <v>288.78700175827117</v>
      </c>
      <c r="I723" s="171">
        <v>302.17223147274558</v>
      </c>
      <c r="J723" s="171">
        <v>361.88339758527798</v>
      </c>
      <c r="K723" s="171">
        <v>498.63972782254552</v>
      </c>
      <c r="L723" s="171">
        <v>1114.7203115806601</v>
      </c>
      <c r="M723" s="171">
        <v>1563.4593473373729</v>
      </c>
      <c r="N723" s="171">
        <v>2199.3350161729832</v>
      </c>
      <c r="O723" s="171">
        <v>3092.4497389221742</v>
      </c>
      <c r="P723" s="171">
        <v>4338.9452762194196</v>
      </c>
      <c r="Q723" s="171">
        <v>6048.9917376488811</v>
      </c>
      <c r="R723" s="171">
        <v>8414.8167883302831</v>
      </c>
      <c r="S723" s="171">
        <v>11538.54044980375</v>
      </c>
      <c r="T723" s="171">
        <v>15152.502692074469</v>
      </c>
      <c r="U723" s="172">
        <v>0.383292327390508</v>
      </c>
    </row>
    <row r="724" spans="1:21" x14ac:dyDescent="0.15">
      <c r="A724" s="110" t="s">
        <v>195</v>
      </c>
      <c r="B724" s="110" t="s">
        <v>157</v>
      </c>
      <c r="C724" s="110" t="s">
        <v>515</v>
      </c>
      <c r="D724" s="110" t="s">
        <v>515</v>
      </c>
      <c r="E724" s="110" t="s">
        <v>18</v>
      </c>
      <c r="F724" s="110" t="s">
        <v>18</v>
      </c>
      <c r="G724" s="171">
        <v>0</v>
      </c>
      <c r="H724" s="171">
        <v>3.2526986021026261</v>
      </c>
      <c r="I724" s="171">
        <v>10.987707224725071</v>
      </c>
      <c r="J724" s="171">
        <v>10.9620240960478</v>
      </c>
      <c r="K724" s="171">
        <v>22.19873537765061</v>
      </c>
      <c r="L724" s="171">
        <v>32.725953458607179</v>
      </c>
      <c r="M724" s="171">
        <v>43.520400723808557</v>
      </c>
      <c r="N724" s="171">
        <v>61.908612071538087</v>
      </c>
      <c r="O724" s="171">
        <v>87.845876950528051</v>
      </c>
      <c r="P724" s="171">
        <v>123.9578905721247</v>
      </c>
      <c r="Q724" s="171">
        <v>174.42735031623849</v>
      </c>
      <c r="R724" s="171">
        <v>238.7786111766444</v>
      </c>
      <c r="S724" s="171">
        <v>317.83023718124463</v>
      </c>
      <c r="T724" s="171">
        <v>420.76050508018233</v>
      </c>
      <c r="U724" s="172">
        <v>0.38281204749980779</v>
      </c>
    </row>
    <row r="725" spans="1:21" x14ac:dyDescent="0.15">
      <c r="A725" s="110" t="s">
        <v>195</v>
      </c>
      <c r="B725" s="110" t="s">
        <v>30</v>
      </c>
      <c r="C725" s="110" t="s">
        <v>515</v>
      </c>
      <c r="D725" s="110" t="s">
        <v>509</v>
      </c>
      <c r="E725" s="110" t="s">
        <v>18</v>
      </c>
      <c r="F725" s="110" t="s">
        <v>41</v>
      </c>
      <c r="G725" s="171">
        <v>6.00799763823494</v>
      </c>
      <c r="H725" s="171">
        <v>8.7337105371052246</v>
      </c>
      <c r="I725" s="171">
        <v>8.7121530584845068</v>
      </c>
      <c r="J725" s="171">
        <v>15.562785609159061</v>
      </c>
      <c r="K725" s="171">
        <v>16.949773317910569</v>
      </c>
      <c r="L725" s="171">
        <v>28.362492997459551</v>
      </c>
      <c r="M725" s="171">
        <v>36.992340615237268</v>
      </c>
      <c r="N725" s="171">
        <v>52.622320260807378</v>
      </c>
      <c r="O725" s="171">
        <v>74.668995407948813</v>
      </c>
      <c r="P725" s="171">
        <v>105.364206986306</v>
      </c>
      <c r="Q725" s="171">
        <v>148.2632477688027</v>
      </c>
      <c r="R725" s="171">
        <v>208.17365913346941</v>
      </c>
      <c r="S725" s="171">
        <v>285.16435169317231</v>
      </c>
      <c r="T725" s="171">
        <v>377.51567539138591</v>
      </c>
      <c r="U725" s="172">
        <v>0.39353408854198563</v>
      </c>
    </row>
    <row r="726" spans="1:21" x14ac:dyDescent="0.15">
      <c r="A726" s="110" t="s">
        <v>195</v>
      </c>
      <c r="B726" s="110" t="s">
        <v>66</v>
      </c>
      <c r="C726" s="110" t="s">
        <v>515</v>
      </c>
      <c r="D726" s="110" t="s">
        <v>515</v>
      </c>
      <c r="E726" s="110" t="s">
        <v>18</v>
      </c>
      <c r="F726" s="110" t="s">
        <v>18</v>
      </c>
      <c r="G726" s="171">
        <v>3.089574966326293</v>
      </c>
      <c r="H726" s="171">
        <v>2.7405059675012979</v>
      </c>
      <c r="I726" s="171">
        <v>13.72144878223666</v>
      </c>
      <c r="J726" s="171">
        <v>19.852225637942571</v>
      </c>
      <c r="K726" s="171">
        <v>15.3094726742418</v>
      </c>
      <c r="L726" s="171">
        <v>4.363460461147624</v>
      </c>
      <c r="M726" s="171">
        <v>5.4400500904760696</v>
      </c>
      <c r="N726" s="171">
        <v>7.7385765089422618</v>
      </c>
      <c r="O726" s="171">
        <v>10.98073461881601</v>
      </c>
      <c r="P726" s="171">
        <v>15.494736321515591</v>
      </c>
      <c r="Q726" s="171">
        <v>21.803418789529811</v>
      </c>
      <c r="R726" s="171">
        <v>29.84732639708055</v>
      </c>
      <c r="S726" s="171">
        <v>39.728779647655578</v>
      </c>
      <c r="T726" s="171">
        <v>52.595063135022791</v>
      </c>
      <c r="U726" s="172">
        <v>0.38281204749980779</v>
      </c>
    </row>
    <row r="727" spans="1:21" x14ac:dyDescent="0.15">
      <c r="A727" s="110" t="s">
        <v>195</v>
      </c>
      <c r="B727" s="110" t="s">
        <v>97</v>
      </c>
      <c r="C727" s="110" t="s">
        <v>515</v>
      </c>
      <c r="D727" s="110" t="s">
        <v>509</v>
      </c>
      <c r="E727" s="110" t="s">
        <v>18</v>
      </c>
      <c r="F727" s="110" t="s">
        <v>41</v>
      </c>
      <c r="G727" s="171">
        <v>13.740768720859331</v>
      </c>
      <c r="H727" s="171">
        <v>8.4396128307857499</v>
      </c>
      <c r="I727" s="171">
        <v>8.7615977409957697</v>
      </c>
      <c r="J727" s="171">
        <v>11.200996221341651</v>
      </c>
      <c r="K727" s="171">
        <v>15.63753280297556</v>
      </c>
      <c r="L727" s="171">
        <v>22.14456184032419</v>
      </c>
      <c r="M727" s="171">
        <v>28.397061472285088</v>
      </c>
      <c r="N727" s="171">
        <v>40.395369376678602</v>
      </c>
      <c r="O727" s="171">
        <v>57.319434710219532</v>
      </c>
      <c r="P727" s="171">
        <v>80.882523598311337</v>
      </c>
      <c r="Q727" s="171">
        <v>113.8138460813456</v>
      </c>
      <c r="R727" s="171">
        <v>159.80389715833971</v>
      </c>
      <c r="S727" s="171">
        <v>218.90557585858221</v>
      </c>
      <c r="T727" s="171">
        <v>289.79879787397562</v>
      </c>
      <c r="U727" s="172">
        <v>0.39353408854198529</v>
      </c>
    </row>
    <row r="728" spans="1:21" x14ac:dyDescent="0.15">
      <c r="A728" s="110" t="s">
        <v>195</v>
      </c>
      <c r="B728" s="110" t="s">
        <v>68</v>
      </c>
      <c r="C728" s="110" t="s">
        <v>515</v>
      </c>
      <c r="D728" s="110" t="s">
        <v>515</v>
      </c>
      <c r="E728" s="110" t="s">
        <v>18</v>
      </c>
      <c r="F728" s="110" t="s">
        <v>18</v>
      </c>
      <c r="G728" s="171">
        <v>6.1813583493547499</v>
      </c>
      <c r="H728" s="171">
        <v>6.1661384268779216</v>
      </c>
      <c r="I728" s="171">
        <v>10.987707224725071</v>
      </c>
      <c r="J728" s="171">
        <v>10.9620240960478</v>
      </c>
      <c r="K728" s="171">
        <v>11.482104505681351</v>
      </c>
      <c r="L728" s="171">
        <v>21.817302305738121</v>
      </c>
      <c r="M728" s="171">
        <v>32.640300542856423</v>
      </c>
      <c r="N728" s="171">
        <v>46.431459053653562</v>
      </c>
      <c r="O728" s="171">
        <v>65.884407712896021</v>
      </c>
      <c r="P728" s="171">
        <v>92.968417929093491</v>
      </c>
      <c r="Q728" s="171">
        <v>130.8205127371788</v>
      </c>
      <c r="R728" s="171">
        <v>179.0839583824833</v>
      </c>
      <c r="S728" s="171">
        <v>238.37267788593351</v>
      </c>
      <c r="T728" s="171">
        <v>315.57037881013667</v>
      </c>
      <c r="U728" s="172">
        <v>0.38281204749980779</v>
      </c>
    </row>
    <row r="729" spans="1:21" x14ac:dyDescent="0.15">
      <c r="A729" s="110" t="s">
        <v>195</v>
      </c>
      <c r="B729" s="110" t="s">
        <v>81</v>
      </c>
      <c r="C729" s="110" t="s">
        <v>515</v>
      </c>
      <c r="D729" s="110" t="s">
        <v>509</v>
      </c>
      <c r="E729" s="110" t="s">
        <v>18</v>
      </c>
      <c r="F729" s="110" t="s">
        <v>41</v>
      </c>
      <c r="G729" s="171">
        <v>4.1209055662365</v>
      </c>
      <c r="H729" s="171">
        <v>4.7958854431272728</v>
      </c>
      <c r="I729" s="171">
        <v>5.4674831150231942</v>
      </c>
      <c r="J729" s="171">
        <v>6.8512650600298768</v>
      </c>
      <c r="K729" s="171">
        <v>5.5004748251025912</v>
      </c>
      <c r="L729" s="171">
        <v>11.81406919855719</v>
      </c>
      <c r="M729" s="171">
        <v>17.081757284094859</v>
      </c>
      <c r="N729" s="171">
        <v>24.2991302380787</v>
      </c>
      <c r="O729" s="171">
        <v>34.479506703082272</v>
      </c>
      <c r="P729" s="171">
        <v>48.653472049558943</v>
      </c>
      <c r="Q729" s="171">
        <v>68.462734999123626</v>
      </c>
      <c r="R729" s="171">
        <v>96.127248482219727</v>
      </c>
      <c r="S729" s="171">
        <v>133.6841904366112</v>
      </c>
      <c r="T729" s="171">
        <v>176.97821323799181</v>
      </c>
      <c r="U729" s="172">
        <v>0.39654624936883648</v>
      </c>
    </row>
    <row r="730" spans="1:21" x14ac:dyDescent="0.15">
      <c r="A730" s="110" t="s">
        <v>196</v>
      </c>
      <c r="B730" s="110" t="s">
        <v>30</v>
      </c>
      <c r="C730" s="110" t="s">
        <v>515</v>
      </c>
      <c r="D730" s="110" t="s">
        <v>509</v>
      </c>
      <c r="E730" s="110" t="s">
        <v>18</v>
      </c>
      <c r="F730" s="110" t="s">
        <v>41</v>
      </c>
      <c r="G730" s="171">
        <v>1.0291221832080431</v>
      </c>
      <c r="H730" s="171">
        <v>2.055379475625974</v>
      </c>
      <c r="I730" s="171">
        <v>2.7337415575115971</v>
      </c>
      <c r="J730" s="171">
        <v>4.0910273926450396</v>
      </c>
      <c r="K730" s="171">
        <v>5.4676688122292152</v>
      </c>
      <c r="L730" s="171">
        <v>6.5451906917214364</v>
      </c>
      <c r="M730" s="171">
        <v>10.880100180952139</v>
      </c>
      <c r="N730" s="171">
        <v>15.52237704082504</v>
      </c>
      <c r="O730" s="171">
        <v>22.3146015773344</v>
      </c>
      <c r="P730" s="171">
        <v>32.0049304348248</v>
      </c>
      <c r="Q730" s="171">
        <v>45.764694061998973</v>
      </c>
      <c r="R730" s="171">
        <v>64.934081755136361</v>
      </c>
      <c r="S730" s="171">
        <v>89.823746051982212</v>
      </c>
      <c r="T730" s="171">
        <v>120.0654901494882</v>
      </c>
      <c r="U730" s="172">
        <v>0.40918927473468703</v>
      </c>
    </row>
    <row r="731" spans="1:21" x14ac:dyDescent="0.15">
      <c r="A731" s="110" t="s">
        <v>196</v>
      </c>
      <c r="B731" s="110" t="s">
        <v>97</v>
      </c>
      <c r="C731" s="110" t="s">
        <v>515</v>
      </c>
      <c r="D731" s="110" t="s">
        <v>509</v>
      </c>
      <c r="E731" s="110" t="s">
        <v>18</v>
      </c>
      <c r="F731" s="110" t="s">
        <v>41</v>
      </c>
      <c r="G731" s="171">
        <v>0.51345688325294014</v>
      </c>
      <c r="H731" s="171">
        <v>0.68512649187532459</v>
      </c>
      <c r="I731" s="171">
        <v>0.68343538937789927</v>
      </c>
      <c r="J731" s="171">
        <v>1.3636757975483469</v>
      </c>
      <c r="K731" s="171">
        <v>1.640300643668765</v>
      </c>
      <c r="L731" s="171">
        <v>3.2725953458607182</v>
      </c>
      <c r="M731" s="171">
        <v>5.4400500904760696</v>
      </c>
      <c r="N731" s="171">
        <v>7.7611885204125199</v>
      </c>
      <c r="O731" s="171">
        <v>11.1573007886672</v>
      </c>
      <c r="P731" s="171">
        <v>16.0024652174124</v>
      </c>
      <c r="Q731" s="171">
        <v>22.88234703099949</v>
      </c>
      <c r="R731" s="171">
        <v>32.467040877568181</v>
      </c>
      <c r="S731" s="171">
        <v>44.911873025991113</v>
      </c>
      <c r="T731" s="171">
        <v>60.03274507474412</v>
      </c>
      <c r="U731" s="172">
        <v>0.40918927473468703</v>
      </c>
    </row>
    <row r="732" spans="1:21" x14ac:dyDescent="0.15">
      <c r="A732" s="110" t="s">
        <v>196</v>
      </c>
      <c r="B732" s="110" t="s">
        <v>81</v>
      </c>
      <c r="C732" s="110" t="s">
        <v>515</v>
      </c>
      <c r="D732" s="110" t="s">
        <v>509</v>
      </c>
      <c r="E732" s="110" t="s">
        <v>18</v>
      </c>
      <c r="F732" s="110" t="s">
        <v>41</v>
      </c>
      <c r="G732" s="171">
        <v>0.68681759437275003</v>
      </c>
      <c r="H732" s="171">
        <v>1.370252983750649</v>
      </c>
      <c r="I732" s="171">
        <v>2.050306168133698</v>
      </c>
      <c r="J732" s="171">
        <v>2.7273515950966929</v>
      </c>
      <c r="K732" s="171">
        <v>3.0618945348483599</v>
      </c>
      <c r="L732" s="171">
        <v>3.0544223228033371</v>
      </c>
      <c r="M732" s="171">
        <v>7.8336721302855414</v>
      </c>
      <c r="N732" s="171">
        <v>11.17611146939403</v>
      </c>
      <c r="O732" s="171">
        <v>16.066513135680768</v>
      </c>
      <c r="P732" s="171">
        <v>23.043549913073861</v>
      </c>
      <c r="Q732" s="171">
        <v>32.950579724639269</v>
      </c>
      <c r="R732" s="171">
        <v>46.75253886369817</v>
      </c>
      <c r="S732" s="171">
        <v>66.150081996996349</v>
      </c>
      <c r="T732" s="171">
        <v>93.0751653858689</v>
      </c>
      <c r="U732" s="172">
        <v>0.42413982810584172</v>
      </c>
    </row>
    <row r="733" spans="1:21" x14ac:dyDescent="0.15">
      <c r="A733" s="110" t="s">
        <v>197</v>
      </c>
      <c r="B733" s="110" t="s">
        <v>235</v>
      </c>
      <c r="C733" s="110" t="s">
        <v>516</v>
      </c>
      <c r="D733" s="110" t="s">
        <v>518</v>
      </c>
      <c r="E733" s="110" t="s">
        <v>108</v>
      </c>
      <c r="F733" s="110" t="s">
        <v>108</v>
      </c>
      <c r="G733" s="171">
        <v>0</v>
      </c>
      <c r="H733" s="171">
        <v>0</v>
      </c>
      <c r="I733" s="171">
        <v>0</v>
      </c>
      <c r="J733" s="171">
        <v>0</v>
      </c>
      <c r="K733" s="171">
        <v>0</v>
      </c>
      <c r="L733" s="171">
        <v>2.181730230573812</v>
      </c>
      <c r="M733" s="171">
        <v>2.1760200361904278</v>
      </c>
      <c r="N733" s="171">
        <v>3.103732710100052</v>
      </c>
      <c r="O733" s="171">
        <v>4.2132803622786152</v>
      </c>
      <c r="P733" s="171">
        <v>5.658218208391455</v>
      </c>
      <c r="Q733" s="171">
        <v>7.5472485035959718</v>
      </c>
      <c r="R733" s="171">
        <v>10.03783231890303</v>
      </c>
      <c r="S733" s="171">
        <v>13.313819023635309</v>
      </c>
      <c r="T733" s="171">
        <v>17.564176911400398</v>
      </c>
      <c r="U733" s="172">
        <v>0.34761679898294912</v>
      </c>
    </row>
    <row r="734" spans="1:21" x14ac:dyDescent="0.15">
      <c r="A734" s="110" t="s">
        <v>197</v>
      </c>
      <c r="B734" s="110" t="s">
        <v>100</v>
      </c>
      <c r="C734" s="110" t="s">
        <v>516</v>
      </c>
      <c r="D734" s="110" t="s">
        <v>44</v>
      </c>
      <c r="E734" s="110" t="s">
        <v>108</v>
      </c>
      <c r="F734" s="110" t="s">
        <v>44</v>
      </c>
      <c r="G734" s="171">
        <v>3.8675000000000002</v>
      </c>
      <c r="H734" s="171">
        <v>5.5074476838852462</v>
      </c>
      <c r="I734" s="171">
        <v>6.8623692097131146</v>
      </c>
      <c r="J734" s="171">
        <v>9.8597465076821376</v>
      </c>
      <c r="K734" s="171">
        <v>12.028871386904269</v>
      </c>
      <c r="L734" s="171">
        <v>20.726437190451211</v>
      </c>
      <c r="M734" s="171">
        <v>29.376270488570778</v>
      </c>
      <c r="N734" s="171">
        <v>39.212803361361942</v>
      </c>
      <c r="O734" s="171">
        <v>50.111916038431808</v>
      </c>
      <c r="P734" s="171">
        <v>63.836539709372452</v>
      </c>
      <c r="Q734" s="171">
        <v>80.856604699485843</v>
      </c>
      <c r="R734" s="171">
        <v>102.1661489279723</v>
      </c>
      <c r="S734" s="171">
        <v>128.79602076632369</v>
      </c>
      <c r="T734" s="171">
        <v>161.6350825408052</v>
      </c>
      <c r="U734" s="172">
        <v>0.27582550996209959</v>
      </c>
    </row>
    <row r="735" spans="1:21" x14ac:dyDescent="0.15">
      <c r="A735" s="110" t="s">
        <v>198</v>
      </c>
      <c r="B735" s="110" t="s">
        <v>184</v>
      </c>
      <c r="C735" s="110" t="s">
        <v>518</v>
      </c>
      <c r="D735" s="110" t="s">
        <v>518</v>
      </c>
      <c r="E735" s="110" t="s">
        <v>108</v>
      </c>
      <c r="F735" s="110" t="s">
        <v>108</v>
      </c>
      <c r="G735" s="171">
        <v>5.5250000000000004</v>
      </c>
      <c r="H735" s="171">
        <v>6.0031179754349182</v>
      </c>
      <c r="I735" s="171">
        <v>5.4898953677704929</v>
      </c>
      <c r="J735" s="171">
        <v>6.025400643583529</v>
      </c>
      <c r="K735" s="171">
        <v>8.2015032183438237</v>
      </c>
      <c r="L735" s="171">
        <v>10.90865115286906</v>
      </c>
      <c r="M735" s="171">
        <v>10.880100180952139</v>
      </c>
      <c r="N735" s="171">
        <v>15.765904034606899</v>
      </c>
      <c r="O735" s="171">
        <v>21.655113888553728</v>
      </c>
      <c r="P735" s="171">
        <v>29.083763637587449</v>
      </c>
      <c r="Q735" s="171">
        <v>38.674720896644523</v>
      </c>
      <c r="R735" s="171">
        <v>51.323447332891448</v>
      </c>
      <c r="S735" s="171">
        <v>67.84741781861382</v>
      </c>
      <c r="T735" s="171">
        <v>89.214299950185591</v>
      </c>
      <c r="U735" s="172">
        <v>0.35065080739737581</v>
      </c>
    </row>
    <row r="736" spans="1:21" x14ac:dyDescent="0.15">
      <c r="A736" s="110" t="s">
        <v>198</v>
      </c>
      <c r="B736" s="110" t="s">
        <v>100</v>
      </c>
      <c r="C736" s="110" t="s">
        <v>518</v>
      </c>
      <c r="D736" s="110" t="s">
        <v>44</v>
      </c>
      <c r="E736" s="110" t="s">
        <v>108</v>
      </c>
      <c r="F736" s="110" t="s">
        <v>44</v>
      </c>
      <c r="G736" s="171">
        <v>15.74625</v>
      </c>
      <c r="H736" s="171">
        <v>19.551439277792621</v>
      </c>
      <c r="I736" s="171">
        <v>26.351497765298369</v>
      </c>
      <c r="J736" s="171">
        <v>33.961349082016262</v>
      </c>
      <c r="K736" s="171">
        <v>43.194583616610799</v>
      </c>
      <c r="L736" s="171">
        <v>57.815851110206019</v>
      </c>
      <c r="M736" s="171">
        <v>76.160701266664987</v>
      </c>
      <c r="N736" s="171">
        <v>109.03699230334129</v>
      </c>
      <c r="O736" s="171">
        <v>148.725687838369</v>
      </c>
      <c r="P736" s="171">
        <v>199.74509366192129</v>
      </c>
      <c r="Q736" s="171">
        <v>265.61506427129439</v>
      </c>
      <c r="R736" s="171">
        <v>352.48556281457519</v>
      </c>
      <c r="S736" s="171">
        <v>465.97094501840428</v>
      </c>
      <c r="T736" s="171">
        <v>612.71707890316134</v>
      </c>
      <c r="U736" s="172">
        <v>0.34698045207725497</v>
      </c>
    </row>
    <row r="737" spans="1:21" x14ac:dyDescent="0.15">
      <c r="A737" s="110" t="s">
        <v>199</v>
      </c>
      <c r="B737" s="110" t="s">
        <v>181</v>
      </c>
      <c r="C737" s="110" t="s">
        <v>517</v>
      </c>
      <c r="D737" s="110" t="s">
        <v>517</v>
      </c>
      <c r="E737" s="110" t="s">
        <v>108</v>
      </c>
      <c r="F737" s="110" t="s">
        <v>108</v>
      </c>
      <c r="G737" s="171">
        <v>1.105</v>
      </c>
      <c r="H737" s="171">
        <v>1.101489536777049</v>
      </c>
      <c r="I737" s="171">
        <v>2.744947683885246</v>
      </c>
      <c r="J737" s="171">
        <v>1.09552738974246</v>
      </c>
      <c r="K737" s="171">
        <v>1.093533762445843</v>
      </c>
      <c r="L737" s="171">
        <v>109.08651152869059</v>
      </c>
      <c r="M737" s="171">
        <v>108.8010018095214</v>
      </c>
      <c r="N737" s="171">
        <v>138.83547308848739</v>
      </c>
      <c r="O737" s="171">
        <v>175.7075980343694</v>
      </c>
      <c r="P737" s="171">
        <v>220.88932814028831</v>
      </c>
      <c r="Q737" s="171">
        <v>276.17277487475337</v>
      </c>
      <c r="R737" s="171">
        <v>343.76191506204628</v>
      </c>
      <c r="S737" s="171">
        <v>426.30348512499899</v>
      </c>
      <c r="T737" s="171">
        <v>525.96988727772123</v>
      </c>
      <c r="U737" s="172">
        <v>0.25245214513510161</v>
      </c>
    </row>
    <row r="738" spans="1:21" x14ac:dyDescent="0.15">
      <c r="A738" s="110" t="s">
        <v>199</v>
      </c>
      <c r="B738" s="110" t="s">
        <v>185</v>
      </c>
      <c r="C738" s="110" t="s">
        <v>517</v>
      </c>
      <c r="D738" s="110" t="s">
        <v>517</v>
      </c>
      <c r="E738" s="110" t="s">
        <v>108</v>
      </c>
      <c r="F738" s="110" t="s">
        <v>108</v>
      </c>
      <c r="G738" s="171">
        <v>0</v>
      </c>
      <c r="H738" s="171">
        <v>0.82611715258278695</v>
      </c>
      <c r="I738" s="171">
        <v>56.545922288036067</v>
      </c>
      <c r="J738" s="171">
        <v>112.29155744860211</v>
      </c>
      <c r="K738" s="171">
        <v>114.8210450568135</v>
      </c>
      <c r="L738" s="171">
        <v>119.99516268155971</v>
      </c>
      <c r="M738" s="171">
        <v>119.68110199047361</v>
      </c>
      <c r="N738" s="171">
        <v>169.99073009902739</v>
      </c>
      <c r="O738" s="171">
        <v>239.29597112911381</v>
      </c>
      <c r="P738" s="171">
        <v>336.16711154586102</v>
      </c>
      <c r="Q738" s="171">
        <v>467.61083530214489</v>
      </c>
      <c r="R738" s="171">
        <v>648.12714231886878</v>
      </c>
      <c r="S738" s="171">
        <v>895.50103347297761</v>
      </c>
      <c r="T738" s="171">
        <v>1230.838742234343</v>
      </c>
      <c r="U738" s="172">
        <v>0.39507164332527572</v>
      </c>
    </row>
    <row r="739" spans="1:21" x14ac:dyDescent="0.15">
      <c r="A739" s="110" t="s">
        <v>199</v>
      </c>
      <c r="B739" s="110" t="s">
        <v>194</v>
      </c>
      <c r="C739" s="110" t="s">
        <v>517</v>
      </c>
      <c r="D739" s="110" t="s">
        <v>517</v>
      </c>
      <c r="E739" s="110" t="s">
        <v>108</v>
      </c>
      <c r="F739" s="110" t="s">
        <v>108</v>
      </c>
      <c r="G739" s="171">
        <v>7.560410000000001</v>
      </c>
      <c r="H739" s="171">
        <v>8.2611715258278693</v>
      </c>
      <c r="I739" s="171">
        <v>23.606550081413118</v>
      </c>
      <c r="J739" s="171">
        <v>38.343458640986093</v>
      </c>
      <c r="K739" s="171">
        <v>71.079694558979796</v>
      </c>
      <c r="L739" s="171">
        <v>87.269209222952483</v>
      </c>
      <c r="M739" s="171">
        <v>81.60075135714105</v>
      </c>
      <c r="N739" s="171">
        <v>114.9987273639497</v>
      </c>
      <c r="O739" s="171">
        <v>154.36527949423439</v>
      </c>
      <c r="P739" s="171">
        <v>204.85347107488499</v>
      </c>
      <c r="Q739" s="171">
        <v>270.21945625171782</v>
      </c>
      <c r="R739" s="171">
        <v>355.29960071170308</v>
      </c>
      <c r="S739" s="171">
        <v>465.87286815186951</v>
      </c>
      <c r="T739" s="171">
        <v>607.68157009334232</v>
      </c>
      <c r="U739" s="172">
        <v>0.33219820432054248</v>
      </c>
    </row>
    <row r="740" spans="1:21" x14ac:dyDescent="0.15">
      <c r="A740" s="110" t="s">
        <v>199</v>
      </c>
      <c r="B740" s="110" t="s">
        <v>221</v>
      </c>
      <c r="C740" s="110" t="s">
        <v>517</v>
      </c>
      <c r="D740" s="110" t="s">
        <v>517</v>
      </c>
      <c r="E740" s="110" t="s">
        <v>108</v>
      </c>
      <c r="F740" s="110" t="s">
        <v>108</v>
      </c>
      <c r="G740" s="171">
        <v>11.05</v>
      </c>
      <c r="H740" s="171">
        <v>11.014895367770491</v>
      </c>
      <c r="I740" s="171">
        <v>10.979790735540989</v>
      </c>
      <c r="J740" s="171">
        <v>1.09552738974246</v>
      </c>
      <c r="K740" s="171">
        <v>10.93533762445843</v>
      </c>
      <c r="L740" s="171">
        <v>10.90865115286906</v>
      </c>
      <c r="M740" s="171">
        <v>0</v>
      </c>
      <c r="N740" s="171">
        <v>10.85244631679195</v>
      </c>
      <c r="O740" s="171">
        <v>13.767840398942139</v>
      </c>
      <c r="P740" s="171">
        <v>17.393536300971689</v>
      </c>
      <c r="Q740" s="171">
        <v>21.895013715412642</v>
      </c>
      <c r="R740" s="171">
        <v>27.476688549158329</v>
      </c>
      <c r="S740" s="171">
        <v>34.387610898662409</v>
      </c>
      <c r="T740" s="171">
        <v>42.811598514097511</v>
      </c>
      <c r="U740" s="172" t="s">
        <v>406</v>
      </c>
    </row>
    <row r="741" spans="1:21" x14ac:dyDescent="0.15">
      <c r="A741" s="110" t="s">
        <v>199</v>
      </c>
      <c r="B741" s="110" t="s">
        <v>79</v>
      </c>
      <c r="C741" s="110" t="s">
        <v>517</v>
      </c>
      <c r="D741" s="110" t="s">
        <v>517</v>
      </c>
      <c r="E741" s="110" t="s">
        <v>108</v>
      </c>
      <c r="F741" s="110" t="s">
        <v>108</v>
      </c>
      <c r="G741" s="171">
        <v>0</v>
      </c>
      <c r="H741" s="171">
        <v>0</v>
      </c>
      <c r="I741" s="171">
        <v>0</v>
      </c>
      <c r="J741" s="171">
        <v>3</v>
      </c>
      <c r="K741" s="171">
        <v>3</v>
      </c>
      <c r="L741" s="171">
        <v>3</v>
      </c>
      <c r="M741" s="171">
        <v>3</v>
      </c>
      <c r="N741" s="171">
        <v>4.0806259305301404</v>
      </c>
      <c r="O741" s="171">
        <v>5.473947781686614</v>
      </c>
      <c r="P741" s="171">
        <v>7.2456708773819001</v>
      </c>
      <c r="Q741" s="171">
        <v>9.4686958051844918</v>
      </c>
      <c r="R741" s="171">
        <v>12.22245796167862</v>
      </c>
      <c r="S741" s="171">
        <v>15.59195708996165</v>
      </c>
      <c r="T741" s="171">
        <v>19.66649122289575</v>
      </c>
      <c r="U741" s="172">
        <v>0.30815120875867258</v>
      </c>
    </row>
    <row r="742" spans="1:21" x14ac:dyDescent="0.15">
      <c r="A742" s="110" t="s">
        <v>199</v>
      </c>
      <c r="B742" s="110" t="s">
        <v>100</v>
      </c>
      <c r="C742" s="110" t="s">
        <v>517</v>
      </c>
      <c r="D742" s="110" t="s">
        <v>44</v>
      </c>
      <c r="E742" s="110" t="s">
        <v>108</v>
      </c>
      <c r="F742" s="110" t="s">
        <v>44</v>
      </c>
      <c r="G742" s="171">
        <v>119.90797000000001</v>
      </c>
      <c r="H742" s="171">
        <v>177.3398154211049</v>
      </c>
      <c r="I742" s="171">
        <v>214.10591934304921</v>
      </c>
      <c r="J742" s="171">
        <v>337.97019973554882</v>
      </c>
      <c r="K742" s="171">
        <v>483.88868988228558</v>
      </c>
      <c r="L742" s="171">
        <v>589.06716225492926</v>
      </c>
      <c r="M742" s="171">
        <v>882.37612467521853</v>
      </c>
      <c r="N742" s="171">
        <v>1244.4773379842261</v>
      </c>
      <c r="O742" s="171">
        <v>1740.775571872306</v>
      </c>
      <c r="P742" s="171">
        <v>2418.759397977472</v>
      </c>
      <c r="Q742" s="171">
        <v>3342.4467181857221</v>
      </c>
      <c r="R742" s="171">
        <v>4463.2714408102338</v>
      </c>
      <c r="S742" s="171">
        <v>5811.7071474584309</v>
      </c>
      <c r="T742" s="171">
        <v>7528.9605008993012</v>
      </c>
      <c r="U742" s="172">
        <v>0.35834975899838772</v>
      </c>
    </row>
    <row r="743" spans="1:21" x14ac:dyDescent="0.15">
      <c r="A743" s="110" t="s">
        <v>46</v>
      </c>
      <c r="B743" s="110" t="s">
        <v>134</v>
      </c>
      <c r="C743" s="110" t="s">
        <v>513</v>
      </c>
      <c r="D743" s="110" t="s">
        <v>509</v>
      </c>
      <c r="E743" s="110" t="s">
        <v>41</v>
      </c>
      <c r="F743" s="110" t="s">
        <v>41</v>
      </c>
      <c r="G743" s="171">
        <v>1605.450847886905</v>
      </c>
      <c r="H743" s="171">
        <v>1764.981083913475</v>
      </c>
      <c r="I743" s="171">
        <v>3061.246418338415</v>
      </c>
      <c r="J743" s="171">
        <v>4724.3015833586114</v>
      </c>
      <c r="K743" s="171">
        <v>5927.1269843521204</v>
      </c>
      <c r="L743" s="171">
        <v>7757.9456690906854</v>
      </c>
      <c r="M743" s="171">
        <v>9569.5014109236618</v>
      </c>
      <c r="N743" s="171">
        <v>12444.94254316592</v>
      </c>
      <c r="O743" s="171">
        <v>15816.41014167832</v>
      </c>
      <c r="P743" s="171">
        <v>19884.500280524378</v>
      </c>
      <c r="Q743" s="171">
        <v>24981.26033966988</v>
      </c>
      <c r="R743" s="171">
        <v>31324.400050681459</v>
      </c>
      <c r="S743" s="171">
        <v>39180.1673336803</v>
      </c>
      <c r="T743" s="171">
        <v>48804.219510864568</v>
      </c>
      <c r="U743" s="172">
        <v>0.26206333969982532</v>
      </c>
    </row>
    <row r="744" spans="1:21" x14ac:dyDescent="0.15">
      <c r="A744" s="110" t="s">
        <v>46</v>
      </c>
      <c r="B744" s="110" t="s">
        <v>170</v>
      </c>
      <c r="C744" s="110" t="s">
        <v>513</v>
      </c>
      <c r="D744" s="110" t="s">
        <v>513</v>
      </c>
      <c r="E744" s="110" t="s">
        <v>41</v>
      </c>
      <c r="F744" s="110" t="s">
        <v>41</v>
      </c>
      <c r="G744" s="171">
        <v>55.210417554079577</v>
      </c>
      <c r="H744" s="171">
        <v>55.074476838852462</v>
      </c>
      <c r="I744" s="171">
        <v>54.93853612362534</v>
      </c>
      <c r="J744" s="171">
        <v>65.77214457628682</v>
      </c>
      <c r="K744" s="171">
        <v>76.547363371209016</v>
      </c>
      <c r="L744" s="171">
        <v>65.451906917214359</v>
      </c>
      <c r="M744" s="171">
        <v>65.280601085712846</v>
      </c>
      <c r="N744" s="171">
        <v>86.097302719806038</v>
      </c>
      <c r="O744" s="171">
        <v>113.12216665097721</v>
      </c>
      <c r="P744" s="171">
        <v>148.13159547948769</v>
      </c>
      <c r="Q744" s="171">
        <v>193.3895636841394</v>
      </c>
      <c r="R744" s="171">
        <v>251.79194331887709</v>
      </c>
      <c r="S744" s="171">
        <v>327.01264055104872</v>
      </c>
      <c r="T744" s="171">
        <v>422.93288870549702</v>
      </c>
      <c r="U744" s="172">
        <v>0.30595062975162352</v>
      </c>
    </row>
    <row r="745" spans="1:21" x14ac:dyDescent="0.15">
      <c r="A745" s="110" t="s">
        <v>46</v>
      </c>
      <c r="B745" s="110" t="s">
        <v>138</v>
      </c>
      <c r="C745" s="110" t="s">
        <v>513</v>
      </c>
      <c r="D745" s="110" t="s">
        <v>513</v>
      </c>
      <c r="E745" s="110" t="s">
        <v>41</v>
      </c>
      <c r="F745" s="110" t="s">
        <v>41</v>
      </c>
      <c r="G745" s="171">
        <v>629.39876011650722</v>
      </c>
      <c r="H745" s="171">
        <v>614.80434985960665</v>
      </c>
      <c r="I745" s="171">
        <v>659.26243348350408</v>
      </c>
      <c r="J745" s="171">
        <v>701.56954214705934</v>
      </c>
      <c r="K745" s="171">
        <v>852.95633470775761</v>
      </c>
      <c r="L745" s="171">
        <v>1527.211161401669</v>
      </c>
      <c r="M745" s="171">
        <v>2645.5495674810818</v>
      </c>
      <c r="N745" s="171">
        <v>3141.8867131413358</v>
      </c>
      <c r="O745" s="171">
        <v>3720.123258955392</v>
      </c>
      <c r="P745" s="171">
        <v>4393.8303409100008</v>
      </c>
      <c r="Q745" s="171">
        <v>5177.4590437051311</v>
      </c>
      <c r="R745" s="171">
        <v>6088.2980004656911</v>
      </c>
      <c r="S745" s="171">
        <v>7145.0146434910384</v>
      </c>
      <c r="T745" s="171">
        <v>8350.3227430478801</v>
      </c>
      <c r="U745" s="172">
        <v>0.1784535792110977</v>
      </c>
    </row>
    <row r="746" spans="1:21" x14ac:dyDescent="0.15">
      <c r="A746" s="110" t="s">
        <v>46</v>
      </c>
      <c r="B746" s="110" t="s">
        <v>23</v>
      </c>
      <c r="C746" s="110" t="s">
        <v>513</v>
      </c>
      <c r="D746" s="110" t="s">
        <v>513</v>
      </c>
      <c r="E746" s="110" t="s">
        <v>41</v>
      </c>
      <c r="F746" s="110" t="s">
        <v>41</v>
      </c>
      <c r="G746" s="171">
        <v>299.37875159734318</v>
      </c>
      <c r="H746" s="171">
        <v>288.11916294216388</v>
      </c>
      <c r="I746" s="171">
        <v>476.9020863180736</v>
      </c>
      <c r="J746" s="171">
        <v>520.33668433056084</v>
      </c>
      <c r="K746" s="171">
        <v>858.21832487174038</v>
      </c>
      <c r="L746" s="171">
        <v>867.25953458607182</v>
      </c>
      <c r="M746" s="171">
        <v>615.59186770326778</v>
      </c>
      <c r="N746" s="171">
        <v>834.54682690241191</v>
      </c>
      <c r="O746" s="171">
        <v>1116.4945058481819</v>
      </c>
      <c r="P746" s="171">
        <v>1474.653437454064</v>
      </c>
      <c r="Q746" s="171">
        <v>1923.6609699143121</v>
      </c>
      <c r="R746" s="171">
        <v>2479.507725615817</v>
      </c>
      <c r="S746" s="171">
        <v>3159.067638783984</v>
      </c>
      <c r="T746" s="171">
        <v>3980.360915400357</v>
      </c>
      <c r="U746" s="172">
        <v>0.30558221566982852</v>
      </c>
    </row>
    <row r="747" spans="1:21" x14ac:dyDescent="0.15">
      <c r="A747" s="110" t="s">
        <v>46</v>
      </c>
      <c r="B747" s="110" t="s">
        <v>24</v>
      </c>
      <c r="C747" s="110" t="s">
        <v>513</v>
      </c>
      <c r="D747" s="110" t="s">
        <v>513</v>
      </c>
      <c r="E747" s="110" t="s">
        <v>41</v>
      </c>
      <c r="F747" s="110" t="s">
        <v>41</v>
      </c>
      <c r="G747" s="171">
        <v>735.65126118140279</v>
      </c>
      <c r="H747" s="171">
        <v>732.92351280177058</v>
      </c>
      <c r="I747" s="171">
        <v>676.29931180932886</v>
      </c>
      <c r="J747" s="171">
        <v>668.58042683241308</v>
      </c>
      <c r="K747" s="171">
        <v>1777.7497485080919</v>
      </c>
      <c r="L747" s="171">
        <v>1798.0269458705809</v>
      </c>
      <c r="M747" s="171">
        <v>2429.8336558296892</v>
      </c>
      <c r="N747" s="171">
        <v>2973.9760099618939</v>
      </c>
      <c r="O747" s="171">
        <v>3643.680276601428</v>
      </c>
      <c r="P747" s="171">
        <v>4467.34789909757</v>
      </c>
      <c r="Q747" s="171">
        <v>5475.7061248998216</v>
      </c>
      <c r="R747" s="171">
        <v>6706.767024497588</v>
      </c>
      <c r="S747" s="171">
        <v>8205.1936281102953</v>
      </c>
      <c r="T747" s="171">
        <v>10012.156979294299</v>
      </c>
      <c r="U747" s="172">
        <v>0.22419375063217409</v>
      </c>
    </row>
    <row r="748" spans="1:21" x14ac:dyDescent="0.15">
      <c r="A748" s="110" t="s">
        <v>46</v>
      </c>
      <c r="B748" s="110" t="s">
        <v>192</v>
      </c>
      <c r="C748" s="110" t="s">
        <v>513</v>
      </c>
      <c r="D748" s="110" t="s">
        <v>512</v>
      </c>
      <c r="E748" s="110" t="s">
        <v>41</v>
      </c>
      <c r="F748" s="110" t="s">
        <v>2</v>
      </c>
      <c r="G748" s="171">
        <v>12.042083510815919</v>
      </c>
      <c r="H748" s="171">
        <v>13.014895367770491</v>
      </c>
      <c r="I748" s="171">
        <v>12.987707224725071</v>
      </c>
      <c r="J748" s="171">
        <v>11.9620240960478</v>
      </c>
      <c r="K748" s="171">
        <v>10.93533762445843</v>
      </c>
      <c r="L748" s="171">
        <v>43.634604611476242</v>
      </c>
      <c r="M748" s="171">
        <v>0</v>
      </c>
      <c r="N748" s="171">
        <v>43.409785267167813</v>
      </c>
      <c r="O748" s="171">
        <v>54.077633724418213</v>
      </c>
      <c r="P748" s="171">
        <v>67.229769193884479</v>
      </c>
      <c r="Q748" s="171">
        <v>83.415627629900456</v>
      </c>
      <c r="R748" s="171">
        <v>103.2980192216426</v>
      </c>
      <c r="S748" s="171">
        <v>127.67522239451991</v>
      </c>
      <c r="T748" s="171">
        <v>157.00870749228429</v>
      </c>
      <c r="U748" s="172" t="s">
        <v>406</v>
      </c>
    </row>
    <row r="749" spans="1:21" x14ac:dyDescent="0.15">
      <c r="A749" s="110" t="s">
        <v>46</v>
      </c>
      <c r="B749" s="110" t="s">
        <v>31</v>
      </c>
      <c r="C749" s="110" t="s">
        <v>513</v>
      </c>
      <c r="D749" s="110" t="s">
        <v>509</v>
      </c>
      <c r="E749" s="110" t="s">
        <v>41</v>
      </c>
      <c r="F749" s="110" t="s">
        <v>41</v>
      </c>
      <c r="G749" s="171">
        <v>1843.1468919637859</v>
      </c>
      <c r="H749" s="171">
        <v>2386.6160286523741</v>
      </c>
      <c r="I749" s="171">
        <v>1796.0297277938259</v>
      </c>
      <c r="J749" s="171">
        <v>3082.138852257398</v>
      </c>
      <c r="K749" s="171">
        <v>3449.9665457632009</v>
      </c>
      <c r="L749" s="171">
        <v>5447.6749469459573</v>
      </c>
      <c r="M749" s="171">
        <v>5917.0703423892583</v>
      </c>
      <c r="N749" s="171">
        <v>7195.9002482856677</v>
      </c>
      <c r="O749" s="171">
        <v>8804.1151634870912</v>
      </c>
      <c r="P749" s="171">
        <v>10835.4539625584</v>
      </c>
      <c r="Q749" s="171">
        <v>13395.71768209658</v>
      </c>
      <c r="R749" s="171">
        <v>16555.031234614049</v>
      </c>
      <c r="S749" s="171">
        <v>20430.832220231408</v>
      </c>
      <c r="T749" s="171">
        <v>25132.448633788361</v>
      </c>
      <c r="U749" s="172">
        <v>0.229511461619579</v>
      </c>
    </row>
    <row r="750" spans="1:21" x14ac:dyDescent="0.15">
      <c r="A750" s="110" t="s">
        <v>46</v>
      </c>
      <c r="B750" s="110" t="s">
        <v>37</v>
      </c>
      <c r="C750" s="110" t="s">
        <v>513</v>
      </c>
      <c r="D750" s="110" t="s">
        <v>509</v>
      </c>
      <c r="E750" s="110" t="s">
        <v>41</v>
      </c>
      <c r="F750" s="110" t="s">
        <v>41</v>
      </c>
      <c r="G750" s="171">
        <v>0</v>
      </c>
      <c r="H750" s="171">
        <v>0</v>
      </c>
      <c r="I750" s="171">
        <v>0</v>
      </c>
      <c r="J750" s="171">
        <v>0</v>
      </c>
      <c r="K750" s="171">
        <v>43.741350497833722</v>
      </c>
      <c r="L750" s="171">
        <v>54.543255764345297</v>
      </c>
      <c r="M750" s="171">
        <v>108.8010018095214</v>
      </c>
      <c r="N750" s="171">
        <v>133.2631845209205</v>
      </c>
      <c r="O750" s="171">
        <v>163.60578759841309</v>
      </c>
      <c r="P750" s="171">
        <v>201.27443587099921</v>
      </c>
      <c r="Q750" s="171">
        <v>247.56121615615379</v>
      </c>
      <c r="R750" s="171">
        <v>304.19511919338117</v>
      </c>
      <c r="S750" s="171">
        <v>373.17196613077522</v>
      </c>
      <c r="T750" s="171">
        <v>455.92090907882522</v>
      </c>
      <c r="U750" s="172">
        <v>0.22713912289935251</v>
      </c>
    </row>
    <row r="751" spans="1:21" x14ac:dyDescent="0.15">
      <c r="A751" s="110" t="s">
        <v>46</v>
      </c>
      <c r="B751" s="110" t="s">
        <v>218</v>
      </c>
      <c r="C751" s="110" t="s">
        <v>513</v>
      </c>
      <c r="D751" s="110" t="s">
        <v>513</v>
      </c>
      <c r="E751" s="110" t="s">
        <v>41</v>
      </c>
      <c r="F751" s="110" t="s">
        <v>41</v>
      </c>
      <c r="G751" s="171">
        <v>1</v>
      </c>
      <c r="H751" s="171">
        <v>2</v>
      </c>
      <c r="I751" s="171">
        <v>2</v>
      </c>
      <c r="J751" s="171">
        <v>1</v>
      </c>
      <c r="K751" s="171">
        <v>1</v>
      </c>
      <c r="L751" s="171">
        <v>1</v>
      </c>
      <c r="M751" s="171">
        <v>109.8010018095214</v>
      </c>
      <c r="N751" s="171">
        <v>137.49164877409009</v>
      </c>
      <c r="O751" s="171">
        <v>171.68286659238919</v>
      </c>
      <c r="P751" s="171">
        <v>214.30122489657441</v>
      </c>
      <c r="Q751" s="171">
        <v>266.88148237412332</v>
      </c>
      <c r="R751" s="171">
        <v>332.26298898354258</v>
      </c>
      <c r="S751" s="171">
        <v>412.32346035228142</v>
      </c>
      <c r="T751" s="171">
        <v>509.45492165703769</v>
      </c>
      <c r="U751" s="172">
        <v>0.24512859925878619</v>
      </c>
    </row>
    <row r="752" spans="1:21" x14ac:dyDescent="0.15">
      <c r="A752" s="110" t="s">
        <v>46</v>
      </c>
      <c r="B752" s="110" t="s">
        <v>113</v>
      </c>
      <c r="C752" s="110" t="s">
        <v>513</v>
      </c>
      <c r="D752" s="110" t="s">
        <v>509</v>
      </c>
      <c r="E752" s="110" t="s">
        <v>41</v>
      </c>
      <c r="F752" s="110" t="s">
        <v>41</v>
      </c>
      <c r="G752" s="171">
        <v>62.208416702163177</v>
      </c>
      <c r="H752" s="171">
        <v>62.202979073554097</v>
      </c>
      <c r="I752" s="171">
        <v>62.197541444945017</v>
      </c>
      <c r="J752" s="171">
        <v>62.192404819209557</v>
      </c>
      <c r="K752" s="171">
        <v>0</v>
      </c>
      <c r="L752" s="171">
        <v>21.817302305738121</v>
      </c>
      <c r="M752" s="171">
        <v>0</v>
      </c>
      <c r="N752" s="171">
        <v>21.704892633583899</v>
      </c>
      <c r="O752" s="171">
        <v>25.49994211257528</v>
      </c>
      <c r="P752" s="171">
        <v>29.956678973459798</v>
      </c>
      <c r="Q752" s="171">
        <v>35.155345409344463</v>
      </c>
      <c r="R752" s="171">
        <v>41.200182641774283</v>
      </c>
      <c r="S752" s="171">
        <v>48.205102768407428</v>
      </c>
      <c r="T752" s="171">
        <v>56.169511838349997</v>
      </c>
      <c r="U752" s="172" t="s">
        <v>406</v>
      </c>
    </row>
    <row r="753" spans="1:21" x14ac:dyDescent="0.15">
      <c r="A753" s="110" t="s">
        <v>46</v>
      </c>
      <c r="B753" s="110" t="s">
        <v>96</v>
      </c>
      <c r="C753" s="110" t="s">
        <v>513</v>
      </c>
      <c r="D753" s="110" t="s">
        <v>513</v>
      </c>
      <c r="E753" s="110" t="s">
        <v>41</v>
      </c>
      <c r="F753" s="110" t="s">
        <v>41</v>
      </c>
      <c r="G753" s="171">
        <v>44.16833404326367</v>
      </c>
      <c r="H753" s="171">
        <v>11.014895367770491</v>
      </c>
      <c r="I753" s="171">
        <v>21.975414449450131</v>
      </c>
      <c r="J753" s="171">
        <v>274.05060240119508</v>
      </c>
      <c r="K753" s="171">
        <v>459.28418022725413</v>
      </c>
      <c r="L753" s="171">
        <v>1330.855440650025</v>
      </c>
      <c r="M753" s="171">
        <v>892.55403399334364</v>
      </c>
      <c r="N753" s="171">
        <v>1043.9290817931651</v>
      </c>
      <c r="O753" s="171">
        <v>1222.7792496945319</v>
      </c>
      <c r="P753" s="171">
        <v>1435.1191602509091</v>
      </c>
      <c r="Q753" s="171">
        <v>1683.767416540973</v>
      </c>
      <c r="R753" s="171">
        <v>1973.3667730445891</v>
      </c>
      <c r="S753" s="171">
        <v>2308.6255015962101</v>
      </c>
      <c r="T753" s="171">
        <v>2689.761027901618</v>
      </c>
      <c r="U753" s="172">
        <v>0.17068453913601811</v>
      </c>
    </row>
    <row r="754" spans="1:21" x14ac:dyDescent="0.15">
      <c r="A754" s="110" t="s">
        <v>46</v>
      </c>
      <c r="B754" s="110" t="s">
        <v>139</v>
      </c>
      <c r="C754" s="110" t="s">
        <v>513</v>
      </c>
      <c r="D754" s="110" t="s">
        <v>513</v>
      </c>
      <c r="E754" s="110" t="s">
        <v>41</v>
      </c>
      <c r="F754" s="110" t="s">
        <v>41</v>
      </c>
      <c r="G754" s="171">
        <v>1400.8816872546461</v>
      </c>
      <c r="H754" s="171">
        <v>1741.157050289105</v>
      </c>
      <c r="I754" s="171">
        <v>2079.131926678484</v>
      </c>
      <c r="J754" s="171">
        <v>2699.518746921417</v>
      </c>
      <c r="K754" s="171">
        <v>3937.8644704814842</v>
      </c>
      <c r="L754" s="171">
        <v>4481.6915320262897</v>
      </c>
      <c r="M754" s="171">
        <v>6070.2798720189521</v>
      </c>
      <c r="N754" s="171">
        <v>7431.9905863787271</v>
      </c>
      <c r="O754" s="171">
        <v>9104.6990996411332</v>
      </c>
      <c r="P754" s="171">
        <v>11161.142947008309</v>
      </c>
      <c r="Q754" s="171">
        <v>13676.0395053545</v>
      </c>
      <c r="R754" s="171">
        <v>16743.264813300451</v>
      </c>
      <c r="S754" s="171">
        <v>20488.322651921051</v>
      </c>
      <c r="T754" s="171">
        <v>25002.470571180769</v>
      </c>
      <c r="U754" s="172">
        <v>0.2241225185255484</v>
      </c>
    </row>
    <row r="755" spans="1:21" x14ac:dyDescent="0.15">
      <c r="A755" s="110" t="s">
        <v>46</v>
      </c>
      <c r="B755" s="110" t="s">
        <v>127</v>
      </c>
      <c r="C755" s="110" t="s">
        <v>513</v>
      </c>
      <c r="D755" s="110" t="s">
        <v>513</v>
      </c>
      <c r="E755" s="110" t="s">
        <v>41</v>
      </c>
      <c r="F755" s="110" t="s">
        <v>41</v>
      </c>
      <c r="G755" s="171">
        <v>430.84167021631828</v>
      </c>
      <c r="H755" s="171">
        <v>1213.308014326187</v>
      </c>
      <c r="I755" s="171">
        <v>1416.0415920488281</v>
      </c>
      <c r="J755" s="171">
        <v>1773.4505156301941</v>
      </c>
      <c r="K755" s="171">
        <v>2091.174659579498</v>
      </c>
      <c r="L755" s="171">
        <v>2529.0381383442868</v>
      </c>
      <c r="M755" s="171">
        <v>3405.407589981211</v>
      </c>
      <c r="N755" s="171">
        <v>4308.688263075047</v>
      </c>
      <c r="O755" s="171">
        <v>5581.2876988389644</v>
      </c>
      <c r="P755" s="171">
        <v>7234.9845685045912</v>
      </c>
      <c r="Q755" s="171">
        <v>9389.8115752992326</v>
      </c>
      <c r="R755" s="171">
        <v>12123.49970629663</v>
      </c>
      <c r="S755" s="171">
        <v>15566.066340457161</v>
      </c>
      <c r="T755" s="171">
        <v>19854.17750686311</v>
      </c>
      <c r="U755" s="172">
        <v>0.28642140345374001</v>
      </c>
    </row>
    <row r="756" spans="1:21" x14ac:dyDescent="0.15">
      <c r="A756" s="110" t="s">
        <v>46</v>
      </c>
      <c r="B756" s="110" t="s">
        <v>473</v>
      </c>
      <c r="C756" s="110" t="s">
        <v>513</v>
      </c>
      <c r="D756" s="110" t="s">
        <v>513</v>
      </c>
      <c r="E756" s="110" t="s">
        <v>41</v>
      </c>
      <c r="F756" s="110" t="s">
        <v>41</v>
      </c>
      <c r="G756" s="171">
        <v>1282.12418405996</v>
      </c>
      <c r="H756" s="171">
        <v>1389.6086997192131</v>
      </c>
      <c r="I756" s="171">
        <v>1354.819893573607</v>
      </c>
      <c r="J756" s="171">
        <v>1352.3543132205889</v>
      </c>
      <c r="K756" s="171">
        <v>2010.658553555138</v>
      </c>
      <c r="L756" s="171">
        <v>2632.6533936820019</v>
      </c>
      <c r="M756" s="171">
        <v>3291.5429414380401</v>
      </c>
      <c r="N756" s="171">
        <v>4020.4659272842732</v>
      </c>
      <c r="O756" s="171">
        <v>4907.6513352646252</v>
      </c>
      <c r="P756" s="171">
        <v>6135.2011706287894</v>
      </c>
      <c r="Q756" s="171">
        <v>7703.8890062341643</v>
      </c>
      <c r="R756" s="171">
        <v>9630.3707598129622</v>
      </c>
      <c r="S756" s="171">
        <v>11981.20531417579</v>
      </c>
      <c r="T756" s="171">
        <v>14811.745758880519</v>
      </c>
      <c r="U756" s="172">
        <v>0.2396961322008406</v>
      </c>
    </row>
    <row r="757" spans="1:21" x14ac:dyDescent="0.15">
      <c r="A757" s="110" t="s">
        <v>46</v>
      </c>
      <c r="B757" s="110" t="s">
        <v>98</v>
      </c>
      <c r="C757" s="110" t="s">
        <v>513</v>
      </c>
      <c r="D757" s="110" t="s">
        <v>513</v>
      </c>
      <c r="E757" s="110" t="s">
        <v>41</v>
      </c>
      <c r="F757" s="110" t="s">
        <v>41</v>
      </c>
      <c r="G757" s="171">
        <v>44.16833404326367</v>
      </c>
      <c r="H757" s="171">
        <v>77.104267574393447</v>
      </c>
      <c r="I757" s="171">
        <v>63.950828898900269</v>
      </c>
      <c r="J757" s="171">
        <v>120.5822650565258</v>
      </c>
      <c r="K757" s="171">
        <v>87.482700995667443</v>
      </c>
      <c r="L757" s="171">
        <v>76.360558070083414</v>
      </c>
      <c r="M757" s="171">
        <v>87.040801447617127</v>
      </c>
      <c r="N757" s="171">
        <v>102.2476901885353</v>
      </c>
      <c r="O757" s="171">
        <v>120.067523641365</v>
      </c>
      <c r="P757" s="171">
        <v>140.96357586165101</v>
      </c>
      <c r="Q757" s="171">
        <v>165.2986210335097</v>
      </c>
      <c r="R757" s="171">
        <v>193.55090587673479</v>
      </c>
      <c r="S757" s="171">
        <v>226.2399902512463</v>
      </c>
      <c r="T757" s="171">
        <v>263.36859000921788</v>
      </c>
      <c r="U757" s="172">
        <v>0.1713632253701807</v>
      </c>
    </row>
    <row r="758" spans="1:21" x14ac:dyDescent="0.15">
      <c r="A758" s="110" t="s">
        <v>46</v>
      </c>
      <c r="B758" s="110" t="s">
        <v>99</v>
      </c>
      <c r="C758" s="110" t="s">
        <v>513</v>
      </c>
      <c r="D758" s="110" t="s">
        <v>509</v>
      </c>
      <c r="E758" s="110" t="s">
        <v>41</v>
      </c>
      <c r="F758" s="110" t="s">
        <v>41</v>
      </c>
      <c r="G758" s="171">
        <v>0</v>
      </c>
      <c r="H758" s="171">
        <v>0</v>
      </c>
      <c r="I758" s="171">
        <v>0</v>
      </c>
      <c r="J758" s="171">
        <v>10.9620240960478</v>
      </c>
      <c r="K758" s="171">
        <v>10.93533762445843</v>
      </c>
      <c r="L758" s="171">
        <v>10.90865115286906</v>
      </c>
      <c r="M758" s="171">
        <v>11.96811019904735</v>
      </c>
      <c r="N758" s="171">
        <v>14.738311388032241</v>
      </c>
      <c r="O758" s="171">
        <v>18.15301658108897</v>
      </c>
      <c r="P758" s="171">
        <v>22.363434196185299</v>
      </c>
      <c r="Q758" s="171">
        <v>27.52669591362481</v>
      </c>
      <c r="R758" s="171">
        <v>33.841463235045843</v>
      </c>
      <c r="S758" s="171">
        <v>41.543138865528753</v>
      </c>
      <c r="T758" s="171">
        <v>50.788869070167657</v>
      </c>
      <c r="U758" s="172">
        <v>0.22935571962730711</v>
      </c>
    </row>
    <row r="759" spans="1:21" x14ac:dyDescent="0.15">
      <c r="A759" s="110" t="s">
        <v>46</v>
      </c>
      <c r="B759" s="110" t="s">
        <v>52</v>
      </c>
      <c r="C759" s="110" t="s">
        <v>513</v>
      </c>
      <c r="D759" s="110" t="s">
        <v>42</v>
      </c>
      <c r="E759" s="110" t="s">
        <v>41</v>
      </c>
      <c r="F759" s="110" t="s">
        <v>42</v>
      </c>
      <c r="G759" s="171">
        <v>175.80500000000001</v>
      </c>
      <c r="H759" s="171">
        <v>175.31002468556389</v>
      </c>
      <c r="I759" s="171">
        <v>196.77463084220989</v>
      </c>
      <c r="J759" s="171">
        <v>337.84319651763121</v>
      </c>
      <c r="K759" s="171">
        <v>467.41350497833719</v>
      </c>
      <c r="L759" s="171">
        <v>913.60074338239383</v>
      </c>
      <c r="M759" s="171">
        <v>904.98869997027191</v>
      </c>
      <c r="N759" s="171">
        <v>1107.3121556739441</v>
      </c>
      <c r="O759" s="171">
        <v>1353.1896784403409</v>
      </c>
      <c r="P759" s="171">
        <v>1651.788368181634</v>
      </c>
      <c r="Q759" s="171">
        <v>2011.91953916989</v>
      </c>
      <c r="R759" s="171">
        <v>2444.675793928217</v>
      </c>
      <c r="S759" s="171">
        <v>2954.9941096771122</v>
      </c>
      <c r="T759" s="171">
        <v>3554.6018423547489</v>
      </c>
      <c r="U759" s="172">
        <v>0.21584512523680299</v>
      </c>
    </row>
    <row r="760" spans="1:21" x14ac:dyDescent="0.15">
      <c r="A760" s="110" t="s">
        <v>46</v>
      </c>
      <c r="B760" s="110" t="s">
        <v>53</v>
      </c>
      <c r="C760" s="110" t="s">
        <v>513</v>
      </c>
      <c r="D760" s="110" t="s">
        <v>513</v>
      </c>
      <c r="E760" s="110" t="s">
        <v>41</v>
      </c>
      <c r="F760" s="110" t="s">
        <v>41</v>
      </c>
      <c r="G760" s="171">
        <v>242.92583723795019</v>
      </c>
      <c r="H760" s="171">
        <v>374.50644250419668</v>
      </c>
      <c r="I760" s="171">
        <v>505.43453233735312</v>
      </c>
      <c r="J760" s="171">
        <v>526.0741135837917</v>
      </c>
      <c r="K760" s="171">
        <v>459.0785958799143</v>
      </c>
      <c r="L760" s="171">
        <v>992.48217226941051</v>
      </c>
      <c r="M760" s="171">
        <v>1131.325872935621</v>
      </c>
      <c r="N760" s="171">
        <v>1490.6018640711809</v>
      </c>
      <c r="O760" s="171">
        <v>1955.814151542764</v>
      </c>
      <c r="P760" s="171">
        <v>2554.0553536324801</v>
      </c>
      <c r="Q760" s="171">
        <v>3325.1482103033059</v>
      </c>
      <c r="R760" s="171">
        <v>4292.1152010157903</v>
      </c>
      <c r="S760" s="171">
        <v>5285.5608500706294</v>
      </c>
      <c r="T760" s="171">
        <v>6481.9860124164315</v>
      </c>
      <c r="U760" s="172">
        <v>0.28322528957557269</v>
      </c>
    </row>
    <row r="761" spans="1:21" x14ac:dyDescent="0.15">
      <c r="A761" s="110" t="s">
        <v>46</v>
      </c>
      <c r="B761" s="110" t="s">
        <v>81</v>
      </c>
      <c r="C761" s="110" t="s">
        <v>513</v>
      </c>
      <c r="D761" s="110" t="s">
        <v>509</v>
      </c>
      <c r="E761" s="110" t="s">
        <v>41</v>
      </c>
      <c r="F761" s="110" t="s">
        <v>41</v>
      </c>
      <c r="G761" s="171">
        <v>0.17115229441764671</v>
      </c>
      <c r="H761" s="171">
        <v>0.17073087820044261</v>
      </c>
      <c r="I761" s="171">
        <v>0.17030946198323851</v>
      </c>
      <c r="J761" s="171">
        <v>1.09620240960478</v>
      </c>
      <c r="K761" s="171">
        <v>1.093533762445843</v>
      </c>
      <c r="L761" s="171">
        <v>2.181730230573812</v>
      </c>
      <c r="M761" s="171">
        <v>2.1760200361904278</v>
      </c>
      <c r="N761" s="171">
        <v>2.684275796412539</v>
      </c>
      <c r="O761" s="171">
        <v>3.310244587181439</v>
      </c>
      <c r="P761" s="171">
        <v>4.0827779676478606</v>
      </c>
      <c r="Q761" s="171">
        <v>5.0309406639732099</v>
      </c>
      <c r="R761" s="171">
        <v>6.1915404059027166</v>
      </c>
      <c r="S761" s="171">
        <v>7.6046868887185166</v>
      </c>
      <c r="T761" s="171">
        <v>9.3020640699025812</v>
      </c>
      <c r="U761" s="172">
        <v>0.23063969531411971</v>
      </c>
    </row>
    <row r="762" spans="1:21" x14ac:dyDescent="0.15">
      <c r="A762" s="110" t="s">
        <v>200</v>
      </c>
      <c r="B762" s="110" t="s">
        <v>25</v>
      </c>
      <c r="C762" s="110" t="s">
        <v>509</v>
      </c>
      <c r="D762" s="110" t="s">
        <v>509</v>
      </c>
      <c r="E762" s="110" t="s">
        <v>41</v>
      </c>
      <c r="F762" s="110" t="s">
        <v>41</v>
      </c>
      <c r="G762" s="171">
        <v>54.16833404326367</v>
      </c>
      <c r="H762" s="171">
        <v>76.089372206622954</v>
      </c>
      <c r="I762" s="171">
        <v>119.87707224725069</v>
      </c>
      <c r="J762" s="171">
        <v>151.54428915257361</v>
      </c>
      <c r="K762" s="171">
        <v>152.15938911795959</v>
      </c>
      <c r="L762" s="171">
        <v>119.08651152869059</v>
      </c>
      <c r="M762" s="171">
        <v>118.8010018095214</v>
      </c>
      <c r="N762" s="171">
        <v>156.19577972475039</v>
      </c>
      <c r="O762" s="171">
        <v>204.67306794299611</v>
      </c>
      <c r="P762" s="171">
        <v>262.4514258325836</v>
      </c>
      <c r="Q762" s="171">
        <v>326.27941404065012</v>
      </c>
      <c r="R762" s="171">
        <v>404.53236360935898</v>
      </c>
      <c r="S762" s="171">
        <v>500.20298142904107</v>
      </c>
      <c r="T762" s="171">
        <v>615.53047985202682</v>
      </c>
      <c r="U762" s="172">
        <v>0.26491502557257163</v>
      </c>
    </row>
    <row r="763" spans="1:21" x14ac:dyDescent="0.15">
      <c r="A763" s="110" t="s">
        <v>200</v>
      </c>
      <c r="B763" s="110" t="s">
        <v>31</v>
      </c>
      <c r="C763" s="110" t="s">
        <v>509</v>
      </c>
      <c r="D763" s="110" t="s">
        <v>509</v>
      </c>
      <c r="E763" s="110" t="s">
        <v>41</v>
      </c>
      <c r="F763" s="110" t="s">
        <v>41</v>
      </c>
      <c r="G763" s="171">
        <v>0</v>
      </c>
      <c r="H763" s="171">
        <v>0</v>
      </c>
      <c r="I763" s="171">
        <v>0</v>
      </c>
      <c r="J763" s="171">
        <v>0</v>
      </c>
      <c r="K763" s="171">
        <v>0</v>
      </c>
      <c r="L763" s="171">
        <v>1.090865115286906</v>
      </c>
      <c r="M763" s="171">
        <v>1.0880100180952139</v>
      </c>
      <c r="N763" s="171">
        <v>1.425936932896499</v>
      </c>
      <c r="O763" s="171">
        <v>1.8642657533737399</v>
      </c>
      <c r="P763" s="171">
        <v>2.3829918957464389</v>
      </c>
      <c r="Q763" s="171">
        <v>2.9471709469003509</v>
      </c>
      <c r="R763" s="171">
        <v>3.6379083707043032</v>
      </c>
      <c r="S763" s="171">
        <v>4.4822979112916901</v>
      </c>
      <c r="T763" s="171">
        <v>5.4997550910904094</v>
      </c>
      <c r="U763" s="172">
        <v>0.26046289370119791</v>
      </c>
    </row>
    <row r="764" spans="1:21" x14ac:dyDescent="0.15">
      <c r="A764" s="110" t="s">
        <v>200</v>
      </c>
      <c r="B764" s="110" t="s">
        <v>49</v>
      </c>
      <c r="C764" s="110" t="s">
        <v>509</v>
      </c>
      <c r="D764" s="110" t="s">
        <v>509</v>
      </c>
      <c r="E764" s="110" t="s">
        <v>41</v>
      </c>
      <c r="F764" s="110" t="s">
        <v>41</v>
      </c>
      <c r="G764" s="171">
        <v>0</v>
      </c>
      <c r="H764" s="171">
        <v>0</v>
      </c>
      <c r="I764" s="171">
        <v>0</v>
      </c>
      <c r="J764" s="171">
        <v>0</v>
      </c>
      <c r="K764" s="171">
        <v>0</v>
      </c>
      <c r="L764" s="171">
        <v>0</v>
      </c>
      <c r="M764" s="171">
        <v>141.44130235237779</v>
      </c>
      <c r="N764" s="171">
        <v>186.22771298790889</v>
      </c>
      <c r="O764" s="171">
        <v>244.3566811221898</v>
      </c>
      <c r="P764" s="171">
        <v>313.27138974834901</v>
      </c>
      <c r="Q764" s="171">
        <v>388.39610987178361</v>
      </c>
      <c r="R764" s="171">
        <v>480.43797854620198</v>
      </c>
      <c r="S764" s="171">
        <v>593.04326371698858</v>
      </c>
      <c r="T764" s="171">
        <v>728.98135768969507</v>
      </c>
      <c r="U764" s="172">
        <v>0.26396285384511597</v>
      </c>
    </row>
    <row r="765" spans="1:21" x14ac:dyDescent="0.15">
      <c r="A765" s="110" t="s">
        <v>200</v>
      </c>
      <c r="B765" s="110" t="s">
        <v>113</v>
      </c>
      <c r="C765" s="110" t="s">
        <v>509</v>
      </c>
      <c r="D765" s="110" t="s">
        <v>509</v>
      </c>
      <c r="E765" s="110" t="s">
        <v>41</v>
      </c>
      <c r="F765" s="110" t="s">
        <v>41</v>
      </c>
      <c r="G765" s="171">
        <v>66.252501064895498</v>
      </c>
      <c r="H765" s="171">
        <v>110.1489536777049</v>
      </c>
      <c r="I765" s="171">
        <v>98.88936502252561</v>
      </c>
      <c r="J765" s="171">
        <v>120.5822650565258</v>
      </c>
      <c r="K765" s="171">
        <v>174.96540199133489</v>
      </c>
      <c r="L765" s="171">
        <v>305.44223228033371</v>
      </c>
      <c r="M765" s="171">
        <v>489.60450814284633</v>
      </c>
      <c r="N765" s="171">
        <v>641.08729447558494</v>
      </c>
      <c r="O765" s="171">
        <v>837.29980745594889</v>
      </c>
      <c r="P765" s="171">
        <v>1091.170625626758</v>
      </c>
      <c r="Q765" s="171">
        <v>1365.138518800067</v>
      </c>
      <c r="R765" s="171">
        <v>1683.6890488288291</v>
      </c>
      <c r="S765" s="171">
        <v>2072.9595193111109</v>
      </c>
      <c r="T765" s="171">
        <v>2541.6661250967468</v>
      </c>
      <c r="U765" s="172">
        <v>0.26526609462147221</v>
      </c>
    </row>
    <row r="766" spans="1:21" x14ac:dyDescent="0.15">
      <c r="A766" s="110" t="s">
        <v>200</v>
      </c>
      <c r="B766" s="110" t="s">
        <v>81</v>
      </c>
      <c r="C766" s="110" t="s">
        <v>509</v>
      </c>
      <c r="D766" s="110" t="s">
        <v>509</v>
      </c>
      <c r="E766" s="110" t="s">
        <v>41</v>
      </c>
      <c r="F766" s="110" t="s">
        <v>41</v>
      </c>
      <c r="G766" s="171">
        <v>205.9659198968497</v>
      </c>
      <c r="H766" s="171">
        <v>315.62004937112789</v>
      </c>
      <c r="I766" s="171">
        <v>435.71812320922271</v>
      </c>
      <c r="J766" s="171">
        <v>526.31133492385152</v>
      </c>
      <c r="K766" s="171">
        <v>752.66762083871492</v>
      </c>
      <c r="L766" s="171">
        <v>794.51423185370322</v>
      </c>
      <c r="M766" s="171">
        <v>912.16821483807553</v>
      </c>
      <c r="N766" s="171">
        <v>1195.1793890349941</v>
      </c>
      <c r="O766" s="171">
        <v>1561.459623446241</v>
      </c>
      <c r="P766" s="171">
        <v>2035.424506961979</v>
      </c>
      <c r="Q766" s="171">
        <v>2586.3656130512331</v>
      </c>
      <c r="R766" s="171">
        <v>3193.8888876108458</v>
      </c>
      <c r="S766" s="171">
        <v>3935.0582060547699</v>
      </c>
      <c r="T766" s="171">
        <v>4827.3876844611859</v>
      </c>
      <c r="U766" s="172">
        <v>0.26875202681861499</v>
      </c>
    </row>
    <row r="767" spans="1:21" x14ac:dyDescent="0.15">
      <c r="A767" s="110" t="s">
        <v>200</v>
      </c>
      <c r="B767" s="110" t="s">
        <v>100</v>
      </c>
      <c r="C767" s="110" t="s">
        <v>509</v>
      </c>
      <c r="D767" s="110" t="s">
        <v>44</v>
      </c>
      <c r="E767" s="110" t="s">
        <v>41</v>
      </c>
      <c r="F767" s="110" t="s">
        <v>44</v>
      </c>
      <c r="G767" s="171">
        <v>0</v>
      </c>
      <c r="H767" s="171">
        <v>0</v>
      </c>
      <c r="I767" s="171">
        <v>10.979790735540989</v>
      </c>
      <c r="J767" s="171">
        <v>10.9552738974246</v>
      </c>
      <c r="K767" s="171">
        <v>10.93533762445843</v>
      </c>
      <c r="L767" s="171">
        <v>10.90865115286906</v>
      </c>
      <c r="M767" s="171">
        <v>0</v>
      </c>
      <c r="N767" s="171">
        <v>10.85244631679195</v>
      </c>
      <c r="O767" s="171">
        <v>12.83486224944313</v>
      </c>
      <c r="P767" s="171">
        <v>15.148536538431379</v>
      </c>
      <c r="Q767" s="171">
        <v>17.845519219866372</v>
      </c>
      <c r="R767" s="171">
        <v>20.985485729758729</v>
      </c>
      <c r="S767" s="171">
        <v>24.636539518311949</v>
      </c>
      <c r="T767" s="171">
        <v>28.802545480626989</v>
      </c>
      <c r="U767" s="172" t="s">
        <v>406</v>
      </c>
    </row>
    <row r="768" spans="1:21" x14ac:dyDescent="0.15">
      <c r="A768" s="110" t="s">
        <v>47</v>
      </c>
      <c r="B768" s="110" t="s">
        <v>120</v>
      </c>
      <c r="C768" s="110" t="s">
        <v>510</v>
      </c>
      <c r="D768" s="110" t="s">
        <v>43</v>
      </c>
      <c r="E768" s="110" t="s">
        <v>2</v>
      </c>
      <c r="F768" s="110" t="s">
        <v>43</v>
      </c>
      <c r="G768" s="171">
        <v>0</v>
      </c>
      <c r="H768" s="171">
        <v>0</v>
      </c>
      <c r="I768" s="171">
        <v>0</v>
      </c>
      <c r="J768" s="171">
        <v>10</v>
      </c>
      <c r="K768" s="171">
        <v>10</v>
      </c>
      <c r="L768" s="171">
        <v>20</v>
      </c>
      <c r="M768" s="171">
        <v>20</v>
      </c>
      <c r="N768" s="171">
        <v>26.806450707731159</v>
      </c>
      <c r="O768" s="171">
        <v>35.677044393857052</v>
      </c>
      <c r="P768" s="171">
        <v>47.156595457033283</v>
      </c>
      <c r="Q768" s="171">
        <v>61.910302040789553</v>
      </c>
      <c r="R768" s="171">
        <v>80.744376611928061</v>
      </c>
      <c r="S768" s="171">
        <v>104.6288853155685</v>
      </c>
      <c r="T768" s="171">
        <v>134.7227725100781</v>
      </c>
      <c r="U768" s="172">
        <v>0.3132409931171003</v>
      </c>
    </row>
    <row r="769" spans="1:21" x14ac:dyDescent="0.15">
      <c r="A769" s="110" t="s">
        <v>47</v>
      </c>
      <c r="B769" s="110" t="s">
        <v>129</v>
      </c>
      <c r="C769" s="110" t="s">
        <v>510</v>
      </c>
      <c r="D769" s="110" t="s">
        <v>42</v>
      </c>
      <c r="E769" s="110" t="s">
        <v>2</v>
      </c>
      <c r="F769" s="110" t="s">
        <v>42</v>
      </c>
      <c r="G769" s="171">
        <v>6.2079697706158159</v>
      </c>
      <c r="H769" s="171">
        <v>6.1926843247142482</v>
      </c>
      <c r="I769" s="171">
        <v>0</v>
      </c>
      <c r="J769" s="171">
        <v>0</v>
      </c>
      <c r="K769" s="171">
        <v>0</v>
      </c>
      <c r="L769" s="171">
        <v>10.857380492450581</v>
      </c>
      <c r="M769" s="171">
        <v>10.828963710101659</v>
      </c>
      <c r="N769" s="171">
        <v>13.65296893777005</v>
      </c>
      <c r="O769" s="171">
        <v>17.159626487728339</v>
      </c>
      <c r="P769" s="171">
        <v>21.483729305700638</v>
      </c>
      <c r="Q769" s="171">
        <v>27.945137846535079</v>
      </c>
      <c r="R769" s="171">
        <v>36.520813678442579</v>
      </c>
      <c r="S769" s="171">
        <v>47.633145196263037</v>
      </c>
      <c r="T769" s="171">
        <v>61.808505131413291</v>
      </c>
      <c r="U769" s="172">
        <v>0.28252519634824691</v>
      </c>
    </row>
    <row r="770" spans="1:21" x14ac:dyDescent="0.15">
      <c r="A770" s="110" t="s">
        <v>47</v>
      </c>
      <c r="B770" s="110" t="s">
        <v>164</v>
      </c>
      <c r="C770" s="110" t="s">
        <v>510</v>
      </c>
      <c r="D770" s="110" t="s">
        <v>510</v>
      </c>
      <c r="E770" s="110" t="s">
        <v>2</v>
      </c>
      <c r="F770" s="110" t="s">
        <v>2</v>
      </c>
      <c r="G770" s="171">
        <v>289.01632547805252</v>
      </c>
      <c r="H770" s="171">
        <v>353.62314130543291</v>
      </c>
      <c r="I770" s="171">
        <v>367.42685069591141</v>
      </c>
      <c r="J770" s="171">
        <v>523.88854938148017</v>
      </c>
      <c r="K770" s="171">
        <v>692.11333786577279</v>
      </c>
      <c r="L770" s="171">
        <v>974.05168283592013</v>
      </c>
      <c r="M770" s="171">
        <v>1221.7472403028301</v>
      </c>
      <c r="N770" s="171">
        <v>1729.956952272712</v>
      </c>
      <c r="O770" s="171">
        <v>2333.314951199598</v>
      </c>
      <c r="P770" s="171">
        <v>3113.0026694738631</v>
      </c>
      <c r="Q770" s="171">
        <v>4138.6045037849408</v>
      </c>
      <c r="R770" s="171">
        <v>5484.2240567699519</v>
      </c>
      <c r="S770" s="171">
        <v>7245.7868474186162</v>
      </c>
      <c r="T770" s="171">
        <v>9522.2947058769787</v>
      </c>
      <c r="U770" s="172">
        <v>0.34089361154771458</v>
      </c>
    </row>
    <row r="771" spans="1:21" x14ac:dyDescent="0.15">
      <c r="A771" s="110" t="s">
        <v>47</v>
      </c>
      <c r="B771" s="110" t="s">
        <v>169</v>
      </c>
      <c r="C771" s="110" t="s">
        <v>510</v>
      </c>
      <c r="D771" s="110" t="s">
        <v>510</v>
      </c>
      <c r="E771" s="110" t="s">
        <v>2</v>
      </c>
      <c r="F771" s="110" t="s">
        <v>2</v>
      </c>
      <c r="G771" s="171">
        <v>0.58743884277540681</v>
      </c>
      <c r="H771" s="171">
        <v>4.1239768256932718</v>
      </c>
      <c r="I771" s="171">
        <v>5.1137975849370649</v>
      </c>
      <c r="J771" s="171">
        <v>9.1118978310753747</v>
      </c>
      <c r="K771" s="171">
        <v>10.29503698078967</v>
      </c>
      <c r="L771" s="171">
        <v>16.27211161401668</v>
      </c>
      <c r="M771" s="171">
        <v>16.232140253333</v>
      </c>
      <c r="N771" s="171">
        <v>22.122134739745611</v>
      </c>
      <c r="O771" s="171">
        <v>28.907007375878869</v>
      </c>
      <c r="P771" s="171">
        <v>37.53113559135393</v>
      </c>
      <c r="Q771" s="171">
        <v>48.62297559602213</v>
      </c>
      <c r="R771" s="171">
        <v>62.969829302611899</v>
      </c>
      <c r="S771" s="171">
        <v>81.577708057756027</v>
      </c>
      <c r="T771" s="171">
        <v>105.11247445405191</v>
      </c>
      <c r="U771" s="172">
        <v>0.30586091898703088</v>
      </c>
    </row>
    <row r="772" spans="1:21" x14ac:dyDescent="0.15">
      <c r="A772" s="110" t="s">
        <v>47</v>
      </c>
      <c r="B772" s="110" t="s">
        <v>21</v>
      </c>
      <c r="C772" s="110" t="s">
        <v>510</v>
      </c>
      <c r="D772" s="110" t="s">
        <v>511</v>
      </c>
      <c r="E772" s="110" t="s">
        <v>2</v>
      </c>
      <c r="F772" s="110" t="s">
        <v>2</v>
      </c>
      <c r="G772" s="171">
        <v>124.2532531221583</v>
      </c>
      <c r="H772" s="171">
        <v>242.90818307683239</v>
      </c>
      <c r="I772" s="171">
        <v>292.35432121114968</v>
      </c>
      <c r="J772" s="171">
        <v>304.61974441501911</v>
      </c>
      <c r="K772" s="171">
        <v>400.12653604826909</v>
      </c>
      <c r="L772" s="171">
        <v>545.62444624275156</v>
      </c>
      <c r="M772" s="171">
        <v>544.85071490380301</v>
      </c>
      <c r="N772" s="171">
        <v>742.02231879269493</v>
      </c>
      <c r="O772" s="171">
        <v>1009.15495729784</v>
      </c>
      <c r="P772" s="171">
        <v>1370.5185755428649</v>
      </c>
      <c r="Q772" s="171">
        <v>1855.3687324889479</v>
      </c>
      <c r="R772" s="171">
        <v>2443.9139829057472</v>
      </c>
      <c r="S772" s="171">
        <v>3200.4086938015989</v>
      </c>
      <c r="T772" s="171">
        <v>4158.1117447283359</v>
      </c>
      <c r="U772" s="172">
        <v>0.33686753207971742</v>
      </c>
    </row>
    <row r="773" spans="1:21" x14ac:dyDescent="0.15">
      <c r="A773" s="110" t="s">
        <v>47</v>
      </c>
      <c r="B773" s="110" t="s">
        <v>27</v>
      </c>
      <c r="C773" s="110" t="s">
        <v>510</v>
      </c>
      <c r="D773" s="110" t="s">
        <v>514</v>
      </c>
      <c r="E773" s="110" t="s">
        <v>2</v>
      </c>
      <c r="F773" s="110" t="s">
        <v>18</v>
      </c>
      <c r="G773" s="171">
        <v>0</v>
      </c>
      <c r="H773" s="171">
        <v>0.68512649187532459</v>
      </c>
      <c r="I773" s="171">
        <v>0</v>
      </c>
      <c r="J773" s="171">
        <v>0</v>
      </c>
      <c r="K773" s="171">
        <v>0</v>
      </c>
      <c r="L773" s="171">
        <v>0</v>
      </c>
      <c r="M773" s="171">
        <v>21.760200361904278</v>
      </c>
      <c r="N773" s="171">
        <v>0</v>
      </c>
      <c r="O773" s="171">
        <v>0</v>
      </c>
      <c r="P773" s="171">
        <v>0</v>
      </c>
      <c r="Q773" s="171">
        <v>0</v>
      </c>
      <c r="R773" s="171">
        <v>0</v>
      </c>
      <c r="S773" s="171">
        <v>0</v>
      </c>
      <c r="T773" s="171">
        <v>0</v>
      </c>
      <c r="U773" s="172">
        <v>-1</v>
      </c>
    </row>
    <row r="774" spans="1:21" x14ac:dyDescent="0.15">
      <c r="A774" s="110" t="s">
        <v>47</v>
      </c>
      <c r="B774" s="110" t="s">
        <v>30</v>
      </c>
      <c r="C774" s="110" t="s">
        <v>510</v>
      </c>
      <c r="D774" s="110" t="s">
        <v>509</v>
      </c>
      <c r="E774" s="110" t="s">
        <v>2</v>
      </c>
      <c r="F774" s="110" t="s">
        <v>41</v>
      </c>
      <c r="G774" s="171">
        <v>4512.1549486173717</v>
      </c>
      <c r="H774" s="171">
        <v>6883.6522262177414</v>
      </c>
      <c r="I774" s="171">
        <v>9600.8106594421115</v>
      </c>
      <c r="J774" s="171">
        <v>15316.467762210719</v>
      </c>
      <c r="K774" s="171">
        <v>23329.339962799739</v>
      </c>
      <c r="L774" s="171">
        <v>28541.439991467389</v>
      </c>
      <c r="M774" s="171">
        <v>37908.454142294919</v>
      </c>
      <c r="N774" s="171">
        <v>52456.254593927857</v>
      </c>
      <c r="O774" s="171">
        <v>72379.847272937564</v>
      </c>
      <c r="P774" s="171">
        <v>97682.568681803241</v>
      </c>
      <c r="Q774" s="171">
        <v>131034.70066524571</v>
      </c>
      <c r="R774" s="171">
        <v>174911.4469119315</v>
      </c>
      <c r="S774" s="171">
        <v>232270.15986200119</v>
      </c>
      <c r="T774" s="171">
        <v>306564.38539444993</v>
      </c>
      <c r="U774" s="172">
        <v>0.34798065841288461</v>
      </c>
    </row>
    <row r="775" spans="1:21" x14ac:dyDescent="0.15">
      <c r="A775" s="110" t="s">
        <v>47</v>
      </c>
      <c r="B775" s="110" t="s">
        <v>31</v>
      </c>
      <c r="C775" s="110" t="s">
        <v>510</v>
      </c>
      <c r="D775" s="110" t="s">
        <v>509</v>
      </c>
      <c r="E775" s="110" t="s">
        <v>2</v>
      </c>
      <c r="F775" s="110" t="s">
        <v>41</v>
      </c>
      <c r="G775" s="171">
        <v>290.59477416448919</v>
      </c>
      <c r="H775" s="171">
        <v>523.41639514818439</v>
      </c>
      <c r="I775" s="171">
        <v>850.54544089623903</v>
      </c>
      <c r="J775" s="171">
        <v>1270.539190347565</v>
      </c>
      <c r="K775" s="171">
        <v>1789.731090234284</v>
      </c>
      <c r="L775" s="171">
        <v>2516.6911247658368</v>
      </c>
      <c r="M775" s="171">
        <v>3011.946238493309</v>
      </c>
      <c r="N775" s="171">
        <v>4004.1333398179991</v>
      </c>
      <c r="O775" s="171">
        <v>5325.8767560159667</v>
      </c>
      <c r="P775" s="171">
        <v>7115.253956399466</v>
      </c>
      <c r="Q775" s="171">
        <v>9442.6019926260087</v>
      </c>
      <c r="R775" s="171">
        <v>12438.506851104399</v>
      </c>
      <c r="S775" s="171">
        <v>16264.511295354851</v>
      </c>
      <c r="T775" s="171">
        <v>21099.730332527521</v>
      </c>
      <c r="U775" s="172">
        <v>0.32061330941921162</v>
      </c>
    </row>
    <row r="776" spans="1:21" x14ac:dyDescent="0.15">
      <c r="A776" s="110" t="s">
        <v>47</v>
      </c>
      <c r="B776" s="110" t="s">
        <v>37</v>
      </c>
      <c r="C776" s="110" t="s">
        <v>510</v>
      </c>
      <c r="D776" s="110" t="s">
        <v>509</v>
      </c>
      <c r="E776" s="110" t="s">
        <v>2</v>
      </c>
      <c r="F776" s="110" t="s">
        <v>41</v>
      </c>
      <c r="G776" s="171">
        <v>401.37363518874548</v>
      </c>
      <c r="H776" s="171">
        <v>622.02979073554104</v>
      </c>
      <c r="I776" s="171">
        <v>943.95082889890023</v>
      </c>
      <c r="J776" s="171">
        <v>1343.848096384191</v>
      </c>
      <c r="K776" s="171">
        <v>2254.676688122292</v>
      </c>
      <c r="L776" s="171">
        <v>3654.5432557643448</v>
      </c>
      <c r="M776" s="171">
        <v>4854.4005009047614</v>
      </c>
      <c r="N776" s="171">
        <v>7167.3194178747399</v>
      </c>
      <c r="O776" s="171">
        <v>10572.38879335465</v>
      </c>
      <c r="P776" s="171">
        <v>15372.56427058358</v>
      </c>
      <c r="Q776" s="171">
        <v>22037.56877576582</v>
      </c>
      <c r="R776" s="171">
        <v>31155.57281191256</v>
      </c>
      <c r="S776" s="171">
        <v>43450.125915580596</v>
      </c>
      <c r="T776" s="171">
        <v>59795.304396287538</v>
      </c>
      <c r="U776" s="172">
        <v>0.43149623798661518</v>
      </c>
    </row>
    <row r="777" spans="1:21" x14ac:dyDescent="0.15">
      <c r="A777" s="110" t="s">
        <v>47</v>
      </c>
      <c r="B777" s="110" t="s">
        <v>132</v>
      </c>
      <c r="C777" s="110" t="s">
        <v>510</v>
      </c>
      <c r="D777" s="110" t="s">
        <v>42</v>
      </c>
      <c r="E777" s="110" t="s">
        <v>2</v>
      </c>
      <c r="F777" s="110" t="s">
        <v>42</v>
      </c>
      <c r="G777" s="171">
        <v>0</v>
      </c>
      <c r="H777" s="171">
        <v>22.029790735540981</v>
      </c>
      <c r="I777" s="171">
        <v>21.975414449450131</v>
      </c>
      <c r="J777" s="171">
        <v>21.924048192095601</v>
      </c>
      <c r="K777" s="171">
        <v>21.870675248916861</v>
      </c>
      <c r="L777" s="171">
        <v>21.817302305738121</v>
      </c>
      <c r="M777" s="171">
        <v>21.760200361904278</v>
      </c>
      <c r="N777" s="171">
        <v>29.779214719889151</v>
      </c>
      <c r="O777" s="171">
        <v>39.063390444490857</v>
      </c>
      <c r="P777" s="171">
        <v>51.168851078960088</v>
      </c>
      <c r="Q777" s="171">
        <v>66.935849561916697</v>
      </c>
      <c r="R777" s="171">
        <v>87.446914046086135</v>
      </c>
      <c r="S777" s="171">
        <v>114.0958240346846</v>
      </c>
      <c r="T777" s="171">
        <v>148.10265659651489</v>
      </c>
      <c r="U777" s="172">
        <v>0.31518155200259529</v>
      </c>
    </row>
    <row r="778" spans="1:21" x14ac:dyDescent="0.15">
      <c r="A778" s="110" t="s">
        <v>47</v>
      </c>
      <c r="B778" s="110" t="s">
        <v>13</v>
      </c>
      <c r="C778" s="110" t="s">
        <v>510</v>
      </c>
      <c r="D778" s="110" t="s">
        <v>511</v>
      </c>
      <c r="E778" s="110" t="s">
        <v>2</v>
      </c>
      <c r="F778" s="110" t="s">
        <v>2</v>
      </c>
      <c r="G778" s="171">
        <v>200</v>
      </c>
      <c r="H778" s="171">
        <v>200</v>
      </c>
      <c r="I778" s="171">
        <v>200</v>
      </c>
      <c r="J778" s="171">
        <v>300</v>
      </c>
      <c r="K778" s="171">
        <v>400</v>
      </c>
      <c r="L778" s="171">
        <v>400</v>
      </c>
      <c r="M778" s="171">
        <v>500</v>
      </c>
      <c r="N778" s="171">
        <v>647.73820628913325</v>
      </c>
      <c r="O778" s="171">
        <v>836.24364925519978</v>
      </c>
      <c r="P778" s="171">
        <v>1075.9385394174669</v>
      </c>
      <c r="Q778" s="171">
        <v>1379.687618553507</v>
      </c>
      <c r="R778" s="171">
        <v>1763.3152105489451</v>
      </c>
      <c r="S778" s="171">
        <v>2246.218968953759</v>
      </c>
      <c r="T778" s="171">
        <v>2852.0957159649038</v>
      </c>
      <c r="U778" s="172">
        <v>0.2824124553437215</v>
      </c>
    </row>
    <row r="779" spans="1:21" x14ac:dyDescent="0.15">
      <c r="A779" s="110" t="s">
        <v>47</v>
      </c>
      <c r="B779" s="110" t="s">
        <v>211</v>
      </c>
      <c r="C779" s="110" t="s">
        <v>510</v>
      </c>
      <c r="D779" s="110" t="s">
        <v>510</v>
      </c>
      <c r="E779" s="110" t="s">
        <v>2</v>
      </c>
      <c r="F779" s="110" t="s">
        <v>2</v>
      </c>
      <c r="G779" s="171">
        <v>0.68681759437275003</v>
      </c>
      <c r="H779" s="171">
        <v>0.68512649187532459</v>
      </c>
      <c r="I779" s="171">
        <v>5.4938536123625337</v>
      </c>
      <c r="J779" s="171">
        <v>5.4810120480239011</v>
      </c>
      <c r="K779" s="171">
        <v>13.12240514935012</v>
      </c>
      <c r="L779" s="171">
        <v>15.27211161401668</v>
      </c>
      <c r="M779" s="171">
        <v>26.112240434285141</v>
      </c>
      <c r="N779" s="171">
        <v>37.008999495755852</v>
      </c>
      <c r="O779" s="171">
        <v>50.086288965480762</v>
      </c>
      <c r="P779" s="171">
        <v>67.146869752834846</v>
      </c>
      <c r="Q779" s="171">
        <v>89.858018788990236</v>
      </c>
      <c r="R779" s="171">
        <v>120.00859666070239</v>
      </c>
      <c r="S779" s="171">
        <v>160.0063717811577</v>
      </c>
      <c r="T779" s="171">
        <v>212.17371842693041</v>
      </c>
      <c r="U779" s="172">
        <v>0.34889519419882498</v>
      </c>
    </row>
    <row r="780" spans="1:21" x14ac:dyDescent="0.15">
      <c r="A780" s="110" t="s">
        <v>47</v>
      </c>
      <c r="B780" s="110" t="s">
        <v>215</v>
      </c>
      <c r="C780" s="110" t="s">
        <v>510</v>
      </c>
      <c r="D780" s="110" t="s">
        <v>515</v>
      </c>
      <c r="E780" s="110" t="s">
        <v>2</v>
      </c>
      <c r="F780" s="110" t="s">
        <v>18</v>
      </c>
      <c r="G780" s="171">
        <v>7.729458457571142</v>
      </c>
      <c r="H780" s="171">
        <v>8.8119162942163936</v>
      </c>
      <c r="I780" s="171">
        <v>10.987707224725071</v>
      </c>
      <c r="J780" s="171">
        <v>10.9620240960478</v>
      </c>
      <c r="K780" s="171">
        <v>10.93533762445843</v>
      </c>
      <c r="L780" s="171">
        <v>10.90865115286906</v>
      </c>
      <c r="M780" s="171">
        <v>10.880100180952139</v>
      </c>
      <c r="N780" s="171">
        <v>15.511968533008369</v>
      </c>
      <c r="O780" s="171">
        <v>22.04520513749603</v>
      </c>
      <c r="P780" s="171">
        <v>31.24745587342678</v>
      </c>
      <c r="Q780" s="171">
        <v>44.125433397028452</v>
      </c>
      <c r="R780" s="171">
        <v>62.153625174542853</v>
      </c>
      <c r="S780" s="171">
        <v>85.373547398625902</v>
      </c>
      <c r="T780" s="171">
        <v>113.32694458184289</v>
      </c>
      <c r="U780" s="172">
        <v>0.39760921380001762</v>
      </c>
    </row>
    <row r="781" spans="1:21" x14ac:dyDescent="0.15">
      <c r="A781" s="110" t="s">
        <v>47</v>
      </c>
      <c r="B781" s="110" t="s">
        <v>220</v>
      </c>
      <c r="C781" s="110" t="s">
        <v>510</v>
      </c>
      <c r="D781" s="110" t="s">
        <v>510</v>
      </c>
      <c r="E781" s="110" t="s">
        <v>2</v>
      </c>
      <c r="F781" s="110" t="s">
        <v>2</v>
      </c>
      <c r="G781" s="171">
        <v>94.56302643588208</v>
      </c>
      <c r="H781" s="171">
        <v>163.30777914109419</v>
      </c>
      <c r="I781" s="171">
        <v>214.27892038479951</v>
      </c>
      <c r="J781" s="171">
        <v>257.61419917278721</v>
      </c>
      <c r="K781" s="171">
        <v>316.62302422807159</v>
      </c>
      <c r="L781" s="171">
        <v>600.0208134077983</v>
      </c>
      <c r="M781" s="171">
        <v>739.89181230474549</v>
      </c>
      <c r="N781" s="171">
        <v>1064.981268440388</v>
      </c>
      <c r="O781" s="171">
        <v>1461.4645575386401</v>
      </c>
      <c r="P781" s="171">
        <v>1985.1124897547991</v>
      </c>
      <c r="Q781" s="171">
        <v>2669.8060500608171</v>
      </c>
      <c r="R781" s="171">
        <v>3580.7651796768309</v>
      </c>
      <c r="S781" s="171">
        <v>4789.4082728230796</v>
      </c>
      <c r="T781" s="171">
        <v>6370.8457334313771</v>
      </c>
      <c r="U781" s="172">
        <v>0.3601147565501015</v>
      </c>
    </row>
    <row r="782" spans="1:21" x14ac:dyDescent="0.15">
      <c r="A782" s="110" t="s">
        <v>47</v>
      </c>
      <c r="B782" s="110" t="s">
        <v>113</v>
      </c>
      <c r="C782" s="110" t="s">
        <v>510</v>
      </c>
      <c r="D782" s="110" t="s">
        <v>509</v>
      </c>
      <c r="E782" s="110" t="s">
        <v>2</v>
      </c>
      <c r="F782" s="110" t="s">
        <v>41</v>
      </c>
      <c r="G782" s="171">
        <v>77.465736870129064</v>
      </c>
      <c r="H782" s="171">
        <v>88.289893820364384</v>
      </c>
      <c r="I782" s="171">
        <v>93.07196725978379</v>
      </c>
      <c r="J782" s="171">
        <v>224.24048192095611</v>
      </c>
      <c r="K782" s="171">
        <v>333.06012873375289</v>
      </c>
      <c r="L782" s="171">
        <v>332.25953458607182</v>
      </c>
      <c r="M782" s="171">
        <v>331.4030054285642</v>
      </c>
      <c r="N782" s="171">
        <v>433.81576560738421</v>
      </c>
      <c r="O782" s="171">
        <v>551.3097275253549</v>
      </c>
      <c r="P782" s="171">
        <v>698.8337805237104</v>
      </c>
      <c r="Q782" s="171">
        <v>883.71345084642542</v>
      </c>
      <c r="R782" s="171">
        <v>1114.8695376504061</v>
      </c>
      <c r="S782" s="171">
        <v>1403.204727984212</v>
      </c>
      <c r="T782" s="171">
        <v>1757.981580700638</v>
      </c>
      <c r="U782" s="172">
        <v>0.2691780542436939</v>
      </c>
    </row>
    <row r="783" spans="1:21" x14ac:dyDescent="0.15">
      <c r="A783" s="110" t="s">
        <v>47</v>
      </c>
      <c r="B783" s="110" t="s">
        <v>130</v>
      </c>
      <c r="C783" s="110" t="s">
        <v>510</v>
      </c>
      <c r="D783" s="110" t="s">
        <v>42</v>
      </c>
      <c r="E783" s="110" t="s">
        <v>2</v>
      </c>
      <c r="F783" s="110" t="s">
        <v>42</v>
      </c>
      <c r="G783" s="171">
        <v>22.084167021631831</v>
      </c>
      <c r="H783" s="171">
        <v>16.522343051655739</v>
      </c>
      <c r="I783" s="171">
        <v>21.975414449450131</v>
      </c>
      <c r="J783" s="171">
        <v>21.924048192095601</v>
      </c>
      <c r="K783" s="171">
        <v>32.806012873375288</v>
      </c>
      <c r="L783" s="171">
        <v>43.634604611476242</v>
      </c>
      <c r="M783" s="171">
        <v>48.960450814284627</v>
      </c>
      <c r="N783" s="171">
        <v>69.521666114171694</v>
      </c>
      <c r="O783" s="171">
        <v>94.32909048244791</v>
      </c>
      <c r="P783" s="171">
        <v>127.4727417112921</v>
      </c>
      <c r="Q783" s="171">
        <v>171.6823253436574</v>
      </c>
      <c r="R783" s="171">
        <v>230.51830593316851</v>
      </c>
      <c r="S783" s="171">
        <v>306.43066714784982</v>
      </c>
      <c r="T783" s="171">
        <v>405.14209430963018</v>
      </c>
      <c r="U783" s="172">
        <v>0.35241148903249703</v>
      </c>
    </row>
    <row r="784" spans="1:21" x14ac:dyDescent="0.15">
      <c r="A784" s="110" t="s">
        <v>47</v>
      </c>
      <c r="B784" s="110" t="s">
        <v>139</v>
      </c>
      <c r="C784" s="110" t="s">
        <v>510</v>
      </c>
      <c r="D784" s="110" t="s">
        <v>513</v>
      </c>
      <c r="E784" s="110" t="s">
        <v>2</v>
      </c>
      <c r="F784" s="110" t="s">
        <v>41</v>
      </c>
      <c r="G784" s="171">
        <v>0</v>
      </c>
      <c r="H784" s="171">
        <v>0</v>
      </c>
      <c r="I784" s="171">
        <v>0</v>
      </c>
      <c r="J784" s="171">
        <v>0</v>
      </c>
      <c r="K784" s="171">
        <v>0</v>
      </c>
      <c r="L784" s="171">
        <v>0</v>
      </c>
      <c r="M784" s="171">
        <v>10.880100180952139</v>
      </c>
      <c r="N784" s="171">
        <v>15.04044732054161</v>
      </c>
      <c r="O784" s="171">
        <v>20.153700400903599</v>
      </c>
      <c r="P784" s="171">
        <v>26.920860411545661</v>
      </c>
      <c r="Q784" s="171">
        <v>35.847402276184731</v>
      </c>
      <c r="R784" s="171">
        <v>47.590959630624248</v>
      </c>
      <c r="S784" s="171">
        <v>63.098245294892358</v>
      </c>
      <c r="T784" s="171">
        <v>83.209906106862931</v>
      </c>
      <c r="U784" s="172">
        <v>0.33727370589417838</v>
      </c>
    </row>
    <row r="785" spans="1:21" x14ac:dyDescent="0.15">
      <c r="A785" s="110" t="s">
        <v>47</v>
      </c>
      <c r="B785" s="110" t="s">
        <v>115</v>
      </c>
      <c r="C785" s="110" t="s">
        <v>510</v>
      </c>
      <c r="D785" s="110" t="s">
        <v>42</v>
      </c>
      <c r="E785" s="110" t="s">
        <v>2</v>
      </c>
      <c r="F785" s="110" t="s">
        <v>42</v>
      </c>
      <c r="G785" s="171">
        <v>160.11021090683079</v>
      </c>
      <c r="H785" s="171">
        <v>159.71598283267221</v>
      </c>
      <c r="I785" s="171">
        <v>5.4938536123625337</v>
      </c>
      <c r="J785" s="171">
        <v>5.459087999831806</v>
      </c>
      <c r="K785" s="171">
        <v>5.4421238635384803</v>
      </c>
      <c r="L785" s="171">
        <v>5.4288429673414278</v>
      </c>
      <c r="M785" s="171">
        <v>5.4146341764533661</v>
      </c>
      <c r="N785" s="171">
        <v>6.9149453118738693</v>
      </c>
      <c r="O785" s="171">
        <v>8.7961427078458119</v>
      </c>
      <c r="P785" s="171">
        <v>11.1486020767495</v>
      </c>
      <c r="Q785" s="171">
        <v>14.085500815260749</v>
      </c>
      <c r="R785" s="171">
        <v>17.751643616183959</v>
      </c>
      <c r="S785" s="171">
        <v>23.41204726895651</v>
      </c>
      <c r="T785" s="171">
        <v>30.71417233130078</v>
      </c>
      <c r="U785" s="172">
        <v>0.28139016167516079</v>
      </c>
    </row>
    <row r="786" spans="1:21" x14ac:dyDescent="0.15">
      <c r="A786" s="110" t="s">
        <v>47</v>
      </c>
      <c r="B786" s="110" t="s">
        <v>116</v>
      </c>
      <c r="C786" s="110" t="s">
        <v>510</v>
      </c>
      <c r="D786" s="110" t="s">
        <v>511</v>
      </c>
      <c r="E786" s="110" t="s">
        <v>2</v>
      </c>
      <c r="F786" s="110" t="s">
        <v>2</v>
      </c>
      <c r="G786" s="171">
        <v>5743.7274226385343</v>
      </c>
      <c r="H786" s="171">
        <v>7655.1212638694878</v>
      </c>
      <c r="I786" s="171">
        <v>11764.82634667365</v>
      </c>
      <c r="J786" s="171">
        <v>19121.191782564951</v>
      </c>
      <c r="K786" s="171">
        <v>27471.640821171379</v>
      </c>
      <c r="L786" s="171">
        <v>34428.378683436858</v>
      </c>
      <c r="M786" s="171">
        <v>40507.51777608347</v>
      </c>
      <c r="N786" s="171">
        <v>54296.43727125664</v>
      </c>
      <c r="O786" s="171">
        <v>73067.322740533098</v>
      </c>
      <c r="P786" s="171">
        <v>97994.119172294173</v>
      </c>
      <c r="Q786" s="171">
        <v>130918.1479977257</v>
      </c>
      <c r="R786" s="171">
        <v>174065.3730678093</v>
      </c>
      <c r="S786" s="171">
        <v>230240.18956497961</v>
      </c>
      <c r="T786" s="171">
        <v>302700.44834750547</v>
      </c>
      <c r="U786" s="172">
        <v>0.3328537260961244</v>
      </c>
    </row>
    <row r="787" spans="1:21" x14ac:dyDescent="0.15">
      <c r="A787" s="110" t="s">
        <v>47</v>
      </c>
      <c r="B787" s="110" t="s">
        <v>33</v>
      </c>
      <c r="C787" s="110" t="s">
        <v>510</v>
      </c>
      <c r="D787" s="110" t="s">
        <v>515</v>
      </c>
      <c r="E787" s="110" t="s">
        <v>2</v>
      </c>
      <c r="F787" s="110" t="s">
        <v>18</v>
      </c>
      <c r="G787" s="171">
        <v>37.211821431449643</v>
      </c>
      <c r="H787" s="171">
        <v>55.074476838852462</v>
      </c>
      <c r="I787" s="171">
        <v>0</v>
      </c>
      <c r="J787" s="171">
        <v>0</v>
      </c>
      <c r="K787" s="171">
        <v>10.93533762445843</v>
      </c>
      <c r="L787" s="171">
        <v>10.90865115286906</v>
      </c>
      <c r="M787" s="171">
        <v>10.880100180952139</v>
      </c>
      <c r="N787" s="171">
        <v>15.7438623882323</v>
      </c>
      <c r="O787" s="171">
        <v>22.67378594147582</v>
      </c>
      <c r="P787" s="171">
        <v>32.504395933103368</v>
      </c>
      <c r="Q787" s="171">
        <v>46.393409444196877</v>
      </c>
      <c r="R787" s="171">
        <v>65.936968487825823</v>
      </c>
      <c r="S787" s="171">
        <v>91.25143895995194</v>
      </c>
      <c r="T787" s="171">
        <v>122.0270924175944</v>
      </c>
      <c r="U787" s="172">
        <v>0.41245547700944551</v>
      </c>
    </row>
    <row r="788" spans="1:21" x14ac:dyDescent="0.15">
      <c r="A788" s="110" t="s">
        <v>47</v>
      </c>
      <c r="B788" s="110" t="s">
        <v>34</v>
      </c>
      <c r="C788" s="110" t="s">
        <v>510</v>
      </c>
      <c r="D788" s="110" t="s">
        <v>509</v>
      </c>
      <c r="E788" s="110" t="s">
        <v>2</v>
      </c>
      <c r="F788" s="110" t="s">
        <v>41</v>
      </c>
      <c r="G788" s="171">
        <v>12.5</v>
      </c>
      <c r="H788" s="171">
        <v>2.5</v>
      </c>
      <c r="I788" s="171">
        <v>2.5</v>
      </c>
      <c r="J788" s="171">
        <v>2.5</v>
      </c>
      <c r="K788" s="171">
        <v>0</v>
      </c>
      <c r="L788" s="171">
        <v>2.5</v>
      </c>
      <c r="M788" s="171">
        <v>2.5</v>
      </c>
      <c r="N788" s="171">
        <v>3.4005216087751169</v>
      </c>
      <c r="O788" s="171">
        <v>4.5616231514055121</v>
      </c>
      <c r="P788" s="171">
        <v>6.0380590644849166</v>
      </c>
      <c r="Q788" s="171">
        <v>7.8905798376537444</v>
      </c>
      <c r="R788" s="171">
        <v>10.185381634732179</v>
      </c>
      <c r="S788" s="171">
        <v>12.993297574968039</v>
      </c>
      <c r="T788" s="171">
        <v>16.388742685746461</v>
      </c>
      <c r="U788" s="172">
        <v>0.30815120875867258</v>
      </c>
    </row>
    <row r="789" spans="1:21" x14ac:dyDescent="0.15">
      <c r="A789" s="110" t="s">
        <v>47</v>
      </c>
      <c r="B789" s="110" t="s">
        <v>128</v>
      </c>
      <c r="C789" s="110" t="s">
        <v>510</v>
      </c>
      <c r="D789" s="110" t="s">
        <v>510</v>
      </c>
      <c r="E789" s="110" t="s">
        <v>2</v>
      </c>
      <c r="F789" s="110" t="s">
        <v>2</v>
      </c>
      <c r="G789" s="171">
        <v>67.356709415977093</v>
      </c>
      <c r="H789" s="171">
        <v>89.220652478940991</v>
      </c>
      <c r="I789" s="171">
        <v>88.901657797800539</v>
      </c>
      <c r="J789" s="171">
        <v>99.658216864430216</v>
      </c>
      <c r="K789" s="171">
        <v>115.8210450568135</v>
      </c>
      <c r="L789" s="171">
        <v>131.90381383442869</v>
      </c>
      <c r="M789" s="171">
        <v>131.56120217142569</v>
      </c>
      <c r="N789" s="171">
        <v>190.51890740422391</v>
      </c>
      <c r="O789" s="171">
        <v>262.49204953087241</v>
      </c>
      <c r="P789" s="171">
        <v>357.14168069445338</v>
      </c>
      <c r="Q789" s="171">
        <v>483.36888416320829</v>
      </c>
      <c r="R789" s="171">
        <v>650.99256863604569</v>
      </c>
      <c r="S789" s="171">
        <v>872.7565996415259</v>
      </c>
      <c r="T789" s="171">
        <v>1163.577209196136</v>
      </c>
      <c r="U789" s="172">
        <v>0.36533177049345489</v>
      </c>
    </row>
    <row r="790" spans="1:21" x14ac:dyDescent="0.15">
      <c r="A790" s="110" t="s">
        <v>47</v>
      </c>
      <c r="B790" s="110" t="s">
        <v>99</v>
      </c>
      <c r="C790" s="110" t="s">
        <v>510</v>
      </c>
      <c r="D790" s="110" t="s">
        <v>509</v>
      </c>
      <c r="E790" s="110" t="s">
        <v>2</v>
      </c>
      <c r="F790" s="110" t="s">
        <v>41</v>
      </c>
      <c r="G790" s="171">
        <v>1</v>
      </c>
      <c r="H790" s="171">
        <v>1</v>
      </c>
      <c r="I790" s="171">
        <v>11</v>
      </c>
      <c r="J790" s="171">
        <v>11.10962024096048</v>
      </c>
      <c r="K790" s="171">
        <v>10.109353376244581</v>
      </c>
      <c r="L790" s="171">
        <v>11</v>
      </c>
      <c r="M790" s="171">
        <v>11</v>
      </c>
      <c r="N790" s="171">
        <v>14.962295078610509</v>
      </c>
      <c r="O790" s="171">
        <v>20.071141866184249</v>
      </c>
      <c r="P790" s="171">
        <v>26.56745988373363</v>
      </c>
      <c r="Q790" s="171">
        <v>34.718551285676483</v>
      </c>
      <c r="R790" s="171">
        <v>44.815679192821619</v>
      </c>
      <c r="S790" s="171">
        <v>57.170509329859392</v>
      </c>
      <c r="T790" s="171">
        <v>72.110467817284444</v>
      </c>
      <c r="U790" s="172">
        <v>0.30815120875867258</v>
      </c>
    </row>
    <row r="791" spans="1:21" x14ac:dyDescent="0.15">
      <c r="A791" s="110" t="s">
        <v>47</v>
      </c>
      <c r="B791" s="110" t="s">
        <v>51</v>
      </c>
      <c r="C791" s="110" t="s">
        <v>510</v>
      </c>
      <c r="D791" s="110" t="s">
        <v>511</v>
      </c>
      <c r="E791" s="110" t="s">
        <v>2</v>
      </c>
      <c r="F791" s="110" t="s">
        <v>2</v>
      </c>
      <c r="G791" s="171">
        <v>20.049689375798671</v>
      </c>
      <c r="H791" s="171">
        <v>20.049567029154971</v>
      </c>
      <c r="I791" s="171">
        <v>20.049444682511261</v>
      </c>
      <c r="J791" s="171">
        <v>20</v>
      </c>
      <c r="K791" s="171">
        <v>20</v>
      </c>
      <c r="L791" s="171">
        <v>140</v>
      </c>
      <c r="M791" s="171">
        <v>240</v>
      </c>
      <c r="N791" s="171">
        <v>330.92721119182357</v>
      </c>
      <c r="O791" s="171">
        <v>452.25212952433941</v>
      </c>
      <c r="P791" s="171">
        <v>612.68594574184976</v>
      </c>
      <c r="Q791" s="171">
        <v>823.00938520049772</v>
      </c>
      <c r="R791" s="171">
        <v>1094.557134639683</v>
      </c>
      <c r="S791" s="171">
        <v>1441.6686890045351</v>
      </c>
      <c r="T791" s="171">
        <v>1881.092267280314</v>
      </c>
      <c r="U791" s="172">
        <v>0.34196964950988978</v>
      </c>
    </row>
    <row r="792" spans="1:21" x14ac:dyDescent="0.15">
      <c r="A792" s="110" t="s">
        <v>47</v>
      </c>
      <c r="B792" s="110" t="s">
        <v>140</v>
      </c>
      <c r="C792" s="110" t="s">
        <v>510</v>
      </c>
      <c r="D792" s="110" t="s">
        <v>42</v>
      </c>
      <c r="E792" s="110" t="s">
        <v>2</v>
      </c>
      <c r="F792" s="110" t="s">
        <v>42</v>
      </c>
      <c r="G792" s="171">
        <v>50.326971941620798</v>
      </c>
      <c r="H792" s="171">
        <v>95.413370986486996</v>
      </c>
      <c r="I792" s="171">
        <v>327.07872544005852</v>
      </c>
      <c r="J792" s="171">
        <v>272.16432948303827</v>
      </c>
      <c r="K792" s="171">
        <v>567.79909327164228</v>
      </c>
      <c r="L792" s="171">
        <v>676.72498599491917</v>
      </c>
      <c r="M792" s="171">
        <v>964.49742256952038</v>
      </c>
      <c r="N792" s="171">
        <v>1281.074787797646</v>
      </c>
      <c r="O792" s="171">
        <v>1700.127606801854</v>
      </c>
      <c r="P792" s="171">
        <v>2243.150946312137</v>
      </c>
      <c r="Q792" s="171">
        <v>2942.7816227389271</v>
      </c>
      <c r="R792" s="171">
        <v>3839.1211108725388</v>
      </c>
      <c r="S792" s="171">
        <v>4981.2017575391801</v>
      </c>
      <c r="T792" s="171">
        <v>6425.5871495353495</v>
      </c>
      <c r="U792" s="172">
        <v>0.31116944781355399</v>
      </c>
    </row>
    <row r="793" spans="1:21" x14ac:dyDescent="0.15">
      <c r="A793" s="110" t="s">
        <v>47</v>
      </c>
      <c r="B793" s="110" t="s">
        <v>81</v>
      </c>
      <c r="C793" s="110" t="s">
        <v>510</v>
      </c>
      <c r="D793" s="110" t="s">
        <v>509</v>
      </c>
      <c r="E793" s="110" t="s">
        <v>2</v>
      </c>
      <c r="F793" s="110" t="s">
        <v>41</v>
      </c>
      <c r="G793" s="171">
        <v>1199.6798341451511</v>
      </c>
      <c r="H793" s="171">
        <v>1883.198961190549</v>
      </c>
      <c r="I793" s="171">
        <v>2235.7942464121088</v>
      </c>
      <c r="J793" s="171">
        <v>3063.1374366203759</v>
      </c>
      <c r="K793" s="171">
        <v>3674.8078131021211</v>
      </c>
      <c r="L793" s="171">
        <v>5371.0942956997642</v>
      </c>
      <c r="M793" s="171">
        <v>6366.2279460275713</v>
      </c>
      <c r="N793" s="171">
        <v>9075.6711946893356</v>
      </c>
      <c r="O793" s="171">
        <v>12973.220914935269</v>
      </c>
      <c r="P793" s="171">
        <v>18401.884093547771</v>
      </c>
      <c r="Q793" s="171">
        <v>25872.081932677469</v>
      </c>
      <c r="R793" s="171">
        <v>36024.013455189692</v>
      </c>
      <c r="S793" s="171">
        <v>49643.462610659088</v>
      </c>
      <c r="T793" s="171">
        <v>67663.226857287911</v>
      </c>
      <c r="U793" s="172">
        <v>0.40164698062752108</v>
      </c>
    </row>
    <row r="794" spans="1:21" x14ac:dyDescent="0.15">
      <c r="A794" s="110" t="s">
        <v>47</v>
      </c>
      <c r="B794" s="110" t="s">
        <v>100</v>
      </c>
      <c r="C794" s="110" t="s">
        <v>510</v>
      </c>
      <c r="D794" s="110" t="s">
        <v>44</v>
      </c>
      <c r="E794" s="110" t="s">
        <v>2</v>
      </c>
      <c r="F794" s="110" t="s">
        <v>44</v>
      </c>
      <c r="G794" s="171">
        <v>756.35688201547498</v>
      </c>
      <c r="H794" s="171">
        <v>1123.5193275125901</v>
      </c>
      <c r="I794" s="171">
        <v>1145.4684781775879</v>
      </c>
      <c r="J794" s="171">
        <v>1262.4112529734609</v>
      </c>
      <c r="K794" s="171">
        <v>720.79694558979804</v>
      </c>
      <c r="L794" s="171">
        <v>903.60074338239383</v>
      </c>
      <c r="M794" s="171">
        <v>901.2881146571234</v>
      </c>
      <c r="N794" s="171">
        <v>1272.5488323230829</v>
      </c>
      <c r="O794" s="171">
        <v>1791.603200382277</v>
      </c>
      <c r="P794" s="171">
        <v>2417.4345466566351</v>
      </c>
      <c r="Q794" s="171">
        <v>3219.138852902182</v>
      </c>
      <c r="R794" s="171">
        <v>4275.5055242312874</v>
      </c>
      <c r="S794" s="171">
        <v>5663.8725706303476</v>
      </c>
      <c r="T794" s="171">
        <v>7462.8300375708304</v>
      </c>
      <c r="U794" s="172">
        <v>0.35253514267793418</v>
      </c>
    </row>
    <row r="795" spans="1:21" x14ac:dyDescent="0.15">
      <c r="A795" s="110" t="s">
        <v>48</v>
      </c>
      <c r="B795" s="110" t="s">
        <v>120</v>
      </c>
      <c r="C795" s="110" t="s">
        <v>511</v>
      </c>
      <c r="D795" s="110" t="s">
        <v>43</v>
      </c>
      <c r="E795" s="110" t="s">
        <v>2</v>
      </c>
      <c r="F795" s="110" t="s">
        <v>43</v>
      </c>
      <c r="G795" s="171">
        <v>5.6425046740269327</v>
      </c>
      <c r="H795" s="171">
        <v>5.6286115329307211</v>
      </c>
      <c r="I795" s="171">
        <v>115.4917906390852</v>
      </c>
      <c r="J795" s="171">
        <v>111.8126457796876</v>
      </c>
      <c r="K795" s="171">
        <v>167.31066565421401</v>
      </c>
      <c r="L795" s="171">
        <v>234.53599978668481</v>
      </c>
      <c r="M795" s="171">
        <v>233.92215389047101</v>
      </c>
      <c r="N795" s="171">
        <v>328.00481120296172</v>
      </c>
      <c r="O795" s="171">
        <v>447.8200543734925</v>
      </c>
      <c r="P795" s="171">
        <v>607.67446129143286</v>
      </c>
      <c r="Q795" s="171">
        <v>820.16594515153724</v>
      </c>
      <c r="R795" s="171">
        <v>1101.7812439716899</v>
      </c>
      <c r="S795" s="171">
        <v>1473.92149498</v>
      </c>
      <c r="T795" s="171">
        <v>1960.8342243641871</v>
      </c>
      <c r="U795" s="172">
        <v>0.35490838994011292</v>
      </c>
    </row>
    <row r="796" spans="1:21" x14ac:dyDescent="0.15">
      <c r="A796" s="110" t="s">
        <v>48</v>
      </c>
      <c r="B796" s="110" t="s">
        <v>21</v>
      </c>
      <c r="C796" s="110" t="s">
        <v>511</v>
      </c>
      <c r="D796" s="110" t="s">
        <v>511</v>
      </c>
      <c r="E796" s="110" t="s">
        <v>2</v>
      </c>
      <c r="F796" s="110" t="s">
        <v>2</v>
      </c>
      <c r="G796" s="171">
        <v>210.90379505658399</v>
      </c>
      <c r="H796" s="171">
        <v>319.43196566534431</v>
      </c>
      <c r="I796" s="171">
        <v>439.50828898900272</v>
      </c>
      <c r="J796" s="171">
        <v>691.7037204606163</v>
      </c>
      <c r="K796" s="171">
        <v>1155.2600807602389</v>
      </c>
      <c r="L796" s="171">
        <v>1681.754417166014</v>
      </c>
      <c r="M796" s="171">
        <v>1742.8951273237731</v>
      </c>
      <c r="N796" s="171">
        <v>2362.5636313419468</v>
      </c>
      <c r="O796" s="171">
        <v>3056.623186442017</v>
      </c>
      <c r="P796" s="171">
        <v>3932.5351604911862</v>
      </c>
      <c r="Q796" s="171">
        <v>5034.1727521300591</v>
      </c>
      <c r="R796" s="171">
        <v>6415.6793845373113</v>
      </c>
      <c r="S796" s="171">
        <v>8143.0370338167413</v>
      </c>
      <c r="T796" s="171">
        <v>10281.843465951641</v>
      </c>
      <c r="U796" s="172">
        <v>0.28858848890707089</v>
      </c>
    </row>
    <row r="797" spans="1:21" x14ac:dyDescent="0.15">
      <c r="A797" s="110" t="s">
        <v>48</v>
      </c>
      <c r="B797" s="110" t="s">
        <v>30</v>
      </c>
      <c r="C797" s="110" t="s">
        <v>511</v>
      </c>
      <c r="D797" s="110" t="s">
        <v>509</v>
      </c>
      <c r="E797" s="110" t="s">
        <v>2</v>
      </c>
      <c r="F797" s="110" t="s">
        <v>41</v>
      </c>
      <c r="G797" s="171">
        <v>33.126250532447749</v>
      </c>
      <c r="H797" s="171">
        <v>44.05958147108197</v>
      </c>
      <c r="I797" s="171">
        <v>65.926243348350411</v>
      </c>
      <c r="J797" s="171">
        <v>142.50631324862141</v>
      </c>
      <c r="K797" s="171">
        <v>251.51276536254389</v>
      </c>
      <c r="L797" s="171">
        <v>469.07199957336962</v>
      </c>
      <c r="M797" s="171">
        <v>576.6453095904634</v>
      </c>
      <c r="N797" s="171">
        <v>813.62071910892564</v>
      </c>
      <c r="O797" s="171">
        <v>1140.6559231291219</v>
      </c>
      <c r="P797" s="171">
        <v>1590.065192962182</v>
      </c>
      <c r="Q797" s="171">
        <v>2205.469304501808</v>
      </c>
      <c r="R797" s="171">
        <v>3045.738156920554</v>
      </c>
      <c r="S797" s="171">
        <v>4189.8371680035498</v>
      </c>
      <c r="T797" s="171">
        <v>5734.0187441693251</v>
      </c>
      <c r="U797" s="172">
        <v>0.38837630172277549</v>
      </c>
    </row>
    <row r="798" spans="1:21" x14ac:dyDescent="0.15">
      <c r="A798" s="110" t="s">
        <v>48</v>
      </c>
      <c r="B798" s="110" t="s">
        <v>31</v>
      </c>
      <c r="C798" s="110" t="s">
        <v>511</v>
      </c>
      <c r="D798" s="110" t="s">
        <v>509</v>
      </c>
      <c r="E798" s="110" t="s">
        <v>2</v>
      </c>
      <c r="F798" s="110" t="s">
        <v>41</v>
      </c>
      <c r="G798" s="171">
        <v>33.126250532447749</v>
      </c>
      <c r="H798" s="171">
        <v>66.089372206622954</v>
      </c>
      <c r="I798" s="171">
        <v>142.84019392142591</v>
      </c>
      <c r="J798" s="171">
        <v>208.27845782490829</v>
      </c>
      <c r="K798" s="171">
        <v>338.99546635821139</v>
      </c>
      <c r="L798" s="171">
        <v>470.1628646886565</v>
      </c>
      <c r="M798" s="171">
        <v>468.93231779903732</v>
      </c>
      <c r="N798" s="171">
        <v>661.64250931310744</v>
      </c>
      <c r="O798" s="171">
        <v>927.59000541254989</v>
      </c>
      <c r="P798" s="171">
        <v>1293.0530154088681</v>
      </c>
      <c r="Q798" s="171">
        <v>1793.5042834722251</v>
      </c>
      <c r="R798" s="171">
        <v>2476.8172559108648</v>
      </c>
      <c r="S798" s="171">
        <v>3245.003532192462</v>
      </c>
      <c r="T798" s="171">
        <v>4218.9146775328591</v>
      </c>
      <c r="U798" s="172">
        <v>0.36866970368854468</v>
      </c>
    </row>
    <row r="799" spans="1:21" x14ac:dyDescent="0.15">
      <c r="A799" s="110" t="s">
        <v>48</v>
      </c>
      <c r="B799" s="110" t="s">
        <v>38</v>
      </c>
      <c r="C799" s="110" t="s">
        <v>511</v>
      </c>
      <c r="D799" s="110" t="s">
        <v>511</v>
      </c>
      <c r="E799" s="110" t="s">
        <v>2</v>
      </c>
      <c r="F799" s="110" t="s">
        <v>2</v>
      </c>
      <c r="G799" s="171">
        <v>0</v>
      </c>
      <c r="H799" s="171">
        <v>11.014895367770491</v>
      </c>
      <c r="I799" s="171">
        <v>10.987707224725071</v>
      </c>
      <c r="J799" s="171">
        <v>21.924048192095601</v>
      </c>
      <c r="K799" s="171">
        <v>43.741350497833722</v>
      </c>
      <c r="L799" s="171">
        <v>65.451906917214359</v>
      </c>
      <c r="M799" s="171">
        <v>65.280601085712846</v>
      </c>
      <c r="N799" s="171">
        <v>88.211148787469057</v>
      </c>
      <c r="O799" s="171">
        <v>113.4917111202882</v>
      </c>
      <c r="P799" s="171">
        <v>144.43755595025479</v>
      </c>
      <c r="Q799" s="171">
        <v>183.209430324745</v>
      </c>
      <c r="R799" s="171">
        <v>231.7192177301778</v>
      </c>
      <c r="S799" s="171">
        <v>292.32030788020148</v>
      </c>
      <c r="T799" s="171">
        <v>367.08538654541212</v>
      </c>
      <c r="U799" s="172">
        <v>0.27979503683475571</v>
      </c>
    </row>
    <row r="800" spans="1:21" x14ac:dyDescent="0.15">
      <c r="A800" s="110" t="s">
        <v>48</v>
      </c>
      <c r="B800" s="110" t="s">
        <v>113</v>
      </c>
      <c r="C800" s="110" t="s">
        <v>511</v>
      </c>
      <c r="D800" s="110" t="s">
        <v>509</v>
      </c>
      <c r="E800" s="110" t="s">
        <v>2</v>
      </c>
      <c r="F800" s="110" t="s">
        <v>41</v>
      </c>
      <c r="G800" s="171">
        <v>24.292583723795019</v>
      </c>
      <c r="H800" s="171">
        <v>24.232769809095078</v>
      </c>
      <c r="I800" s="171">
        <v>46.148370343845293</v>
      </c>
      <c r="J800" s="171">
        <v>43.848096384191209</v>
      </c>
      <c r="K800" s="171">
        <v>55.770221884738</v>
      </c>
      <c r="L800" s="171">
        <v>78.542288300657233</v>
      </c>
      <c r="M800" s="171">
        <v>78.336721302855409</v>
      </c>
      <c r="N800" s="171">
        <v>106.4434819221934</v>
      </c>
      <c r="O800" s="171">
        <v>140.07075444621191</v>
      </c>
      <c r="P800" s="171">
        <v>183.55388987118661</v>
      </c>
      <c r="Q800" s="171">
        <v>239.66093536215661</v>
      </c>
      <c r="R800" s="171">
        <v>311.90776169781759</v>
      </c>
      <c r="S800" s="171">
        <v>404.74277706178287</v>
      </c>
      <c r="T800" s="171">
        <v>522.55893967453972</v>
      </c>
      <c r="U800" s="172">
        <v>0.31141019590014701</v>
      </c>
    </row>
    <row r="801" spans="1:21" x14ac:dyDescent="0.15">
      <c r="A801" s="110" t="s">
        <v>48</v>
      </c>
      <c r="B801" s="110" t="s">
        <v>116</v>
      </c>
      <c r="C801" s="110" t="s">
        <v>511</v>
      </c>
      <c r="D801" s="110" t="s">
        <v>511</v>
      </c>
      <c r="E801" s="110" t="s">
        <v>2</v>
      </c>
      <c r="F801" s="110" t="s">
        <v>2</v>
      </c>
      <c r="G801" s="171">
        <v>2472.262964828531</v>
      </c>
      <c r="H801" s="171">
        <v>5349.6849802886381</v>
      </c>
      <c r="I801" s="171">
        <v>10156.06139470673</v>
      </c>
      <c r="J801" s="171">
        <v>17762.380452506721</v>
      </c>
      <c r="K801" s="171">
        <v>24746.89572147045</v>
      </c>
      <c r="L801" s="171">
        <v>35124.307924322457</v>
      </c>
      <c r="M801" s="171">
        <v>45096.413233579173</v>
      </c>
      <c r="N801" s="171">
        <v>57924.206308575252</v>
      </c>
      <c r="O801" s="171">
        <v>74941.875420246142</v>
      </c>
      <c r="P801" s="171">
        <v>96614.087363691273</v>
      </c>
      <c r="Q801" s="171">
        <v>124141.9335601294</v>
      </c>
      <c r="R801" s="171">
        <v>158938.48157750271</v>
      </c>
      <c r="S801" s="171">
        <v>202770.45007704131</v>
      </c>
      <c r="T801" s="171">
        <v>257341.56162178671</v>
      </c>
      <c r="U801" s="172">
        <v>0.28248578914750189</v>
      </c>
    </row>
    <row r="802" spans="1:21" x14ac:dyDescent="0.15">
      <c r="A802" s="110" t="s">
        <v>48</v>
      </c>
      <c r="B802" s="110" t="s">
        <v>472</v>
      </c>
      <c r="C802" s="110" t="s">
        <v>511</v>
      </c>
      <c r="D802" s="110" t="s">
        <v>511</v>
      </c>
      <c r="E802" s="110" t="s">
        <v>2</v>
      </c>
      <c r="F802" s="110" t="s">
        <v>2</v>
      </c>
      <c r="G802" s="171">
        <v>1.1042083510815921</v>
      </c>
      <c r="H802" s="171">
        <v>1.101489536777049</v>
      </c>
      <c r="I802" s="171">
        <v>1.098770722472507</v>
      </c>
      <c r="J802" s="171">
        <v>6.5772144576286813</v>
      </c>
      <c r="K802" s="171">
        <v>17.496540199133491</v>
      </c>
      <c r="L802" s="171">
        <v>37.089413919754797</v>
      </c>
      <c r="M802" s="171">
        <v>40.256370669522923</v>
      </c>
      <c r="N802" s="171">
        <v>54.65646988358737</v>
      </c>
      <c r="O802" s="171">
        <v>70.599958163534211</v>
      </c>
      <c r="P802" s="171">
        <v>90.172500909982631</v>
      </c>
      <c r="Q802" s="171">
        <v>114.76928519475889</v>
      </c>
      <c r="R802" s="171">
        <v>145.64558239939299</v>
      </c>
      <c r="S802" s="171">
        <v>184.34835968143079</v>
      </c>
      <c r="T802" s="171">
        <v>232.25771065763971</v>
      </c>
      <c r="U802" s="172">
        <v>0.28449863203431502</v>
      </c>
    </row>
    <row r="803" spans="1:21" x14ac:dyDescent="0.15">
      <c r="A803" s="110" t="s">
        <v>48</v>
      </c>
      <c r="B803" s="110" t="s">
        <v>80</v>
      </c>
      <c r="C803" s="110" t="s">
        <v>511</v>
      </c>
      <c r="D803" s="110" t="s">
        <v>511</v>
      </c>
      <c r="E803" s="110" t="s">
        <v>2</v>
      </c>
      <c r="F803" s="110" t="s">
        <v>2</v>
      </c>
      <c r="G803" s="171">
        <v>1.1042083510815921</v>
      </c>
      <c r="H803" s="171">
        <v>1.101489536777049</v>
      </c>
      <c r="I803" s="171">
        <v>1.098770722472507</v>
      </c>
      <c r="J803" s="171">
        <v>0</v>
      </c>
      <c r="K803" s="171">
        <v>1.093533762445843</v>
      </c>
      <c r="L803" s="171">
        <v>1.090865115286906</v>
      </c>
      <c r="M803" s="171">
        <v>1.0880100180952139</v>
      </c>
      <c r="N803" s="171">
        <v>1.4688712377895461</v>
      </c>
      <c r="O803" s="171">
        <v>1.8890384882213851</v>
      </c>
      <c r="P803" s="171">
        <v>2.4038403405117159</v>
      </c>
      <c r="Q803" s="171">
        <v>3.0495337356194172</v>
      </c>
      <c r="R803" s="171">
        <v>3.8582569154035351</v>
      </c>
      <c r="S803" s="171">
        <v>4.8696660145033688</v>
      </c>
      <c r="T803" s="171">
        <v>6.1180796338449364</v>
      </c>
      <c r="U803" s="172">
        <v>0.27979473376215219</v>
      </c>
    </row>
    <row r="804" spans="1:21" x14ac:dyDescent="0.15">
      <c r="A804" s="110" t="s">
        <v>48</v>
      </c>
      <c r="B804" s="110" t="s">
        <v>81</v>
      </c>
      <c r="C804" s="110" t="s">
        <v>511</v>
      </c>
      <c r="D804" s="110" t="s">
        <v>509</v>
      </c>
      <c r="E804" s="110" t="s">
        <v>2</v>
      </c>
      <c r="F804" s="110" t="s">
        <v>41</v>
      </c>
      <c r="G804" s="171">
        <v>12.14629186189751</v>
      </c>
      <c r="H804" s="171">
        <v>11.014895367770491</v>
      </c>
      <c r="I804" s="171">
        <v>21.975414449450131</v>
      </c>
      <c r="J804" s="171">
        <v>23.02025060170039</v>
      </c>
      <c r="K804" s="171">
        <v>13.12240514935012</v>
      </c>
      <c r="L804" s="171">
        <v>35.998548804467902</v>
      </c>
      <c r="M804" s="171">
        <v>35.904330597142057</v>
      </c>
      <c r="N804" s="171">
        <v>45.204037084663462</v>
      </c>
      <c r="O804" s="171">
        <v>56.631063813017839</v>
      </c>
      <c r="P804" s="171">
        <v>70.668351300593201</v>
      </c>
      <c r="Q804" s="171">
        <v>87.877340016624203</v>
      </c>
      <c r="R804" s="171">
        <v>108.9377797630479</v>
      </c>
      <c r="S804" s="171">
        <v>140.1148735556414</v>
      </c>
      <c r="T804" s="171">
        <v>180.85195390025021</v>
      </c>
      <c r="U804" s="172">
        <v>0.25982699550257449</v>
      </c>
    </row>
    <row r="805" spans="1:21" x14ac:dyDescent="0.15">
      <c r="A805" s="110" t="s">
        <v>48</v>
      </c>
      <c r="B805" s="110" t="s">
        <v>100</v>
      </c>
      <c r="C805" s="110" t="s">
        <v>511</v>
      </c>
      <c r="D805" s="110" t="s">
        <v>44</v>
      </c>
      <c r="E805" s="110" t="s">
        <v>2</v>
      </c>
      <c r="F805" s="110" t="s">
        <v>44</v>
      </c>
      <c r="G805" s="171">
        <v>298.13625479202977</v>
      </c>
      <c r="H805" s="171">
        <v>374.50644250419668</v>
      </c>
      <c r="I805" s="171">
        <v>483.45911788790301</v>
      </c>
      <c r="J805" s="171">
        <v>591.94930118658135</v>
      </c>
      <c r="K805" s="171">
        <v>919.66189421695401</v>
      </c>
      <c r="L805" s="171">
        <v>928.32621310915704</v>
      </c>
      <c r="M805" s="171">
        <v>1384.939831370448</v>
      </c>
      <c r="N805" s="171">
        <v>1675.5220895368341</v>
      </c>
      <c r="O805" s="171">
        <v>2020.0197618589791</v>
      </c>
      <c r="P805" s="171">
        <v>2427.5241577907591</v>
      </c>
      <c r="Q805" s="171">
        <v>2908.4304652665719</v>
      </c>
      <c r="R805" s="171">
        <v>3474.620587533338</v>
      </c>
      <c r="S805" s="171">
        <v>4139.4675135498874</v>
      </c>
      <c r="T805" s="171">
        <v>4909.2355149760679</v>
      </c>
      <c r="U805" s="172">
        <v>0.1981518195957683</v>
      </c>
    </row>
    <row r="806" spans="1:21" x14ac:dyDescent="0.15">
      <c r="A806" s="110" t="s">
        <v>65</v>
      </c>
      <c r="B806" s="110" t="s">
        <v>161</v>
      </c>
      <c r="C806" s="110" t="s">
        <v>42</v>
      </c>
      <c r="D806" s="110" t="s">
        <v>512</v>
      </c>
      <c r="E806" s="110" t="s">
        <v>42</v>
      </c>
      <c r="F806" s="110" t="s">
        <v>2</v>
      </c>
      <c r="G806" s="171">
        <v>0</v>
      </c>
      <c r="H806" s="171">
        <v>0</v>
      </c>
      <c r="I806" s="171">
        <v>0</v>
      </c>
      <c r="J806" s="171">
        <v>0</v>
      </c>
      <c r="K806" s="171">
        <v>0</v>
      </c>
      <c r="L806" s="171">
        <v>218.17302305738119</v>
      </c>
      <c r="M806" s="171">
        <v>272.00250452380351</v>
      </c>
      <c r="N806" s="171">
        <v>374.31265638023888</v>
      </c>
      <c r="O806" s="171">
        <v>490.90542304939203</v>
      </c>
      <c r="P806" s="171">
        <v>640.23316136901735</v>
      </c>
      <c r="Q806" s="171">
        <v>831.27343563488932</v>
      </c>
      <c r="R806" s="171">
        <v>1075.2652710631569</v>
      </c>
      <c r="S806" s="171">
        <v>1386.3895786408771</v>
      </c>
      <c r="T806" s="171">
        <v>1778.6888782623309</v>
      </c>
      <c r="U806" s="172">
        <v>0.30768719021727692</v>
      </c>
    </row>
    <row r="807" spans="1:21" x14ac:dyDescent="0.15">
      <c r="A807" s="110" t="s">
        <v>65</v>
      </c>
      <c r="B807" s="110" t="s">
        <v>162</v>
      </c>
      <c r="C807" s="110" t="s">
        <v>42</v>
      </c>
      <c r="D807" s="110" t="s">
        <v>512</v>
      </c>
      <c r="E807" s="110" t="s">
        <v>42</v>
      </c>
      <c r="F807" s="110" t="s">
        <v>2</v>
      </c>
      <c r="G807" s="171">
        <v>110.4208351081592</v>
      </c>
      <c r="H807" s="171">
        <v>330.44686103311483</v>
      </c>
      <c r="I807" s="171">
        <v>351.60663119120221</v>
      </c>
      <c r="J807" s="171">
        <v>427.51893974586432</v>
      </c>
      <c r="K807" s="171">
        <v>513.96086834954622</v>
      </c>
      <c r="L807" s="171">
        <v>665.42772032501261</v>
      </c>
      <c r="M807" s="171">
        <v>794.24731320950627</v>
      </c>
      <c r="N807" s="171">
        <v>1100.10956252101</v>
      </c>
      <c r="O807" s="171">
        <v>1453.1818384318631</v>
      </c>
      <c r="P807" s="171">
        <v>1909.5304321979929</v>
      </c>
      <c r="Q807" s="171">
        <v>2498.5429059051862</v>
      </c>
      <c r="R807" s="171">
        <v>3257.3922642542911</v>
      </c>
      <c r="S807" s="171">
        <v>4220.4013455133036</v>
      </c>
      <c r="T807" s="171">
        <v>5440.6491253496606</v>
      </c>
      <c r="U807" s="172">
        <v>0.31639127423258379</v>
      </c>
    </row>
    <row r="808" spans="1:21" x14ac:dyDescent="0.15">
      <c r="A808" s="110" t="s">
        <v>65</v>
      </c>
      <c r="B808" s="110" t="s">
        <v>30</v>
      </c>
      <c r="C808" s="110" t="s">
        <v>42</v>
      </c>
      <c r="D808" s="110" t="s">
        <v>509</v>
      </c>
      <c r="E808" s="110" t="s">
        <v>42</v>
      </c>
      <c r="F808" s="110" t="s">
        <v>41</v>
      </c>
      <c r="G808" s="171">
        <v>66.3</v>
      </c>
      <c r="H808" s="171">
        <v>275.37238419426228</v>
      </c>
      <c r="I808" s="171">
        <v>329.39372206622949</v>
      </c>
      <c r="J808" s="171">
        <v>438.21095589698388</v>
      </c>
      <c r="K808" s="171">
        <v>524.89620597400472</v>
      </c>
      <c r="L808" s="171">
        <v>687.24502263075078</v>
      </c>
      <c r="M808" s="171">
        <v>870.40801447617127</v>
      </c>
      <c r="N808" s="171">
        <v>1151.103313315416</v>
      </c>
      <c r="O808" s="171">
        <v>1513.02758984719</v>
      </c>
      <c r="P808" s="171">
        <v>1917.7796552066341</v>
      </c>
      <c r="Q808" s="171">
        <v>2374.6868756110021</v>
      </c>
      <c r="R808" s="171">
        <v>2931.2204205285911</v>
      </c>
      <c r="S808" s="171">
        <v>3608.4457034262232</v>
      </c>
      <c r="T808" s="171">
        <v>4423.7596749209242</v>
      </c>
      <c r="U808" s="172">
        <v>0.2614410192503045</v>
      </c>
    </row>
    <row r="809" spans="1:21" x14ac:dyDescent="0.15">
      <c r="A809" s="110" t="s">
        <v>65</v>
      </c>
      <c r="B809" s="110" t="s">
        <v>31</v>
      </c>
      <c r="C809" s="110" t="s">
        <v>42</v>
      </c>
      <c r="D809" s="110" t="s">
        <v>509</v>
      </c>
      <c r="E809" s="110" t="s">
        <v>42</v>
      </c>
      <c r="F809" s="110" t="s">
        <v>41</v>
      </c>
      <c r="G809" s="171">
        <v>199.9</v>
      </c>
      <c r="H809" s="171">
        <v>276.37238419426228</v>
      </c>
      <c r="I809" s="171">
        <v>440.19162942163939</v>
      </c>
      <c r="J809" s="171">
        <v>899.33245958881696</v>
      </c>
      <c r="K809" s="171">
        <v>996.11572382571717</v>
      </c>
      <c r="L809" s="171">
        <v>1124.591068745513</v>
      </c>
      <c r="M809" s="171">
        <v>1284.851821352353</v>
      </c>
      <c r="N809" s="171">
        <v>1664.920328255532</v>
      </c>
      <c r="O809" s="171">
        <v>2079.1027812627331</v>
      </c>
      <c r="P809" s="171">
        <v>2584.204870071007</v>
      </c>
      <c r="Q809" s="171">
        <v>3200.0521695662428</v>
      </c>
      <c r="R809" s="171">
        <v>3950.1972187858551</v>
      </c>
      <c r="S809" s="171">
        <v>4863.0274308327662</v>
      </c>
      <c r="T809" s="171">
        <v>5961.9930240419581</v>
      </c>
      <c r="U809" s="172">
        <v>0.24514455612727509</v>
      </c>
    </row>
    <row r="810" spans="1:21" x14ac:dyDescent="0.15">
      <c r="A810" s="110" t="s">
        <v>65</v>
      </c>
      <c r="B810" s="110" t="s">
        <v>37</v>
      </c>
      <c r="C810" s="110" t="s">
        <v>42</v>
      </c>
      <c r="D810" s="110" t="s">
        <v>509</v>
      </c>
      <c r="E810" s="110" t="s">
        <v>42</v>
      </c>
      <c r="F810" s="110" t="s">
        <v>41</v>
      </c>
      <c r="G810" s="171">
        <v>193.375</v>
      </c>
      <c r="H810" s="171">
        <v>165.22343051655741</v>
      </c>
      <c r="I810" s="171">
        <v>197.63623323973769</v>
      </c>
      <c r="J810" s="171">
        <v>241.01602574334109</v>
      </c>
      <c r="K810" s="171">
        <v>284.31877823591918</v>
      </c>
      <c r="L810" s="171">
        <v>370.89413919754799</v>
      </c>
      <c r="M810" s="171">
        <v>435.20400723808558</v>
      </c>
      <c r="N810" s="171">
        <v>572.26227871282958</v>
      </c>
      <c r="O810" s="171">
        <v>749.14657529585736</v>
      </c>
      <c r="P810" s="171">
        <v>946.87357442579491</v>
      </c>
      <c r="Q810" s="171">
        <v>1170.21080917569</v>
      </c>
      <c r="R810" s="171">
        <v>1442.7083139227659</v>
      </c>
      <c r="S810" s="171">
        <v>1774.790351066416</v>
      </c>
      <c r="T810" s="171">
        <v>2174.3029166063902</v>
      </c>
      <c r="U810" s="172">
        <v>0.25835703201828752</v>
      </c>
    </row>
    <row r="811" spans="1:21" x14ac:dyDescent="0.15">
      <c r="A811" s="110" t="s">
        <v>65</v>
      </c>
      <c r="B811" s="110" t="s">
        <v>130</v>
      </c>
      <c r="C811" s="110" t="s">
        <v>42</v>
      </c>
      <c r="D811" s="110" t="s">
        <v>42</v>
      </c>
      <c r="E811" s="110" t="s">
        <v>42</v>
      </c>
      <c r="F811" s="110" t="s">
        <v>42</v>
      </c>
      <c r="G811" s="171">
        <v>33.15</v>
      </c>
      <c r="H811" s="171">
        <v>220.29790735540979</v>
      </c>
      <c r="I811" s="171">
        <v>329.39372206622949</v>
      </c>
      <c r="J811" s="171">
        <v>492.9873253841069</v>
      </c>
      <c r="K811" s="171">
        <v>730.48055331382318</v>
      </c>
      <c r="L811" s="171">
        <v>1090.8651152869061</v>
      </c>
      <c r="M811" s="171">
        <v>1088.010018095214</v>
      </c>
      <c r="N811" s="171">
        <v>1489.0275070030109</v>
      </c>
      <c r="O811" s="171">
        <v>2025.1971692191621</v>
      </c>
      <c r="P811" s="171">
        <v>2741.089431899351</v>
      </c>
      <c r="Q811" s="171">
        <v>3696.1842849250338</v>
      </c>
      <c r="R811" s="171">
        <v>4968.6160352569059</v>
      </c>
      <c r="S811" s="171">
        <v>6616.4305059423959</v>
      </c>
      <c r="T811" s="171">
        <v>8574.2825274385359</v>
      </c>
      <c r="U811" s="172">
        <v>0.34301449302331771</v>
      </c>
    </row>
    <row r="812" spans="1:21" x14ac:dyDescent="0.15">
      <c r="A812" s="110" t="s">
        <v>65</v>
      </c>
      <c r="B812" s="110" t="s">
        <v>131</v>
      </c>
      <c r="C812" s="110" t="s">
        <v>42</v>
      </c>
      <c r="D812" s="110" t="s">
        <v>42</v>
      </c>
      <c r="E812" s="110" t="s">
        <v>42</v>
      </c>
      <c r="F812" s="110" t="s">
        <v>42</v>
      </c>
      <c r="G812" s="171">
        <v>55.25</v>
      </c>
      <c r="H812" s="171">
        <v>110.1489536777049</v>
      </c>
      <c r="I812" s="171">
        <v>494.09058309934431</v>
      </c>
      <c r="J812" s="171">
        <v>438.21095589698388</v>
      </c>
      <c r="K812" s="171">
        <v>437.41350497833719</v>
      </c>
      <c r="L812" s="171">
        <v>436.34604611476237</v>
      </c>
      <c r="M812" s="171">
        <v>435.20400723808558</v>
      </c>
      <c r="N812" s="171">
        <v>587.92691833461436</v>
      </c>
      <c r="O812" s="171">
        <v>791.86519676723378</v>
      </c>
      <c r="P812" s="171">
        <v>1063.9829738879021</v>
      </c>
      <c r="Q812" s="171">
        <v>1426.654412157458</v>
      </c>
      <c r="R812" s="171">
        <v>1909.285430153268</v>
      </c>
      <c r="S812" s="171">
        <v>2550.5700886289951</v>
      </c>
      <c r="T812" s="171">
        <v>3315.6463170085799</v>
      </c>
      <c r="U812" s="172">
        <v>0.33654069734139558</v>
      </c>
    </row>
    <row r="813" spans="1:21" x14ac:dyDescent="0.15">
      <c r="A813" s="110" t="s">
        <v>65</v>
      </c>
      <c r="B813" s="110" t="s">
        <v>36</v>
      </c>
      <c r="C813" s="110" t="s">
        <v>42</v>
      </c>
      <c r="D813" s="110" t="s">
        <v>513</v>
      </c>
      <c r="E813" s="110" t="s">
        <v>42</v>
      </c>
      <c r="F813" s="110" t="s">
        <v>41</v>
      </c>
      <c r="G813" s="171">
        <v>0</v>
      </c>
      <c r="H813" s="171">
        <v>0</v>
      </c>
      <c r="I813" s="171">
        <v>0</v>
      </c>
      <c r="J813" s="171">
        <v>0</v>
      </c>
      <c r="K813" s="171">
        <v>0</v>
      </c>
      <c r="L813" s="171">
        <v>0</v>
      </c>
      <c r="M813" s="171">
        <v>217.60200361904279</v>
      </c>
      <c r="N813" s="171">
        <v>293.4580138928564</v>
      </c>
      <c r="O813" s="171">
        <v>393.71811594293331</v>
      </c>
      <c r="P813" s="171">
        <v>509.64557509831468</v>
      </c>
      <c r="Q813" s="171">
        <v>644.63845485914419</v>
      </c>
      <c r="R813" s="171">
        <v>812.92050853421108</v>
      </c>
      <c r="S813" s="171">
        <v>1022.459457252263</v>
      </c>
      <c r="T813" s="171">
        <v>1280.192769471812</v>
      </c>
      <c r="U813" s="172">
        <v>0.28808534758470378</v>
      </c>
    </row>
    <row r="814" spans="1:21" x14ac:dyDescent="0.15">
      <c r="A814" s="110" t="s">
        <v>65</v>
      </c>
      <c r="B814" s="110" t="s">
        <v>52</v>
      </c>
      <c r="C814" s="110" t="s">
        <v>42</v>
      </c>
      <c r="D814" s="110" t="s">
        <v>42</v>
      </c>
      <c r="E814" s="110" t="s">
        <v>42</v>
      </c>
      <c r="F814" s="110" t="s">
        <v>42</v>
      </c>
      <c r="G814" s="171">
        <v>198.9</v>
      </c>
      <c r="H814" s="171">
        <v>418.56602397527871</v>
      </c>
      <c r="I814" s="171">
        <v>439.19162942163939</v>
      </c>
      <c r="J814" s="171">
        <v>569.67424266607907</v>
      </c>
      <c r="K814" s="171">
        <v>677.99093271642278</v>
      </c>
      <c r="L814" s="171">
        <v>872.69209222952486</v>
      </c>
      <c r="M814" s="171">
        <v>1088.010018095214</v>
      </c>
      <c r="N814" s="171">
        <v>1486.0595058939609</v>
      </c>
      <c r="O814" s="171">
        <v>2018.1781964264139</v>
      </c>
      <c r="P814" s="171">
        <v>2728.2403698609451</v>
      </c>
      <c r="Q814" s="171">
        <v>3673.9537939114248</v>
      </c>
      <c r="R814" s="171">
        <v>4931.1041386603956</v>
      </c>
      <c r="S814" s="171">
        <v>6581.1903460409649</v>
      </c>
      <c r="T814" s="171">
        <v>8547.428908460497</v>
      </c>
      <c r="U814" s="172">
        <v>0.34241280501326582</v>
      </c>
    </row>
    <row r="815" spans="1:21" x14ac:dyDescent="0.15">
      <c r="A815" s="110" t="s">
        <v>65</v>
      </c>
      <c r="B815" s="110" t="s">
        <v>140</v>
      </c>
      <c r="C815" s="110" t="s">
        <v>42</v>
      </c>
      <c r="D815" s="110" t="s">
        <v>42</v>
      </c>
      <c r="E815" s="110" t="s">
        <v>42</v>
      </c>
      <c r="F815" s="110" t="s">
        <v>42</v>
      </c>
      <c r="G815" s="171">
        <v>33.15</v>
      </c>
      <c r="H815" s="171">
        <v>33.044686103311477</v>
      </c>
      <c r="I815" s="171">
        <v>39.52724664794755</v>
      </c>
      <c r="J815" s="171">
        <v>65.731643384547581</v>
      </c>
      <c r="K815" s="171">
        <v>87.482700995667443</v>
      </c>
      <c r="L815" s="171">
        <v>109.08651152869059</v>
      </c>
      <c r="M815" s="171">
        <v>130.56120217142569</v>
      </c>
      <c r="N815" s="171">
        <v>175.34961149627921</v>
      </c>
      <c r="O815" s="171">
        <v>234.43082000778131</v>
      </c>
      <c r="P815" s="171">
        <v>312.27826088119849</v>
      </c>
      <c r="Q815" s="171">
        <v>414.72136942552032</v>
      </c>
      <c r="R815" s="171">
        <v>549.3384394220177</v>
      </c>
      <c r="S815" s="171">
        <v>725.99712315138424</v>
      </c>
      <c r="T815" s="171">
        <v>933.82698743260391</v>
      </c>
      <c r="U815" s="172">
        <v>0.3245385767536646</v>
      </c>
    </row>
    <row r="816" spans="1:21" x14ac:dyDescent="0.15">
      <c r="A816" s="110" t="s">
        <v>65</v>
      </c>
      <c r="B816" s="110" t="s">
        <v>81</v>
      </c>
      <c r="C816" s="110" t="s">
        <v>42</v>
      </c>
      <c r="D816" s="110" t="s">
        <v>509</v>
      </c>
      <c r="E816" s="110" t="s">
        <v>42</v>
      </c>
      <c r="F816" s="110" t="s">
        <v>41</v>
      </c>
      <c r="G816" s="171">
        <v>154.69999999999999</v>
      </c>
      <c r="H816" s="171">
        <v>55.074476838852462</v>
      </c>
      <c r="I816" s="171">
        <v>65.878744413245911</v>
      </c>
      <c r="J816" s="171">
        <v>98.597465076821379</v>
      </c>
      <c r="K816" s="171">
        <v>120.2887138690427</v>
      </c>
      <c r="L816" s="171">
        <v>163.62976729303591</v>
      </c>
      <c r="M816" s="171">
        <v>195.84180325713851</v>
      </c>
      <c r="N816" s="171">
        <v>257.54960233566851</v>
      </c>
      <c r="O816" s="171">
        <v>337.17334179933999</v>
      </c>
      <c r="P816" s="171">
        <v>426.27779656760077</v>
      </c>
      <c r="Q816" s="171">
        <v>527.03897988630899</v>
      </c>
      <c r="R816" s="171">
        <v>650.09687144378233</v>
      </c>
      <c r="S816" s="171">
        <v>799.86724011467254</v>
      </c>
      <c r="T816" s="171">
        <v>980.07898431189562</v>
      </c>
      <c r="U816" s="172">
        <v>0.25865861846447791</v>
      </c>
    </row>
    <row r="817" spans="1:21" x14ac:dyDescent="0.15">
      <c r="A817" s="110" t="s">
        <v>201</v>
      </c>
      <c r="B817" s="110" t="s">
        <v>161</v>
      </c>
      <c r="C817" s="110" t="s">
        <v>42</v>
      </c>
      <c r="D817" s="110" t="s">
        <v>512</v>
      </c>
      <c r="E817" s="110" t="s">
        <v>42</v>
      </c>
      <c r="F817" s="110" t="s">
        <v>2</v>
      </c>
      <c r="G817" s="171">
        <v>28.70941712812138</v>
      </c>
      <c r="H817" s="171">
        <v>57.277455912406559</v>
      </c>
      <c r="I817" s="171">
        <v>85.154730991619275</v>
      </c>
      <c r="J817" s="171">
        <v>109.620240960478</v>
      </c>
      <c r="K817" s="171">
        <v>0</v>
      </c>
      <c r="L817" s="171">
        <v>21.817302305738121</v>
      </c>
      <c r="M817" s="171">
        <v>32.640300542856423</v>
      </c>
      <c r="N817" s="171">
        <v>45.969078312626131</v>
      </c>
      <c r="O817" s="171">
        <v>61.946532612411602</v>
      </c>
      <c r="P817" s="171">
        <v>82.758321592726915</v>
      </c>
      <c r="Q817" s="171">
        <v>110.2576515499163</v>
      </c>
      <c r="R817" s="171">
        <v>146.52904047578031</v>
      </c>
      <c r="S817" s="171">
        <v>194.26414273706459</v>
      </c>
      <c r="T817" s="171">
        <v>256.16917285644558</v>
      </c>
      <c r="U817" s="172">
        <v>0.34222299182243088</v>
      </c>
    </row>
    <row r="818" spans="1:21" x14ac:dyDescent="0.15">
      <c r="A818" s="110" t="s">
        <v>201</v>
      </c>
      <c r="B818" s="110" t="s">
        <v>129</v>
      </c>
      <c r="C818" s="110" t="s">
        <v>42</v>
      </c>
      <c r="D818" s="110" t="s">
        <v>42</v>
      </c>
      <c r="E818" s="110" t="s">
        <v>42</v>
      </c>
      <c r="F818" s="110" t="s">
        <v>42</v>
      </c>
      <c r="G818" s="171">
        <v>0</v>
      </c>
      <c r="H818" s="171">
        <v>0</v>
      </c>
      <c r="I818" s="171">
        <v>0</v>
      </c>
      <c r="J818" s="171">
        <v>1.09552738974246</v>
      </c>
      <c r="K818" s="171">
        <v>1.093533762445843</v>
      </c>
      <c r="L818" s="171">
        <v>1.090865115286906</v>
      </c>
      <c r="M818" s="171">
        <v>10.880100180952139</v>
      </c>
      <c r="N818" s="171">
        <v>14.7876066228146</v>
      </c>
      <c r="O818" s="171">
        <v>20.040615869126931</v>
      </c>
      <c r="P818" s="171">
        <v>27.06313407182293</v>
      </c>
      <c r="Q818" s="171">
        <v>36.427035173736712</v>
      </c>
      <c r="R818" s="171">
        <v>48.925802277210217</v>
      </c>
      <c r="S818" s="171">
        <v>65.592878999705931</v>
      </c>
      <c r="T818" s="171">
        <v>85.568945333364368</v>
      </c>
      <c r="U818" s="172">
        <v>0.3426250785275482</v>
      </c>
    </row>
    <row r="819" spans="1:21" x14ac:dyDescent="0.15">
      <c r="A819" s="110" t="s">
        <v>201</v>
      </c>
      <c r="B819" s="110" t="s">
        <v>138</v>
      </c>
      <c r="C819" s="110" t="s">
        <v>42</v>
      </c>
      <c r="D819" s="110" t="s">
        <v>513</v>
      </c>
      <c r="E819" s="110" t="s">
        <v>42</v>
      </c>
      <c r="F819" s="110" t="s">
        <v>41</v>
      </c>
      <c r="G819" s="171">
        <v>99.45</v>
      </c>
      <c r="H819" s="171">
        <v>165.22343051655741</v>
      </c>
      <c r="I819" s="171">
        <v>214.10591934304921</v>
      </c>
      <c r="J819" s="171">
        <v>284.83712133303948</v>
      </c>
      <c r="K819" s="171">
        <v>251.51276536254389</v>
      </c>
      <c r="L819" s="171">
        <v>790.8772085830069</v>
      </c>
      <c r="M819" s="171">
        <v>1381.772722980922</v>
      </c>
      <c r="N819" s="171">
        <v>1914.9345550810031</v>
      </c>
      <c r="O819" s="171">
        <v>2645.765966825129</v>
      </c>
      <c r="P819" s="171">
        <v>3513.4248196581179</v>
      </c>
      <c r="Q819" s="171">
        <v>4563.3191425838613</v>
      </c>
      <c r="R819" s="171">
        <v>5913.3612945112563</v>
      </c>
      <c r="S819" s="171">
        <v>7645.8329431702959</v>
      </c>
      <c r="T819" s="171">
        <v>9837.0134306403233</v>
      </c>
      <c r="U819" s="172">
        <v>0.32365631389630328</v>
      </c>
    </row>
    <row r="820" spans="1:21" x14ac:dyDescent="0.15">
      <c r="A820" s="110" t="s">
        <v>201</v>
      </c>
      <c r="B820" s="110" t="s">
        <v>31</v>
      </c>
      <c r="C820" s="110" t="s">
        <v>42</v>
      </c>
      <c r="D820" s="110" t="s">
        <v>509</v>
      </c>
      <c r="E820" s="110" t="s">
        <v>42</v>
      </c>
      <c r="F820" s="110" t="s">
        <v>41</v>
      </c>
      <c r="G820" s="171">
        <v>254.15</v>
      </c>
      <c r="H820" s="171">
        <v>473.6405008141312</v>
      </c>
      <c r="I820" s="171">
        <v>790.54493295895088</v>
      </c>
      <c r="J820" s="171">
        <v>1172.2143070244319</v>
      </c>
      <c r="K820" s="171">
        <v>1563.7532802975561</v>
      </c>
      <c r="L820" s="171">
        <v>1810.836091376264</v>
      </c>
      <c r="M820" s="171">
        <v>2660.1844942427979</v>
      </c>
      <c r="N820" s="171">
        <v>3587.342751814142</v>
      </c>
      <c r="O820" s="171">
        <v>4824.2663190726762</v>
      </c>
      <c r="P820" s="171">
        <v>6239.877725926629</v>
      </c>
      <c r="Q820" s="171">
        <v>7895.707083145966</v>
      </c>
      <c r="R820" s="171">
        <v>9970.0965355110384</v>
      </c>
      <c r="S820" s="171">
        <v>12564.10892972661</v>
      </c>
      <c r="T820" s="171">
        <v>15761.7455671855</v>
      </c>
      <c r="U820" s="172">
        <v>0.28939104814106292</v>
      </c>
    </row>
    <row r="821" spans="1:21" x14ac:dyDescent="0.15">
      <c r="A821" s="110" t="s">
        <v>201</v>
      </c>
      <c r="B821" s="110" t="s">
        <v>37</v>
      </c>
      <c r="C821" s="110" t="s">
        <v>42</v>
      </c>
      <c r="D821" s="110" t="s">
        <v>509</v>
      </c>
      <c r="E821" s="110" t="s">
        <v>42</v>
      </c>
      <c r="F821" s="110" t="s">
        <v>41</v>
      </c>
      <c r="G821" s="171">
        <v>0</v>
      </c>
      <c r="H821" s="171">
        <v>0</v>
      </c>
      <c r="I821" s="171">
        <v>0</v>
      </c>
      <c r="J821" s="171">
        <v>10</v>
      </c>
      <c r="K821" s="171">
        <v>10</v>
      </c>
      <c r="L821" s="171">
        <v>10</v>
      </c>
      <c r="M821" s="171">
        <v>10</v>
      </c>
      <c r="N821" s="171">
        <v>13.403225353865579</v>
      </c>
      <c r="O821" s="171">
        <v>17.83852219692853</v>
      </c>
      <c r="P821" s="171">
        <v>23.578297728516642</v>
      </c>
      <c r="Q821" s="171">
        <v>30.95515102039478</v>
      </c>
      <c r="R821" s="171">
        <v>40.372188305964031</v>
      </c>
      <c r="S821" s="171">
        <v>52.314442657784262</v>
      </c>
      <c r="T821" s="171">
        <v>67.361386255039037</v>
      </c>
      <c r="U821" s="172">
        <v>0.3132409931171003</v>
      </c>
    </row>
    <row r="822" spans="1:21" x14ac:dyDescent="0.15">
      <c r="A822" s="110" t="s">
        <v>201</v>
      </c>
      <c r="B822" s="110" t="s">
        <v>203</v>
      </c>
      <c r="C822" s="110" t="s">
        <v>42</v>
      </c>
      <c r="D822" s="110" t="s">
        <v>42</v>
      </c>
      <c r="E822" s="110" t="s">
        <v>42</v>
      </c>
      <c r="F822" s="110" t="s">
        <v>42</v>
      </c>
      <c r="G822" s="171">
        <v>0</v>
      </c>
      <c r="H822" s="171">
        <v>0</v>
      </c>
      <c r="I822" s="171">
        <v>0</v>
      </c>
      <c r="J822" s="171">
        <v>0</v>
      </c>
      <c r="K822" s="171">
        <v>0</v>
      </c>
      <c r="L822" s="171">
        <v>10.90865115286906</v>
      </c>
      <c r="M822" s="171">
        <v>16.320150271428211</v>
      </c>
      <c r="N822" s="171">
        <v>22.546986365670531</v>
      </c>
      <c r="O822" s="171">
        <v>31.044978189213111</v>
      </c>
      <c r="P822" s="171">
        <v>42.513788058919587</v>
      </c>
      <c r="Q822" s="171">
        <v>58.04269360492772</v>
      </c>
      <c r="R822" s="171">
        <v>79.013308708810442</v>
      </c>
      <c r="S822" s="171">
        <v>107.2653605364857</v>
      </c>
      <c r="T822" s="171">
        <v>141.66964226643279</v>
      </c>
      <c r="U822" s="172">
        <v>0.36169219805111469</v>
      </c>
    </row>
    <row r="823" spans="1:21" x14ac:dyDescent="0.15">
      <c r="A823" s="110" t="s">
        <v>201</v>
      </c>
      <c r="B823" s="110" t="s">
        <v>113</v>
      </c>
      <c r="C823" s="110" t="s">
        <v>42</v>
      </c>
      <c r="D823" s="110" t="s">
        <v>509</v>
      </c>
      <c r="E823" s="110" t="s">
        <v>42</v>
      </c>
      <c r="F823" s="110" t="s">
        <v>41</v>
      </c>
      <c r="G823" s="171">
        <v>0</v>
      </c>
      <c r="H823" s="171">
        <v>0</v>
      </c>
      <c r="I823" s="171">
        <v>0</v>
      </c>
      <c r="J823" s="171">
        <v>0</v>
      </c>
      <c r="K823" s="171">
        <v>109.3533762445843</v>
      </c>
      <c r="L823" s="171">
        <v>147.26679056373229</v>
      </c>
      <c r="M823" s="171">
        <v>228.48210379999489</v>
      </c>
      <c r="N823" s="171">
        <v>303.50835698947787</v>
      </c>
      <c r="O823" s="171">
        <v>402.07713892193732</v>
      </c>
      <c r="P823" s="171">
        <v>513.60142985017853</v>
      </c>
      <c r="Q823" s="171">
        <v>641.9573278724265</v>
      </c>
      <c r="R823" s="171">
        <v>800.85589273355151</v>
      </c>
      <c r="S823" s="171">
        <v>997.25482788834154</v>
      </c>
      <c r="T823" s="171">
        <v>1236.456963538327</v>
      </c>
      <c r="U823" s="172">
        <v>0.27280236524365947</v>
      </c>
    </row>
    <row r="824" spans="1:21" x14ac:dyDescent="0.15">
      <c r="A824" s="110" t="s">
        <v>201</v>
      </c>
      <c r="B824" s="110" t="s">
        <v>131</v>
      </c>
      <c r="C824" s="110" t="s">
        <v>42</v>
      </c>
      <c r="D824" s="110" t="s">
        <v>42</v>
      </c>
      <c r="E824" s="110" t="s">
        <v>42</v>
      </c>
      <c r="F824" s="110" t="s">
        <v>42</v>
      </c>
      <c r="G824" s="171">
        <v>5.5250000000000004</v>
      </c>
      <c r="H824" s="171">
        <v>0</v>
      </c>
      <c r="I824" s="171">
        <v>0</v>
      </c>
      <c r="J824" s="171">
        <v>10</v>
      </c>
      <c r="K824" s="171">
        <v>20</v>
      </c>
      <c r="L824" s="171">
        <v>20</v>
      </c>
      <c r="M824" s="171">
        <v>20</v>
      </c>
      <c r="N824" s="171">
        <v>26.806450707731159</v>
      </c>
      <c r="O824" s="171">
        <v>35.677044393857052</v>
      </c>
      <c r="P824" s="171">
        <v>47.156595457033283</v>
      </c>
      <c r="Q824" s="171">
        <v>61.910302040789553</v>
      </c>
      <c r="R824" s="171">
        <v>80.744376611928061</v>
      </c>
      <c r="S824" s="171">
        <v>104.6288853155685</v>
      </c>
      <c r="T824" s="171">
        <v>134.7227725100781</v>
      </c>
      <c r="U824" s="172">
        <v>0.3132409931171003</v>
      </c>
    </row>
    <row r="825" spans="1:21" x14ac:dyDescent="0.15">
      <c r="A825" s="110" t="s">
        <v>201</v>
      </c>
      <c r="B825" s="110" t="s">
        <v>52</v>
      </c>
      <c r="C825" s="110" t="s">
        <v>42</v>
      </c>
      <c r="D825" s="110" t="s">
        <v>42</v>
      </c>
      <c r="E825" s="110" t="s">
        <v>42</v>
      </c>
      <c r="F825" s="110" t="s">
        <v>42</v>
      </c>
      <c r="G825" s="171">
        <v>140.87423999999999</v>
      </c>
      <c r="H825" s="171">
        <v>258.85004114260659</v>
      </c>
      <c r="I825" s="171">
        <v>296.45434985960662</v>
      </c>
      <c r="J825" s="171">
        <v>383.43458640986091</v>
      </c>
      <c r="K825" s="171">
        <v>404.60749210496192</v>
      </c>
      <c r="L825" s="171">
        <v>490.88930187910768</v>
      </c>
      <c r="M825" s="171">
        <v>805.1274133904584</v>
      </c>
      <c r="N825" s="171">
        <v>1111.479188970156</v>
      </c>
      <c r="O825" s="171">
        <v>1528.468756928846</v>
      </c>
      <c r="P825" s="171">
        <v>2089.2405815452921</v>
      </c>
      <c r="Q825" s="171">
        <v>2846.993941637515</v>
      </c>
      <c r="R825" s="171">
        <v>3868.9877820297679</v>
      </c>
      <c r="S825" s="171">
        <v>5230.4166320681552</v>
      </c>
      <c r="T825" s="171">
        <v>6879.5624573803852</v>
      </c>
      <c r="U825" s="172">
        <v>0.3586245493029947</v>
      </c>
    </row>
    <row r="826" spans="1:21" x14ac:dyDescent="0.15">
      <c r="A826" s="110" t="s">
        <v>201</v>
      </c>
      <c r="B826" s="110" t="s">
        <v>140</v>
      </c>
      <c r="C826" s="110" t="s">
        <v>42</v>
      </c>
      <c r="D826" s="110" t="s">
        <v>42</v>
      </c>
      <c r="E826" s="110" t="s">
        <v>42</v>
      </c>
      <c r="F826" s="110" t="s">
        <v>42</v>
      </c>
      <c r="G826" s="171">
        <v>23.204999999999998</v>
      </c>
      <c r="H826" s="171">
        <v>23.13128027231803</v>
      </c>
      <c r="I826" s="171">
        <v>34.037351280177063</v>
      </c>
      <c r="J826" s="171">
        <v>1.09552738974246</v>
      </c>
      <c r="K826" s="171">
        <v>22.964209011362701</v>
      </c>
      <c r="L826" s="171">
        <v>33.816818573894082</v>
      </c>
      <c r="M826" s="171">
        <v>45.696420759998993</v>
      </c>
      <c r="N826" s="171">
        <v>62.04181874472777</v>
      </c>
      <c r="O826" s="171">
        <v>84.0062671195723</v>
      </c>
      <c r="P826" s="171">
        <v>113.16664595621521</v>
      </c>
      <c r="Q826" s="171">
        <v>152.10789131637441</v>
      </c>
      <c r="R826" s="171">
        <v>204.03604026975259</v>
      </c>
      <c r="S826" s="171">
        <v>273.17135046539153</v>
      </c>
      <c r="T826" s="171">
        <v>355.88787987708082</v>
      </c>
      <c r="U826" s="172">
        <v>0.3407484007604995</v>
      </c>
    </row>
    <row r="827" spans="1:21" x14ac:dyDescent="0.15">
      <c r="A827" s="110" t="s">
        <v>201</v>
      </c>
      <c r="B827" s="110" t="s">
        <v>81</v>
      </c>
      <c r="C827" s="110" t="s">
        <v>42</v>
      </c>
      <c r="D827" s="110" t="s">
        <v>509</v>
      </c>
      <c r="E827" s="110" t="s">
        <v>42</v>
      </c>
      <c r="F827" s="110" t="s">
        <v>41</v>
      </c>
      <c r="G827" s="171">
        <v>24.862500000000001</v>
      </c>
      <c r="H827" s="171">
        <v>57.828200680795092</v>
      </c>
      <c r="I827" s="171">
        <v>68.623692097131155</v>
      </c>
      <c r="J827" s="171">
        <v>84.903372705040624</v>
      </c>
      <c r="K827" s="171">
        <v>2.733834406114608</v>
      </c>
      <c r="L827" s="171">
        <v>368.1669764093308</v>
      </c>
      <c r="M827" s="171">
        <v>549.44505913808314</v>
      </c>
      <c r="N827" s="171">
        <v>729.72473637549706</v>
      </c>
      <c r="O827" s="171">
        <v>966.41269269748</v>
      </c>
      <c r="P827" s="171">
        <v>1234.332338953875</v>
      </c>
      <c r="Q827" s="171">
        <v>1542.8310927801349</v>
      </c>
      <c r="R827" s="171">
        <v>1924.9450167653199</v>
      </c>
      <c r="S827" s="171">
        <v>2396.4639800499899</v>
      </c>
      <c r="T827" s="171">
        <v>2970.6133198754169</v>
      </c>
      <c r="U827" s="172">
        <v>0.27263282755769641</v>
      </c>
    </row>
    <row r="828" spans="1:21" x14ac:dyDescent="0.15">
      <c r="A828" s="110" t="s">
        <v>49</v>
      </c>
      <c r="B828" s="110" t="s">
        <v>135</v>
      </c>
      <c r="C828" s="110" t="s">
        <v>509</v>
      </c>
      <c r="D828" s="110" t="s">
        <v>509</v>
      </c>
      <c r="E828" s="110" t="s">
        <v>41</v>
      </c>
      <c r="F828" s="110" t="s">
        <v>41</v>
      </c>
      <c r="G828" s="171">
        <v>4000</v>
      </c>
      <c r="H828" s="171">
        <v>6000</v>
      </c>
      <c r="I828" s="171">
        <v>9000</v>
      </c>
      <c r="J828" s="171">
        <v>12600</v>
      </c>
      <c r="K828" s="171">
        <v>15000</v>
      </c>
      <c r="L828" s="171">
        <v>20800</v>
      </c>
      <c r="M828" s="171">
        <v>27100</v>
      </c>
      <c r="N828" s="171">
        <v>36585</v>
      </c>
      <c r="O828" s="171">
        <v>49389.75</v>
      </c>
      <c r="P828" s="171">
        <v>66676.162500000006</v>
      </c>
      <c r="Q828" s="171">
        <v>90012.819375000021</v>
      </c>
      <c r="R828" s="171">
        <v>120219.73654779419</v>
      </c>
      <c r="S828" s="171">
        <v>158901.99366715399</v>
      </c>
      <c r="T828" s="171">
        <v>207924.93636776661</v>
      </c>
      <c r="U828" s="172">
        <v>0.33788755001014731</v>
      </c>
    </row>
    <row r="829" spans="1:21" x14ac:dyDescent="0.15">
      <c r="A829" s="110" t="s">
        <v>49</v>
      </c>
      <c r="B829" s="110" t="s">
        <v>19</v>
      </c>
      <c r="C829" s="110" t="s">
        <v>509</v>
      </c>
      <c r="D829" s="110" t="s">
        <v>44</v>
      </c>
      <c r="E829" s="110" t="s">
        <v>41</v>
      </c>
      <c r="F829" s="110" t="s">
        <v>44</v>
      </c>
      <c r="G829" s="171">
        <v>1499.45</v>
      </c>
      <c r="H829" s="171">
        <v>1965.2234305165571</v>
      </c>
      <c r="I829" s="171">
        <v>2453.7170702975741</v>
      </c>
      <c r="J829" s="171">
        <v>6153.373834563944</v>
      </c>
      <c r="K829" s="171">
        <v>6164.0300643668761</v>
      </c>
      <c r="L829" s="171">
        <v>6152.7211161401656</v>
      </c>
      <c r="M829" s="171">
        <v>7152.32140253333</v>
      </c>
      <c r="N829" s="171">
        <v>9250.3406030456554</v>
      </c>
      <c r="O829" s="171">
        <v>11924.135801913329</v>
      </c>
      <c r="P829" s="171">
        <v>15320.44951526261</v>
      </c>
      <c r="Q829" s="171">
        <v>19620.325596072351</v>
      </c>
      <c r="R829" s="171">
        <v>25046.391907089292</v>
      </c>
      <c r="S829" s="171">
        <v>31871.435472508889</v>
      </c>
      <c r="T829" s="171">
        <v>40427.505878439282</v>
      </c>
      <c r="U829" s="172">
        <v>0.28074131093153692</v>
      </c>
    </row>
    <row r="830" spans="1:21" x14ac:dyDescent="0.15">
      <c r="A830" s="110" t="s">
        <v>49</v>
      </c>
      <c r="B830" s="110" t="s">
        <v>25</v>
      </c>
      <c r="C830" s="110" t="s">
        <v>509</v>
      </c>
      <c r="D830" s="110" t="s">
        <v>509</v>
      </c>
      <c r="E830" s="110" t="s">
        <v>41</v>
      </c>
      <c r="F830" s="110" t="s">
        <v>41</v>
      </c>
      <c r="G830" s="171">
        <v>0</v>
      </c>
      <c r="H830" s="171">
        <v>0</v>
      </c>
      <c r="I830" s="171">
        <v>0</v>
      </c>
      <c r="J830" s="171">
        <v>0</v>
      </c>
      <c r="K830" s="171">
        <v>0</v>
      </c>
      <c r="L830" s="171">
        <v>20000</v>
      </c>
      <c r="M830" s="171">
        <v>30000</v>
      </c>
      <c r="N830" s="171">
        <v>40500</v>
      </c>
      <c r="O830" s="171">
        <v>54675</v>
      </c>
      <c r="P830" s="171">
        <v>73811.25</v>
      </c>
      <c r="Q830" s="171">
        <v>99645.1875</v>
      </c>
      <c r="R830" s="171">
        <v>133084.57920420021</v>
      </c>
      <c r="S830" s="171">
        <v>175906.26605219999</v>
      </c>
      <c r="T830" s="171">
        <v>230175.20631118081</v>
      </c>
      <c r="U830" s="172">
        <v>0.33788755001014731</v>
      </c>
    </row>
    <row r="831" spans="1:21" x14ac:dyDescent="0.15">
      <c r="A831" s="110" t="s">
        <v>49</v>
      </c>
      <c r="B831" s="110" t="s">
        <v>30</v>
      </c>
      <c r="C831" s="110" t="s">
        <v>509</v>
      </c>
      <c r="D831" s="110" t="s">
        <v>509</v>
      </c>
      <c r="E831" s="110" t="s">
        <v>41</v>
      </c>
      <c r="F831" s="110" t="s">
        <v>41</v>
      </c>
      <c r="G831" s="171">
        <v>4165.6312526622387</v>
      </c>
      <c r="H831" s="171">
        <v>6176.2383258843283</v>
      </c>
      <c r="I831" s="171">
        <v>9186.7910228203255</v>
      </c>
      <c r="J831" s="171">
        <v>12808.226936311659</v>
      </c>
      <c r="K831" s="171">
        <v>16400.181960968341</v>
      </c>
      <c r="L831" s="171">
        <v>22610.11401268746</v>
      </c>
      <c r="M831" s="171">
        <v>29563.441131237709</v>
      </c>
      <c r="N831" s="171">
        <v>39841.652641756613</v>
      </c>
      <c r="O831" s="171">
        <v>53695.978821186982</v>
      </c>
      <c r="P831" s="171">
        <v>72372.422812479126</v>
      </c>
      <c r="Q831" s="171">
        <v>97551.420449758458</v>
      </c>
      <c r="R831" s="171">
        <v>130115.95910542989</v>
      </c>
      <c r="S831" s="171">
        <v>171787.03670680759</v>
      </c>
      <c r="T831" s="171">
        <v>224560.88103750441</v>
      </c>
      <c r="U831" s="172">
        <v>0.33597095731473048</v>
      </c>
    </row>
    <row r="832" spans="1:21" x14ac:dyDescent="0.15">
      <c r="A832" s="110" t="s">
        <v>49</v>
      </c>
      <c r="B832" s="110" t="s">
        <v>200</v>
      </c>
      <c r="C832" s="110" t="s">
        <v>509</v>
      </c>
      <c r="D832" s="110" t="s">
        <v>509</v>
      </c>
      <c r="E832" s="110" t="s">
        <v>41</v>
      </c>
      <c r="F832" s="110" t="s">
        <v>41</v>
      </c>
      <c r="G832" s="171">
        <v>0</v>
      </c>
      <c r="H832" s="171">
        <v>0</v>
      </c>
      <c r="I832" s="171">
        <v>0</v>
      </c>
      <c r="J832" s="171">
        <v>0</v>
      </c>
      <c r="K832" s="171">
        <v>0</v>
      </c>
      <c r="L832" s="171">
        <v>0</v>
      </c>
      <c r="M832" s="171">
        <v>141.44130235237779</v>
      </c>
      <c r="N832" s="171">
        <v>186.22771298790889</v>
      </c>
      <c r="O832" s="171">
        <v>244.3566811221898</v>
      </c>
      <c r="P832" s="171">
        <v>313.27138974834901</v>
      </c>
      <c r="Q832" s="171">
        <v>388.39610987178361</v>
      </c>
      <c r="R832" s="171">
        <v>480.43797854620198</v>
      </c>
      <c r="S832" s="171">
        <v>593.04326371698858</v>
      </c>
      <c r="T832" s="171">
        <v>728.98135768969507</v>
      </c>
      <c r="U832" s="172">
        <v>0.26396285384511597</v>
      </c>
    </row>
    <row r="833" spans="1:21" x14ac:dyDescent="0.15">
      <c r="A833" s="110" t="s">
        <v>49</v>
      </c>
      <c r="B833" s="110" t="s">
        <v>37</v>
      </c>
      <c r="C833" s="110" t="s">
        <v>509</v>
      </c>
      <c r="D833" s="110" t="s">
        <v>509</v>
      </c>
      <c r="E833" s="110" t="s">
        <v>41</v>
      </c>
      <c r="F833" s="110" t="s">
        <v>41</v>
      </c>
      <c r="G833" s="171">
        <v>0</v>
      </c>
      <c r="H833" s="171">
        <v>0</v>
      </c>
      <c r="I833" s="171">
        <v>0</v>
      </c>
      <c r="J833" s="171">
        <v>10.910502582796379</v>
      </c>
      <c r="K833" s="171">
        <v>10.88394153762348</v>
      </c>
      <c r="L833" s="171">
        <v>10.857380492450581</v>
      </c>
      <c r="M833" s="171">
        <v>6.5280601085712844</v>
      </c>
      <c r="N833" s="171">
        <v>7.7670291555255861</v>
      </c>
      <c r="O833" s="171">
        <v>9.2080954575639193</v>
      </c>
      <c r="P833" s="171">
        <v>10.88521418026672</v>
      </c>
      <c r="Q833" s="171">
        <v>12.83600007371435</v>
      </c>
      <c r="R833" s="171">
        <v>15.103379782388521</v>
      </c>
      <c r="S833" s="171">
        <v>17.735488829885551</v>
      </c>
      <c r="T833" s="171">
        <v>20.739627470233611</v>
      </c>
      <c r="U833" s="172">
        <v>0.17955090094729531</v>
      </c>
    </row>
    <row r="834" spans="1:21" x14ac:dyDescent="0.15">
      <c r="A834" s="110" t="s">
        <v>49</v>
      </c>
      <c r="B834" s="110" t="s">
        <v>113</v>
      </c>
      <c r="C834" s="110" t="s">
        <v>509</v>
      </c>
      <c r="D834" s="110" t="s">
        <v>509</v>
      </c>
      <c r="E834" s="110" t="s">
        <v>41</v>
      </c>
      <c r="F834" s="110" t="s">
        <v>41</v>
      </c>
      <c r="G834" s="171">
        <v>143.54708564060689</v>
      </c>
      <c r="H834" s="171">
        <v>2143.1936397810159</v>
      </c>
      <c r="I834" s="171">
        <v>3197.7787300450509</v>
      </c>
      <c r="J834" s="171">
        <v>4451.164530113052</v>
      </c>
      <c r="K834" s="171">
        <v>6261.5127653625441</v>
      </c>
      <c r="L834" s="171">
        <v>8650.8989765159877</v>
      </c>
      <c r="M834" s="171">
        <v>11259.04330597142</v>
      </c>
      <c r="N834" s="171">
        <v>15149.12385353506</v>
      </c>
      <c r="O834" s="171">
        <v>20403.189130892821</v>
      </c>
      <c r="P834" s="171">
        <v>27480.59347711705</v>
      </c>
      <c r="Q834" s="171">
        <v>37015.142653192372</v>
      </c>
      <c r="R834" s="171">
        <v>49344.119258924969</v>
      </c>
      <c r="S834" s="171">
        <v>65119.814201914269</v>
      </c>
      <c r="T834" s="171">
        <v>85097.177929105019</v>
      </c>
      <c r="U834" s="172">
        <v>0.33501967710815128</v>
      </c>
    </row>
    <row r="835" spans="1:21" x14ac:dyDescent="0.15">
      <c r="A835" s="110" t="s">
        <v>49</v>
      </c>
      <c r="B835" s="110" t="s">
        <v>99</v>
      </c>
      <c r="C835" s="110" t="s">
        <v>509</v>
      </c>
      <c r="D835" s="110" t="s">
        <v>509</v>
      </c>
      <c r="E835" s="110" t="s">
        <v>41</v>
      </c>
      <c r="F835" s="110" t="s">
        <v>41</v>
      </c>
      <c r="G835" s="171">
        <v>0</v>
      </c>
      <c r="H835" s="171">
        <v>0</v>
      </c>
      <c r="I835" s="171">
        <v>0</v>
      </c>
      <c r="J835" s="171">
        <v>0</v>
      </c>
      <c r="K835" s="171">
        <v>10.93533762445843</v>
      </c>
      <c r="L835" s="171">
        <v>10.90865115286906</v>
      </c>
      <c r="M835" s="171">
        <v>10.880100180952139</v>
      </c>
      <c r="N835" s="171">
        <v>14.285319471279429</v>
      </c>
      <c r="O835" s="171">
        <v>18.696671412889831</v>
      </c>
      <c r="P835" s="171">
        <v>23.915054941716111</v>
      </c>
      <c r="Q835" s="171">
        <v>29.590727548813511</v>
      </c>
      <c r="R835" s="171">
        <v>36.539057309697959</v>
      </c>
      <c r="S835" s="171">
        <v>45.035530903316143</v>
      </c>
      <c r="T835" s="171">
        <v>55.277010072865352</v>
      </c>
      <c r="U835" s="172">
        <v>0.26137587777774712</v>
      </c>
    </row>
    <row r="836" spans="1:21" x14ac:dyDescent="0.15">
      <c r="A836" s="110" t="s">
        <v>49</v>
      </c>
      <c r="B836" s="110" t="s">
        <v>81</v>
      </c>
      <c r="C836" s="110" t="s">
        <v>509</v>
      </c>
      <c r="D836" s="110" t="s">
        <v>509</v>
      </c>
      <c r="E836" s="110" t="s">
        <v>41</v>
      </c>
      <c r="F836" s="110" t="s">
        <v>41</v>
      </c>
      <c r="G836" s="171">
        <v>16952.472590120651</v>
      </c>
      <c r="H836" s="171">
        <v>26207.864119270289</v>
      </c>
      <c r="I836" s="171">
        <v>55531.559844290183</v>
      </c>
      <c r="J836" s="171">
        <v>69366.63122644226</v>
      </c>
      <c r="K836" s="171">
        <v>85333.507492377204</v>
      </c>
      <c r="L836" s="171">
        <v>115907.4346851623</v>
      </c>
      <c r="M836" s="171">
        <v>154728.2115306606</v>
      </c>
      <c r="N836" s="171">
        <v>207029.46928358081</v>
      </c>
      <c r="O836" s="171">
        <v>276867.45889087807</v>
      </c>
      <c r="P836" s="171">
        <v>370098.87177023332</v>
      </c>
      <c r="Q836" s="171">
        <v>494528.06040820113</v>
      </c>
      <c r="R836" s="171">
        <v>654931.37263197836</v>
      </c>
      <c r="S836" s="171">
        <v>860479.49771842931</v>
      </c>
      <c r="T836" s="171">
        <v>1120438.4994972199</v>
      </c>
      <c r="U836" s="172">
        <v>0.32687868245442808</v>
      </c>
    </row>
    <row r="837" spans="1:21" x14ac:dyDescent="0.15">
      <c r="A837" s="110" t="s">
        <v>49</v>
      </c>
      <c r="B837" s="110" t="s">
        <v>100</v>
      </c>
      <c r="C837" s="110" t="s">
        <v>509</v>
      </c>
      <c r="D837" s="110" t="s">
        <v>44</v>
      </c>
      <c r="E837" s="110" t="s">
        <v>41</v>
      </c>
      <c r="F837" s="110" t="s">
        <v>44</v>
      </c>
      <c r="G837" s="171">
        <v>10200</v>
      </c>
      <c r="H837" s="171">
        <v>20700</v>
      </c>
      <c r="I837" s="171">
        <v>51209.797907355409</v>
      </c>
      <c r="J837" s="171">
        <v>52427.702943025317</v>
      </c>
      <c r="K837" s="171">
        <v>53448.99546635821</v>
      </c>
      <c r="L837" s="171">
        <v>72246.346046114762</v>
      </c>
      <c r="M837" s="171">
        <v>86510.484608323794</v>
      </c>
      <c r="N837" s="171">
        <v>110169.5044508509</v>
      </c>
      <c r="O837" s="171">
        <v>140214.0084260522</v>
      </c>
      <c r="P837" s="171">
        <v>178286.429514419</v>
      </c>
      <c r="Q837" s="171">
        <v>226434.2158505712</v>
      </c>
      <c r="R837" s="171">
        <v>287191.14618904481</v>
      </c>
      <c r="S837" s="171">
        <v>363613.27795377752</v>
      </c>
      <c r="T837" s="171">
        <v>459475.44669009029</v>
      </c>
      <c r="U837" s="172">
        <v>0.2694017144812757</v>
      </c>
    </row>
    <row r="838" spans="1:21" x14ac:dyDescent="0.15">
      <c r="A838" s="110" t="s">
        <v>50</v>
      </c>
      <c r="B838" s="110" t="s">
        <v>21</v>
      </c>
      <c r="C838" s="110" t="s">
        <v>42</v>
      </c>
      <c r="D838" s="110" t="s">
        <v>511</v>
      </c>
      <c r="E838" s="110" t="s">
        <v>42</v>
      </c>
      <c r="F838" s="110" t="s">
        <v>2</v>
      </c>
      <c r="G838" s="171">
        <v>0</v>
      </c>
      <c r="H838" s="171">
        <v>0</v>
      </c>
      <c r="I838" s="171">
        <v>0</v>
      </c>
      <c r="J838" s="171">
        <v>43.848096384191209</v>
      </c>
      <c r="K838" s="171">
        <v>43.741350497833722</v>
      </c>
      <c r="L838" s="171">
        <v>43.634604611476242</v>
      </c>
      <c r="M838" s="171">
        <v>48.960450814284627</v>
      </c>
      <c r="N838" s="171">
        <v>67.036077160496333</v>
      </c>
      <c r="O838" s="171">
        <v>87.915345048784147</v>
      </c>
      <c r="P838" s="171">
        <v>115.0458056401807</v>
      </c>
      <c r="Q838" s="171">
        <v>150.2342895497828</v>
      </c>
      <c r="R838" s="171">
        <v>195.79509650092569</v>
      </c>
      <c r="S838" s="171">
        <v>254.68046330011731</v>
      </c>
      <c r="T838" s="171">
        <v>329.59236313080748</v>
      </c>
      <c r="U838" s="172">
        <v>0.31312035405273142</v>
      </c>
    </row>
    <row r="839" spans="1:21" x14ac:dyDescent="0.15">
      <c r="A839" s="110" t="s">
        <v>50</v>
      </c>
      <c r="B839" s="110" t="s">
        <v>179</v>
      </c>
      <c r="C839" s="110" t="s">
        <v>42</v>
      </c>
      <c r="D839" s="110" t="s">
        <v>515</v>
      </c>
      <c r="E839" s="110" t="s">
        <v>42</v>
      </c>
      <c r="F839" s="110" t="s">
        <v>18</v>
      </c>
      <c r="G839" s="171">
        <v>0</v>
      </c>
      <c r="H839" s="171">
        <v>0</v>
      </c>
      <c r="I839" s="171">
        <v>0</v>
      </c>
      <c r="J839" s="171">
        <v>0</v>
      </c>
      <c r="K839" s="171">
        <v>2.5151276536254392</v>
      </c>
      <c r="L839" s="171">
        <v>2.508989765159884</v>
      </c>
      <c r="M839" s="171">
        <v>2.1760200361904278</v>
      </c>
      <c r="N839" s="171">
        <v>3.3237097680716929</v>
      </c>
      <c r="O839" s="171">
        <v>5.0812919183638936</v>
      </c>
      <c r="P839" s="171">
        <v>7.706975416031498</v>
      </c>
      <c r="Q839" s="171">
        <v>11.4599073010884</v>
      </c>
      <c r="R839" s="171">
        <v>16.973746137352311</v>
      </c>
      <c r="S839" s="171">
        <v>24.488944271053199</v>
      </c>
      <c r="T839" s="171">
        <v>34.120251635280908</v>
      </c>
      <c r="U839" s="172">
        <v>0.48171333963946128</v>
      </c>
    </row>
    <row r="840" spans="1:21" x14ac:dyDescent="0.15">
      <c r="A840" s="110" t="s">
        <v>50</v>
      </c>
      <c r="B840" s="110" t="s">
        <v>183</v>
      </c>
      <c r="C840" s="110" t="s">
        <v>42</v>
      </c>
      <c r="D840" s="110" t="s">
        <v>513</v>
      </c>
      <c r="E840" s="110" t="s">
        <v>42</v>
      </c>
      <c r="F840" s="110" t="s">
        <v>41</v>
      </c>
      <c r="G840" s="171">
        <v>4.9724999999999998E-2</v>
      </c>
      <c r="H840" s="171">
        <v>4.9567029154967218E-2</v>
      </c>
      <c r="I840" s="171">
        <v>4.9409058309934431E-2</v>
      </c>
      <c r="J840" s="171">
        <v>1.09552738974246</v>
      </c>
      <c r="K840" s="171">
        <v>1.093533762445843</v>
      </c>
      <c r="L840" s="171">
        <v>2.181730230573812</v>
      </c>
      <c r="M840" s="171">
        <v>2.1760200361904278</v>
      </c>
      <c r="N840" s="171">
        <v>2.9411668654621641</v>
      </c>
      <c r="O840" s="171">
        <v>3.9624579684467962</v>
      </c>
      <c r="P840" s="171">
        <v>5.1573394103626704</v>
      </c>
      <c r="Q840" s="171">
        <v>6.5653954613734404</v>
      </c>
      <c r="R840" s="171">
        <v>8.3386143405225202</v>
      </c>
      <c r="S840" s="171">
        <v>10.568260657380989</v>
      </c>
      <c r="T840" s="171">
        <v>13.33193896564681</v>
      </c>
      <c r="U840" s="172">
        <v>0.295571809427007</v>
      </c>
    </row>
    <row r="841" spans="1:21" x14ac:dyDescent="0.15">
      <c r="A841" s="110" t="s">
        <v>50</v>
      </c>
      <c r="B841" s="110" t="s">
        <v>30</v>
      </c>
      <c r="C841" s="110" t="s">
        <v>42</v>
      </c>
      <c r="D841" s="110" t="s">
        <v>509</v>
      </c>
      <c r="E841" s="110" t="s">
        <v>42</v>
      </c>
      <c r="F841" s="110" t="s">
        <v>41</v>
      </c>
      <c r="G841" s="171">
        <v>71.750964999999994</v>
      </c>
      <c r="H841" s="171">
        <v>90.542439923073459</v>
      </c>
      <c r="I841" s="171">
        <v>68.074702560354112</v>
      </c>
      <c r="J841" s="171">
        <v>97.125128237869177</v>
      </c>
      <c r="K841" s="171">
        <v>287.48270099566753</v>
      </c>
      <c r="L841" s="171">
        <v>419.99516268155958</v>
      </c>
      <c r="M841" s="171">
        <v>614.08160289523425</v>
      </c>
      <c r="N841" s="171">
        <v>843.65114134822556</v>
      </c>
      <c r="O841" s="171">
        <v>1147.168014404464</v>
      </c>
      <c r="P841" s="171">
        <v>1541.493181625822</v>
      </c>
      <c r="Q841" s="171">
        <v>2053.8736731133631</v>
      </c>
      <c r="R841" s="171">
        <v>2712.8808694054592</v>
      </c>
      <c r="S841" s="171">
        <v>3551.9381256692609</v>
      </c>
      <c r="T841" s="171">
        <v>4607.3565731023873</v>
      </c>
      <c r="U841" s="172">
        <v>0.33362045564094972</v>
      </c>
    </row>
    <row r="842" spans="1:21" x14ac:dyDescent="0.15">
      <c r="A842" s="110" t="s">
        <v>50</v>
      </c>
      <c r="B842" s="110" t="s">
        <v>31</v>
      </c>
      <c r="C842" s="110" t="s">
        <v>42</v>
      </c>
      <c r="D842" s="110" t="s">
        <v>509</v>
      </c>
      <c r="E842" s="110" t="s">
        <v>42</v>
      </c>
      <c r="F842" s="110" t="s">
        <v>41</v>
      </c>
      <c r="G842" s="171">
        <v>345.25011999999998</v>
      </c>
      <c r="H842" s="171">
        <v>486.48081882508029</v>
      </c>
      <c r="I842" s="171">
        <v>587.65518102746887</v>
      </c>
      <c r="J842" s="171">
        <v>757.18038055770114</v>
      </c>
      <c r="K842" s="171">
        <v>942.01299180621254</v>
      </c>
      <c r="L842" s="171">
        <v>1125.2099915529291</v>
      </c>
      <c r="M842" s="171">
        <v>1334.4793033617329</v>
      </c>
      <c r="N842" s="171">
        <v>1758.2021948301531</v>
      </c>
      <c r="O842" s="171">
        <v>2311.7111388951739</v>
      </c>
      <c r="P842" s="171">
        <v>2918.005369648808</v>
      </c>
      <c r="Q842" s="171">
        <v>3633.6829485597882</v>
      </c>
      <c r="R842" s="171">
        <v>4516.6886545576554</v>
      </c>
      <c r="S842" s="171">
        <v>5604.317135017166</v>
      </c>
      <c r="T842" s="171">
        <v>6923.4455424072667</v>
      </c>
      <c r="U842" s="172">
        <v>0.2651567830399757</v>
      </c>
    </row>
    <row r="843" spans="1:21" x14ac:dyDescent="0.15">
      <c r="A843" s="110" t="s">
        <v>50</v>
      </c>
      <c r="B843" s="110" t="s">
        <v>37</v>
      </c>
      <c r="C843" s="110" t="s">
        <v>42</v>
      </c>
      <c r="D843" s="110" t="s">
        <v>509</v>
      </c>
      <c r="E843" s="110" t="s">
        <v>42</v>
      </c>
      <c r="F843" s="110" t="s">
        <v>41</v>
      </c>
      <c r="G843" s="171">
        <v>89.56</v>
      </c>
      <c r="H843" s="171">
        <v>82.698309427285253</v>
      </c>
      <c r="I843" s="171">
        <v>130.77769809095079</v>
      </c>
      <c r="J843" s="171">
        <v>362.41856066651968</v>
      </c>
      <c r="K843" s="171">
        <v>551.22405149350118</v>
      </c>
      <c r="L843" s="171">
        <v>852.71869748094662</v>
      </c>
      <c r="M843" s="171">
        <v>1330.242304161899</v>
      </c>
      <c r="N843" s="171">
        <v>1771.99409768121</v>
      </c>
      <c r="O843" s="171">
        <v>2347.5093658836122</v>
      </c>
      <c r="P843" s="171">
        <v>3075.2442180304029</v>
      </c>
      <c r="Q843" s="171">
        <v>3993.6183778451982</v>
      </c>
      <c r="R843" s="171">
        <v>5159.3050622369628</v>
      </c>
      <c r="S843" s="171">
        <v>6630.0369512203588</v>
      </c>
      <c r="T843" s="171">
        <v>8471.3219426231299</v>
      </c>
      <c r="U843" s="172">
        <v>0.30274693986693091</v>
      </c>
    </row>
    <row r="844" spans="1:21" x14ac:dyDescent="0.15">
      <c r="A844" s="110" t="s">
        <v>50</v>
      </c>
      <c r="B844" s="110" t="s">
        <v>203</v>
      </c>
      <c r="C844" s="110" t="s">
        <v>42</v>
      </c>
      <c r="D844" s="110" t="s">
        <v>42</v>
      </c>
      <c r="E844" s="110" t="s">
        <v>42</v>
      </c>
      <c r="F844" s="110" t="s">
        <v>42</v>
      </c>
      <c r="G844" s="171">
        <v>7.0443749999999996</v>
      </c>
      <c r="H844" s="171">
        <v>0</v>
      </c>
      <c r="I844" s="171">
        <v>0</v>
      </c>
      <c r="J844" s="171">
        <v>0.15337383456394441</v>
      </c>
      <c r="K844" s="171">
        <v>0.15309472674241811</v>
      </c>
      <c r="L844" s="171">
        <v>0.1527211161401669</v>
      </c>
      <c r="M844" s="171">
        <v>0.15232140253333001</v>
      </c>
      <c r="N844" s="171">
        <v>0.2077257297348977</v>
      </c>
      <c r="O844" s="171">
        <v>0.28246511345328468</v>
      </c>
      <c r="P844" s="171">
        <v>0.38315338329949988</v>
      </c>
      <c r="Q844" s="171">
        <v>0.51831184143503306</v>
      </c>
      <c r="R844" s="171">
        <v>0.69926520719131302</v>
      </c>
      <c r="S844" s="171">
        <v>0.94100677282914691</v>
      </c>
      <c r="T844" s="171">
        <v>1.232138170285199</v>
      </c>
      <c r="U844" s="172">
        <v>0.34803070062034291</v>
      </c>
    </row>
    <row r="845" spans="1:21" x14ac:dyDescent="0.15">
      <c r="A845" s="110" t="s">
        <v>50</v>
      </c>
      <c r="B845" s="110" t="s">
        <v>113</v>
      </c>
      <c r="C845" s="110" t="s">
        <v>42</v>
      </c>
      <c r="D845" s="110" t="s">
        <v>509</v>
      </c>
      <c r="E845" s="110" t="s">
        <v>42</v>
      </c>
      <c r="F845" s="110" t="s">
        <v>41</v>
      </c>
      <c r="G845" s="171">
        <v>57.46</v>
      </c>
      <c r="H845" s="171">
        <v>93.626610626049185</v>
      </c>
      <c r="I845" s="171">
        <v>98.81811661986886</v>
      </c>
      <c r="J845" s="171">
        <v>127.0811772101253</v>
      </c>
      <c r="K845" s="171">
        <v>229.64209011362709</v>
      </c>
      <c r="L845" s="171">
        <v>447.25469726763151</v>
      </c>
      <c r="M845" s="171">
        <v>652.8060108571284</v>
      </c>
      <c r="N845" s="171">
        <v>856.83222119649986</v>
      </c>
      <c r="O845" s="171">
        <v>1122.0748509193761</v>
      </c>
      <c r="P845" s="171">
        <v>1420.778914469792</v>
      </c>
      <c r="Q845" s="171">
        <v>1760.83598602601</v>
      </c>
      <c r="R845" s="171">
        <v>2178.5771997155239</v>
      </c>
      <c r="S845" s="171">
        <v>2691.038168222814</v>
      </c>
      <c r="T845" s="171">
        <v>3310.1147414614538</v>
      </c>
      <c r="U845" s="172">
        <v>0.26102210778806351</v>
      </c>
    </row>
    <row r="846" spans="1:21" x14ac:dyDescent="0.15">
      <c r="A846" s="110" t="s">
        <v>50</v>
      </c>
      <c r="B846" s="110" t="s">
        <v>223</v>
      </c>
      <c r="C846" s="110" t="s">
        <v>42</v>
      </c>
      <c r="D846" s="110" t="s">
        <v>42</v>
      </c>
      <c r="E846" s="110" t="s">
        <v>42</v>
      </c>
      <c r="F846" s="110" t="s">
        <v>42</v>
      </c>
      <c r="G846" s="171">
        <v>22.49117</v>
      </c>
      <c r="H846" s="171">
        <v>22.580535503929511</v>
      </c>
      <c r="I846" s="171">
        <v>25.60487199528157</v>
      </c>
      <c r="J846" s="171">
        <v>33.74224360406776</v>
      </c>
      <c r="K846" s="171">
        <v>33.899546635821139</v>
      </c>
      <c r="L846" s="171">
        <v>41.452874380902429</v>
      </c>
      <c r="M846" s="171">
        <v>55.488510922855923</v>
      </c>
      <c r="N846" s="171">
        <v>75.764462528786765</v>
      </c>
      <c r="O846" s="171">
        <v>103.2231405346307</v>
      </c>
      <c r="P846" s="171">
        <v>140.18002092428591</v>
      </c>
      <c r="Q846" s="171">
        <v>189.99119861232299</v>
      </c>
      <c r="R846" s="171">
        <v>257.00611660020292</v>
      </c>
      <c r="S846" s="171">
        <v>346.99655564559203</v>
      </c>
      <c r="T846" s="171">
        <v>455.82793172475039</v>
      </c>
      <c r="U846" s="172">
        <v>0.35100463081589361</v>
      </c>
    </row>
    <row r="847" spans="1:21" x14ac:dyDescent="0.15">
      <c r="A847" s="110" t="s">
        <v>50</v>
      </c>
      <c r="B847" s="110" t="s">
        <v>116</v>
      </c>
      <c r="C847" s="110" t="s">
        <v>42</v>
      </c>
      <c r="D847" s="110" t="s">
        <v>511</v>
      </c>
      <c r="E847" s="110" t="s">
        <v>42</v>
      </c>
      <c r="F847" s="110" t="s">
        <v>2</v>
      </c>
      <c r="G847" s="171">
        <v>0</v>
      </c>
      <c r="H847" s="171">
        <v>0</v>
      </c>
      <c r="I847" s="171">
        <v>0</v>
      </c>
      <c r="J847" s="171">
        <v>0</v>
      </c>
      <c r="K847" s="171">
        <v>0</v>
      </c>
      <c r="L847" s="171">
        <v>10.90865115286906</v>
      </c>
      <c r="M847" s="171">
        <v>10.880100180952139</v>
      </c>
      <c r="N847" s="171">
        <v>14.803896394403139</v>
      </c>
      <c r="O847" s="171">
        <v>19.297239683088499</v>
      </c>
      <c r="P847" s="171">
        <v>25.104670010026719</v>
      </c>
      <c r="Q847" s="171">
        <v>32.597138525407011</v>
      </c>
      <c r="R847" s="171">
        <v>42.247468199368022</v>
      </c>
      <c r="S847" s="171">
        <v>54.654892906304987</v>
      </c>
      <c r="T847" s="171">
        <v>70.352658252226846</v>
      </c>
      <c r="U847" s="172">
        <v>0.30558996242918418</v>
      </c>
    </row>
    <row r="848" spans="1:21" x14ac:dyDescent="0.15">
      <c r="A848" s="110" t="s">
        <v>50</v>
      </c>
      <c r="B848" s="110" t="s">
        <v>81</v>
      </c>
      <c r="C848" s="110" t="s">
        <v>42</v>
      </c>
      <c r="D848" s="110" t="s">
        <v>509</v>
      </c>
      <c r="E848" s="110" t="s">
        <v>42</v>
      </c>
      <c r="F848" s="110" t="s">
        <v>41</v>
      </c>
      <c r="G848" s="171">
        <v>311.95204999999999</v>
      </c>
      <c r="H848" s="171">
        <v>392.26491129685547</v>
      </c>
      <c r="I848" s="171">
        <v>533.26678761896665</v>
      </c>
      <c r="J848" s="171">
        <v>708.26291753735165</v>
      </c>
      <c r="K848" s="171">
        <v>930.5523917182129</v>
      </c>
      <c r="L848" s="171">
        <v>1093.658939311651</v>
      </c>
      <c r="M848" s="171">
        <v>1248.6365008677251</v>
      </c>
      <c r="N848" s="171">
        <v>1640.000250106759</v>
      </c>
      <c r="O848" s="171">
        <v>2148.323756107437</v>
      </c>
      <c r="P848" s="171">
        <v>2723.0759381745202</v>
      </c>
      <c r="Q848" s="171">
        <v>3379.7683869903381</v>
      </c>
      <c r="R848" s="171">
        <v>4187.1478232380196</v>
      </c>
      <c r="S848" s="171">
        <v>5175.8679782412282</v>
      </c>
      <c r="T848" s="171">
        <v>6370.0593560854841</v>
      </c>
      <c r="U848" s="172">
        <v>0.26212120868265432</v>
      </c>
    </row>
    <row r="849" spans="1:21" x14ac:dyDescent="0.15">
      <c r="A849" s="110" t="s">
        <v>50</v>
      </c>
      <c r="B849" s="110" t="s">
        <v>100</v>
      </c>
      <c r="C849" s="110" t="s">
        <v>42</v>
      </c>
      <c r="D849" s="110" t="s">
        <v>44</v>
      </c>
      <c r="E849" s="110" t="s">
        <v>42</v>
      </c>
      <c r="F849" s="110" t="s">
        <v>44</v>
      </c>
      <c r="G849" s="171">
        <v>14.088749999999999</v>
      </c>
      <c r="H849" s="171">
        <v>0</v>
      </c>
      <c r="I849" s="171">
        <v>0</v>
      </c>
      <c r="J849" s="171">
        <v>32.865821692273791</v>
      </c>
      <c r="K849" s="171">
        <v>32.806012873375288</v>
      </c>
      <c r="L849" s="171">
        <v>54.543255764345297</v>
      </c>
      <c r="M849" s="171">
        <v>76.160701266664987</v>
      </c>
      <c r="N849" s="171">
        <v>105.0346010551569</v>
      </c>
      <c r="O849" s="171">
        <v>144.50852867654521</v>
      </c>
      <c r="P849" s="171">
        <v>198.3775004995276</v>
      </c>
      <c r="Q849" s="171">
        <v>271.76154527860632</v>
      </c>
      <c r="R849" s="171">
        <v>371.56084864832189</v>
      </c>
      <c r="S849" s="171">
        <v>507.05537977053729</v>
      </c>
      <c r="T849" s="171">
        <v>663.49012599622745</v>
      </c>
      <c r="U849" s="172">
        <v>0.3623870419160593</v>
      </c>
    </row>
    <row r="850" spans="1:21" x14ac:dyDescent="0.15">
      <c r="A850" s="110" t="s">
        <v>37</v>
      </c>
      <c r="B850" s="110" t="s">
        <v>428</v>
      </c>
      <c r="C850" s="110" t="s">
        <v>509</v>
      </c>
      <c r="D850" s="110" t="s">
        <v>42</v>
      </c>
      <c r="E850" s="110" t="s">
        <v>41</v>
      </c>
      <c r="F850" s="110" t="s">
        <v>42</v>
      </c>
      <c r="G850" s="171">
        <v>23.474620000000002</v>
      </c>
      <c r="H850" s="171">
        <v>13.217874441324589</v>
      </c>
      <c r="I850" s="171">
        <v>16.469686103311481</v>
      </c>
      <c r="J850" s="171">
        <v>21.91054779484919</v>
      </c>
      <c r="K850" s="171">
        <v>32.806012873375288</v>
      </c>
      <c r="L850" s="171">
        <v>32.725953458607179</v>
      </c>
      <c r="M850" s="171">
        <v>38.080350633332493</v>
      </c>
      <c r="N850" s="171">
        <v>50.799929822528561</v>
      </c>
      <c r="O850" s="171">
        <v>67.553893887673425</v>
      </c>
      <c r="P850" s="171">
        <v>86.796164461390163</v>
      </c>
      <c r="Q850" s="171">
        <v>109.0649837062649</v>
      </c>
      <c r="R850" s="171">
        <v>136.7166145671342</v>
      </c>
      <c r="S850" s="171">
        <v>171.0495643084854</v>
      </c>
      <c r="T850" s="171">
        <v>213.06478017217029</v>
      </c>
      <c r="U850" s="172">
        <v>0.27888090796427423</v>
      </c>
    </row>
    <row r="851" spans="1:21" x14ac:dyDescent="0.15">
      <c r="A851" s="110" t="s">
        <v>37</v>
      </c>
      <c r="B851" s="110" t="s">
        <v>160</v>
      </c>
      <c r="C851" s="110" t="s">
        <v>509</v>
      </c>
      <c r="D851" s="110" t="s">
        <v>513</v>
      </c>
      <c r="E851" s="110" t="s">
        <v>41</v>
      </c>
      <c r="F851" s="110" t="s">
        <v>41</v>
      </c>
      <c r="G851" s="171">
        <v>189.71541968387061</v>
      </c>
      <c r="H851" s="171">
        <v>203.02184046181151</v>
      </c>
      <c r="I851" s="171">
        <v>155.82790114615099</v>
      </c>
      <c r="J851" s="171">
        <v>119.620240960478</v>
      </c>
      <c r="K851" s="171">
        <v>206.8360772402518</v>
      </c>
      <c r="L851" s="171">
        <v>337.25953458607182</v>
      </c>
      <c r="M851" s="171">
        <v>238.48210379999489</v>
      </c>
      <c r="N851" s="171">
        <v>301.7386659723706</v>
      </c>
      <c r="O851" s="171">
        <v>380.90340955921567</v>
      </c>
      <c r="P851" s="171">
        <v>479.74292249512121</v>
      </c>
      <c r="Q851" s="171">
        <v>598.92101207521046</v>
      </c>
      <c r="R851" s="171">
        <v>746.13558981654671</v>
      </c>
      <c r="S851" s="171">
        <v>925.27221192743377</v>
      </c>
      <c r="T851" s="171">
        <v>1142.15624034808</v>
      </c>
      <c r="U851" s="172">
        <v>0.25078132686154753</v>
      </c>
    </row>
    <row r="852" spans="1:21" x14ac:dyDescent="0.15">
      <c r="A852" s="110" t="s">
        <v>37</v>
      </c>
      <c r="B852" s="110" t="s">
        <v>123</v>
      </c>
      <c r="C852" s="110" t="s">
        <v>509</v>
      </c>
      <c r="D852" s="110" t="s">
        <v>514</v>
      </c>
      <c r="E852" s="110" t="s">
        <v>41</v>
      </c>
      <c r="F852" s="110" t="s">
        <v>18</v>
      </c>
      <c r="G852" s="171">
        <v>284.07312952580588</v>
      </c>
      <c r="H852" s="171">
        <v>374.50644250419668</v>
      </c>
      <c r="I852" s="171">
        <v>615.31160458460386</v>
      </c>
      <c r="J852" s="171">
        <v>613.87334937867695</v>
      </c>
      <c r="K852" s="171">
        <v>623.31424459413051</v>
      </c>
      <c r="L852" s="171">
        <v>752.69692954796517</v>
      </c>
      <c r="M852" s="171">
        <v>990.08911646664478</v>
      </c>
      <c r="N852" s="171">
        <v>1396.227589209723</v>
      </c>
      <c r="O852" s="171">
        <v>1955.571146556837</v>
      </c>
      <c r="P852" s="171">
        <v>2722.8412662777432</v>
      </c>
      <c r="Q852" s="171">
        <v>3771.9683855988569</v>
      </c>
      <c r="R852" s="171">
        <v>5202.3190841426094</v>
      </c>
      <c r="S852" s="171">
        <v>6988.2615696096709</v>
      </c>
      <c r="T852" s="171">
        <v>9074.7955858346304</v>
      </c>
      <c r="U852" s="172">
        <v>0.37230863142910331</v>
      </c>
    </row>
    <row r="853" spans="1:21" x14ac:dyDescent="0.15">
      <c r="A853" s="110" t="s">
        <v>37</v>
      </c>
      <c r="B853" s="110" t="s">
        <v>134</v>
      </c>
      <c r="C853" s="110" t="s">
        <v>509</v>
      </c>
      <c r="D853" s="110" t="s">
        <v>509</v>
      </c>
      <c r="E853" s="110" t="s">
        <v>41</v>
      </c>
      <c r="F853" s="110" t="s">
        <v>41</v>
      </c>
      <c r="G853" s="171">
        <v>658.84121310109128</v>
      </c>
      <c r="H853" s="171">
        <v>779.12151274913379</v>
      </c>
      <c r="I853" s="171">
        <v>801.02494320512562</v>
      </c>
      <c r="J853" s="171">
        <v>1695.5052091791649</v>
      </c>
      <c r="K853" s="171">
        <v>1999.6218102031889</v>
      </c>
      <c r="L853" s="171">
        <v>2416.2884227821328</v>
      </c>
      <c r="M853" s="171">
        <v>3128.494626419013</v>
      </c>
      <c r="N853" s="171">
        <v>3939.5245532989939</v>
      </c>
      <c r="O853" s="171">
        <v>4953.5487962326333</v>
      </c>
      <c r="P853" s="171">
        <v>6216.5789362061951</v>
      </c>
      <c r="Q853" s="171">
        <v>7782.7653326230447</v>
      </c>
      <c r="R853" s="171">
        <v>9715.5533771825812</v>
      </c>
      <c r="S853" s="171">
        <v>12088.65225790536</v>
      </c>
      <c r="T853" s="171">
        <v>14974.29943016309</v>
      </c>
      <c r="U853" s="172">
        <v>0.25067492540277198</v>
      </c>
    </row>
    <row r="854" spans="1:21" x14ac:dyDescent="0.15">
      <c r="A854" s="110" t="s">
        <v>37</v>
      </c>
      <c r="B854" s="110" t="s">
        <v>164</v>
      </c>
      <c r="C854" s="110" t="s">
        <v>509</v>
      </c>
      <c r="D854" s="110" t="s">
        <v>510</v>
      </c>
      <c r="E854" s="110" t="s">
        <v>41</v>
      </c>
      <c r="F854" s="110" t="s">
        <v>2</v>
      </c>
      <c r="G854" s="171">
        <v>34.230458883529337</v>
      </c>
      <c r="H854" s="171">
        <v>34.146175640088529</v>
      </c>
      <c r="I854" s="171">
        <v>10.987707224725071</v>
      </c>
      <c r="J854" s="171">
        <v>10.9620240960478</v>
      </c>
      <c r="K854" s="171">
        <v>10.93533762445843</v>
      </c>
      <c r="L854" s="171">
        <v>10.90865115286906</v>
      </c>
      <c r="M854" s="171">
        <v>21.760200361904278</v>
      </c>
      <c r="N854" s="171">
        <v>28.525490415732509</v>
      </c>
      <c r="O854" s="171">
        <v>36.256661902573768</v>
      </c>
      <c r="P854" s="171">
        <v>45.931784176598931</v>
      </c>
      <c r="Q854" s="171">
        <v>58.017109891651437</v>
      </c>
      <c r="R854" s="171">
        <v>73.082990116391599</v>
      </c>
      <c r="S854" s="171">
        <v>91.832641885152285</v>
      </c>
      <c r="T854" s="171">
        <v>114.87818662107981</v>
      </c>
      <c r="U854" s="172">
        <v>0.26830865034273121</v>
      </c>
    </row>
    <row r="855" spans="1:21" x14ac:dyDescent="0.15">
      <c r="A855" s="110" t="s">
        <v>37</v>
      </c>
      <c r="B855" s="110" t="s">
        <v>138</v>
      </c>
      <c r="C855" s="110" t="s">
        <v>509</v>
      </c>
      <c r="D855" s="110" t="s">
        <v>513</v>
      </c>
      <c r="E855" s="110" t="s">
        <v>41</v>
      </c>
      <c r="F855" s="110" t="s">
        <v>41</v>
      </c>
      <c r="G855" s="171">
        <v>11.042083510815919</v>
      </c>
      <c r="H855" s="171">
        <v>11.014895367770491</v>
      </c>
      <c r="I855" s="171">
        <v>109.87707224725069</v>
      </c>
      <c r="J855" s="171">
        <v>438.48096384191211</v>
      </c>
      <c r="K855" s="171">
        <v>1100.955141727786</v>
      </c>
      <c r="L855" s="171">
        <v>1209.0623249364889</v>
      </c>
      <c r="M855" s="171">
        <v>1570.408014476171</v>
      </c>
      <c r="N855" s="171">
        <v>1971.9328764289569</v>
      </c>
      <c r="O855" s="171">
        <v>2472.64833274071</v>
      </c>
      <c r="P855" s="171">
        <v>3096.0879050202939</v>
      </c>
      <c r="Q855" s="171">
        <v>3870.2880564601201</v>
      </c>
      <c r="R855" s="171">
        <v>4829.1543288173534</v>
      </c>
      <c r="S855" s="171">
        <v>6012.7807790923216</v>
      </c>
      <c r="T855" s="171">
        <v>7462.6233130250439</v>
      </c>
      <c r="U855" s="172">
        <v>0.24938705681325149</v>
      </c>
    </row>
    <row r="856" spans="1:21" x14ac:dyDescent="0.15">
      <c r="A856" s="110" t="s">
        <v>37</v>
      </c>
      <c r="B856" s="110" t="s">
        <v>177</v>
      </c>
      <c r="C856" s="110" t="s">
        <v>509</v>
      </c>
      <c r="D856" s="110" t="s">
        <v>515</v>
      </c>
      <c r="E856" s="110" t="s">
        <v>41</v>
      </c>
      <c r="F856" s="110" t="s">
        <v>18</v>
      </c>
      <c r="G856" s="171">
        <v>0</v>
      </c>
      <c r="H856" s="171">
        <v>0</v>
      </c>
      <c r="I856" s="171">
        <v>0</v>
      </c>
      <c r="J856" s="171">
        <v>0</v>
      </c>
      <c r="K856" s="171">
        <v>0</v>
      </c>
      <c r="L856" s="171">
        <v>9.1632669684100101</v>
      </c>
      <c r="M856" s="171">
        <v>11.532906191809269</v>
      </c>
      <c r="N856" s="171">
        <v>18.387451623895959</v>
      </c>
      <c r="O856" s="171">
        <v>29.053365106713549</v>
      </c>
      <c r="P856" s="171">
        <v>45.746320416660758</v>
      </c>
      <c r="Q856" s="171">
        <v>71.459104879724791</v>
      </c>
      <c r="R856" s="171">
        <v>110.7621029619621</v>
      </c>
      <c r="S856" s="171">
        <v>167.44901190482011</v>
      </c>
      <c r="T856" s="171">
        <v>244.31416585023541</v>
      </c>
      <c r="U856" s="172">
        <v>0.546785115320783</v>
      </c>
    </row>
    <row r="857" spans="1:21" x14ac:dyDescent="0.15">
      <c r="A857" s="110" t="s">
        <v>37</v>
      </c>
      <c r="B857" s="110" t="s">
        <v>21</v>
      </c>
      <c r="C857" s="110" t="s">
        <v>509</v>
      </c>
      <c r="D857" s="110" t="s">
        <v>511</v>
      </c>
      <c r="E857" s="110" t="s">
        <v>41</v>
      </c>
      <c r="F857" s="110" t="s">
        <v>2</v>
      </c>
      <c r="G857" s="171">
        <v>55.210417554079577</v>
      </c>
      <c r="H857" s="171">
        <v>55.074476838852462</v>
      </c>
      <c r="I857" s="171">
        <v>54.93853612362534</v>
      </c>
      <c r="J857" s="171">
        <v>54.810120480239007</v>
      </c>
      <c r="K857" s="171">
        <v>109.3533762445843</v>
      </c>
      <c r="L857" s="171">
        <v>109.08651152869059</v>
      </c>
      <c r="M857" s="171">
        <v>108.8010018095214</v>
      </c>
      <c r="N857" s="171">
        <v>0</v>
      </c>
      <c r="O857" s="171">
        <v>0</v>
      </c>
      <c r="P857" s="171">
        <v>0</v>
      </c>
      <c r="Q857" s="171">
        <v>0</v>
      </c>
      <c r="R857" s="171">
        <v>0</v>
      </c>
      <c r="S857" s="171">
        <v>0</v>
      </c>
      <c r="T857" s="171">
        <v>0</v>
      </c>
      <c r="U857" s="172">
        <v>-1</v>
      </c>
    </row>
    <row r="858" spans="1:21" x14ac:dyDescent="0.15">
      <c r="A858" s="110" t="s">
        <v>37</v>
      </c>
      <c r="B858" s="110" t="s">
        <v>183</v>
      </c>
      <c r="C858" s="110" t="s">
        <v>509</v>
      </c>
      <c r="D858" s="110" t="s">
        <v>513</v>
      </c>
      <c r="E858" s="110" t="s">
        <v>41</v>
      </c>
      <c r="F858" s="110" t="s">
        <v>41</v>
      </c>
      <c r="G858" s="171">
        <v>22.084167021631831</v>
      </c>
      <c r="H858" s="171">
        <v>22.029790735540981</v>
      </c>
      <c r="I858" s="171">
        <v>21.975414449450131</v>
      </c>
      <c r="J858" s="171">
        <v>21.924048192095601</v>
      </c>
      <c r="K858" s="171">
        <v>109.3533762445843</v>
      </c>
      <c r="L858" s="171">
        <v>109.08651152869059</v>
      </c>
      <c r="M858" s="171">
        <v>108.8010018095214</v>
      </c>
      <c r="N858" s="171">
        <v>129.87508519129889</v>
      </c>
      <c r="O858" s="171">
        <v>154.40733904407219</v>
      </c>
      <c r="P858" s="171">
        <v>182.96209569846371</v>
      </c>
      <c r="Q858" s="171">
        <v>216.17841692409041</v>
      </c>
      <c r="R858" s="171">
        <v>254.7796430783379</v>
      </c>
      <c r="S858" s="171">
        <v>299.59852258955931</v>
      </c>
      <c r="T858" s="171">
        <v>350.82762724607738</v>
      </c>
      <c r="U858" s="172">
        <v>0.18205387295453249</v>
      </c>
    </row>
    <row r="859" spans="1:21" x14ac:dyDescent="0.15">
      <c r="A859" s="110" t="s">
        <v>37</v>
      </c>
      <c r="B859" s="110" t="s">
        <v>153</v>
      </c>
      <c r="C859" s="110" t="s">
        <v>509</v>
      </c>
      <c r="D859" s="110" t="s">
        <v>515</v>
      </c>
      <c r="E859" s="110" t="s">
        <v>41</v>
      </c>
      <c r="F859" s="110" t="s">
        <v>18</v>
      </c>
      <c r="G859" s="171">
        <v>11.042083510815919</v>
      </c>
      <c r="H859" s="171">
        <v>5.5074476838852462</v>
      </c>
      <c r="I859" s="171">
        <v>5.4938536123625337</v>
      </c>
      <c r="J859" s="171">
        <v>5.4810120480239011</v>
      </c>
      <c r="K859" s="171">
        <v>16.403006436687651</v>
      </c>
      <c r="L859" s="171">
        <v>16.36297672930359</v>
      </c>
      <c r="M859" s="171">
        <v>603.84556004284377</v>
      </c>
      <c r="N859" s="171">
        <v>740.66098687010071</v>
      </c>
      <c r="O859" s="171">
        <v>906.6951012100152</v>
      </c>
      <c r="P859" s="171">
        <v>1110.962197552725</v>
      </c>
      <c r="Q859" s="171">
        <v>1358.9805476100589</v>
      </c>
      <c r="R859" s="171">
        <v>1659.1343642507161</v>
      </c>
      <c r="S859" s="171">
        <v>2022.3806530634549</v>
      </c>
      <c r="T859" s="171">
        <v>2453.2264693118982</v>
      </c>
      <c r="U859" s="172">
        <v>0.22172401073550391</v>
      </c>
    </row>
    <row r="860" spans="1:21" x14ac:dyDescent="0.15">
      <c r="A860" s="110" t="s">
        <v>37</v>
      </c>
      <c r="B860" s="110" t="s">
        <v>27</v>
      </c>
      <c r="C860" s="110" t="s">
        <v>509</v>
      </c>
      <c r="D860" s="110" t="s">
        <v>514</v>
      </c>
      <c r="E860" s="110" t="s">
        <v>41</v>
      </c>
      <c r="F860" s="110" t="s">
        <v>18</v>
      </c>
      <c r="G860" s="171">
        <v>190.61065398040651</v>
      </c>
      <c r="H860" s="171">
        <v>286.3872795620328</v>
      </c>
      <c r="I860" s="171">
        <v>461.48370343845278</v>
      </c>
      <c r="J860" s="171">
        <v>816.67079515556134</v>
      </c>
      <c r="K860" s="171">
        <v>1427.0615599918251</v>
      </c>
      <c r="L860" s="171">
        <v>2705.3454859115268</v>
      </c>
      <c r="M860" s="171">
        <v>3633.9534604380151</v>
      </c>
      <c r="N860" s="171">
        <v>4711.9947546184967</v>
      </c>
      <c r="O860" s="171">
        <v>6054.5547703725642</v>
      </c>
      <c r="P860" s="171">
        <v>7744.9345526267234</v>
      </c>
      <c r="Q860" s="171">
        <v>10297.131461082719</v>
      </c>
      <c r="R860" s="171">
        <v>13610.808563148779</v>
      </c>
      <c r="S860" s="171">
        <v>17902.39477042103</v>
      </c>
      <c r="T860" s="171">
        <v>23423.632522819429</v>
      </c>
      <c r="U860" s="172">
        <v>0.30500055946899662</v>
      </c>
    </row>
    <row r="861" spans="1:21" x14ac:dyDescent="0.15">
      <c r="A861" s="110" t="s">
        <v>37</v>
      </c>
      <c r="B861" s="110" t="s">
        <v>30</v>
      </c>
      <c r="C861" s="110" t="s">
        <v>509</v>
      </c>
      <c r="D861" s="110" t="s">
        <v>509</v>
      </c>
      <c r="E861" s="110" t="s">
        <v>41</v>
      </c>
      <c r="F861" s="110" t="s">
        <v>41</v>
      </c>
      <c r="G861" s="171">
        <v>7060.208861164142</v>
      </c>
      <c r="H861" s="171">
        <v>11986.270715655901</v>
      </c>
      <c r="I861" s="171">
        <v>24130.78413832323</v>
      </c>
      <c r="J861" s="171">
        <v>45017.647735528742</v>
      </c>
      <c r="K861" s="171">
        <v>65691.20450597092</v>
      </c>
      <c r="L861" s="171">
        <v>88532.368539842457</v>
      </c>
      <c r="M861" s="171">
        <v>117709.91281147421</v>
      </c>
      <c r="N861" s="171">
        <v>156038.85521718781</v>
      </c>
      <c r="O861" s="171">
        <v>206947.04112216609</v>
      </c>
      <c r="P861" s="171">
        <v>275132.7893601461</v>
      </c>
      <c r="Q861" s="171">
        <v>366650.46036648308</v>
      </c>
      <c r="R861" s="171">
        <v>484407.06093012891</v>
      </c>
      <c r="S861" s="171">
        <v>634499.91918995732</v>
      </c>
      <c r="T861" s="171">
        <v>823944.01267160114</v>
      </c>
      <c r="U861" s="172">
        <v>0.32046343790057308</v>
      </c>
    </row>
    <row r="862" spans="1:21" x14ac:dyDescent="0.15">
      <c r="A862" s="110" t="s">
        <v>37</v>
      </c>
      <c r="B862" s="110" t="s">
        <v>31</v>
      </c>
      <c r="C862" s="110" t="s">
        <v>509</v>
      </c>
      <c r="D862" s="110" t="s">
        <v>509</v>
      </c>
      <c r="E862" s="110" t="s">
        <v>41</v>
      </c>
      <c r="F862" s="110" t="s">
        <v>41</v>
      </c>
      <c r="G862" s="171">
        <v>3908.2413996154978</v>
      </c>
      <c r="H862" s="171">
        <v>5966.6035193956759</v>
      </c>
      <c r="I862" s="171">
        <v>7283.1634275552706</v>
      </c>
      <c r="J862" s="171">
        <v>9373.4862194140387</v>
      </c>
      <c r="K862" s="171">
        <v>12210.85888119578</v>
      </c>
      <c r="L862" s="171">
        <v>15768.848574770271</v>
      </c>
      <c r="M862" s="171">
        <v>19857.419279234251</v>
      </c>
      <c r="N862" s="171">
        <v>26235.86217428726</v>
      </c>
      <c r="O862" s="171">
        <v>34517.862225034129</v>
      </c>
      <c r="P862" s="171">
        <v>44381.196200226703</v>
      </c>
      <c r="Q862" s="171">
        <v>56210.189390687978</v>
      </c>
      <c r="R862" s="171">
        <v>70977.148092727279</v>
      </c>
      <c r="S862" s="171">
        <v>89340.363989931866</v>
      </c>
      <c r="T862" s="171">
        <v>111951.40542504221</v>
      </c>
      <c r="U862" s="172">
        <v>0.28026821497226512</v>
      </c>
    </row>
    <row r="863" spans="1:21" x14ac:dyDescent="0.15">
      <c r="A863" s="110" t="s">
        <v>37</v>
      </c>
      <c r="B863" s="110" t="s">
        <v>32</v>
      </c>
      <c r="C863" s="110" t="s">
        <v>509</v>
      </c>
      <c r="D863" s="110" t="s">
        <v>509</v>
      </c>
      <c r="E863" s="110" t="s">
        <v>41</v>
      </c>
      <c r="F863" s="110" t="s">
        <v>41</v>
      </c>
      <c r="G863" s="171">
        <v>540.36341731635048</v>
      </c>
      <c r="H863" s="171">
        <v>571.08733163446232</v>
      </c>
      <c r="I863" s="171">
        <v>569.72707893094241</v>
      </c>
      <c r="J863" s="171">
        <v>468.82188279129917</v>
      </c>
      <c r="K863" s="171">
        <v>1096.460346467627</v>
      </c>
      <c r="L863" s="171">
        <v>1314.514231853703</v>
      </c>
      <c r="M863" s="171">
        <v>1730.089116466645</v>
      </c>
      <c r="N863" s="171">
        <v>2227.107209684928</v>
      </c>
      <c r="O863" s="171">
        <v>2845.39131782916</v>
      </c>
      <c r="P863" s="171">
        <v>3623.9560995021252</v>
      </c>
      <c r="Q863" s="171">
        <v>4600.6337976457016</v>
      </c>
      <c r="R863" s="171">
        <v>5821.0986571500744</v>
      </c>
      <c r="S863" s="171">
        <v>7340.1014127649541</v>
      </c>
      <c r="T863" s="171">
        <v>9212.3356776758337</v>
      </c>
      <c r="U863" s="172">
        <v>0.26986433452260877</v>
      </c>
    </row>
    <row r="864" spans="1:21" x14ac:dyDescent="0.15">
      <c r="A864" s="110" t="s">
        <v>37</v>
      </c>
      <c r="B864" s="110" t="s">
        <v>46</v>
      </c>
      <c r="C864" s="110" t="s">
        <v>509</v>
      </c>
      <c r="D864" s="110" t="s">
        <v>513</v>
      </c>
      <c r="E864" s="110" t="s">
        <v>41</v>
      </c>
      <c r="F864" s="110" t="s">
        <v>41</v>
      </c>
      <c r="G864" s="171">
        <v>0</v>
      </c>
      <c r="H864" s="171">
        <v>0</v>
      </c>
      <c r="I864" s="171">
        <v>0</v>
      </c>
      <c r="J864" s="171">
        <v>0</v>
      </c>
      <c r="K864" s="171">
        <v>43.741350497833722</v>
      </c>
      <c r="L864" s="171">
        <v>54.543255764345297</v>
      </c>
      <c r="M864" s="171">
        <v>108.8010018095214</v>
      </c>
      <c r="N864" s="171">
        <v>133.2631845209205</v>
      </c>
      <c r="O864" s="171">
        <v>163.60578759841309</v>
      </c>
      <c r="P864" s="171">
        <v>201.27443587099921</v>
      </c>
      <c r="Q864" s="171">
        <v>247.56121615615379</v>
      </c>
      <c r="R864" s="171">
        <v>304.19511919338117</v>
      </c>
      <c r="S864" s="171">
        <v>373.17196613077522</v>
      </c>
      <c r="T864" s="171">
        <v>455.92090907882522</v>
      </c>
      <c r="U864" s="172">
        <v>0.22713912289935251</v>
      </c>
    </row>
    <row r="865" spans="1:21" x14ac:dyDescent="0.15">
      <c r="A865" s="110" t="s">
        <v>37</v>
      </c>
      <c r="B865" s="110" t="s">
        <v>47</v>
      </c>
      <c r="C865" s="110" t="s">
        <v>509</v>
      </c>
      <c r="D865" s="110" t="s">
        <v>510</v>
      </c>
      <c r="E865" s="110" t="s">
        <v>41</v>
      </c>
      <c r="F865" s="110" t="s">
        <v>2</v>
      </c>
      <c r="G865" s="171">
        <v>401.37363518874548</v>
      </c>
      <c r="H865" s="171">
        <v>622.02979073554104</v>
      </c>
      <c r="I865" s="171">
        <v>943.95082889890023</v>
      </c>
      <c r="J865" s="171">
        <v>1343.848096384191</v>
      </c>
      <c r="K865" s="171">
        <v>2254.676688122292</v>
      </c>
      <c r="L865" s="171">
        <v>3654.5432557643448</v>
      </c>
      <c r="M865" s="171">
        <v>4854.4005009047614</v>
      </c>
      <c r="N865" s="171">
        <v>7167.3194178747399</v>
      </c>
      <c r="O865" s="171">
        <v>10572.38879335465</v>
      </c>
      <c r="P865" s="171">
        <v>15372.56427058358</v>
      </c>
      <c r="Q865" s="171">
        <v>22037.56877576582</v>
      </c>
      <c r="R865" s="171">
        <v>31155.57281191256</v>
      </c>
      <c r="S865" s="171">
        <v>43450.125915580596</v>
      </c>
      <c r="T865" s="171">
        <v>59795.304396287538</v>
      </c>
      <c r="U865" s="172">
        <v>0.43149623798661518</v>
      </c>
    </row>
    <row r="866" spans="1:21" x14ac:dyDescent="0.15">
      <c r="A866" s="110" t="s">
        <v>37</v>
      </c>
      <c r="B866" s="110" t="s">
        <v>65</v>
      </c>
      <c r="C866" s="110" t="s">
        <v>509</v>
      </c>
      <c r="D866" s="110" t="s">
        <v>42</v>
      </c>
      <c r="E866" s="110" t="s">
        <v>41</v>
      </c>
      <c r="F866" s="110" t="s">
        <v>42</v>
      </c>
      <c r="G866" s="171">
        <v>193.375</v>
      </c>
      <c r="H866" s="171">
        <v>165.22343051655741</v>
      </c>
      <c r="I866" s="171">
        <v>197.63623323973769</v>
      </c>
      <c r="J866" s="171">
        <v>241.01602574334109</v>
      </c>
      <c r="K866" s="171">
        <v>284.31877823591918</v>
      </c>
      <c r="L866" s="171">
        <v>370.89413919754799</v>
      </c>
      <c r="M866" s="171">
        <v>435.20400723808558</v>
      </c>
      <c r="N866" s="171">
        <v>572.26227871282958</v>
      </c>
      <c r="O866" s="171">
        <v>749.14657529585736</v>
      </c>
      <c r="P866" s="171">
        <v>946.87357442579491</v>
      </c>
      <c r="Q866" s="171">
        <v>1170.21080917569</v>
      </c>
      <c r="R866" s="171">
        <v>1442.7083139227659</v>
      </c>
      <c r="S866" s="171">
        <v>1774.790351066416</v>
      </c>
      <c r="T866" s="171">
        <v>2174.3029166063902</v>
      </c>
      <c r="U866" s="172">
        <v>0.25835703201828752</v>
      </c>
    </row>
    <row r="867" spans="1:21" x14ac:dyDescent="0.15">
      <c r="A867" s="110" t="s">
        <v>37</v>
      </c>
      <c r="B867" s="110" t="s">
        <v>201</v>
      </c>
      <c r="C867" s="110" t="s">
        <v>509</v>
      </c>
      <c r="D867" s="110" t="s">
        <v>42</v>
      </c>
      <c r="E867" s="110" t="s">
        <v>41</v>
      </c>
      <c r="F867" s="110" t="s">
        <v>42</v>
      </c>
      <c r="G867" s="171">
        <v>0</v>
      </c>
      <c r="H867" s="171">
        <v>0</v>
      </c>
      <c r="I867" s="171">
        <v>0</v>
      </c>
      <c r="J867" s="171">
        <v>10</v>
      </c>
      <c r="K867" s="171">
        <v>10</v>
      </c>
      <c r="L867" s="171">
        <v>10</v>
      </c>
      <c r="M867" s="171">
        <v>10</v>
      </c>
      <c r="N867" s="171">
        <v>13.403225353865579</v>
      </c>
      <c r="O867" s="171">
        <v>17.83852219692853</v>
      </c>
      <c r="P867" s="171">
        <v>23.578297728516642</v>
      </c>
      <c r="Q867" s="171">
        <v>30.95515102039478</v>
      </c>
      <c r="R867" s="171">
        <v>40.372188305964031</v>
      </c>
      <c r="S867" s="171">
        <v>52.314442657784262</v>
      </c>
      <c r="T867" s="171">
        <v>67.361386255039037</v>
      </c>
      <c r="U867" s="172">
        <v>0.3132409931171003</v>
      </c>
    </row>
    <row r="868" spans="1:21" x14ac:dyDescent="0.15">
      <c r="A868" s="110" t="s">
        <v>37</v>
      </c>
      <c r="B868" s="110" t="s">
        <v>49</v>
      </c>
      <c r="C868" s="110" t="s">
        <v>509</v>
      </c>
      <c r="D868" s="110" t="s">
        <v>509</v>
      </c>
      <c r="E868" s="110" t="s">
        <v>41</v>
      </c>
      <c r="F868" s="110" t="s">
        <v>41</v>
      </c>
      <c r="G868" s="171">
        <v>0</v>
      </c>
      <c r="H868" s="171">
        <v>0</v>
      </c>
      <c r="I868" s="171">
        <v>0</v>
      </c>
      <c r="J868" s="171">
        <v>10.910502582796379</v>
      </c>
      <c r="K868" s="171">
        <v>10.88394153762348</v>
      </c>
      <c r="L868" s="171">
        <v>10.857380492450581</v>
      </c>
      <c r="M868" s="171">
        <v>6.5280601085712844</v>
      </c>
      <c r="N868" s="171">
        <v>7.7670291555255861</v>
      </c>
      <c r="O868" s="171">
        <v>9.2080954575639193</v>
      </c>
      <c r="P868" s="171">
        <v>10.88521418026672</v>
      </c>
      <c r="Q868" s="171">
        <v>12.83600007371435</v>
      </c>
      <c r="R868" s="171">
        <v>15.103379782388521</v>
      </c>
      <c r="S868" s="171">
        <v>17.735488829885551</v>
      </c>
      <c r="T868" s="171">
        <v>20.739627470233611</v>
      </c>
      <c r="U868" s="172">
        <v>0.17955090094729531</v>
      </c>
    </row>
    <row r="869" spans="1:21" x14ac:dyDescent="0.15">
      <c r="A869" s="110" t="s">
        <v>37</v>
      </c>
      <c r="B869" s="110" t="s">
        <v>50</v>
      </c>
      <c r="C869" s="110" t="s">
        <v>509</v>
      </c>
      <c r="D869" s="110" t="s">
        <v>42</v>
      </c>
      <c r="E869" s="110" t="s">
        <v>41</v>
      </c>
      <c r="F869" s="110" t="s">
        <v>42</v>
      </c>
      <c r="G869" s="171">
        <v>89.56</v>
      </c>
      <c r="H869" s="171">
        <v>82.698309427285253</v>
      </c>
      <c r="I869" s="171">
        <v>130.77769809095079</v>
      </c>
      <c r="J869" s="171">
        <v>362.41856066651968</v>
      </c>
      <c r="K869" s="171">
        <v>551.22405149350118</v>
      </c>
      <c r="L869" s="171">
        <v>852.71869748094662</v>
      </c>
      <c r="M869" s="171">
        <v>1330.242304161899</v>
      </c>
      <c r="N869" s="171">
        <v>1771.99409768121</v>
      </c>
      <c r="O869" s="171">
        <v>2347.5093658836122</v>
      </c>
      <c r="P869" s="171">
        <v>3075.2442180304029</v>
      </c>
      <c r="Q869" s="171">
        <v>3993.6183778451982</v>
      </c>
      <c r="R869" s="171">
        <v>5159.3050622369628</v>
      </c>
      <c r="S869" s="171">
        <v>6630.0369512203588</v>
      </c>
      <c r="T869" s="171">
        <v>8471.3219426231299</v>
      </c>
      <c r="U869" s="172">
        <v>0.30274693986693091</v>
      </c>
    </row>
    <row r="870" spans="1:21" x14ac:dyDescent="0.15">
      <c r="A870" s="110" t="s">
        <v>37</v>
      </c>
      <c r="B870" s="110" t="s">
        <v>203</v>
      </c>
      <c r="C870" s="110" t="s">
        <v>509</v>
      </c>
      <c r="D870" s="110" t="s">
        <v>42</v>
      </c>
      <c r="E870" s="110" t="s">
        <v>41</v>
      </c>
      <c r="F870" s="110" t="s">
        <v>42</v>
      </c>
      <c r="G870" s="171">
        <v>16.574999999999999</v>
      </c>
      <c r="H870" s="171">
        <v>16.522343051655739</v>
      </c>
      <c r="I870" s="171">
        <v>16.469686103311481</v>
      </c>
      <c r="J870" s="171">
        <v>5.4776369487122976</v>
      </c>
      <c r="K870" s="171">
        <v>10.93533762445843</v>
      </c>
      <c r="L870" s="171">
        <v>30.908651152869059</v>
      </c>
      <c r="M870" s="171">
        <v>166.00125226190181</v>
      </c>
      <c r="N870" s="171">
        <v>222.0818885624312</v>
      </c>
      <c r="O870" s="171">
        <v>296.52082580239642</v>
      </c>
      <c r="P870" s="171">
        <v>384.53261724396361</v>
      </c>
      <c r="Q870" s="171">
        <v>489.27148481360928</v>
      </c>
      <c r="R870" s="171">
        <v>620.38414840181645</v>
      </c>
      <c r="S870" s="171">
        <v>783.78950161680541</v>
      </c>
      <c r="T870" s="171">
        <v>985.01522138220867</v>
      </c>
      <c r="U870" s="172">
        <v>0.28966210729888681</v>
      </c>
    </row>
    <row r="871" spans="1:21" x14ac:dyDescent="0.15">
      <c r="A871" s="110" t="s">
        <v>37</v>
      </c>
      <c r="B871" s="110" t="s">
        <v>132</v>
      </c>
      <c r="C871" s="110" t="s">
        <v>509</v>
      </c>
      <c r="D871" s="110" t="s">
        <v>42</v>
      </c>
      <c r="E871" s="110" t="s">
        <v>41</v>
      </c>
      <c r="F871" s="110" t="s">
        <v>42</v>
      </c>
      <c r="G871" s="171">
        <v>16.574999999999999</v>
      </c>
      <c r="H871" s="171">
        <v>16.522343051655739</v>
      </c>
      <c r="I871" s="171">
        <v>19.763623323973771</v>
      </c>
      <c r="J871" s="171">
        <v>14.24185606665198</v>
      </c>
      <c r="K871" s="171">
        <v>19.68360772402518</v>
      </c>
      <c r="L871" s="171">
        <v>21.817302305738121</v>
      </c>
      <c r="M871" s="171">
        <v>54.400500904760698</v>
      </c>
      <c r="N871" s="171">
        <v>69.852120882710921</v>
      </c>
      <c r="O871" s="171">
        <v>89.57586665744391</v>
      </c>
      <c r="P871" s="171">
        <v>111.18537671439169</v>
      </c>
      <c r="Q871" s="171">
        <v>135.22461537879039</v>
      </c>
      <c r="R871" s="171">
        <v>164.36432361414739</v>
      </c>
      <c r="S871" s="171">
        <v>199.67865909073299</v>
      </c>
      <c r="T871" s="171">
        <v>241.6279590765202</v>
      </c>
      <c r="U871" s="172">
        <v>0.23738921585651249</v>
      </c>
    </row>
    <row r="872" spans="1:21" x14ac:dyDescent="0.15">
      <c r="A872" s="110" t="s">
        <v>37</v>
      </c>
      <c r="B872" s="110" t="s">
        <v>206</v>
      </c>
      <c r="C872" s="110" t="s">
        <v>509</v>
      </c>
      <c r="D872" s="110" t="s">
        <v>42</v>
      </c>
      <c r="E872" s="110" t="s">
        <v>41</v>
      </c>
      <c r="F872" s="110" t="s">
        <v>42</v>
      </c>
      <c r="G872" s="171">
        <v>127.075</v>
      </c>
      <c r="H872" s="171">
        <v>132.17874441324591</v>
      </c>
      <c r="I872" s="171">
        <v>186.65644250419669</v>
      </c>
      <c r="J872" s="171">
        <v>230.06075184591651</v>
      </c>
      <c r="K872" s="171">
        <v>382.7368168560451</v>
      </c>
      <c r="L872" s="171">
        <v>436.34604611476237</v>
      </c>
      <c r="M872" s="171">
        <v>489.60450814284633</v>
      </c>
      <c r="N872" s="171">
        <v>633.88588992267842</v>
      </c>
      <c r="O872" s="171">
        <v>821.01460348823525</v>
      </c>
      <c r="P872" s="171">
        <v>1031.3939326571419</v>
      </c>
      <c r="Q872" s="171">
        <v>1270.617140647216</v>
      </c>
      <c r="R872" s="171">
        <v>1563.304691346359</v>
      </c>
      <c r="S872" s="171">
        <v>1922.532489509277</v>
      </c>
      <c r="T872" s="171">
        <v>2354.5635048083059</v>
      </c>
      <c r="U872" s="172">
        <v>0.25152018128013998</v>
      </c>
    </row>
    <row r="873" spans="1:21" x14ac:dyDescent="0.15">
      <c r="A873" s="110" t="s">
        <v>37</v>
      </c>
      <c r="B873" s="110" t="s">
        <v>125</v>
      </c>
      <c r="C873" s="110" t="s">
        <v>509</v>
      </c>
      <c r="D873" s="110" t="s">
        <v>514</v>
      </c>
      <c r="E873" s="110" t="s">
        <v>41</v>
      </c>
      <c r="F873" s="110" t="s">
        <v>18</v>
      </c>
      <c r="G873" s="171">
        <v>33.126250532447749</v>
      </c>
      <c r="H873" s="171">
        <v>44.05958147108197</v>
      </c>
      <c r="I873" s="171">
        <v>54.93853612362534</v>
      </c>
      <c r="J873" s="171">
        <v>65.77214457628682</v>
      </c>
      <c r="K873" s="171">
        <v>54.676688122292163</v>
      </c>
      <c r="L873" s="171">
        <v>109.08651152869059</v>
      </c>
      <c r="M873" s="171">
        <v>108.8010018095214</v>
      </c>
      <c r="N873" s="171">
        <v>150.2409074301946</v>
      </c>
      <c r="O873" s="171">
        <v>206.93609850554819</v>
      </c>
      <c r="P873" s="171">
        <v>284.40123730865753</v>
      </c>
      <c r="Q873" s="171">
        <v>389.25161580462969</v>
      </c>
      <c r="R873" s="171">
        <v>531.76255859562968</v>
      </c>
      <c r="S873" s="171">
        <v>708.97003424598267</v>
      </c>
      <c r="T873" s="171">
        <v>913.86544841852435</v>
      </c>
      <c r="U873" s="172">
        <v>0.35530057742667931</v>
      </c>
    </row>
    <row r="874" spans="1:21" x14ac:dyDescent="0.15">
      <c r="A874" s="110" t="s">
        <v>37</v>
      </c>
      <c r="B874" s="110" t="s">
        <v>212</v>
      </c>
      <c r="C874" s="110" t="s">
        <v>509</v>
      </c>
      <c r="D874" s="110" t="s">
        <v>515</v>
      </c>
      <c r="E874" s="110" t="s">
        <v>41</v>
      </c>
      <c r="F874" s="110" t="s">
        <v>18</v>
      </c>
      <c r="G874" s="171">
        <v>0</v>
      </c>
      <c r="H874" s="171">
        <v>0</v>
      </c>
      <c r="I874" s="171">
        <v>0</v>
      </c>
      <c r="J874" s="171">
        <v>0</v>
      </c>
      <c r="K874" s="171">
        <v>0</v>
      </c>
      <c r="L874" s="171">
        <v>0</v>
      </c>
      <c r="M874" s="171">
        <v>21.760200361904278</v>
      </c>
      <c r="N874" s="171">
        <v>30.581191251179408</v>
      </c>
      <c r="O874" s="171">
        <v>42.854105107514478</v>
      </c>
      <c r="P874" s="171">
        <v>59.884969523420423</v>
      </c>
      <c r="Q874" s="171">
        <v>83.469471284623111</v>
      </c>
      <c r="R874" s="171">
        <v>115.9368593732799</v>
      </c>
      <c r="S874" s="171">
        <v>157.06532372370199</v>
      </c>
      <c r="T874" s="171">
        <v>205.6742859428083</v>
      </c>
      <c r="U874" s="172">
        <v>0.37835024221374303</v>
      </c>
    </row>
    <row r="875" spans="1:21" x14ac:dyDescent="0.15">
      <c r="A875" s="110" t="s">
        <v>37</v>
      </c>
      <c r="B875" s="110" t="s">
        <v>213</v>
      </c>
      <c r="C875" s="110" t="s">
        <v>509</v>
      </c>
      <c r="D875" s="110" t="s">
        <v>509</v>
      </c>
      <c r="E875" s="110" t="s">
        <v>41</v>
      </c>
      <c r="F875" s="110" t="s">
        <v>41</v>
      </c>
      <c r="G875" s="171">
        <v>388.87292287855712</v>
      </c>
      <c r="H875" s="171">
        <v>575.7745591240656</v>
      </c>
      <c r="I875" s="171">
        <v>783.12721295547988</v>
      </c>
      <c r="J875" s="171">
        <v>1106.2024096047801</v>
      </c>
      <c r="K875" s="171">
        <v>1562.8179426730969</v>
      </c>
      <c r="L875" s="171">
        <v>1954.4706959877401</v>
      </c>
      <c r="M875" s="171">
        <v>2276.0200361904281</v>
      </c>
      <c r="N875" s="171">
        <v>2987.611935628795</v>
      </c>
      <c r="O875" s="171">
        <v>3909.8783604520809</v>
      </c>
      <c r="P875" s="171">
        <v>5004.3515686016963</v>
      </c>
      <c r="Q875" s="171">
        <v>6201.091479398483</v>
      </c>
      <c r="R875" s="171">
        <v>7671.8821087697024</v>
      </c>
      <c r="S875" s="171">
        <v>9460.1128856791875</v>
      </c>
      <c r="T875" s="171">
        <v>11613.00871293469</v>
      </c>
      <c r="U875" s="172">
        <v>0.26214662447374382</v>
      </c>
    </row>
    <row r="876" spans="1:21" x14ac:dyDescent="0.15">
      <c r="A876" s="110" t="s">
        <v>37</v>
      </c>
      <c r="B876" s="110" t="s">
        <v>113</v>
      </c>
      <c r="C876" s="110" t="s">
        <v>509</v>
      </c>
      <c r="D876" s="110" t="s">
        <v>509</v>
      </c>
      <c r="E876" s="110" t="s">
        <v>41</v>
      </c>
      <c r="F876" s="110" t="s">
        <v>41</v>
      </c>
      <c r="G876" s="171">
        <v>880.34835357862653</v>
      </c>
      <c r="H876" s="171">
        <v>1143.5193275125901</v>
      </c>
      <c r="I876" s="171">
        <v>1239.635501944482</v>
      </c>
      <c r="J876" s="171">
        <v>1587.5694457348361</v>
      </c>
      <c r="K876" s="171">
        <v>2053.9727981492679</v>
      </c>
      <c r="L876" s="171">
        <v>2485.3551605484081</v>
      </c>
      <c r="M876" s="171">
        <v>2861.4663475904131</v>
      </c>
      <c r="N876" s="171">
        <v>3742.190421117496</v>
      </c>
      <c r="O876" s="171">
        <v>4880.7613946987876</v>
      </c>
      <c r="P876" s="171">
        <v>6351.7876330244771</v>
      </c>
      <c r="Q876" s="171">
        <v>8250.4790328812142</v>
      </c>
      <c r="R876" s="171">
        <v>10698.19326612166</v>
      </c>
      <c r="S876" s="171">
        <v>13849.170852153749</v>
      </c>
      <c r="T876" s="171">
        <v>17854.334264385689</v>
      </c>
      <c r="U876" s="172">
        <v>0.29895340913384022</v>
      </c>
    </row>
    <row r="877" spans="1:21" x14ac:dyDescent="0.15">
      <c r="A877" s="110" t="s">
        <v>37</v>
      </c>
      <c r="B877" s="110" t="s">
        <v>69</v>
      </c>
      <c r="C877" s="110" t="s">
        <v>509</v>
      </c>
      <c r="D877" s="110" t="s">
        <v>510</v>
      </c>
      <c r="E877" s="110" t="s">
        <v>41</v>
      </c>
      <c r="F877" s="110" t="s">
        <v>2</v>
      </c>
      <c r="G877" s="171">
        <v>110.4208351081592</v>
      </c>
      <c r="H877" s="171">
        <v>143.1936397810164</v>
      </c>
      <c r="I877" s="171">
        <v>241.7295589439515</v>
      </c>
      <c r="J877" s="171">
        <v>493.29108432215111</v>
      </c>
      <c r="K877" s="171">
        <v>437.41350497833719</v>
      </c>
      <c r="L877" s="171">
        <v>545.43255764345304</v>
      </c>
      <c r="M877" s="171">
        <v>544.00500904760702</v>
      </c>
      <c r="N877" s="171">
        <v>706.42372933409104</v>
      </c>
      <c r="O877" s="171">
        <v>889.42126477738793</v>
      </c>
      <c r="P877" s="171">
        <v>1116.353941114068</v>
      </c>
      <c r="Q877" s="171">
        <v>1397.3611454564709</v>
      </c>
      <c r="R877" s="171">
        <v>1744.7719662845891</v>
      </c>
      <c r="S877" s="171">
        <v>2173.5508121278572</v>
      </c>
      <c r="T877" s="171">
        <v>2695.9956820765051</v>
      </c>
      <c r="U877" s="172">
        <v>0.25690463476714531</v>
      </c>
    </row>
    <row r="878" spans="1:21" x14ac:dyDescent="0.15">
      <c r="A878" s="110" t="s">
        <v>37</v>
      </c>
      <c r="B878" s="110" t="s">
        <v>96</v>
      </c>
      <c r="C878" s="110" t="s">
        <v>509</v>
      </c>
      <c r="D878" s="110" t="s">
        <v>513</v>
      </c>
      <c r="E878" s="110" t="s">
        <v>41</v>
      </c>
      <c r="F878" s="110" t="s">
        <v>41</v>
      </c>
      <c r="G878" s="171">
        <v>0</v>
      </c>
      <c r="H878" s="171">
        <v>0</v>
      </c>
      <c r="I878" s="171">
        <v>0</v>
      </c>
      <c r="J878" s="171">
        <v>0</v>
      </c>
      <c r="K878" s="171">
        <v>100</v>
      </c>
      <c r="L878" s="171">
        <v>100</v>
      </c>
      <c r="M878" s="171">
        <v>100</v>
      </c>
      <c r="N878" s="171">
        <v>134.03225353865579</v>
      </c>
      <c r="O878" s="171">
        <v>178.38522196928531</v>
      </c>
      <c r="P878" s="171">
        <v>235.7829772851664</v>
      </c>
      <c r="Q878" s="171">
        <v>309.55151020394783</v>
      </c>
      <c r="R878" s="171">
        <v>403.72188305964028</v>
      </c>
      <c r="S878" s="171">
        <v>523.14442657784264</v>
      </c>
      <c r="T878" s="171">
        <v>673.61386255039031</v>
      </c>
      <c r="U878" s="172">
        <v>0.3132409931171003</v>
      </c>
    </row>
    <row r="879" spans="1:21" x14ac:dyDescent="0.15">
      <c r="A879" s="110" t="s">
        <v>37</v>
      </c>
      <c r="B879" s="110" t="s">
        <v>139</v>
      </c>
      <c r="C879" s="110" t="s">
        <v>509</v>
      </c>
      <c r="D879" s="110" t="s">
        <v>513</v>
      </c>
      <c r="E879" s="110" t="s">
        <v>41</v>
      </c>
      <c r="F879" s="110" t="s">
        <v>41</v>
      </c>
      <c r="G879" s="171">
        <v>0</v>
      </c>
      <c r="H879" s="171">
        <v>0</v>
      </c>
      <c r="I879" s="171">
        <v>0</v>
      </c>
      <c r="J879" s="171">
        <v>0</v>
      </c>
      <c r="K879" s="171">
        <v>43.741350497833722</v>
      </c>
      <c r="L879" s="171">
        <v>54.543255764345297</v>
      </c>
      <c r="M879" s="171">
        <v>217.60200361904279</v>
      </c>
      <c r="N879" s="171">
        <v>270.91238328107778</v>
      </c>
      <c r="O879" s="171">
        <v>336.14970237815072</v>
      </c>
      <c r="P879" s="171">
        <v>416.09320333656149</v>
      </c>
      <c r="Q879" s="171">
        <v>513.86136192001106</v>
      </c>
      <c r="R879" s="171">
        <v>633.29664285984632</v>
      </c>
      <c r="S879" s="171">
        <v>780.05369771821506</v>
      </c>
      <c r="T879" s="171">
        <v>956.836142547809</v>
      </c>
      <c r="U879" s="172">
        <v>0.2356119429615795</v>
      </c>
    </row>
    <row r="880" spans="1:21" x14ac:dyDescent="0.15">
      <c r="A880" s="110" t="s">
        <v>37</v>
      </c>
      <c r="B880" s="110" t="s">
        <v>115</v>
      </c>
      <c r="C880" s="110" t="s">
        <v>509</v>
      </c>
      <c r="D880" s="110" t="s">
        <v>42</v>
      </c>
      <c r="E880" s="110" t="s">
        <v>41</v>
      </c>
      <c r="F880" s="110" t="s">
        <v>42</v>
      </c>
      <c r="G880" s="171">
        <v>710.51499999999999</v>
      </c>
      <c r="H880" s="171">
        <v>889.45280094746727</v>
      </c>
      <c r="I880" s="171">
        <v>933.28221252098376</v>
      </c>
      <c r="J880" s="171">
        <v>1183.169580921857</v>
      </c>
      <c r="K880" s="171">
        <v>1487.2059169263471</v>
      </c>
      <c r="L880" s="171">
        <v>2149.0042771152048</v>
      </c>
      <c r="M880" s="171">
        <v>2687.3847446951791</v>
      </c>
      <c r="N880" s="171">
        <v>3512.1696039931312</v>
      </c>
      <c r="O880" s="171">
        <v>4574.5191113821857</v>
      </c>
      <c r="P880" s="171">
        <v>5756.1704125126917</v>
      </c>
      <c r="Q880" s="171">
        <v>7085.7433697388888</v>
      </c>
      <c r="R880" s="171">
        <v>8704.274114309057</v>
      </c>
      <c r="S880" s="171">
        <v>10672.76394350973</v>
      </c>
      <c r="T880" s="171">
        <v>13033.11901876451</v>
      </c>
      <c r="U880" s="172">
        <v>0.25302514910406049</v>
      </c>
    </row>
    <row r="881" spans="1:21" x14ac:dyDescent="0.15">
      <c r="A881" s="110" t="s">
        <v>37</v>
      </c>
      <c r="B881" s="110" t="s">
        <v>68</v>
      </c>
      <c r="C881" s="110" t="s">
        <v>509</v>
      </c>
      <c r="D881" s="110" t="s">
        <v>515</v>
      </c>
      <c r="E881" s="110" t="s">
        <v>41</v>
      </c>
      <c r="F881" s="110" t="s">
        <v>18</v>
      </c>
      <c r="G881" s="171">
        <v>0</v>
      </c>
      <c r="H881" s="171">
        <v>0</v>
      </c>
      <c r="I881" s="171">
        <v>43.950828898900269</v>
      </c>
      <c r="J881" s="171">
        <v>54.810120480239007</v>
      </c>
      <c r="K881" s="171">
        <v>65.612025746750589</v>
      </c>
      <c r="L881" s="171">
        <v>10.90865115286906</v>
      </c>
      <c r="M881" s="171">
        <v>10.880100180952139</v>
      </c>
      <c r="N881" s="171">
        <v>15.23932405866074</v>
      </c>
      <c r="O881" s="171">
        <v>21.310306157173329</v>
      </c>
      <c r="P881" s="171">
        <v>29.714654750711581</v>
      </c>
      <c r="Q881" s="171">
        <v>41.250481713786492</v>
      </c>
      <c r="R881" s="171">
        <v>57.130672975036802</v>
      </c>
      <c r="S881" s="171">
        <v>77.101835299354576</v>
      </c>
      <c r="T881" s="171">
        <v>100.5832321248556</v>
      </c>
      <c r="U881" s="172">
        <v>0.37399347534079719</v>
      </c>
    </row>
    <row r="882" spans="1:21" x14ac:dyDescent="0.15">
      <c r="A882" s="110" t="s">
        <v>37</v>
      </c>
      <c r="B882" s="110" t="s">
        <v>116</v>
      </c>
      <c r="C882" s="110" t="s">
        <v>509</v>
      </c>
      <c r="D882" s="110" t="s">
        <v>511</v>
      </c>
      <c r="E882" s="110" t="s">
        <v>41</v>
      </c>
      <c r="F882" s="110" t="s">
        <v>2</v>
      </c>
      <c r="G882" s="171">
        <v>220.84167021631831</v>
      </c>
      <c r="H882" s="171">
        <v>319.43196566534431</v>
      </c>
      <c r="I882" s="171">
        <v>318.64350951702698</v>
      </c>
      <c r="J882" s="171">
        <v>416.3508295968108</v>
      </c>
      <c r="K882" s="171">
        <v>640.30264737341543</v>
      </c>
      <c r="L882" s="171">
        <v>888.86207961325533</v>
      </c>
      <c r="M882" s="171">
        <v>1134.922867507056</v>
      </c>
      <c r="N882" s="171">
        <v>1544.2640191982109</v>
      </c>
      <c r="O882" s="171">
        <v>2093.3879154671849</v>
      </c>
      <c r="P882" s="171">
        <v>2828.2360425013758</v>
      </c>
      <c r="Q882" s="171">
        <v>3809.1607307156451</v>
      </c>
      <c r="R882" s="171">
        <v>5115.5510714974753</v>
      </c>
      <c r="S882" s="171">
        <v>6621.5321497183504</v>
      </c>
      <c r="T882" s="171">
        <v>8491.5427674662915</v>
      </c>
      <c r="U882" s="172">
        <v>0.33309173655961399</v>
      </c>
    </row>
    <row r="883" spans="1:21" x14ac:dyDescent="0.15">
      <c r="A883" s="110" t="s">
        <v>37</v>
      </c>
      <c r="B883" s="110" t="s">
        <v>98</v>
      </c>
      <c r="C883" s="110" t="s">
        <v>509</v>
      </c>
      <c r="D883" s="110" t="s">
        <v>513</v>
      </c>
      <c r="E883" s="110" t="s">
        <v>41</v>
      </c>
      <c r="F883" s="110" t="s">
        <v>41</v>
      </c>
      <c r="G883" s="171">
        <v>110.4208351081592</v>
      </c>
      <c r="H883" s="171">
        <v>142.17874441324591</v>
      </c>
      <c r="I883" s="171">
        <v>174.81560837087599</v>
      </c>
      <c r="J883" s="171">
        <v>230.33668433056079</v>
      </c>
      <c r="K883" s="171">
        <v>229.80028625161449</v>
      </c>
      <c r="L883" s="171">
        <v>229.26388817266809</v>
      </c>
      <c r="M883" s="171">
        <v>628.69001363713801</v>
      </c>
      <c r="N883" s="171">
        <v>843.60070856244022</v>
      </c>
      <c r="O883" s="171">
        <v>1120.832722729753</v>
      </c>
      <c r="P883" s="171">
        <v>1475.0010411207811</v>
      </c>
      <c r="Q883" s="171">
        <v>1923.234487922459</v>
      </c>
      <c r="R883" s="171">
        <v>2485.527889298035</v>
      </c>
      <c r="S883" s="171">
        <v>3185.0897028586992</v>
      </c>
      <c r="T883" s="171">
        <v>4045.5222758553118</v>
      </c>
      <c r="U883" s="172">
        <v>0.30468429177098377</v>
      </c>
    </row>
    <row r="884" spans="1:21" x14ac:dyDescent="0.15">
      <c r="A884" s="110" t="s">
        <v>37</v>
      </c>
      <c r="B884" s="110" t="s">
        <v>34</v>
      </c>
      <c r="C884" s="110" t="s">
        <v>509</v>
      </c>
      <c r="D884" s="110" t="s">
        <v>509</v>
      </c>
      <c r="E884" s="110" t="s">
        <v>41</v>
      </c>
      <c r="F884" s="110" t="s">
        <v>41</v>
      </c>
      <c r="G884" s="171">
        <v>351.33485721250798</v>
      </c>
      <c r="H884" s="171">
        <v>405.64275620175181</v>
      </c>
      <c r="I884" s="171">
        <v>371.77711596274082</v>
      </c>
      <c r="J884" s="171">
        <v>369.12907950854799</v>
      </c>
      <c r="K884" s="171">
        <v>325.28179426730969</v>
      </c>
      <c r="L884" s="171">
        <v>486.72014867647869</v>
      </c>
      <c r="M884" s="171">
        <v>1060.726912485698</v>
      </c>
      <c r="N884" s="171">
        <v>1398.4755887486281</v>
      </c>
      <c r="O884" s="171">
        <v>1772.945183556548</v>
      </c>
      <c r="P884" s="171">
        <v>2241.283847046298</v>
      </c>
      <c r="Q884" s="171">
        <v>2825.477301087602</v>
      </c>
      <c r="R884" s="171">
        <v>3552.1230516814612</v>
      </c>
      <c r="S884" s="171">
        <v>4453.149720090234</v>
      </c>
      <c r="T884" s="171">
        <v>5558.4957709976634</v>
      </c>
      <c r="U884" s="172">
        <v>0.26696557026979462</v>
      </c>
    </row>
    <row r="885" spans="1:21" x14ac:dyDescent="0.15">
      <c r="A885" s="110" t="s">
        <v>37</v>
      </c>
      <c r="B885" s="110" t="s">
        <v>230</v>
      </c>
      <c r="C885" s="110" t="s">
        <v>509</v>
      </c>
      <c r="D885" s="110" t="s">
        <v>515</v>
      </c>
      <c r="E885" s="110" t="s">
        <v>41</v>
      </c>
      <c r="F885" s="110" t="s">
        <v>18</v>
      </c>
      <c r="G885" s="171">
        <v>22.084167021631831</v>
      </c>
      <c r="H885" s="171">
        <v>22.029790735540981</v>
      </c>
      <c r="I885" s="171">
        <v>27.46926806181267</v>
      </c>
      <c r="J885" s="171">
        <v>21.924048192095601</v>
      </c>
      <c r="K885" s="171">
        <v>21.870675248916861</v>
      </c>
      <c r="L885" s="171">
        <v>54.543255764345297</v>
      </c>
      <c r="M885" s="171">
        <v>65.280601085712846</v>
      </c>
      <c r="N885" s="171">
        <v>90.293586884329955</v>
      </c>
      <c r="O885" s="171">
        <v>124.606423479711</v>
      </c>
      <c r="P885" s="171">
        <v>171.43447601013901</v>
      </c>
      <c r="Q885" s="171">
        <v>235.23564577139101</v>
      </c>
      <c r="R885" s="171">
        <v>321.97281469576222</v>
      </c>
      <c r="S885" s="171">
        <v>439.65199135271251</v>
      </c>
      <c r="T885" s="171">
        <v>597.31610223174403</v>
      </c>
      <c r="U885" s="172">
        <v>0.37197350775760851</v>
      </c>
    </row>
    <row r="886" spans="1:21" x14ac:dyDescent="0.15">
      <c r="A886" s="110" t="s">
        <v>37</v>
      </c>
      <c r="B886" s="110" t="s">
        <v>99</v>
      </c>
      <c r="C886" s="110" t="s">
        <v>509</v>
      </c>
      <c r="D886" s="110" t="s">
        <v>509</v>
      </c>
      <c r="E886" s="110" t="s">
        <v>41</v>
      </c>
      <c r="F886" s="110" t="s">
        <v>41</v>
      </c>
      <c r="G886" s="171">
        <v>1264.198569610192</v>
      </c>
      <c r="H886" s="171">
        <v>2197.7741308934192</v>
      </c>
      <c r="I886" s="171">
        <v>3261.5090751638518</v>
      </c>
      <c r="J886" s="171">
        <v>5803.968351306602</v>
      </c>
      <c r="K886" s="171">
        <v>6600.9467916170706</v>
      </c>
      <c r="L886" s="171">
        <v>7472.7634723564706</v>
      </c>
      <c r="M886" s="171">
        <v>8990.6409695513503</v>
      </c>
      <c r="N886" s="171">
        <v>11311.76757986045</v>
      </c>
      <c r="O886" s="171">
        <v>14412.591511808751</v>
      </c>
      <c r="P886" s="171">
        <v>18310.023008925371</v>
      </c>
      <c r="Q886" s="171">
        <v>23193.988939540359</v>
      </c>
      <c r="R886" s="171">
        <v>29295.39254974385</v>
      </c>
      <c r="S886" s="171">
        <v>36894.025974001561</v>
      </c>
      <c r="T886" s="171">
        <v>46288.30061225612</v>
      </c>
      <c r="U886" s="172">
        <v>0.26377178347038632</v>
      </c>
    </row>
    <row r="887" spans="1:21" x14ac:dyDescent="0.15">
      <c r="A887" s="110" t="s">
        <v>37</v>
      </c>
      <c r="B887" s="110" t="s">
        <v>232</v>
      </c>
      <c r="C887" s="110" t="s">
        <v>509</v>
      </c>
      <c r="D887" s="110" t="s">
        <v>42</v>
      </c>
      <c r="E887" s="110" t="s">
        <v>41</v>
      </c>
      <c r="F887" s="110" t="s">
        <v>42</v>
      </c>
      <c r="G887" s="171">
        <v>22.1</v>
      </c>
      <c r="H887" s="171">
        <v>25.33425934587213</v>
      </c>
      <c r="I887" s="171">
        <v>32.939372206622963</v>
      </c>
      <c r="J887" s="171">
        <v>54.776369487122977</v>
      </c>
      <c r="K887" s="171">
        <v>82.015032183438237</v>
      </c>
      <c r="L887" s="171">
        <v>130.90381383442869</v>
      </c>
      <c r="M887" s="171">
        <v>217.60200361904279</v>
      </c>
      <c r="N887" s="171">
        <v>289.74615618709407</v>
      </c>
      <c r="O887" s="171">
        <v>384.34401938488861</v>
      </c>
      <c r="P887" s="171">
        <v>492.19354766934839</v>
      </c>
      <c r="Q887" s="171">
        <v>615.86346023159808</v>
      </c>
      <c r="R887" s="171">
        <v>768.63580443132173</v>
      </c>
      <c r="S887" s="171">
        <v>956.81160265364326</v>
      </c>
      <c r="T887" s="171">
        <v>1185.9206481391529</v>
      </c>
      <c r="U887" s="172">
        <v>0.27408664357076717</v>
      </c>
    </row>
    <row r="888" spans="1:21" x14ac:dyDescent="0.15">
      <c r="A888" s="110" t="s">
        <v>37</v>
      </c>
      <c r="B888" s="110" t="s">
        <v>126</v>
      </c>
      <c r="C888" s="110" t="s">
        <v>509</v>
      </c>
      <c r="D888" s="110" t="s">
        <v>514</v>
      </c>
      <c r="E888" s="110" t="s">
        <v>41</v>
      </c>
      <c r="F888" s="110" t="s">
        <v>18</v>
      </c>
      <c r="G888" s="171">
        <v>143.54708564060689</v>
      </c>
      <c r="H888" s="171">
        <v>176.23832588432791</v>
      </c>
      <c r="I888" s="171">
        <v>252.71726616867659</v>
      </c>
      <c r="J888" s="171">
        <v>383.67084336167312</v>
      </c>
      <c r="K888" s="171">
        <v>437.41350497833719</v>
      </c>
      <c r="L888" s="171">
        <v>545.43255764345304</v>
      </c>
      <c r="M888" s="171">
        <v>870.40801447617127</v>
      </c>
      <c r="N888" s="171">
        <v>1212.1974374558631</v>
      </c>
      <c r="O888" s="171">
        <v>1678.355854144573</v>
      </c>
      <c r="P888" s="171">
        <v>2312.369126951784</v>
      </c>
      <c r="Q888" s="171">
        <v>3172.542162870458</v>
      </c>
      <c r="R888" s="171">
        <v>4336.9962633958612</v>
      </c>
      <c r="S888" s="171">
        <v>5778.0415016119223</v>
      </c>
      <c r="T888" s="171">
        <v>7442.5420452260178</v>
      </c>
      <c r="U888" s="172">
        <v>0.35875961652414162</v>
      </c>
    </row>
    <row r="889" spans="1:21" x14ac:dyDescent="0.15">
      <c r="A889" s="110" t="s">
        <v>37</v>
      </c>
      <c r="B889" s="110" t="s">
        <v>52</v>
      </c>
      <c r="C889" s="110" t="s">
        <v>509</v>
      </c>
      <c r="D889" s="110" t="s">
        <v>42</v>
      </c>
      <c r="E889" s="110" t="s">
        <v>41</v>
      </c>
      <c r="F889" s="110" t="s">
        <v>42</v>
      </c>
      <c r="G889" s="171">
        <v>729.3</v>
      </c>
      <c r="H889" s="171">
        <v>726.98309427285255</v>
      </c>
      <c r="I889" s="171">
        <v>944.26200325652474</v>
      </c>
      <c r="J889" s="171">
        <v>1051.7062941527611</v>
      </c>
      <c r="K889" s="171">
        <v>1859.007396157933</v>
      </c>
      <c r="L889" s="171">
        <v>2499.9032536311929</v>
      </c>
      <c r="M889" s="171">
        <v>3146.4280506665991</v>
      </c>
      <c r="N889" s="171">
        <v>3940.302640178807</v>
      </c>
      <c r="O889" s="171">
        <v>4999.4637325032882</v>
      </c>
      <c r="P889" s="171">
        <v>6319.571280353387</v>
      </c>
      <c r="Q889" s="171">
        <v>7961.6194360214577</v>
      </c>
      <c r="R889" s="171">
        <v>10000.56952192787</v>
      </c>
      <c r="S889" s="171">
        <v>12468.675426090431</v>
      </c>
      <c r="T889" s="171">
        <v>15478.53673335631</v>
      </c>
      <c r="U889" s="172">
        <v>0.25558056673898172</v>
      </c>
    </row>
    <row r="890" spans="1:21" x14ac:dyDescent="0.15">
      <c r="A890" s="110" t="s">
        <v>37</v>
      </c>
      <c r="B890" s="110" t="s">
        <v>140</v>
      </c>
      <c r="C890" s="110" t="s">
        <v>509</v>
      </c>
      <c r="D890" s="110" t="s">
        <v>42</v>
      </c>
      <c r="E890" s="110" t="s">
        <v>41</v>
      </c>
      <c r="F890" s="110" t="s">
        <v>42</v>
      </c>
      <c r="G890" s="171">
        <v>151.18731</v>
      </c>
      <c r="H890" s="171">
        <v>150.83408016958029</v>
      </c>
      <c r="I890" s="171">
        <v>159.79790735540979</v>
      </c>
      <c r="J890" s="171">
        <v>180.50801287167059</v>
      </c>
      <c r="K890" s="171">
        <v>350.28871386904268</v>
      </c>
      <c r="L890" s="171">
        <v>992.72111614016683</v>
      </c>
      <c r="M890" s="171">
        <v>1633.762704885708</v>
      </c>
      <c r="N890" s="171">
        <v>2235.4382804248139</v>
      </c>
      <c r="O890" s="171">
        <v>3046.7391512934282</v>
      </c>
      <c r="P890" s="171">
        <v>4115.5010037331449</v>
      </c>
      <c r="Q890" s="171">
        <v>5509.8005147794156</v>
      </c>
      <c r="R890" s="171">
        <v>7311.555094972161</v>
      </c>
      <c r="S890" s="171">
        <v>9618.3078818864742</v>
      </c>
      <c r="T890" s="171">
        <v>12490.227287413431</v>
      </c>
      <c r="U890" s="172">
        <v>0.33720298580524988</v>
      </c>
    </row>
    <row r="891" spans="1:21" x14ac:dyDescent="0.15">
      <c r="A891" s="110" t="s">
        <v>37</v>
      </c>
      <c r="B891" s="110" t="s">
        <v>81</v>
      </c>
      <c r="C891" s="110" t="s">
        <v>509</v>
      </c>
      <c r="D891" s="110" t="s">
        <v>509</v>
      </c>
      <c r="E891" s="110" t="s">
        <v>41</v>
      </c>
      <c r="F891" s="110" t="s">
        <v>41</v>
      </c>
      <c r="G891" s="171">
        <v>920.34441012629372</v>
      </c>
      <c r="H891" s="171">
        <v>1060.1704612734691</v>
      </c>
      <c r="I891" s="171">
        <v>1080.6278203030411</v>
      </c>
      <c r="J891" s="171">
        <v>1078.101915417386</v>
      </c>
      <c r="K891" s="171">
        <v>1195.76604682938</v>
      </c>
      <c r="L891" s="171">
        <v>1298.1294871914181</v>
      </c>
      <c r="M891" s="171">
        <v>1283.851821352353</v>
      </c>
      <c r="N891" s="171">
        <v>1678.677061485326</v>
      </c>
      <c r="O891" s="171">
        <v>2188.7267896582889</v>
      </c>
      <c r="P891" s="171">
        <v>2848.078556297065</v>
      </c>
      <c r="Q891" s="171">
        <v>3699.4876345449161</v>
      </c>
      <c r="R891" s="171">
        <v>4797.6133508938055</v>
      </c>
      <c r="S891" s="171">
        <v>6209.2355908936288</v>
      </c>
      <c r="T891" s="171">
        <v>7681.6160373748917</v>
      </c>
      <c r="U891" s="172">
        <v>0.29119281027632282</v>
      </c>
    </row>
    <row r="892" spans="1:21" x14ac:dyDescent="0.15">
      <c r="A892" s="110" t="s">
        <v>37</v>
      </c>
      <c r="B892" s="110" t="s">
        <v>100</v>
      </c>
      <c r="C892" s="110" t="s">
        <v>509</v>
      </c>
      <c r="D892" s="110" t="s">
        <v>44</v>
      </c>
      <c r="E892" s="110" t="s">
        <v>41</v>
      </c>
      <c r="F892" s="110" t="s">
        <v>44</v>
      </c>
      <c r="G892" s="171">
        <v>110.5</v>
      </c>
      <c r="H892" s="171">
        <v>110.1489536777049</v>
      </c>
      <c r="I892" s="171">
        <v>109.79790735540981</v>
      </c>
      <c r="J892" s="171">
        <v>219.10547794849191</v>
      </c>
      <c r="K892" s="171">
        <v>218.70675248916859</v>
      </c>
      <c r="L892" s="171">
        <v>218.17302305738119</v>
      </c>
      <c r="M892" s="171">
        <v>217.60200361904279</v>
      </c>
      <c r="N892" s="171">
        <v>270.50307302718011</v>
      </c>
      <c r="O892" s="171">
        <v>335.44664099120251</v>
      </c>
      <c r="P892" s="171">
        <v>415.13517486085829</v>
      </c>
      <c r="Q892" s="171">
        <v>512.81876367125085</v>
      </c>
      <c r="R892" s="171">
        <v>632.43130688464805</v>
      </c>
      <c r="S892" s="171">
        <v>778.7031562149906</v>
      </c>
      <c r="T892" s="171">
        <v>954.83599973920013</v>
      </c>
      <c r="U892" s="172">
        <v>0.23524262800737361</v>
      </c>
    </row>
    <row r="893" spans="1:21" x14ac:dyDescent="0.15">
      <c r="A893" s="110" t="s">
        <v>37</v>
      </c>
      <c r="B893" s="110" t="s">
        <v>238</v>
      </c>
      <c r="C893" s="110" t="s">
        <v>509</v>
      </c>
      <c r="D893" s="110" t="s">
        <v>42</v>
      </c>
      <c r="E893" s="110" t="s">
        <v>41</v>
      </c>
      <c r="F893" s="110" t="s">
        <v>42</v>
      </c>
      <c r="G893" s="171">
        <v>11.05</v>
      </c>
      <c r="H893" s="171">
        <v>11.014895367770491</v>
      </c>
      <c r="I893" s="171">
        <v>10.979790735540989</v>
      </c>
      <c r="J893" s="171">
        <v>10.9552738974246</v>
      </c>
      <c r="K893" s="171">
        <v>16.403006436687651</v>
      </c>
      <c r="L893" s="171">
        <v>16.36297672930359</v>
      </c>
      <c r="M893" s="171">
        <v>21.760200361904278</v>
      </c>
      <c r="N893" s="171">
        <v>29.69346820677028</v>
      </c>
      <c r="O893" s="171">
        <v>40.33772590333831</v>
      </c>
      <c r="P893" s="171">
        <v>52.879851198532343</v>
      </c>
      <c r="Q893" s="171">
        <v>67.721864430684874</v>
      </c>
      <c r="R893" s="171">
        <v>86.439524944758745</v>
      </c>
      <c r="S893" s="171">
        <v>109.9896036733563</v>
      </c>
      <c r="T893" s="171">
        <v>139.30486269421411</v>
      </c>
      <c r="U893" s="172">
        <v>0.30372561398728259</v>
      </c>
    </row>
    <row r="894" spans="1:21" x14ac:dyDescent="0.15">
      <c r="A894" s="110" t="s">
        <v>202</v>
      </c>
      <c r="B894" s="110" t="s">
        <v>182</v>
      </c>
      <c r="C894" s="110" t="s">
        <v>518</v>
      </c>
      <c r="D894" s="110" t="s">
        <v>518</v>
      </c>
      <c r="E894" s="110" t="s">
        <v>108</v>
      </c>
      <c r="F894" s="110" t="s">
        <v>108</v>
      </c>
      <c r="G894" s="171">
        <v>0.88400000000000001</v>
      </c>
      <c r="H894" s="171">
        <v>1.3217874441324591</v>
      </c>
      <c r="I894" s="171">
        <v>1.3175748882649181</v>
      </c>
      <c r="J894" s="171">
        <v>1.314632867690952</v>
      </c>
      <c r="K894" s="171">
        <v>2.187067524891686</v>
      </c>
      <c r="L894" s="171">
        <v>4.363460461147624</v>
      </c>
      <c r="M894" s="171">
        <v>10.880100180952139</v>
      </c>
      <c r="N894" s="171">
        <v>15.247278436226919</v>
      </c>
      <c r="O894" s="171">
        <v>20.565598863734959</v>
      </c>
      <c r="P894" s="171">
        <v>27.444704666249709</v>
      </c>
      <c r="Q894" s="171">
        <v>36.724871915138543</v>
      </c>
      <c r="R894" s="171">
        <v>49.018205876226688</v>
      </c>
      <c r="S894" s="171">
        <v>65.29368451379105</v>
      </c>
      <c r="T894" s="171">
        <v>86.500840173449248</v>
      </c>
      <c r="U894" s="172">
        <v>0.34470424517680609</v>
      </c>
    </row>
    <row r="895" spans="1:21" x14ac:dyDescent="0.15">
      <c r="A895" s="110" t="s">
        <v>202</v>
      </c>
      <c r="B895" s="110" t="s">
        <v>100</v>
      </c>
      <c r="C895" s="110" t="s">
        <v>518</v>
      </c>
      <c r="D895" s="110" t="s">
        <v>44</v>
      </c>
      <c r="E895" s="110" t="s">
        <v>108</v>
      </c>
      <c r="F895" s="110" t="s">
        <v>44</v>
      </c>
      <c r="G895" s="171">
        <v>143.65</v>
      </c>
      <c r="H895" s="171">
        <v>158.6144932958951</v>
      </c>
      <c r="I895" s="171">
        <v>191.59734833519019</v>
      </c>
      <c r="J895" s="171">
        <v>218.83159610105631</v>
      </c>
      <c r="K895" s="171">
        <v>273.3834406114608</v>
      </c>
      <c r="L895" s="171">
        <v>381.80279035041713</v>
      </c>
      <c r="M895" s="171">
        <v>544.00500904760702</v>
      </c>
      <c r="N895" s="171">
        <v>762.85536929949978</v>
      </c>
      <c r="O895" s="171">
        <v>1020.401437312489</v>
      </c>
      <c r="P895" s="171">
        <v>1355.865569715962</v>
      </c>
      <c r="Q895" s="171">
        <v>1791.27587930703</v>
      </c>
      <c r="R895" s="171">
        <v>2354.4308835654492</v>
      </c>
      <c r="S895" s="171">
        <v>3074.006105831857</v>
      </c>
      <c r="T895" s="171">
        <v>3992.8865971722639</v>
      </c>
      <c r="U895" s="172">
        <v>0.32944126203587981</v>
      </c>
    </row>
    <row r="896" spans="1:21" x14ac:dyDescent="0.15">
      <c r="A896" s="110" t="s">
        <v>38</v>
      </c>
      <c r="B896" s="110" t="s">
        <v>120</v>
      </c>
      <c r="C896" s="110" t="s">
        <v>511</v>
      </c>
      <c r="D896" s="110" t="s">
        <v>43</v>
      </c>
      <c r="E896" s="110" t="s">
        <v>2</v>
      </c>
      <c r="F896" s="110" t="s">
        <v>43</v>
      </c>
      <c r="G896" s="171">
        <v>449.45199776544752</v>
      </c>
      <c r="H896" s="171">
        <v>684.89010080081368</v>
      </c>
      <c r="I896" s="171">
        <v>948.07294380634266</v>
      </c>
      <c r="J896" s="171">
        <v>1359.0255163969259</v>
      </c>
      <c r="K896" s="171">
        <v>1760.5906234883839</v>
      </c>
      <c r="L896" s="171">
        <v>2123.425785397636</v>
      </c>
      <c r="M896" s="171">
        <v>2776.1669625761738</v>
      </c>
      <c r="N896" s="171">
        <v>3786.1732151569258</v>
      </c>
      <c r="O896" s="171">
        <v>5159.4746977115674</v>
      </c>
      <c r="P896" s="171">
        <v>6975.2363005623247</v>
      </c>
      <c r="Q896" s="171">
        <v>9351.5012083586735</v>
      </c>
      <c r="R896" s="171">
        <v>12428.89877195275</v>
      </c>
      <c r="S896" s="171">
        <v>16378.94174155311</v>
      </c>
      <c r="T896" s="171">
        <v>21581.231518107961</v>
      </c>
      <c r="U896" s="172">
        <v>0.34039546213058219</v>
      </c>
    </row>
    <row r="897" spans="1:21" x14ac:dyDescent="0.15">
      <c r="A897" s="110" t="s">
        <v>38</v>
      </c>
      <c r="B897" s="110" t="s">
        <v>21</v>
      </c>
      <c r="C897" s="110" t="s">
        <v>511</v>
      </c>
      <c r="D897" s="110" t="s">
        <v>511</v>
      </c>
      <c r="E897" s="110" t="s">
        <v>2</v>
      </c>
      <c r="F897" s="110" t="s">
        <v>2</v>
      </c>
      <c r="G897" s="171">
        <v>8790.1785741575914</v>
      </c>
      <c r="H897" s="171">
        <v>13232.57030901189</v>
      </c>
      <c r="I897" s="171">
        <v>18916.408370344441</v>
      </c>
      <c r="J897" s="171">
        <v>25676.80269575604</v>
      </c>
      <c r="K897" s="171">
        <v>35598.332038538938</v>
      </c>
      <c r="L897" s="171">
        <v>49884.392923882777</v>
      </c>
      <c r="M897" s="171">
        <v>69846.336979229149</v>
      </c>
      <c r="N897" s="171">
        <v>95132.617466561234</v>
      </c>
      <c r="O897" s="171">
        <v>128974.76760284429</v>
      </c>
      <c r="P897" s="171">
        <v>174088.08718596521</v>
      </c>
      <c r="Q897" s="171">
        <v>233999.15685997519</v>
      </c>
      <c r="R897" s="171">
        <v>311678.44054371829</v>
      </c>
      <c r="S897" s="171">
        <v>411359.01657970023</v>
      </c>
      <c r="T897" s="171">
        <v>537291.07261728845</v>
      </c>
      <c r="U897" s="172">
        <v>0.33838436842271008</v>
      </c>
    </row>
    <row r="898" spans="1:21" x14ac:dyDescent="0.15">
      <c r="A898" s="110" t="s">
        <v>38</v>
      </c>
      <c r="B898" s="110" t="s">
        <v>31</v>
      </c>
      <c r="C898" s="110" t="s">
        <v>511</v>
      </c>
      <c r="D898" s="110" t="s">
        <v>509</v>
      </c>
      <c r="E898" s="110" t="s">
        <v>2</v>
      </c>
      <c r="F898" s="110" t="s">
        <v>41</v>
      </c>
      <c r="G898" s="171">
        <v>8.8336668086527332</v>
      </c>
      <c r="H898" s="171">
        <v>13.217874441324589</v>
      </c>
      <c r="I898" s="171">
        <v>14.284019392142589</v>
      </c>
      <c r="J898" s="171">
        <v>26.308857830514729</v>
      </c>
      <c r="K898" s="171">
        <v>23.71327963863811</v>
      </c>
      <c r="L898" s="171">
        <v>39.271144150328617</v>
      </c>
      <c r="M898" s="171">
        <v>32.640300542856423</v>
      </c>
      <c r="N898" s="171">
        <v>44.64346103347242</v>
      </c>
      <c r="O898" s="171">
        <v>60.685517334212072</v>
      </c>
      <c r="P898" s="171">
        <v>78.369529924082499</v>
      </c>
      <c r="Q898" s="171">
        <v>100.96559681400529</v>
      </c>
      <c r="R898" s="171">
        <v>129.79495986954359</v>
      </c>
      <c r="S898" s="171">
        <v>166.49822584631539</v>
      </c>
      <c r="T898" s="171">
        <v>212.53962971222629</v>
      </c>
      <c r="U898" s="172">
        <v>0.3068953850703009</v>
      </c>
    </row>
    <row r="899" spans="1:21" x14ac:dyDescent="0.15">
      <c r="A899" s="110" t="s">
        <v>38</v>
      </c>
      <c r="B899" s="110" t="s">
        <v>48</v>
      </c>
      <c r="C899" s="110" t="s">
        <v>511</v>
      </c>
      <c r="D899" s="110" t="s">
        <v>511</v>
      </c>
      <c r="E899" s="110" t="s">
        <v>2</v>
      </c>
      <c r="F899" s="110" t="s">
        <v>2</v>
      </c>
      <c r="G899" s="171">
        <v>0</v>
      </c>
      <c r="H899" s="171">
        <v>11.014895367770491</v>
      </c>
      <c r="I899" s="171">
        <v>10.987707224725071</v>
      </c>
      <c r="J899" s="171">
        <v>21.924048192095601</v>
      </c>
      <c r="K899" s="171">
        <v>43.741350497833722</v>
      </c>
      <c r="L899" s="171">
        <v>65.451906917214359</v>
      </c>
      <c r="M899" s="171">
        <v>65.280601085712846</v>
      </c>
      <c r="N899" s="171">
        <v>88.211148787469057</v>
      </c>
      <c r="O899" s="171">
        <v>113.4917111202882</v>
      </c>
      <c r="P899" s="171">
        <v>144.43755595025479</v>
      </c>
      <c r="Q899" s="171">
        <v>183.209430324745</v>
      </c>
      <c r="R899" s="171">
        <v>231.7192177301778</v>
      </c>
      <c r="S899" s="171">
        <v>292.32030788020148</v>
      </c>
      <c r="T899" s="171">
        <v>367.08538654541212</v>
      </c>
      <c r="U899" s="172">
        <v>0.27979503683475571</v>
      </c>
    </row>
    <row r="900" spans="1:21" x14ac:dyDescent="0.15">
      <c r="A900" s="110" t="s">
        <v>38</v>
      </c>
      <c r="B900" s="110" t="s">
        <v>13</v>
      </c>
      <c r="C900" s="110" t="s">
        <v>511</v>
      </c>
      <c r="D900" s="110" t="s">
        <v>511</v>
      </c>
      <c r="E900" s="110" t="s">
        <v>2</v>
      </c>
      <c r="F900" s="110" t="s">
        <v>2</v>
      </c>
      <c r="G900" s="171">
        <v>121.2553274489717</v>
      </c>
      <c r="H900" s="171">
        <v>110.1489536777049</v>
      </c>
      <c r="I900" s="171">
        <v>131.85248669670079</v>
      </c>
      <c r="J900" s="171">
        <v>230.20250601700391</v>
      </c>
      <c r="K900" s="171">
        <v>251.51276536254389</v>
      </c>
      <c r="L900" s="171">
        <v>229.0816742102503</v>
      </c>
      <c r="M900" s="171">
        <v>446.08410741903782</v>
      </c>
      <c r="N900" s="171">
        <v>590.9991730394471</v>
      </c>
      <c r="O900" s="171">
        <v>763.10565062846285</v>
      </c>
      <c r="P900" s="171">
        <v>982.9943248265065</v>
      </c>
      <c r="Q900" s="171">
        <v>1263.3297368069229</v>
      </c>
      <c r="R900" s="171">
        <v>1619.9784408393771</v>
      </c>
      <c r="S900" s="171">
        <v>2070.9983094056388</v>
      </c>
      <c r="T900" s="171">
        <v>2634.953006799471</v>
      </c>
      <c r="U900" s="172">
        <v>0.28882434759932768</v>
      </c>
    </row>
    <row r="901" spans="1:21" x14ac:dyDescent="0.15">
      <c r="A901" s="110" t="s">
        <v>38</v>
      </c>
      <c r="B901" s="110" t="s">
        <v>217</v>
      </c>
      <c r="C901" s="110" t="s">
        <v>511</v>
      </c>
      <c r="D901" s="110" t="s">
        <v>511</v>
      </c>
      <c r="E901" s="110" t="s">
        <v>2</v>
      </c>
      <c r="F901" s="110" t="s">
        <v>2</v>
      </c>
      <c r="G901" s="171">
        <v>0</v>
      </c>
      <c r="H901" s="171">
        <v>0</v>
      </c>
      <c r="I901" s="171">
        <v>0</v>
      </c>
      <c r="J901" s="171">
        <v>0</v>
      </c>
      <c r="K901" s="171">
        <v>2.187067524891686</v>
      </c>
      <c r="L901" s="171">
        <v>2.181730230573812</v>
      </c>
      <c r="M901" s="171">
        <v>9.7920901628569261</v>
      </c>
      <c r="N901" s="171">
        <v>13.205698587558521</v>
      </c>
      <c r="O901" s="171">
        <v>16.822011135507481</v>
      </c>
      <c r="P901" s="171">
        <v>21.256041459257041</v>
      </c>
      <c r="Q901" s="171">
        <v>26.589646839391541</v>
      </c>
      <c r="R901" s="171">
        <v>33.215388505420933</v>
      </c>
      <c r="S901" s="171">
        <v>41.390172894362223</v>
      </c>
      <c r="T901" s="171">
        <v>51.351040334655323</v>
      </c>
      <c r="U901" s="172">
        <v>0.26709900235034539</v>
      </c>
    </row>
    <row r="902" spans="1:21" x14ac:dyDescent="0.15">
      <c r="A902" s="110" t="s">
        <v>38</v>
      </c>
      <c r="B902" s="110" t="s">
        <v>113</v>
      </c>
      <c r="C902" s="110" t="s">
        <v>511</v>
      </c>
      <c r="D902" s="110" t="s">
        <v>509</v>
      </c>
      <c r="E902" s="110" t="s">
        <v>2</v>
      </c>
      <c r="F902" s="110" t="s">
        <v>41</v>
      </c>
      <c r="G902" s="171">
        <v>0</v>
      </c>
      <c r="H902" s="171">
        <v>20</v>
      </c>
      <c r="I902" s="171">
        <v>100</v>
      </c>
      <c r="J902" s="171">
        <v>210.9620240960478</v>
      </c>
      <c r="K902" s="171">
        <v>210.93533762445841</v>
      </c>
      <c r="L902" s="171">
        <v>221.81730230573811</v>
      </c>
      <c r="M902" s="171">
        <v>221.76020036190431</v>
      </c>
      <c r="N902" s="171">
        <v>301.05245837020232</v>
      </c>
      <c r="O902" s="171">
        <v>402.43595932557758</v>
      </c>
      <c r="P902" s="171">
        <v>531.40427815008854</v>
      </c>
      <c r="Q902" s="171">
        <v>693.46140798950296</v>
      </c>
      <c r="R902" s="171">
        <v>894.71208539493296</v>
      </c>
      <c r="S902" s="171">
        <v>1141.8407420586941</v>
      </c>
      <c r="T902" s="171">
        <v>1441.6690753444329</v>
      </c>
      <c r="U902" s="172">
        <v>0.30659286560550331</v>
      </c>
    </row>
    <row r="903" spans="1:21" x14ac:dyDescent="0.15">
      <c r="A903" s="110" t="s">
        <v>38</v>
      </c>
      <c r="B903" s="110" t="s">
        <v>114</v>
      </c>
      <c r="C903" s="110" t="s">
        <v>511</v>
      </c>
      <c r="D903" s="110" t="s">
        <v>43</v>
      </c>
      <c r="E903" s="110" t="s">
        <v>2</v>
      </c>
      <c r="F903" s="110" t="s">
        <v>43</v>
      </c>
      <c r="G903" s="171">
        <v>0</v>
      </c>
      <c r="H903" s="171">
        <v>0</v>
      </c>
      <c r="I903" s="171">
        <v>0</v>
      </c>
      <c r="J903" s="171">
        <v>0</v>
      </c>
      <c r="K903" s="171">
        <v>0</v>
      </c>
      <c r="L903" s="171">
        <v>50</v>
      </c>
      <c r="M903" s="171">
        <v>50</v>
      </c>
      <c r="N903" s="171">
        <v>68.010432175502331</v>
      </c>
      <c r="O903" s="171">
        <v>91.232463028110232</v>
      </c>
      <c r="P903" s="171">
        <v>120.7611812896983</v>
      </c>
      <c r="Q903" s="171">
        <v>157.81159675307489</v>
      </c>
      <c r="R903" s="171">
        <v>203.70763269464371</v>
      </c>
      <c r="S903" s="171">
        <v>259.86595149936079</v>
      </c>
      <c r="T903" s="171">
        <v>327.77485371492918</v>
      </c>
      <c r="U903" s="172">
        <v>0.30815120875867258</v>
      </c>
    </row>
    <row r="904" spans="1:21" x14ac:dyDescent="0.15">
      <c r="A904" s="110" t="s">
        <v>38</v>
      </c>
      <c r="B904" s="110" t="s">
        <v>95</v>
      </c>
      <c r="C904" s="110" t="s">
        <v>511</v>
      </c>
      <c r="D904" s="110" t="s">
        <v>511</v>
      </c>
      <c r="E904" s="110" t="s">
        <v>2</v>
      </c>
      <c r="F904" s="110" t="s">
        <v>2</v>
      </c>
      <c r="G904" s="171">
        <v>79.829153572292256</v>
      </c>
      <c r="H904" s="171">
        <v>236.04449174848901</v>
      </c>
      <c r="I904" s="171">
        <v>706.76729431032243</v>
      </c>
      <c r="J904" s="171">
        <v>1122.351836127252</v>
      </c>
      <c r="K904" s="171">
        <v>1789.977093512957</v>
      </c>
      <c r="L904" s="171">
        <v>2889.5035897531338</v>
      </c>
      <c r="M904" s="171">
        <v>4890.3403322752083</v>
      </c>
      <c r="N904" s="171">
        <v>6714.2087630043006</v>
      </c>
      <c r="O904" s="171">
        <v>9175.6299188246139</v>
      </c>
      <c r="P904" s="171">
        <v>12332.98697470174</v>
      </c>
      <c r="Q904" s="171">
        <v>16471.225841322161</v>
      </c>
      <c r="R904" s="171">
        <v>21824.525135120501</v>
      </c>
      <c r="S904" s="171">
        <v>28701.61652998281</v>
      </c>
      <c r="T904" s="171">
        <v>37429.833121176067</v>
      </c>
      <c r="U904" s="172">
        <v>0.33742180941766181</v>
      </c>
    </row>
    <row r="905" spans="1:21" x14ac:dyDescent="0.15">
      <c r="A905" s="110" t="s">
        <v>38</v>
      </c>
      <c r="B905" s="110" t="s">
        <v>36</v>
      </c>
      <c r="C905" s="110" t="s">
        <v>511</v>
      </c>
      <c r="D905" s="110" t="s">
        <v>513</v>
      </c>
      <c r="E905" s="110" t="s">
        <v>2</v>
      </c>
      <c r="F905" s="110" t="s">
        <v>41</v>
      </c>
      <c r="G905" s="171">
        <v>22.084167021631831</v>
      </c>
      <c r="H905" s="171">
        <v>77.104267574393447</v>
      </c>
      <c r="I905" s="171">
        <v>87.901657797800539</v>
      </c>
      <c r="J905" s="171">
        <v>197.3164337288604</v>
      </c>
      <c r="K905" s="171">
        <v>229.64209011362709</v>
      </c>
      <c r="L905" s="171">
        <v>338.16818573894079</v>
      </c>
      <c r="M905" s="171">
        <v>239.3622039809471</v>
      </c>
      <c r="N905" s="171">
        <v>309.98793294283661</v>
      </c>
      <c r="O905" s="171">
        <v>400.64478444319258</v>
      </c>
      <c r="P905" s="171">
        <v>516.21424343307842</v>
      </c>
      <c r="Q905" s="171">
        <v>663.35990857114064</v>
      </c>
      <c r="R905" s="171">
        <v>850.44333550444719</v>
      </c>
      <c r="S905" s="171">
        <v>1088.034159300523</v>
      </c>
      <c r="T905" s="171">
        <v>1385.274079247519</v>
      </c>
      <c r="U905" s="172">
        <v>0.28506688768237431</v>
      </c>
    </row>
    <row r="906" spans="1:21" x14ac:dyDescent="0.15">
      <c r="A906" s="110" t="s">
        <v>38</v>
      </c>
      <c r="B906" s="110" t="s">
        <v>116</v>
      </c>
      <c r="C906" s="110" t="s">
        <v>511</v>
      </c>
      <c r="D906" s="110" t="s">
        <v>511</v>
      </c>
      <c r="E906" s="110" t="s">
        <v>2</v>
      </c>
      <c r="F906" s="110" t="s">
        <v>2</v>
      </c>
      <c r="G906" s="171">
        <v>6319.0612021982924</v>
      </c>
      <c r="H906" s="171">
        <v>8668.8739967456859</v>
      </c>
      <c r="I906" s="171">
        <v>12750.32494106276</v>
      </c>
      <c r="J906" s="171">
        <v>22436.247030069961</v>
      </c>
      <c r="K906" s="171">
        <v>32924.377151699548</v>
      </c>
      <c r="L906" s="171">
        <v>49682.31122738339</v>
      </c>
      <c r="M906" s="171">
        <v>70430.142081135113</v>
      </c>
      <c r="N906" s="171">
        <v>96529.476740049635</v>
      </c>
      <c r="O906" s="171">
        <v>130880.210229702</v>
      </c>
      <c r="P906" s="171">
        <v>176471.80115293639</v>
      </c>
      <c r="Q906" s="171">
        <v>236652.62126984171</v>
      </c>
      <c r="R906" s="171">
        <v>314465.76069909782</v>
      </c>
      <c r="S906" s="171">
        <v>414037.78950265102</v>
      </c>
      <c r="T906" s="171">
        <v>540019.98402824812</v>
      </c>
      <c r="U906" s="172">
        <v>0.33776168296093728</v>
      </c>
    </row>
    <row r="907" spans="1:21" x14ac:dyDescent="0.15">
      <c r="A907" s="110" t="s">
        <v>38</v>
      </c>
      <c r="B907" s="110" t="s">
        <v>472</v>
      </c>
      <c r="C907" s="110" t="s">
        <v>511</v>
      </c>
      <c r="D907" s="110" t="s">
        <v>511</v>
      </c>
      <c r="E907" s="110" t="s">
        <v>2</v>
      </c>
      <c r="F907" s="110" t="s">
        <v>2</v>
      </c>
      <c r="G907" s="171">
        <v>1821.3212393378101</v>
      </c>
      <c r="H907" s="171">
        <v>2946.8507446142812</v>
      </c>
      <c r="I907" s="171">
        <v>3944.334722101552</v>
      </c>
      <c r="J907" s="171">
        <v>6018.1963793544892</v>
      </c>
      <c r="K907" s="171">
        <v>9627.0437238569375</v>
      </c>
      <c r="L907" s="171">
        <v>14648.76331938451</v>
      </c>
      <c r="M907" s="171">
        <v>19026.35463035127</v>
      </c>
      <c r="N907" s="171">
        <v>25671.275586071912</v>
      </c>
      <c r="O907" s="171">
        <v>34161.669585103104</v>
      </c>
      <c r="P907" s="171">
        <v>44856.806913381894</v>
      </c>
      <c r="Q907" s="171">
        <v>58736.88455364851</v>
      </c>
      <c r="R907" s="171">
        <v>76486.87938981448</v>
      </c>
      <c r="S907" s="171">
        <v>99027.001341622046</v>
      </c>
      <c r="T907" s="171">
        <v>127326.55839645769</v>
      </c>
      <c r="U907" s="172">
        <v>0.31201146593665352</v>
      </c>
    </row>
    <row r="908" spans="1:21" x14ac:dyDescent="0.15">
      <c r="A908" s="110" t="s">
        <v>38</v>
      </c>
      <c r="B908" s="110" t="s">
        <v>128</v>
      </c>
      <c r="C908" s="110" t="s">
        <v>511</v>
      </c>
      <c r="D908" s="110" t="s">
        <v>510</v>
      </c>
      <c r="E908" s="110" t="s">
        <v>2</v>
      </c>
      <c r="F908" s="110" t="s">
        <v>2</v>
      </c>
      <c r="G908" s="171">
        <v>0</v>
      </c>
      <c r="H908" s="171">
        <v>0</v>
      </c>
      <c r="I908" s="171">
        <v>0</v>
      </c>
      <c r="J908" s="171">
        <v>0</v>
      </c>
      <c r="K908" s="171">
        <v>1.093533762445843</v>
      </c>
      <c r="L908" s="171">
        <v>1.090865115286906</v>
      </c>
      <c r="M908" s="171">
        <v>2.1760200361904278</v>
      </c>
      <c r="N908" s="171">
        <v>2.972717616367516</v>
      </c>
      <c r="O908" s="171">
        <v>3.857476410274022</v>
      </c>
      <c r="P908" s="171">
        <v>4.9371099149329778</v>
      </c>
      <c r="Q908" s="171">
        <v>6.2796002026624116</v>
      </c>
      <c r="R908" s="171">
        <v>7.9422702746866722</v>
      </c>
      <c r="S908" s="171">
        <v>9.9953504511961508</v>
      </c>
      <c r="T908" s="171">
        <v>12.522777430596539</v>
      </c>
      <c r="U908" s="172">
        <v>0.28403488986128628</v>
      </c>
    </row>
    <row r="909" spans="1:21" x14ac:dyDescent="0.15">
      <c r="A909" s="110" t="s">
        <v>38</v>
      </c>
      <c r="B909" s="110" t="s">
        <v>99</v>
      </c>
      <c r="C909" s="110" t="s">
        <v>511</v>
      </c>
      <c r="D909" s="110" t="s">
        <v>509</v>
      </c>
      <c r="E909" s="110" t="s">
        <v>2</v>
      </c>
      <c r="F909" s="110" t="s">
        <v>41</v>
      </c>
      <c r="G909" s="171">
        <v>0</v>
      </c>
      <c r="H909" s="171">
        <v>11.014895367770491</v>
      </c>
      <c r="I909" s="171">
        <v>10.987707224725071</v>
      </c>
      <c r="J909" s="171">
        <v>11.07164433700828</v>
      </c>
      <c r="K909" s="171">
        <v>0.2187067524891686</v>
      </c>
      <c r="L909" s="171">
        <v>0</v>
      </c>
      <c r="M909" s="171">
        <v>1.0880100180952139</v>
      </c>
      <c r="N909" s="171">
        <v>1.341285062491937</v>
      </c>
      <c r="O909" s="171">
        <v>1.648451431592781</v>
      </c>
      <c r="P909" s="171">
        <v>2.0211775770341109</v>
      </c>
      <c r="Q909" s="171">
        <v>2.4732253376395259</v>
      </c>
      <c r="R909" s="171">
        <v>3.0209530603019319</v>
      </c>
      <c r="S909" s="171">
        <v>3.6839291028294139</v>
      </c>
      <c r="T909" s="171">
        <v>4.4706340968512333</v>
      </c>
      <c r="U909" s="172">
        <v>0.22370463370927379</v>
      </c>
    </row>
    <row r="910" spans="1:21" x14ac:dyDescent="0.15">
      <c r="A910" s="110" t="s">
        <v>38</v>
      </c>
      <c r="B910" s="110" t="s">
        <v>80</v>
      </c>
      <c r="C910" s="110" t="s">
        <v>511</v>
      </c>
      <c r="D910" s="110" t="s">
        <v>511</v>
      </c>
      <c r="E910" s="110" t="s">
        <v>2</v>
      </c>
      <c r="F910" s="110" t="s">
        <v>2</v>
      </c>
      <c r="G910" s="171">
        <v>2566.3187021263388</v>
      </c>
      <c r="H910" s="171">
        <v>4421.0789394415679</v>
      </c>
      <c r="I910" s="171">
        <v>6001.4372167930023</v>
      </c>
      <c r="J910" s="171">
        <v>8378.1841930464252</v>
      </c>
      <c r="K910" s="171">
        <v>11829.867636037439</v>
      </c>
      <c r="L910" s="171">
        <v>16863.544877291341</v>
      </c>
      <c r="M910" s="171">
        <v>22595.884725178319</v>
      </c>
      <c r="N910" s="171">
        <v>30650.863824908149</v>
      </c>
      <c r="O910" s="171">
        <v>41765.408778703772</v>
      </c>
      <c r="P910" s="171">
        <v>56885.178801712187</v>
      </c>
      <c r="Q910" s="171">
        <v>77455.892012315104</v>
      </c>
      <c r="R910" s="171">
        <v>104301.9343291352</v>
      </c>
      <c r="S910" s="171">
        <v>138885.80545387999</v>
      </c>
      <c r="T910" s="171">
        <v>182833.74373302591</v>
      </c>
      <c r="U910" s="172">
        <v>0.34808769032685483</v>
      </c>
    </row>
    <row r="911" spans="1:21" x14ac:dyDescent="0.15">
      <c r="A911" s="110" t="s">
        <v>38</v>
      </c>
      <c r="B911" s="110" t="s">
        <v>51</v>
      </c>
      <c r="C911" s="110" t="s">
        <v>511</v>
      </c>
      <c r="D911" s="110" t="s">
        <v>511</v>
      </c>
      <c r="E911" s="110" t="s">
        <v>2</v>
      </c>
      <c r="F911" s="110" t="s">
        <v>2</v>
      </c>
      <c r="G911" s="171">
        <v>0</v>
      </c>
      <c r="H911" s="171">
        <v>12.116384904547539</v>
      </c>
      <c r="I911" s="171">
        <v>12.086477947197571</v>
      </c>
      <c r="J911" s="171">
        <v>10.9620240960478</v>
      </c>
      <c r="K911" s="171">
        <v>32.806012873375288</v>
      </c>
      <c r="L911" s="171">
        <v>98.177860375821538</v>
      </c>
      <c r="M911" s="171">
        <v>54.400500904760698</v>
      </c>
      <c r="N911" s="171">
        <v>65.913106655882501</v>
      </c>
      <c r="O911" s="171">
        <v>79.593157599933178</v>
      </c>
      <c r="P911" s="171">
        <v>95.807707838669913</v>
      </c>
      <c r="Q911" s="171">
        <v>114.98891085527519</v>
      </c>
      <c r="R911" s="171">
        <v>137.6404152927812</v>
      </c>
      <c r="S911" s="171">
        <v>170.86829969675401</v>
      </c>
      <c r="T911" s="171">
        <v>213.27177840428959</v>
      </c>
      <c r="U911" s="172">
        <v>0.2155182920711618</v>
      </c>
    </row>
    <row r="912" spans="1:21" x14ac:dyDescent="0.15">
      <c r="A912" s="110" t="s">
        <v>38</v>
      </c>
      <c r="B912" s="110" t="s">
        <v>81</v>
      </c>
      <c r="C912" s="110" t="s">
        <v>511</v>
      </c>
      <c r="D912" s="110" t="s">
        <v>509</v>
      </c>
      <c r="E912" s="110" t="s">
        <v>2</v>
      </c>
      <c r="F912" s="110" t="s">
        <v>41</v>
      </c>
      <c r="G912" s="171">
        <v>118.8332726719089</v>
      </c>
      <c r="H912" s="171">
        <v>109.2677620482833</v>
      </c>
      <c r="I912" s="171">
        <v>108.9980556692727</v>
      </c>
      <c r="J912" s="171">
        <v>86.819230840698594</v>
      </c>
      <c r="K912" s="171">
        <v>97.543211610169209</v>
      </c>
      <c r="L912" s="171">
        <v>196.3557207516431</v>
      </c>
      <c r="M912" s="171">
        <v>194.97139524266231</v>
      </c>
      <c r="N912" s="171">
        <v>259.87525504898758</v>
      </c>
      <c r="O912" s="171">
        <v>335.84878592762391</v>
      </c>
      <c r="P912" s="171">
        <v>432.97872709239459</v>
      </c>
      <c r="Q912" s="171">
        <v>557.04108914923256</v>
      </c>
      <c r="R912" s="171">
        <v>715.3215620841936</v>
      </c>
      <c r="S912" s="171">
        <v>916.50841693793473</v>
      </c>
      <c r="T912" s="171">
        <v>1168.5786631536971</v>
      </c>
      <c r="U912" s="172">
        <v>0.29151112168363208</v>
      </c>
    </row>
    <row r="913" spans="1:21" x14ac:dyDescent="0.15">
      <c r="A913" s="110" t="s">
        <v>38</v>
      </c>
      <c r="B913" s="110" t="s">
        <v>100</v>
      </c>
      <c r="C913" s="110" t="s">
        <v>511</v>
      </c>
      <c r="D913" s="110" t="s">
        <v>44</v>
      </c>
      <c r="E913" s="110" t="s">
        <v>2</v>
      </c>
      <c r="F913" s="110" t="s">
        <v>44</v>
      </c>
      <c r="G913" s="171">
        <v>16804.516731983771</v>
      </c>
      <c r="H913" s="171">
        <v>27060.92545258981</v>
      </c>
      <c r="I913" s="171">
        <v>37095.155676647293</v>
      </c>
      <c r="J913" s="171">
        <v>50039.038623541594</v>
      </c>
      <c r="K913" s="171">
        <v>76957.293141724527</v>
      </c>
      <c r="L913" s="171">
        <v>102321.84739959591</v>
      </c>
      <c r="M913" s="171">
        <v>135594.19850994539</v>
      </c>
      <c r="N913" s="171">
        <v>178657.60300740291</v>
      </c>
      <c r="O913" s="171">
        <v>238305.75830521429</v>
      </c>
      <c r="P913" s="171">
        <v>316196.59861158521</v>
      </c>
      <c r="Q913" s="171">
        <v>416681.57413051662</v>
      </c>
      <c r="R913" s="171">
        <v>543429.60517108848</v>
      </c>
      <c r="S913" s="171">
        <v>702527.56567571196</v>
      </c>
      <c r="T913" s="171">
        <v>902262.44788943871</v>
      </c>
      <c r="U913" s="172">
        <v>0.31094520428794659</v>
      </c>
    </row>
    <row r="914" spans="1:21" x14ac:dyDescent="0.15">
      <c r="A914" s="110" t="s">
        <v>38</v>
      </c>
      <c r="B914" s="110" t="s">
        <v>103</v>
      </c>
      <c r="C914" s="110" t="s">
        <v>511</v>
      </c>
      <c r="D914" s="110" t="s">
        <v>511</v>
      </c>
      <c r="E914" s="110" t="s">
        <v>2</v>
      </c>
      <c r="F914" s="110" t="s">
        <v>2</v>
      </c>
      <c r="G914" s="171">
        <v>331.2625053244775</v>
      </c>
      <c r="H914" s="171">
        <v>418.56602397527871</v>
      </c>
      <c r="I914" s="171">
        <v>98.88936502252561</v>
      </c>
      <c r="J914" s="171">
        <v>223.6252915593752</v>
      </c>
      <c r="K914" s="171">
        <v>244.95156278786891</v>
      </c>
      <c r="L914" s="171">
        <v>441.80037169119691</v>
      </c>
      <c r="M914" s="171">
        <v>658.24606094760452</v>
      </c>
      <c r="N914" s="171">
        <v>904.43076634041051</v>
      </c>
      <c r="O914" s="171">
        <v>1180.720567168122</v>
      </c>
      <c r="P914" s="171">
        <v>1522.568463432943</v>
      </c>
      <c r="Q914" s="171">
        <v>1955.1420501333109</v>
      </c>
      <c r="R914" s="171">
        <v>2502.0056338419949</v>
      </c>
      <c r="S914" s="171">
        <v>3192.7968938839699</v>
      </c>
      <c r="T914" s="171">
        <v>4054.982011711862</v>
      </c>
      <c r="U914" s="172">
        <v>0.29658231818670239</v>
      </c>
    </row>
    <row r="915" spans="1:21" x14ac:dyDescent="0.15">
      <c r="A915" s="110" t="s">
        <v>203</v>
      </c>
      <c r="B915" s="110" t="s">
        <v>129</v>
      </c>
      <c r="C915" s="110" t="s">
        <v>42</v>
      </c>
      <c r="D915" s="110" t="s">
        <v>42</v>
      </c>
      <c r="E915" s="110" t="s">
        <v>42</v>
      </c>
      <c r="F915" s="110" t="s">
        <v>42</v>
      </c>
      <c r="G915" s="171">
        <v>0</v>
      </c>
      <c r="H915" s="171">
        <v>0</v>
      </c>
      <c r="I915" s="171">
        <v>0</v>
      </c>
      <c r="J915" s="171">
        <v>0.16432910846136889</v>
      </c>
      <c r="K915" s="171">
        <v>0.16403006436687639</v>
      </c>
      <c r="L915" s="171">
        <v>0.16362976729303591</v>
      </c>
      <c r="M915" s="171">
        <v>11.0487417337569</v>
      </c>
      <c r="N915" s="171">
        <v>15.01681452546822</v>
      </c>
      <c r="O915" s="171">
        <v>20.35124541509839</v>
      </c>
      <c r="P915" s="171">
        <v>27.482612649936179</v>
      </c>
      <c r="Q915" s="171">
        <v>36.991654218929611</v>
      </c>
      <c r="R915" s="171">
        <v>49.684152212506959</v>
      </c>
      <c r="S915" s="171">
        <v>66.609568624201344</v>
      </c>
      <c r="T915" s="171">
        <v>86.895263986031509</v>
      </c>
      <c r="U915" s="172">
        <v>0.3426250785275482</v>
      </c>
    </row>
    <row r="916" spans="1:21" x14ac:dyDescent="0.15">
      <c r="A916" s="110" t="s">
        <v>203</v>
      </c>
      <c r="B916" s="110" t="s">
        <v>138</v>
      </c>
      <c r="C916" s="110" t="s">
        <v>42</v>
      </c>
      <c r="D916" s="110" t="s">
        <v>513</v>
      </c>
      <c r="E916" s="110" t="s">
        <v>42</v>
      </c>
      <c r="F916" s="110" t="s">
        <v>41</v>
      </c>
      <c r="G916" s="171">
        <v>0</v>
      </c>
      <c r="H916" s="171">
        <v>0</v>
      </c>
      <c r="I916" s="171">
        <v>0</v>
      </c>
      <c r="J916" s="171">
        <v>21.91054779484919</v>
      </c>
      <c r="K916" s="171">
        <v>21.870675248916861</v>
      </c>
      <c r="L916" s="171">
        <v>130.90381383442869</v>
      </c>
      <c r="M916" s="171">
        <v>130.56120217142569</v>
      </c>
      <c r="N916" s="171">
        <v>179.81308373283841</v>
      </c>
      <c r="O916" s="171">
        <v>246.7313594287512</v>
      </c>
      <c r="P916" s="171">
        <v>327.05452779286452</v>
      </c>
      <c r="Q916" s="171">
        <v>423.59600440968171</v>
      </c>
      <c r="R916" s="171">
        <v>546.70003015934867</v>
      </c>
      <c r="S916" s="171">
        <v>703.26917658690331</v>
      </c>
      <c r="T916" s="171">
        <v>900.27593828367708</v>
      </c>
      <c r="U916" s="172">
        <v>0.31763311288523588</v>
      </c>
    </row>
    <row r="917" spans="1:21" x14ac:dyDescent="0.15">
      <c r="A917" s="110" t="s">
        <v>203</v>
      </c>
      <c r="B917" s="110" t="s">
        <v>30</v>
      </c>
      <c r="C917" s="110" t="s">
        <v>42</v>
      </c>
      <c r="D917" s="110" t="s">
        <v>509</v>
      </c>
      <c r="E917" s="110" t="s">
        <v>42</v>
      </c>
      <c r="F917" s="110" t="s">
        <v>41</v>
      </c>
      <c r="G917" s="171">
        <v>82.800965000000005</v>
      </c>
      <c r="H917" s="171">
        <v>127.7727862661377</v>
      </c>
      <c r="I917" s="171">
        <v>144.38424817236401</v>
      </c>
      <c r="J917" s="171">
        <v>175.28438235879361</v>
      </c>
      <c r="K917" s="171">
        <v>421.01049854164961</v>
      </c>
      <c r="L917" s="171">
        <v>447.25469726763151</v>
      </c>
      <c r="M917" s="171">
        <v>386.24355642380101</v>
      </c>
      <c r="N917" s="171">
        <v>517.90167760305224</v>
      </c>
      <c r="O917" s="171">
        <v>692.10485808454018</v>
      </c>
      <c r="P917" s="171">
        <v>899.73599177646054</v>
      </c>
      <c r="Q917" s="171">
        <v>1135.581834425599</v>
      </c>
      <c r="R917" s="171">
        <v>1428.6469675068529</v>
      </c>
      <c r="S917" s="171">
        <v>1791.987307186881</v>
      </c>
      <c r="T917" s="171">
        <v>2237.7762060307032</v>
      </c>
      <c r="U917" s="172">
        <v>0.28526780583312589</v>
      </c>
    </row>
    <row r="918" spans="1:21" x14ac:dyDescent="0.15">
      <c r="A918" s="110" t="s">
        <v>203</v>
      </c>
      <c r="B918" s="110" t="s">
        <v>31</v>
      </c>
      <c r="C918" s="110" t="s">
        <v>42</v>
      </c>
      <c r="D918" s="110" t="s">
        <v>509</v>
      </c>
      <c r="E918" s="110" t="s">
        <v>42</v>
      </c>
      <c r="F918" s="110" t="s">
        <v>41</v>
      </c>
      <c r="G918" s="171">
        <v>65.599429999999998</v>
      </c>
      <c r="H918" s="171">
        <v>97.702121912124269</v>
      </c>
      <c r="I918" s="171">
        <v>94.426200325652474</v>
      </c>
      <c r="J918" s="171">
        <v>125.4378861255116</v>
      </c>
      <c r="K918" s="171">
        <v>123.02254827515731</v>
      </c>
      <c r="L918" s="171">
        <v>239.9903253631193</v>
      </c>
      <c r="M918" s="171">
        <v>168.64155280475819</v>
      </c>
      <c r="N918" s="171">
        <v>217.5223517881947</v>
      </c>
      <c r="O918" s="171">
        <v>276.15446865471159</v>
      </c>
      <c r="P918" s="171">
        <v>349.66835188638231</v>
      </c>
      <c r="Q918" s="171">
        <v>441.32615801188018</v>
      </c>
      <c r="R918" s="171">
        <v>555.22134839717864</v>
      </c>
      <c r="S918" s="171">
        <v>696.42790110927592</v>
      </c>
      <c r="T918" s="171">
        <v>869.67679964471688</v>
      </c>
      <c r="U918" s="172">
        <v>0.26406809618212929</v>
      </c>
    </row>
    <row r="919" spans="1:21" x14ac:dyDescent="0.15">
      <c r="A919" s="110" t="s">
        <v>203</v>
      </c>
      <c r="B919" s="110" t="s">
        <v>201</v>
      </c>
      <c r="C919" s="110" t="s">
        <v>42</v>
      </c>
      <c r="D919" s="110" t="s">
        <v>42</v>
      </c>
      <c r="E919" s="110" t="s">
        <v>42</v>
      </c>
      <c r="F919" s="110" t="s">
        <v>42</v>
      </c>
      <c r="G919" s="171">
        <v>0</v>
      </c>
      <c r="H919" s="171">
        <v>0</v>
      </c>
      <c r="I919" s="171">
        <v>0</v>
      </c>
      <c r="J919" s="171">
        <v>0</v>
      </c>
      <c r="K919" s="171">
        <v>0</v>
      </c>
      <c r="L919" s="171">
        <v>10.90865115286906</v>
      </c>
      <c r="M919" s="171">
        <v>16.320150271428211</v>
      </c>
      <c r="N919" s="171">
        <v>22.546986365670531</v>
      </c>
      <c r="O919" s="171">
        <v>31.044978189213111</v>
      </c>
      <c r="P919" s="171">
        <v>42.513788058919587</v>
      </c>
      <c r="Q919" s="171">
        <v>58.04269360492772</v>
      </c>
      <c r="R919" s="171">
        <v>79.013308708810442</v>
      </c>
      <c r="S919" s="171">
        <v>107.2653605364857</v>
      </c>
      <c r="T919" s="171">
        <v>141.66964226643279</v>
      </c>
      <c r="U919" s="172">
        <v>0.36169219805111469</v>
      </c>
    </row>
    <row r="920" spans="1:21" x14ac:dyDescent="0.15">
      <c r="A920" s="110" t="s">
        <v>203</v>
      </c>
      <c r="B920" s="110" t="s">
        <v>50</v>
      </c>
      <c r="C920" s="110" t="s">
        <v>42</v>
      </c>
      <c r="D920" s="110" t="s">
        <v>42</v>
      </c>
      <c r="E920" s="110" t="s">
        <v>42</v>
      </c>
      <c r="F920" s="110" t="s">
        <v>42</v>
      </c>
      <c r="G920" s="171">
        <v>7.0443749999999996</v>
      </c>
      <c r="H920" s="171">
        <v>0</v>
      </c>
      <c r="I920" s="171">
        <v>0</v>
      </c>
      <c r="J920" s="171">
        <v>0.15337383456394441</v>
      </c>
      <c r="K920" s="171">
        <v>0.15309472674241811</v>
      </c>
      <c r="L920" s="171">
        <v>0.1527211161401669</v>
      </c>
      <c r="M920" s="171">
        <v>0.15232140253333001</v>
      </c>
      <c r="N920" s="171">
        <v>0.2077257297348977</v>
      </c>
      <c r="O920" s="171">
        <v>0.28246511345328468</v>
      </c>
      <c r="P920" s="171">
        <v>0.38315338329949988</v>
      </c>
      <c r="Q920" s="171">
        <v>0.51831184143503306</v>
      </c>
      <c r="R920" s="171">
        <v>0.69926520719131302</v>
      </c>
      <c r="S920" s="171">
        <v>0.94100677282914691</v>
      </c>
      <c r="T920" s="171">
        <v>1.232138170285199</v>
      </c>
      <c r="U920" s="172">
        <v>0.34803070062034291</v>
      </c>
    </row>
    <row r="921" spans="1:21" x14ac:dyDescent="0.15">
      <c r="A921" s="110" t="s">
        <v>203</v>
      </c>
      <c r="B921" s="110" t="s">
        <v>37</v>
      </c>
      <c r="C921" s="110" t="s">
        <v>42</v>
      </c>
      <c r="D921" s="110" t="s">
        <v>509</v>
      </c>
      <c r="E921" s="110" t="s">
        <v>42</v>
      </c>
      <c r="F921" s="110" t="s">
        <v>41</v>
      </c>
      <c r="G921" s="171">
        <v>16.574999999999999</v>
      </c>
      <c r="H921" s="171">
        <v>16.522343051655739</v>
      </c>
      <c r="I921" s="171">
        <v>16.469686103311481</v>
      </c>
      <c r="J921" s="171">
        <v>5.4776369487122976</v>
      </c>
      <c r="K921" s="171">
        <v>10.93533762445843</v>
      </c>
      <c r="L921" s="171">
        <v>30.908651152869059</v>
      </c>
      <c r="M921" s="171">
        <v>166.00125226190181</v>
      </c>
      <c r="N921" s="171">
        <v>222.0818885624312</v>
      </c>
      <c r="O921" s="171">
        <v>296.52082580239642</v>
      </c>
      <c r="P921" s="171">
        <v>384.53261724396361</v>
      </c>
      <c r="Q921" s="171">
        <v>489.27148481360928</v>
      </c>
      <c r="R921" s="171">
        <v>620.38414840181645</v>
      </c>
      <c r="S921" s="171">
        <v>783.78950161680541</v>
      </c>
      <c r="T921" s="171">
        <v>985.01522138220867</v>
      </c>
      <c r="U921" s="172">
        <v>0.28966210729888681</v>
      </c>
    </row>
    <row r="922" spans="1:21" x14ac:dyDescent="0.15">
      <c r="A922" s="110" t="s">
        <v>203</v>
      </c>
      <c r="B922" s="110" t="s">
        <v>113</v>
      </c>
      <c r="C922" s="110" t="s">
        <v>42</v>
      </c>
      <c r="D922" s="110" t="s">
        <v>509</v>
      </c>
      <c r="E922" s="110" t="s">
        <v>42</v>
      </c>
      <c r="F922" s="110" t="s">
        <v>41</v>
      </c>
      <c r="G922" s="171">
        <v>1.0309649999999999</v>
      </c>
      <c r="H922" s="171">
        <v>0</v>
      </c>
      <c r="I922" s="171">
        <v>0</v>
      </c>
      <c r="J922" s="171">
        <v>43.821095589698388</v>
      </c>
      <c r="K922" s="171">
        <v>43.741350497833722</v>
      </c>
      <c r="L922" s="171">
        <v>76.360558070083414</v>
      </c>
      <c r="M922" s="171">
        <v>97.920901628569268</v>
      </c>
      <c r="N922" s="171">
        <v>131.29901685711181</v>
      </c>
      <c r="O922" s="171">
        <v>175.46320345805239</v>
      </c>
      <c r="P922" s="171">
        <v>226.57707159506259</v>
      </c>
      <c r="Q922" s="171">
        <v>285.96922758718199</v>
      </c>
      <c r="R922" s="171">
        <v>359.77069851540659</v>
      </c>
      <c r="S922" s="171">
        <v>451.26930578409269</v>
      </c>
      <c r="T922" s="171">
        <v>563.53061818329206</v>
      </c>
      <c r="U922" s="172">
        <v>0.28403672371914479</v>
      </c>
    </row>
    <row r="923" spans="1:21" x14ac:dyDescent="0.15">
      <c r="A923" s="110" t="s">
        <v>203</v>
      </c>
      <c r="B923" s="110" t="s">
        <v>223</v>
      </c>
      <c r="C923" s="110" t="s">
        <v>42</v>
      </c>
      <c r="D923" s="110" t="s">
        <v>42</v>
      </c>
      <c r="E923" s="110" t="s">
        <v>42</v>
      </c>
      <c r="F923" s="110" t="s">
        <v>42</v>
      </c>
      <c r="G923" s="171">
        <v>0.51382499999999998</v>
      </c>
      <c r="H923" s="171">
        <v>2.2029790735540979</v>
      </c>
      <c r="I923" s="171">
        <v>3.2939372206622961</v>
      </c>
      <c r="J923" s="171">
        <v>4.3821095589698391</v>
      </c>
      <c r="K923" s="171">
        <v>16.403006436687651</v>
      </c>
      <c r="L923" s="171">
        <v>18.544706959877399</v>
      </c>
      <c r="M923" s="171">
        <v>21.760200361904278</v>
      </c>
      <c r="N923" s="171">
        <v>30.04174665883647</v>
      </c>
      <c r="O923" s="171">
        <v>41.379534111873006</v>
      </c>
      <c r="P923" s="171">
        <v>56.744713148143788</v>
      </c>
      <c r="Q923" s="171">
        <v>77.656327788609332</v>
      </c>
      <c r="R923" s="171">
        <v>106.05954516401781</v>
      </c>
      <c r="S923" s="171">
        <v>144.5566433652227</v>
      </c>
      <c r="T923" s="171">
        <v>191.6718494675612</v>
      </c>
      <c r="U923" s="172">
        <v>0.36453620545018423</v>
      </c>
    </row>
    <row r="924" spans="1:21" x14ac:dyDescent="0.15">
      <c r="A924" s="110" t="s">
        <v>203</v>
      </c>
      <c r="B924" s="110" t="s">
        <v>115</v>
      </c>
      <c r="C924" s="110" t="s">
        <v>42</v>
      </c>
      <c r="D924" s="110" t="s">
        <v>42</v>
      </c>
      <c r="E924" s="110" t="s">
        <v>42</v>
      </c>
      <c r="F924" s="110" t="s">
        <v>42</v>
      </c>
      <c r="G924" s="171">
        <v>27.722239999999999</v>
      </c>
      <c r="H924" s="171">
        <v>6.7796680988627376</v>
      </c>
      <c r="I924" s="171">
        <v>6.7580611977254774</v>
      </c>
      <c r="J924" s="171">
        <v>5.64744369412238</v>
      </c>
      <c r="K924" s="171">
        <v>0.16949773317910569</v>
      </c>
      <c r="L924" s="171">
        <v>0.2727162788217265</v>
      </c>
      <c r="M924" s="171">
        <v>0.27200250452380348</v>
      </c>
      <c r="N924" s="171">
        <v>0.37461059111007988</v>
      </c>
      <c r="O924" s="171">
        <v>0.51402366547656497</v>
      </c>
      <c r="P924" s="171">
        <v>0.70328227063566673</v>
      </c>
      <c r="Q924" s="171">
        <v>0.95882147598758094</v>
      </c>
      <c r="R924" s="171">
        <v>1.3026009499194839</v>
      </c>
      <c r="S924" s="171">
        <v>1.763844400247639</v>
      </c>
      <c r="T924" s="171">
        <v>2.376789526288094</v>
      </c>
      <c r="U924" s="172">
        <v>0.36297616220143308</v>
      </c>
    </row>
    <row r="925" spans="1:21" x14ac:dyDescent="0.15">
      <c r="A925" s="110" t="s">
        <v>203</v>
      </c>
      <c r="B925" s="110" t="s">
        <v>232</v>
      </c>
      <c r="C925" s="110" t="s">
        <v>42</v>
      </c>
      <c r="D925" s="110" t="s">
        <v>42</v>
      </c>
      <c r="E925" s="110" t="s">
        <v>42</v>
      </c>
      <c r="F925" s="110" t="s">
        <v>42</v>
      </c>
      <c r="G925" s="171">
        <v>0</v>
      </c>
      <c r="H925" s="171">
        <v>0</v>
      </c>
      <c r="I925" s="171">
        <v>0</v>
      </c>
      <c r="J925" s="171">
        <v>0</v>
      </c>
      <c r="K925" s="171">
        <v>43.741350497833722</v>
      </c>
      <c r="L925" s="171">
        <v>65.451906917214359</v>
      </c>
      <c r="M925" s="171">
        <v>130.56120217142569</v>
      </c>
      <c r="N925" s="171">
        <v>181.99351529056409</v>
      </c>
      <c r="O925" s="171">
        <v>252.34993480972921</v>
      </c>
      <c r="P925" s="171">
        <v>348.05941780508431</v>
      </c>
      <c r="Q925" s="171">
        <v>477.37556737070582</v>
      </c>
      <c r="R925" s="171">
        <v>652.31542021455937</v>
      </c>
      <c r="S925" s="171">
        <v>887.92402840602142</v>
      </c>
      <c r="T925" s="171">
        <v>1175.8029358246999</v>
      </c>
      <c r="U925" s="172">
        <v>0.36886322803092447</v>
      </c>
    </row>
    <row r="926" spans="1:21" x14ac:dyDescent="0.15">
      <c r="A926" s="110" t="s">
        <v>203</v>
      </c>
      <c r="B926" s="110" t="s">
        <v>140</v>
      </c>
      <c r="C926" s="110" t="s">
        <v>42</v>
      </c>
      <c r="D926" s="110" t="s">
        <v>42</v>
      </c>
      <c r="E926" s="110" t="s">
        <v>42</v>
      </c>
      <c r="F926" s="110" t="s">
        <v>42</v>
      </c>
      <c r="G926" s="171">
        <v>0</v>
      </c>
      <c r="H926" s="171">
        <v>0</v>
      </c>
      <c r="I926" s="171">
        <v>0</v>
      </c>
      <c r="J926" s="171">
        <v>0.32865821692273789</v>
      </c>
      <c r="K926" s="171">
        <v>6.5612025746750584</v>
      </c>
      <c r="L926" s="171">
        <v>10.90865115286906</v>
      </c>
      <c r="M926" s="171">
        <v>38.080350633332493</v>
      </c>
      <c r="N926" s="171">
        <v>51.537363522786443</v>
      </c>
      <c r="O926" s="171">
        <v>69.538318951370968</v>
      </c>
      <c r="P926" s="171">
        <v>93.590671783121294</v>
      </c>
      <c r="Q926" s="171">
        <v>125.6164709712165</v>
      </c>
      <c r="R926" s="171">
        <v>168.15493541882009</v>
      </c>
      <c r="S926" s="171">
        <v>224.5494347127815</v>
      </c>
      <c r="T926" s="171">
        <v>291.79736359697068</v>
      </c>
      <c r="U926" s="172">
        <v>0.33764250577305138</v>
      </c>
    </row>
    <row r="927" spans="1:21" x14ac:dyDescent="0.15">
      <c r="A927" s="110" t="s">
        <v>203</v>
      </c>
      <c r="B927" s="110" t="s">
        <v>81</v>
      </c>
      <c r="C927" s="110" t="s">
        <v>42</v>
      </c>
      <c r="D927" s="110" t="s">
        <v>509</v>
      </c>
      <c r="E927" s="110" t="s">
        <v>42</v>
      </c>
      <c r="F927" s="110" t="s">
        <v>41</v>
      </c>
      <c r="G927" s="171">
        <v>70.337464999999995</v>
      </c>
      <c r="H927" s="171">
        <v>117.91289089836719</v>
      </c>
      <c r="I927" s="171">
        <v>136.20642604715411</v>
      </c>
      <c r="J927" s="171">
        <v>132.61828676909519</v>
      </c>
      <c r="K927" s="171">
        <v>219.70675248916859</v>
      </c>
      <c r="L927" s="171">
        <v>230.0816742102503</v>
      </c>
      <c r="M927" s="171">
        <v>251.2423041618992</v>
      </c>
      <c r="N927" s="171">
        <v>336.90214061168467</v>
      </c>
      <c r="O927" s="171">
        <v>450.23061365336281</v>
      </c>
      <c r="P927" s="171">
        <v>595.03568620481713</v>
      </c>
      <c r="Q927" s="171">
        <v>751.11901008835946</v>
      </c>
      <c r="R927" s="171">
        <v>945.06732674532032</v>
      </c>
      <c r="S927" s="171">
        <v>1185.508384305982</v>
      </c>
      <c r="T927" s="171">
        <v>1480.4900539745511</v>
      </c>
      <c r="U927" s="172">
        <v>0.28838207875195798</v>
      </c>
    </row>
    <row r="928" spans="1:21" x14ac:dyDescent="0.15">
      <c r="A928" s="110" t="s">
        <v>204</v>
      </c>
      <c r="B928" s="110" t="s">
        <v>21</v>
      </c>
      <c r="C928" s="110" t="s">
        <v>512</v>
      </c>
      <c r="D928" s="110" t="s">
        <v>511</v>
      </c>
      <c r="E928" s="110" t="s">
        <v>2</v>
      </c>
      <c r="F928" s="110" t="s">
        <v>2</v>
      </c>
      <c r="G928" s="171">
        <v>0</v>
      </c>
      <c r="H928" s="171">
        <v>22.029790735540981</v>
      </c>
      <c r="I928" s="171">
        <v>43.950828898900269</v>
      </c>
      <c r="J928" s="171">
        <v>32.88607228814341</v>
      </c>
      <c r="K928" s="171">
        <v>142.15938911795959</v>
      </c>
      <c r="L928" s="171">
        <v>152.7211161401668</v>
      </c>
      <c r="M928" s="171">
        <v>228.48210379999489</v>
      </c>
      <c r="N928" s="171">
        <v>286.60535085371657</v>
      </c>
      <c r="O928" s="171">
        <v>358.4103153960076</v>
      </c>
      <c r="P928" s="171">
        <v>450.96777561121968</v>
      </c>
      <c r="Q928" s="171">
        <v>587.60924835734693</v>
      </c>
      <c r="R928" s="171">
        <v>763.86828847140919</v>
      </c>
      <c r="S928" s="171">
        <v>990.85294539591689</v>
      </c>
      <c r="T928" s="171">
        <v>1278.889372512949</v>
      </c>
      <c r="U928" s="172">
        <v>0.27895245085139558</v>
      </c>
    </row>
    <row r="929" spans="1:21" x14ac:dyDescent="0.15">
      <c r="A929" s="110" t="s">
        <v>204</v>
      </c>
      <c r="B929" s="110" t="s">
        <v>31</v>
      </c>
      <c r="C929" s="110" t="s">
        <v>512</v>
      </c>
      <c r="D929" s="110" t="s">
        <v>509</v>
      </c>
      <c r="E929" s="110" t="s">
        <v>2</v>
      </c>
      <c r="F929" s="110" t="s">
        <v>41</v>
      </c>
      <c r="G929" s="171">
        <v>0</v>
      </c>
      <c r="H929" s="171">
        <v>0</v>
      </c>
      <c r="I929" s="171">
        <v>21.975414449450131</v>
      </c>
      <c r="J929" s="171">
        <v>10.9620240960478</v>
      </c>
      <c r="K929" s="171">
        <v>10.93533762445843</v>
      </c>
      <c r="L929" s="171">
        <v>10.90865115286906</v>
      </c>
      <c r="M929" s="171">
        <v>228.48210379999489</v>
      </c>
      <c r="N929" s="171">
        <v>303.17716840957098</v>
      </c>
      <c r="O929" s="171">
        <v>398.090668712965</v>
      </c>
      <c r="P929" s="171">
        <v>521.24937827474446</v>
      </c>
      <c r="Q929" s="171">
        <v>680.71570806496356</v>
      </c>
      <c r="R929" s="171">
        <v>886.80525918910189</v>
      </c>
      <c r="S929" s="171">
        <v>1152.6808230927261</v>
      </c>
      <c r="T929" s="171">
        <v>1490.672502031525</v>
      </c>
      <c r="U929" s="172">
        <v>0.30725838421300661</v>
      </c>
    </row>
    <row r="930" spans="1:21" x14ac:dyDescent="0.15">
      <c r="A930" s="110" t="s">
        <v>204</v>
      </c>
      <c r="B930" s="110" t="s">
        <v>205</v>
      </c>
      <c r="C930" s="110" t="s">
        <v>512</v>
      </c>
      <c r="D930" s="110" t="s">
        <v>512</v>
      </c>
      <c r="E930" s="110" t="s">
        <v>2</v>
      </c>
      <c r="F930" s="110" t="s">
        <v>2</v>
      </c>
      <c r="G930" s="171">
        <v>9.6154463212185011</v>
      </c>
      <c r="H930" s="171">
        <v>26.82567617866826</v>
      </c>
      <c r="I930" s="171">
        <v>38.430604789198398</v>
      </c>
      <c r="J930" s="171">
        <v>144.551826944944</v>
      </c>
      <c r="K930" s="171">
        <v>174.96540199133489</v>
      </c>
      <c r="L930" s="171">
        <v>250.89897651598841</v>
      </c>
      <c r="M930" s="171">
        <v>456.96420759998989</v>
      </c>
      <c r="N930" s="171">
        <v>629.59369492152518</v>
      </c>
      <c r="O930" s="171">
        <v>830.00044798587021</v>
      </c>
      <c r="P930" s="171">
        <v>1086.9027055415941</v>
      </c>
      <c r="Q930" s="171">
        <v>1423.549276886934</v>
      </c>
      <c r="R930" s="171">
        <v>1864.5174623200689</v>
      </c>
      <c r="S930" s="171">
        <v>2441.8466423777231</v>
      </c>
      <c r="T930" s="171">
        <v>3181.368540157544</v>
      </c>
      <c r="U930" s="172">
        <v>0.31944185572872241</v>
      </c>
    </row>
    <row r="931" spans="1:21" x14ac:dyDescent="0.15">
      <c r="A931" s="110" t="s">
        <v>204</v>
      </c>
      <c r="B931" s="110" t="s">
        <v>36</v>
      </c>
      <c r="C931" s="110" t="s">
        <v>512</v>
      </c>
      <c r="D931" s="110" t="s">
        <v>513</v>
      </c>
      <c r="E931" s="110" t="s">
        <v>2</v>
      </c>
      <c r="F931" s="110" t="s">
        <v>41</v>
      </c>
      <c r="G931" s="171">
        <v>1446.512939916885</v>
      </c>
      <c r="H931" s="171">
        <v>1817.457735682131</v>
      </c>
      <c r="I931" s="171">
        <v>2659.0251483834659</v>
      </c>
      <c r="J931" s="171">
        <v>3222.8350842380542</v>
      </c>
      <c r="K931" s="171">
        <v>4483.4884260279568</v>
      </c>
      <c r="L931" s="171">
        <v>6588.8252963329123</v>
      </c>
      <c r="M931" s="171">
        <v>7605.1900264855467</v>
      </c>
      <c r="N931" s="171">
        <v>9728.3157796443211</v>
      </c>
      <c r="O931" s="171">
        <v>12773.889783605609</v>
      </c>
      <c r="P931" s="171">
        <v>16725.792969177652</v>
      </c>
      <c r="Q931" s="171">
        <v>21842.73109667017</v>
      </c>
      <c r="R931" s="171">
        <v>28455.71004471643</v>
      </c>
      <c r="S931" s="171">
        <v>36987.096023792707</v>
      </c>
      <c r="T931" s="171">
        <v>47832.536004836482</v>
      </c>
      <c r="U931" s="172">
        <v>0.30043191572350758</v>
      </c>
    </row>
    <row r="932" spans="1:21" x14ac:dyDescent="0.15">
      <c r="A932" s="110" t="s">
        <v>204</v>
      </c>
      <c r="B932" s="110" t="s">
        <v>233</v>
      </c>
      <c r="C932" s="110" t="s">
        <v>512</v>
      </c>
      <c r="D932" s="110" t="s">
        <v>512</v>
      </c>
      <c r="E932" s="110" t="s">
        <v>2</v>
      </c>
      <c r="F932" s="110" t="s">
        <v>2</v>
      </c>
      <c r="G932" s="171">
        <v>4.1209055662365</v>
      </c>
      <c r="H932" s="171">
        <v>33.044686103311477</v>
      </c>
      <c r="I932" s="171">
        <v>21.975414449450131</v>
      </c>
      <c r="J932" s="171">
        <v>32.88607228814341</v>
      </c>
      <c r="K932" s="171">
        <v>21.870675248916861</v>
      </c>
      <c r="L932" s="171">
        <v>32.725953458607179</v>
      </c>
      <c r="M932" s="171">
        <v>0</v>
      </c>
      <c r="N932" s="171">
        <v>32.557338950375851</v>
      </c>
      <c r="O932" s="171">
        <v>42.539818111761612</v>
      </c>
      <c r="P932" s="171">
        <v>55.326465808687317</v>
      </c>
      <c r="Q932" s="171">
        <v>71.706026258318261</v>
      </c>
      <c r="R932" s="171">
        <v>92.553844790212267</v>
      </c>
      <c r="S932" s="171">
        <v>119.0232882395497</v>
      </c>
      <c r="T932" s="171">
        <v>152.20157132260431</v>
      </c>
      <c r="U932" s="172" t="s">
        <v>406</v>
      </c>
    </row>
    <row r="933" spans="1:21" x14ac:dyDescent="0.15">
      <c r="A933" s="110" t="s">
        <v>204</v>
      </c>
      <c r="B933" s="110" t="s">
        <v>237</v>
      </c>
      <c r="C933" s="110" t="s">
        <v>512</v>
      </c>
      <c r="D933" s="110" t="s">
        <v>512</v>
      </c>
      <c r="E933" s="110" t="s">
        <v>2</v>
      </c>
      <c r="F933" s="110" t="s">
        <v>2</v>
      </c>
      <c r="G933" s="171">
        <v>10.990185718315081</v>
      </c>
      <c r="H933" s="171">
        <v>0</v>
      </c>
      <c r="I933" s="171">
        <v>0</v>
      </c>
      <c r="J933" s="171">
        <v>21.924048192095601</v>
      </c>
      <c r="K933" s="171">
        <v>43.741350497833722</v>
      </c>
      <c r="L933" s="171">
        <v>545.43255764345304</v>
      </c>
      <c r="M933" s="171">
        <v>870.40801447617127</v>
      </c>
      <c r="N933" s="171">
        <v>1274.155420026266</v>
      </c>
      <c r="O933" s="171">
        <v>1774.679335193701</v>
      </c>
      <c r="P933" s="171">
        <v>2441.3217568092291</v>
      </c>
      <c r="Q933" s="171">
        <v>3340.3575752559491</v>
      </c>
      <c r="R933" s="171">
        <v>4546.583717253995</v>
      </c>
      <c r="S933" s="171">
        <v>6156.4161800278134</v>
      </c>
      <c r="T933" s="171">
        <v>8289.0161413582791</v>
      </c>
      <c r="U933" s="172">
        <v>0.37983046417882932</v>
      </c>
    </row>
    <row r="934" spans="1:21" x14ac:dyDescent="0.15">
      <c r="A934" s="110" t="s">
        <v>70</v>
      </c>
      <c r="B934" s="110" t="s">
        <v>173</v>
      </c>
      <c r="C934" s="110" t="s">
        <v>515</v>
      </c>
      <c r="D934" s="110" t="s">
        <v>515</v>
      </c>
      <c r="E934" s="110" t="s">
        <v>18</v>
      </c>
      <c r="F934" s="110" t="s">
        <v>18</v>
      </c>
      <c r="G934" s="171">
        <v>0</v>
      </c>
      <c r="H934" s="171">
        <v>0</v>
      </c>
      <c r="I934" s="171">
        <v>0</v>
      </c>
      <c r="J934" s="171">
        <v>1.64430361440717E-2</v>
      </c>
      <c r="K934" s="171">
        <v>1.6403006436687639E-2</v>
      </c>
      <c r="L934" s="171">
        <v>1.6362976729303591E-2</v>
      </c>
      <c r="M934" s="171">
        <v>0.1632015027142821</v>
      </c>
      <c r="N934" s="171">
        <v>0.2473599398155002</v>
      </c>
      <c r="O934" s="171">
        <v>0.36966660955841762</v>
      </c>
      <c r="P934" s="171">
        <v>0.55251798672467123</v>
      </c>
      <c r="Q934" s="171">
        <v>0.82363193231271725</v>
      </c>
      <c r="R934" s="171">
        <v>1.1934624876080919</v>
      </c>
      <c r="S934" s="171">
        <v>1.6810197659883661</v>
      </c>
      <c r="T934" s="171">
        <v>2.3530333922181539</v>
      </c>
      <c r="U934" s="172">
        <v>0.46405605572890712</v>
      </c>
    </row>
    <row r="935" spans="1:21" x14ac:dyDescent="0.15">
      <c r="A935" s="110" t="s">
        <v>70</v>
      </c>
      <c r="B935" s="110" t="s">
        <v>178</v>
      </c>
      <c r="C935" s="110" t="s">
        <v>515</v>
      </c>
      <c r="D935" s="110" t="s">
        <v>515</v>
      </c>
      <c r="E935" s="110" t="s">
        <v>18</v>
      </c>
      <c r="F935" s="110" t="s">
        <v>18</v>
      </c>
      <c r="G935" s="171">
        <v>0</v>
      </c>
      <c r="H935" s="171">
        <v>0</v>
      </c>
      <c r="I935" s="171">
        <v>0</v>
      </c>
      <c r="J935" s="171">
        <v>1.3636757975483469</v>
      </c>
      <c r="K935" s="171">
        <v>2.187067524891686</v>
      </c>
      <c r="L935" s="171">
        <v>3.2725953458607182</v>
      </c>
      <c r="M935" s="171">
        <v>3.2640300542856422</v>
      </c>
      <c r="N935" s="171">
        <v>4.6466236212977678</v>
      </c>
      <c r="O935" s="171">
        <v>6.5956203799036803</v>
      </c>
      <c r="P935" s="171">
        <v>9.2907497580178529</v>
      </c>
      <c r="Q935" s="171">
        <v>13.055460283844299</v>
      </c>
      <c r="R935" s="171">
        <v>17.84233153461264</v>
      </c>
      <c r="S935" s="171">
        <v>23.706097381663721</v>
      </c>
      <c r="T935" s="171">
        <v>31.327089658623141</v>
      </c>
      <c r="U935" s="172">
        <v>0.38136807403525358</v>
      </c>
    </row>
    <row r="936" spans="1:21" x14ac:dyDescent="0.15">
      <c r="A936" s="110" t="s">
        <v>70</v>
      </c>
      <c r="B936" s="110" t="s">
        <v>179</v>
      </c>
      <c r="C936" s="110" t="s">
        <v>515</v>
      </c>
      <c r="D936" s="110" t="s">
        <v>515</v>
      </c>
      <c r="E936" s="110" t="s">
        <v>18</v>
      </c>
      <c r="F936" s="110" t="s">
        <v>18</v>
      </c>
      <c r="G936" s="171">
        <v>0</v>
      </c>
      <c r="H936" s="171">
        <v>0</v>
      </c>
      <c r="I936" s="171">
        <v>0</v>
      </c>
      <c r="J936" s="171">
        <v>0</v>
      </c>
      <c r="K936" s="171">
        <v>10.93533762445843</v>
      </c>
      <c r="L936" s="171">
        <v>32.725953458607179</v>
      </c>
      <c r="M936" s="171">
        <v>43.520400723808557</v>
      </c>
      <c r="N936" s="171">
        <v>66.474195361433871</v>
      </c>
      <c r="O936" s="171">
        <v>101.62583836727789</v>
      </c>
      <c r="P936" s="171">
        <v>154.13950832063</v>
      </c>
      <c r="Q936" s="171">
        <v>229.19814602176791</v>
      </c>
      <c r="R936" s="171">
        <v>330.97582221599629</v>
      </c>
      <c r="S936" s="171">
        <v>464.0010493462712</v>
      </c>
      <c r="T936" s="171">
        <v>646.48897835269099</v>
      </c>
      <c r="U936" s="172">
        <v>0.47031283543150271</v>
      </c>
    </row>
    <row r="937" spans="1:21" x14ac:dyDescent="0.15">
      <c r="A937" s="110" t="s">
        <v>70</v>
      </c>
      <c r="B937" s="110" t="s">
        <v>153</v>
      </c>
      <c r="C937" s="110" t="s">
        <v>515</v>
      </c>
      <c r="D937" s="110" t="s">
        <v>515</v>
      </c>
      <c r="E937" s="110" t="s">
        <v>18</v>
      </c>
      <c r="F937" s="110" t="s">
        <v>18</v>
      </c>
      <c r="G937" s="171">
        <v>35.003404729286459</v>
      </c>
      <c r="H937" s="171">
        <v>27.537238419426231</v>
      </c>
      <c r="I937" s="171">
        <v>54.93853612362534</v>
      </c>
      <c r="J937" s="171">
        <v>99.754419274035001</v>
      </c>
      <c r="K937" s="171">
        <v>217.61321872672281</v>
      </c>
      <c r="L937" s="171">
        <v>387.25711592685161</v>
      </c>
      <c r="M937" s="171">
        <v>603.58152998855815</v>
      </c>
      <c r="N937" s="171">
        <v>776.16181578415353</v>
      </c>
      <c r="O937" s="171">
        <v>992.32780462066171</v>
      </c>
      <c r="P937" s="171">
        <v>1290.322330233241</v>
      </c>
      <c r="Q937" s="171">
        <v>1717.8329060905071</v>
      </c>
      <c r="R937" s="171">
        <v>2277.6272637190518</v>
      </c>
      <c r="S937" s="171">
        <v>3009.118613505234</v>
      </c>
      <c r="T937" s="171">
        <v>3954.3221856253558</v>
      </c>
      <c r="U937" s="172">
        <v>0.30803523910844272</v>
      </c>
    </row>
    <row r="938" spans="1:21" x14ac:dyDescent="0.15">
      <c r="A938" s="110" t="s">
        <v>70</v>
      </c>
      <c r="B938" s="110" t="s">
        <v>188</v>
      </c>
      <c r="C938" s="110" t="s">
        <v>515</v>
      </c>
      <c r="D938" s="110" t="s">
        <v>515</v>
      </c>
      <c r="E938" s="110" t="s">
        <v>18</v>
      </c>
      <c r="F938" s="110" t="s">
        <v>18</v>
      </c>
      <c r="G938" s="171">
        <v>5.4106209202997997</v>
      </c>
      <c r="H938" s="171">
        <v>11.27925285659698</v>
      </c>
      <c r="I938" s="171">
        <v>11.251412198118469</v>
      </c>
      <c r="J938" s="171">
        <v>44.900450697411799</v>
      </c>
      <c r="K938" s="171">
        <v>89.582285819563467</v>
      </c>
      <c r="L938" s="171">
        <v>87.269209222952483</v>
      </c>
      <c r="M938" s="171">
        <v>97.920901628569268</v>
      </c>
      <c r="N938" s="171">
        <v>145.51719920356479</v>
      </c>
      <c r="O938" s="171">
        <v>214.2604479651236</v>
      </c>
      <c r="P938" s="171">
        <v>313.0069581612679</v>
      </c>
      <c r="Q938" s="171">
        <v>454.19274137537519</v>
      </c>
      <c r="R938" s="171">
        <v>655.10038664302238</v>
      </c>
      <c r="S938" s="171">
        <v>939.85129925540468</v>
      </c>
      <c r="T938" s="171">
        <v>1296.11317639349</v>
      </c>
      <c r="U938" s="172">
        <v>0.44628040821217868</v>
      </c>
    </row>
    <row r="939" spans="1:21" x14ac:dyDescent="0.15">
      <c r="A939" s="110" t="s">
        <v>70</v>
      </c>
      <c r="B939" s="110" t="s">
        <v>30</v>
      </c>
      <c r="C939" s="110" t="s">
        <v>515</v>
      </c>
      <c r="D939" s="110" t="s">
        <v>509</v>
      </c>
      <c r="E939" s="110" t="s">
        <v>18</v>
      </c>
      <c r="F939" s="110" t="s">
        <v>41</v>
      </c>
      <c r="G939" s="171">
        <v>117.2324597354457</v>
      </c>
      <c r="H939" s="171">
        <v>127.5463883830399</v>
      </c>
      <c r="I939" s="171">
        <v>231.85841882420169</v>
      </c>
      <c r="J939" s="171">
        <v>619.43758539144562</v>
      </c>
      <c r="K939" s="171">
        <v>862.07337144723283</v>
      </c>
      <c r="L939" s="171">
        <v>1297.4441672077101</v>
      </c>
      <c r="M939" s="171">
        <v>1823.829250234118</v>
      </c>
      <c r="N939" s="171">
        <v>2583.2066770161418</v>
      </c>
      <c r="O939" s="171">
        <v>3642.1875597763369</v>
      </c>
      <c r="P939" s="171">
        <v>5105.9302444960267</v>
      </c>
      <c r="Q939" s="171">
        <v>7118.6176481769326</v>
      </c>
      <c r="R939" s="171">
        <v>9730.1697551235884</v>
      </c>
      <c r="S939" s="171">
        <v>13223.49667540042</v>
      </c>
      <c r="T939" s="171">
        <v>17865.541274001349</v>
      </c>
      <c r="U939" s="172">
        <v>0.38540260620205391</v>
      </c>
    </row>
    <row r="940" spans="1:21" x14ac:dyDescent="0.15">
      <c r="A940" s="110" t="s">
        <v>70</v>
      </c>
      <c r="B940" s="110" t="s">
        <v>31</v>
      </c>
      <c r="C940" s="110" t="s">
        <v>515</v>
      </c>
      <c r="D940" s="110" t="s">
        <v>509</v>
      </c>
      <c r="E940" s="110" t="s">
        <v>18</v>
      </c>
      <c r="F940" s="110" t="s">
        <v>41</v>
      </c>
      <c r="G940" s="171">
        <v>2.2084167021631829</v>
      </c>
      <c r="H940" s="171">
        <v>2.2029790735540979</v>
      </c>
      <c r="I940" s="171">
        <v>2.197541444945013</v>
      </c>
      <c r="J940" s="171">
        <v>2.19240481920956</v>
      </c>
      <c r="K940" s="171">
        <v>2.187067524891686</v>
      </c>
      <c r="L940" s="171">
        <v>111.999516268156</v>
      </c>
      <c r="M940" s="171">
        <v>102.39394489046219</v>
      </c>
      <c r="N940" s="171">
        <v>138.21875097755819</v>
      </c>
      <c r="O940" s="171">
        <v>186.53794657694951</v>
      </c>
      <c r="P940" s="171">
        <v>251.70505385427921</v>
      </c>
      <c r="Q940" s="171">
        <v>339.59136550906197</v>
      </c>
      <c r="R940" s="171">
        <v>453.32523946072479</v>
      </c>
      <c r="S940" s="171">
        <v>598.95808475377146</v>
      </c>
      <c r="T940" s="171">
        <v>783.51669805064171</v>
      </c>
      <c r="U940" s="172">
        <v>0.33737569398899492</v>
      </c>
    </row>
    <row r="941" spans="1:21" x14ac:dyDescent="0.15">
      <c r="A941" s="110" t="s">
        <v>70</v>
      </c>
      <c r="B941" s="110" t="s">
        <v>210</v>
      </c>
      <c r="C941" s="110" t="s">
        <v>515</v>
      </c>
      <c r="D941" s="110" t="s">
        <v>515</v>
      </c>
      <c r="E941" s="110" t="s">
        <v>18</v>
      </c>
      <c r="F941" s="110" t="s">
        <v>18</v>
      </c>
      <c r="G941" s="171">
        <v>0</v>
      </c>
      <c r="H941" s="171">
        <v>0</v>
      </c>
      <c r="I941" s="171">
        <v>0</v>
      </c>
      <c r="J941" s="171">
        <v>0</v>
      </c>
      <c r="K941" s="171">
        <v>0</v>
      </c>
      <c r="L941" s="171">
        <v>0</v>
      </c>
      <c r="M941" s="171">
        <v>21.760200361904278</v>
      </c>
      <c r="N941" s="171">
        <v>33.690261710354108</v>
      </c>
      <c r="O941" s="171">
        <v>51.585254146686907</v>
      </c>
      <c r="P941" s="171">
        <v>78.659714689192569</v>
      </c>
      <c r="Q941" s="171">
        <v>119.7064044234513</v>
      </c>
      <c r="R941" s="171">
        <v>175.4540135204424</v>
      </c>
      <c r="S941" s="171">
        <v>249.91794405758179</v>
      </c>
      <c r="T941" s="171">
        <v>353.71700094552148</v>
      </c>
      <c r="U941" s="172">
        <v>0.48935766999088021</v>
      </c>
    </row>
    <row r="942" spans="1:21" x14ac:dyDescent="0.15">
      <c r="A942" s="110" t="s">
        <v>70</v>
      </c>
      <c r="B942" s="110" t="s">
        <v>215</v>
      </c>
      <c r="C942" s="110" t="s">
        <v>515</v>
      </c>
      <c r="D942" s="110" t="s">
        <v>515</v>
      </c>
      <c r="E942" s="110" t="s">
        <v>18</v>
      </c>
      <c r="F942" s="110" t="s">
        <v>18</v>
      </c>
      <c r="G942" s="171">
        <v>0.17115229441764671</v>
      </c>
      <c r="H942" s="171">
        <v>0.17073087820044261</v>
      </c>
      <c r="I942" s="171">
        <v>0.34061892396647708</v>
      </c>
      <c r="J942" s="171">
        <v>11.301846843025279</v>
      </c>
      <c r="K942" s="171">
        <v>11.482104505681351</v>
      </c>
      <c r="L942" s="171">
        <v>11.45408371051251</v>
      </c>
      <c r="M942" s="171">
        <v>66.368611103808064</v>
      </c>
      <c r="N942" s="171">
        <v>84.005785027822967</v>
      </c>
      <c r="O942" s="171">
        <v>105.9826896890787</v>
      </c>
      <c r="P942" s="171">
        <v>133.42529719405329</v>
      </c>
      <c r="Q942" s="171">
        <v>167.22823203261299</v>
      </c>
      <c r="R942" s="171">
        <v>209.19592983274649</v>
      </c>
      <c r="S942" s="171">
        <v>261.18940536696022</v>
      </c>
      <c r="T942" s="171">
        <v>324.41059664499602</v>
      </c>
      <c r="U942" s="172">
        <v>0.25443300412892672</v>
      </c>
    </row>
    <row r="943" spans="1:21" x14ac:dyDescent="0.15">
      <c r="A943" s="110" t="s">
        <v>70</v>
      </c>
      <c r="B943" s="110" t="s">
        <v>155</v>
      </c>
      <c r="C943" s="110" t="s">
        <v>515</v>
      </c>
      <c r="D943" s="110" t="s">
        <v>515</v>
      </c>
      <c r="E943" s="110" t="s">
        <v>18</v>
      </c>
      <c r="F943" s="110" t="s">
        <v>18</v>
      </c>
      <c r="G943" s="171">
        <v>0.34230458883529341</v>
      </c>
      <c r="H943" s="171">
        <v>0</v>
      </c>
      <c r="I943" s="171">
        <v>0</v>
      </c>
      <c r="J943" s="171">
        <v>0</v>
      </c>
      <c r="K943" s="171">
        <v>0.33899546635821137</v>
      </c>
      <c r="L943" s="171">
        <v>0.32725953458607182</v>
      </c>
      <c r="M943" s="171">
        <v>0</v>
      </c>
      <c r="N943" s="171">
        <v>0.32557338950375853</v>
      </c>
      <c r="O943" s="171">
        <v>0.44862050795305303</v>
      </c>
      <c r="P943" s="171">
        <v>0.61401834050555226</v>
      </c>
      <c r="Q943" s="171">
        <v>0.83702357204717592</v>
      </c>
      <c r="R943" s="171">
        <v>1.1342936424776491</v>
      </c>
      <c r="S943" s="171">
        <v>1.52914599120259</v>
      </c>
      <c r="T943" s="171">
        <v>2.0484908847720589</v>
      </c>
      <c r="U943" s="172" t="s">
        <v>406</v>
      </c>
    </row>
    <row r="944" spans="1:21" x14ac:dyDescent="0.15">
      <c r="A944" s="110" t="s">
        <v>70</v>
      </c>
      <c r="B944" s="110" t="s">
        <v>113</v>
      </c>
      <c r="C944" s="110" t="s">
        <v>515</v>
      </c>
      <c r="D944" s="110" t="s">
        <v>509</v>
      </c>
      <c r="E944" s="110" t="s">
        <v>18</v>
      </c>
      <c r="F944" s="110" t="s">
        <v>41</v>
      </c>
      <c r="G944" s="171">
        <v>3.72</v>
      </c>
      <c r="H944" s="171">
        <v>14.734895367770489</v>
      </c>
      <c r="I944" s="171">
        <v>3.1</v>
      </c>
      <c r="J944" s="171">
        <v>3.72</v>
      </c>
      <c r="K944" s="171">
        <v>3.1</v>
      </c>
      <c r="L944" s="171">
        <v>10</v>
      </c>
      <c r="M944" s="171">
        <v>10</v>
      </c>
      <c r="N944" s="171">
        <v>13.602086435100469</v>
      </c>
      <c r="O944" s="171">
        <v>18.246492605622048</v>
      </c>
      <c r="P944" s="171">
        <v>24.15223625793967</v>
      </c>
      <c r="Q944" s="171">
        <v>31.562319350614981</v>
      </c>
      <c r="R944" s="171">
        <v>40.741526538928738</v>
      </c>
      <c r="S944" s="171">
        <v>51.973190299872158</v>
      </c>
      <c r="T944" s="171">
        <v>65.554970742985844</v>
      </c>
      <c r="U944" s="172">
        <v>0.30815120875867258</v>
      </c>
    </row>
    <row r="945" spans="1:21" x14ac:dyDescent="0.15">
      <c r="A945" s="110" t="s">
        <v>70</v>
      </c>
      <c r="B945" s="110" t="s">
        <v>226</v>
      </c>
      <c r="C945" s="110" t="s">
        <v>515</v>
      </c>
      <c r="D945" s="110" t="s">
        <v>515</v>
      </c>
      <c r="E945" s="110" t="s">
        <v>18</v>
      </c>
      <c r="F945" s="110" t="s">
        <v>18</v>
      </c>
      <c r="G945" s="171">
        <v>9.1395325219023356</v>
      </c>
      <c r="H945" s="171">
        <v>5.0338071830711151</v>
      </c>
      <c r="I945" s="171">
        <v>15.31283658028191</v>
      </c>
      <c r="J945" s="171">
        <v>21.557916587287611</v>
      </c>
      <c r="K945" s="171">
        <v>51.577613439520633</v>
      </c>
      <c r="L945" s="171">
        <v>55.706117977241142</v>
      </c>
      <c r="M945" s="171">
        <v>69.704449819287987</v>
      </c>
      <c r="N945" s="171">
        <v>103.9215727210826</v>
      </c>
      <c r="O945" s="171">
        <v>154.06173213858301</v>
      </c>
      <c r="P945" s="171">
        <v>221.76698962076611</v>
      </c>
      <c r="Q945" s="171">
        <v>326.15344530334647</v>
      </c>
      <c r="R945" s="171">
        <v>477.35091748436281</v>
      </c>
      <c r="S945" s="171">
        <v>688.56020927645841</v>
      </c>
      <c r="T945" s="171">
        <v>985.08333690424274</v>
      </c>
      <c r="U945" s="172">
        <v>0.45987632975591919</v>
      </c>
    </row>
    <row r="946" spans="1:21" x14ac:dyDescent="0.15">
      <c r="A946" s="110" t="s">
        <v>70</v>
      </c>
      <c r="B946" s="110" t="s">
        <v>429</v>
      </c>
      <c r="C946" s="110" t="s">
        <v>515</v>
      </c>
      <c r="D946" s="110" t="s">
        <v>515</v>
      </c>
      <c r="E946" s="110" t="s">
        <v>18</v>
      </c>
      <c r="F946" s="110" t="s">
        <v>18</v>
      </c>
      <c r="G946" s="171">
        <v>0</v>
      </c>
      <c r="H946" s="171">
        <v>0</v>
      </c>
      <c r="I946" s="171">
        <v>0</v>
      </c>
      <c r="J946" s="171">
        <v>0</v>
      </c>
      <c r="K946" s="171">
        <v>10.93533762445843</v>
      </c>
      <c r="L946" s="171">
        <v>10.90865115286906</v>
      </c>
      <c r="M946" s="171">
        <v>12.880100180952139</v>
      </c>
      <c r="N946" s="171">
        <v>18.283803223175141</v>
      </c>
      <c r="O946" s="171">
        <v>25.873117924047971</v>
      </c>
      <c r="P946" s="171">
        <v>36.386415567041659</v>
      </c>
      <c r="Q946" s="171">
        <v>51.032172252226466</v>
      </c>
      <c r="R946" s="171">
        <v>69.793302535941692</v>
      </c>
      <c r="S946" s="171">
        <v>93.021011834901756</v>
      </c>
      <c r="T946" s="171">
        <v>123.24858396156139</v>
      </c>
      <c r="U946" s="172">
        <v>0.38077604048771269</v>
      </c>
    </row>
    <row r="947" spans="1:21" x14ac:dyDescent="0.15">
      <c r="A947" s="110" t="s">
        <v>70</v>
      </c>
      <c r="B947" s="110" t="s">
        <v>33</v>
      </c>
      <c r="C947" s="110" t="s">
        <v>515</v>
      </c>
      <c r="D947" s="110" t="s">
        <v>515</v>
      </c>
      <c r="E947" s="110" t="s">
        <v>18</v>
      </c>
      <c r="F947" s="110" t="s">
        <v>18</v>
      </c>
      <c r="G947" s="171">
        <v>158.2157725567852</v>
      </c>
      <c r="H947" s="171">
        <v>211.544791860581</v>
      </c>
      <c r="I947" s="171">
        <v>270.64815444639612</v>
      </c>
      <c r="J947" s="171">
        <v>560.20273059441183</v>
      </c>
      <c r="K947" s="171">
        <v>821.94689081762442</v>
      </c>
      <c r="L947" s="171">
        <v>1275.3062171993711</v>
      </c>
      <c r="M947" s="171">
        <v>1733.734571870461</v>
      </c>
      <c r="N947" s="171">
        <v>2494.016552537631</v>
      </c>
      <c r="O947" s="171">
        <v>3524.9909188198558</v>
      </c>
      <c r="P947" s="171">
        <v>4950.6954621180203</v>
      </c>
      <c r="Q947" s="171">
        <v>6910.0151183527914</v>
      </c>
      <c r="R947" s="171">
        <v>9585.0619832261673</v>
      </c>
      <c r="S947" s="171">
        <v>13214.41093107881</v>
      </c>
      <c r="T947" s="171">
        <v>18101.454856172029</v>
      </c>
      <c r="U947" s="172">
        <v>0.3980830862583391</v>
      </c>
    </row>
    <row r="948" spans="1:21" x14ac:dyDescent="0.15">
      <c r="A948" s="110" t="s">
        <v>70</v>
      </c>
      <c r="B948" s="110" t="s">
        <v>230</v>
      </c>
      <c r="C948" s="110" t="s">
        <v>515</v>
      </c>
      <c r="D948" s="110" t="s">
        <v>515</v>
      </c>
      <c r="E948" s="110" t="s">
        <v>18</v>
      </c>
      <c r="F948" s="110" t="s">
        <v>18</v>
      </c>
      <c r="G948" s="171">
        <v>0</v>
      </c>
      <c r="H948" s="171">
        <v>0</v>
      </c>
      <c r="I948" s="171">
        <v>0</v>
      </c>
      <c r="J948" s="171">
        <v>0</v>
      </c>
      <c r="K948" s="171">
        <v>0</v>
      </c>
      <c r="L948" s="171">
        <v>0</v>
      </c>
      <c r="M948" s="171">
        <v>10.880100180952139</v>
      </c>
      <c r="N948" s="171">
        <v>15.173366071249729</v>
      </c>
      <c r="O948" s="171">
        <v>21.13367844965461</v>
      </c>
      <c r="P948" s="171">
        <v>29.333768878381679</v>
      </c>
      <c r="Q948" s="171">
        <v>40.593720436930973</v>
      </c>
      <c r="R948" s="171">
        <v>56.011142636555313</v>
      </c>
      <c r="S948" s="171">
        <v>77.073688664831764</v>
      </c>
      <c r="T948" s="171">
        <v>105.5099335069137</v>
      </c>
      <c r="U948" s="172">
        <v>0.38341185686853102</v>
      </c>
    </row>
    <row r="949" spans="1:21" x14ac:dyDescent="0.15">
      <c r="A949" s="110" t="s">
        <v>70</v>
      </c>
      <c r="B949" s="110" t="s">
        <v>71</v>
      </c>
      <c r="C949" s="110" t="s">
        <v>515</v>
      </c>
      <c r="D949" s="110" t="s">
        <v>515</v>
      </c>
      <c r="E949" s="110" t="s">
        <v>18</v>
      </c>
      <c r="F949" s="110" t="s">
        <v>18</v>
      </c>
      <c r="G949" s="171">
        <v>54.668738412212491</v>
      </c>
      <c r="H949" s="171">
        <v>53.173714341884661</v>
      </c>
      <c r="I949" s="171">
        <v>96.83613033412955</v>
      </c>
      <c r="J949" s="171">
        <v>82.969307563804279</v>
      </c>
      <c r="K949" s="171">
        <v>104.645545180721</v>
      </c>
      <c r="L949" s="171">
        <v>215.30638575841121</v>
      </c>
      <c r="M949" s="171">
        <v>301.78333719280732</v>
      </c>
      <c r="N949" s="171">
        <v>451.38522059316222</v>
      </c>
      <c r="O949" s="171">
        <v>664.04981560705937</v>
      </c>
      <c r="P949" s="171">
        <v>975.76988922865428</v>
      </c>
      <c r="Q949" s="171">
        <v>1432.705528473085</v>
      </c>
      <c r="R949" s="171">
        <v>2071.730665984257</v>
      </c>
      <c r="S949" s="171">
        <v>2950.2401033569299</v>
      </c>
      <c r="T949" s="171">
        <v>4137.6515377847691</v>
      </c>
      <c r="U949" s="172">
        <v>0.45357334628198892</v>
      </c>
    </row>
    <row r="950" spans="1:21" x14ac:dyDescent="0.15">
      <c r="A950" s="110" t="s">
        <v>70</v>
      </c>
      <c r="B950" s="110" t="s">
        <v>156</v>
      </c>
      <c r="C950" s="110" t="s">
        <v>515</v>
      </c>
      <c r="D950" s="110" t="s">
        <v>515</v>
      </c>
      <c r="E950" s="110" t="s">
        <v>18</v>
      </c>
      <c r="F950" s="110" t="s">
        <v>18</v>
      </c>
      <c r="G950" s="171">
        <v>57.439040704903299</v>
      </c>
      <c r="H950" s="171">
        <v>144.20666856657229</v>
      </c>
      <c r="I950" s="171">
        <v>146.1608624705961</v>
      </c>
      <c r="J950" s="171">
        <v>282.66480120638442</v>
      </c>
      <c r="K950" s="171">
        <v>430.5295245584677</v>
      </c>
      <c r="L950" s="171">
        <v>563.21110955658355</v>
      </c>
      <c r="M950" s="171">
        <v>835.26253205534488</v>
      </c>
      <c r="N950" s="171">
        <v>1246.9143495613589</v>
      </c>
      <c r="O950" s="171">
        <v>1785.246498719647</v>
      </c>
      <c r="P950" s="171">
        <v>2541.623454425649</v>
      </c>
      <c r="Q950" s="171">
        <v>3599.582846604811</v>
      </c>
      <c r="R950" s="171">
        <v>5073.0316791807072</v>
      </c>
      <c r="S950" s="171">
        <v>7116.8765629482159</v>
      </c>
      <c r="T950" s="171">
        <v>9918.7410769462003</v>
      </c>
      <c r="U950" s="172">
        <v>0.42402980435715948</v>
      </c>
    </row>
    <row r="951" spans="1:21" x14ac:dyDescent="0.15">
      <c r="A951" s="110" t="s">
        <v>70</v>
      </c>
      <c r="B951" s="110" t="s">
        <v>140</v>
      </c>
      <c r="C951" s="110" t="s">
        <v>515</v>
      </c>
      <c r="D951" s="110" t="s">
        <v>42</v>
      </c>
      <c r="E951" s="110" t="s">
        <v>18</v>
      </c>
      <c r="F951" s="110" t="s">
        <v>42</v>
      </c>
      <c r="G951" s="171">
        <v>71.96125823998733</v>
      </c>
      <c r="H951" s="171">
        <v>123.7248122184821</v>
      </c>
      <c r="I951" s="171">
        <v>277.24732254787529</v>
      </c>
      <c r="J951" s="171">
        <v>284.22051377468381</v>
      </c>
      <c r="K951" s="171">
        <v>317.0639142372255</v>
      </c>
      <c r="L951" s="171">
        <v>336.61269106087161</v>
      </c>
      <c r="M951" s="171">
        <v>238.90761564075709</v>
      </c>
      <c r="N951" s="171">
        <v>352.11823381614482</v>
      </c>
      <c r="O951" s="171">
        <v>514.66817917811113</v>
      </c>
      <c r="P951" s="171">
        <v>746.90103970200119</v>
      </c>
      <c r="Q951" s="171">
        <v>1077.2834083155169</v>
      </c>
      <c r="R951" s="171">
        <v>1545.2576854183289</v>
      </c>
      <c r="S951" s="171">
        <v>2102.9185098406469</v>
      </c>
      <c r="T951" s="171">
        <v>2842.5755487472902</v>
      </c>
      <c r="U951" s="172">
        <v>0.42442730088767089</v>
      </c>
    </row>
    <row r="952" spans="1:21" x14ac:dyDescent="0.15">
      <c r="A952" s="110" t="s">
        <v>70</v>
      </c>
      <c r="B952" s="110" t="s">
        <v>81</v>
      </c>
      <c r="C952" s="110" t="s">
        <v>515</v>
      </c>
      <c r="D952" s="110" t="s">
        <v>509</v>
      </c>
      <c r="E952" s="110" t="s">
        <v>18</v>
      </c>
      <c r="F952" s="110" t="s">
        <v>41</v>
      </c>
      <c r="G952" s="171">
        <v>82.961245644290699</v>
      </c>
      <c r="H952" s="171">
        <v>115.5960465337312</v>
      </c>
      <c r="I952" s="171">
        <v>173.6059402502261</v>
      </c>
      <c r="J952" s="171">
        <v>158.4649774505825</v>
      </c>
      <c r="K952" s="171">
        <v>359.48965938427818</v>
      </c>
      <c r="L952" s="171">
        <v>324.48982805835828</v>
      </c>
      <c r="M952" s="171">
        <v>311.40043528904931</v>
      </c>
      <c r="N952" s="171">
        <v>462.7624789027941</v>
      </c>
      <c r="O952" s="171">
        <v>681.37441191717755</v>
      </c>
      <c r="P952" s="171">
        <v>995.40038335882923</v>
      </c>
      <c r="Q952" s="171">
        <v>1406.4532828340409</v>
      </c>
      <c r="R952" s="171">
        <v>1927.1547190744859</v>
      </c>
      <c r="S952" s="171">
        <v>2626.5851132775401</v>
      </c>
      <c r="T952" s="171">
        <v>3559.246719655207</v>
      </c>
      <c r="U952" s="172">
        <v>0.41627768089481809</v>
      </c>
    </row>
    <row r="953" spans="1:21" x14ac:dyDescent="0.15">
      <c r="A953" s="110" t="s">
        <v>132</v>
      </c>
      <c r="B953" s="110" t="s">
        <v>129</v>
      </c>
      <c r="C953" s="110" t="s">
        <v>42</v>
      </c>
      <c r="D953" s="110" t="s">
        <v>42</v>
      </c>
      <c r="E953" s="110" t="s">
        <v>42</v>
      </c>
      <c r="F953" s="110" t="s">
        <v>42</v>
      </c>
      <c r="G953" s="171">
        <v>44.2</v>
      </c>
      <c r="H953" s="171">
        <v>110.1489536777049</v>
      </c>
      <c r="I953" s="171">
        <v>120.77769809095081</v>
      </c>
      <c r="J953" s="171">
        <v>131.46328676909519</v>
      </c>
      <c r="K953" s="171">
        <v>136.6917203057304</v>
      </c>
      <c r="L953" s="171">
        <v>171.2658231000442</v>
      </c>
      <c r="M953" s="171">
        <v>201.2818533476146</v>
      </c>
      <c r="N953" s="171">
        <v>266.31438868960078</v>
      </c>
      <c r="O953" s="171">
        <v>351.87398204908447</v>
      </c>
      <c r="P953" s="171">
        <v>464.16902267218722</v>
      </c>
      <c r="Q953" s="171">
        <v>611.42985939358084</v>
      </c>
      <c r="R953" s="171">
        <v>804.77559634946556</v>
      </c>
      <c r="S953" s="171">
        <v>1058.6345561329881</v>
      </c>
      <c r="T953" s="171">
        <v>1355.4559432936519</v>
      </c>
      <c r="U953" s="172">
        <v>0.31318473665903879</v>
      </c>
    </row>
    <row r="954" spans="1:21" x14ac:dyDescent="0.15">
      <c r="A954" s="110" t="s">
        <v>132</v>
      </c>
      <c r="B954" s="110" t="s">
        <v>30</v>
      </c>
      <c r="C954" s="110" t="s">
        <v>42</v>
      </c>
      <c r="D954" s="110" t="s">
        <v>509</v>
      </c>
      <c r="E954" s="110" t="s">
        <v>42</v>
      </c>
      <c r="F954" s="110" t="s">
        <v>41</v>
      </c>
      <c r="G954" s="171">
        <v>121.55</v>
      </c>
      <c r="H954" s="171">
        <v>131.07725487646891</v>
      </c>
      <c r="I954" s="171">
        <v>113.09184457607211</v>
      </c>
      <c r="J954" s="171">
        <v>162.2783071742019</v>
      </c>
      <c r="K954" s="171">
        <v>213.3972798149268</v>
      </c>
      <c r="L954" s="171">
        <v>273.98935789943118</v>
      </c>
      <c r="M954" s="171">
        <v>300.49867483142208</v>
      </c>
      <c r="N954" s="171">
        <v>381.41847492774463</v>
      </c>
      <c r="O954" s="171">
        <v>474.88299574836219</v>
      </c>
      <c r="P954" s="171">
        <v>589.65956937017029</v>
      </c>
      <c r="Q954" s="171">
        <v>730.51013694572543</v>
      </c>
      <c r="R954" s="171">
        <v>903.18145935323878</v>
      </c>
      <c r="S954" s="171">
        <v>1113.769372033076</v>
      </c>
      <c r="T954" s="171">
        <v>1367.807883026042</v>
      </c>
      <c r="U954" s="172">
        <v>0.2417268651378974</v>
      </c>
    </row>
    <row r="955" spans="1:21" x14ac:dyDescent="0.15">
      <c r="A955" s="110" t="s">
        <v>132</v>
      </c>
      <c r="B955" s="110" t="s">
        <v>31</v>
      </c>
      <c r="C955" s="110" t="s">
        <v>42</v>
      </c>
      <c r="D955" s="110" t="s">
        <v>509</v>
      </c>
      <c r="E955" s="110" t="s">
        <v>42</v>
      </c>
      <c r="F955" s="110" t="s">
        <v>41</v>
      </c>
      <c r="G955" s="171">
        <v>11.05</v>
      </c>
      <c r="H955" s="171">
        <v>16.522343051655739</v>
      </c>
      <c r="I955" s="171">
        <v>21.959581471081972</v>
      </c>
      <c r="J955" s="171">
        <v>10.9552738974246</v>
      </c>
      <c r="K955" s="171">
        <v>24.057742773808549</v>
      </c>
      <c r="L955" s="171">
        <v>38.180279035041707</v>
      </c>
      <c r="M955" s="171">
        <v>21.760200361904278</v>
      </c>
      <c r="N955" s="171">
        <v>27.43305166777116</v>
      </c>
      <c r="O955" s="171">
        <v>34.591723660927663</v>
      </c>
      <c r="P955" s="171">
        <v>42.275368236557163</v>
      </c>
      <c r="Q955" s="171">
        <v>50.685172427269109</v>
      </c>
      <c r="R955" s="171">
        <v>60.802912620851501</v>
      </c>
      <c r="S955" s="171">
        <v>72.987055832458097</v>
      </c>
      <c r="T955" s="171">
        <v>87.285653226724463</v>
      </c>
      <c r="U955" s="172">
        <v>0.21950294598726169</v>
      </c>
    </row>
    <row r="956" spans="1:21" x14ac:dyDescent="0.15">
      <c r="A956" s="110" t="s">
        <v>132</v>
      </c>
      <c r="B956" s="110" t="s">
        <v>47</v>
      </c>
      <c r="C956" s="110" t="s">
        <v>42</v>
      </c>
      <c r="D956" s="110" t="s">
        <v>510</v>
      </c>
      <c r="E956" s="110" t="s">
        <v>42</v>
      </c>
      <c r="F956" s="110" t="s">
        <v>2</v>
      </c>
      <c r="G956" s="171">
        <v>0</v>
      </c>
      <c r="H956" s="171">
        <v>22.029790735540981</v>
      </c>
      <c r="I956" s="171">
        <v>21.975414449450131</v>
      </c>
      <c r="J956" s="171">
        <v>21.924048192095601</v>
      </c>
      <c r="K956" s="171">
        <v>21.870675248916861</v>
      </c>
      <c r="L956" s="171">
        <v>21.817302305738121</v>
      </c>
      <c r="M956" s="171">
        <v>21.760200361904278</v>
      </c>
      <c r="N956" s="171">
        <v>29.779214719889151</v>
      </c>
      <c r="O956" s="171">
        <v>39.063390444490857</v>
      </c>
      <c r="P956" s="171">
        <v>51.168851078960088</v>
      </c>
      <c r="Q956" s="171">
        <v>66.935849561916697</v>
      </c>
      <c r="R956" s="171">
        <v>87.446914046086135</v>
      </c>
      <c r="S956" s="171">
        <v>114.0958240346846</v>
      </c>
      <c r="T956" s="171">
        <v>148.10265659651489</v>
      </c>
      <c r="U956" s="172">
        <v>0.31518155200259529</v>
      </c>
    </row>
    <row r="957" spans="1:21" x14ac:dyDescent="0.15">
      <c r="A957" s="110" t="s">
        <v>132</v>
      </c>
      <c r="B957" s="110" t="s">
        <v>37</v>
      </c>
      <c r="C957" s="110" t="s">
        <v>42</v>
      </c>
      <c r="D957" s="110" t="s">
        <v>509</v>
      </c>
      <c r="E957" s="110" t="s">
        <v>42</v>
      </c>
      <c r="F957" s="110" t="s">
        <v>41</v>
      </c>
      <c r="G957" s="171">
        <v>16.574999999999999</v>
      </c>
      <c r="H957" s="171">
        <v>16.522343051655739</v>
      </c>
      <c r="I957" s="171">
        <v>19.763623323973771</v>
      </c>
      <c r="J957" s="171">
        <v>14.24185606665198</v>
      </c>
      <c r="K957" s="171">
        <v>19.68360772402518</v>
      </c>
      <c r="L957" s="171">
        <v>21.817302305738121</v>
      </c>
      <c r="M957" s="171">
        <v>54.400500904760698</v>
      </c>
      <c r="N957" s="171">
        <v>69.852120882710921</v>
      </c>
      <c r="O957" s="171">
        <v>89.57586665744391</v>
      </c>
      <c r="P957" s="171">
        <v>111.18537671439169</v>
      </c>
      <c r="Q957" s="171">
        <v>135.22461537879039</v>
      </c>
      <c r="R957" s="171">
        <v>164.36432361414739</v>
      </c>
      <c r="S957" s="171">
        <v>199.67865909073299</v>
      </c>
      <c r="T957" s="171">
        <v>241.6279590765202</v>
      </c>
      <c r="U957" s="172">
        <v>0.23738921585651249</v>
      </c>
    </row>
    <row r="958" spans="1:21" x14ac:dyDescent="0.15">
      <c r="A958" s="110" t="s">
        <v>132</v>
      </c>
      <c r="B958" s="110" t="s">
        <v>113</v>
      </c>
      <c r="C958" s="110" t="s">
        <v>42</v>
      </c>
      <c r="D958" s="110" t="s">
        <v>509</v>
      </c>
      <c r="E958" s="110" t="s">
        <v>42</v>
      </c>
      <c r="F958" s="110" t="s">
        <v>41</v>
      </c>
      <c r="G958" s="171">
        <v>0</v>
      </c>
      <c r="H958" s="171">
        <v>0</v>
      </c>
      <c r="I958" s="171">
        <v>0</v>
      </c>
      <c r="J958" s="171">
        <v>10.9552738974246</v>
      </c>
      <c r="K958" s="171">
        <v>13.12240514935012</v>
      </c>
      <c r="L958" s="171">
        <v>152.7211161401668</v>
      </c>
      <c r="M958" s="171">
        <v>130.56120217142569</v>
      </c>
      <c r="N958" s="171">
        <v>164.598310006627</v>
      </c>
      <c r="O958" s="171">
        <v>207.55034196556599</v>
      </c>
      <c r="P958" s="171">
        <v>253.65220941934291</v>
      </c>
      <c r="Q958" s="171">
        <v>304.11103456361468</v>
      </c>
      <c r="R958" s="171">
        <v>364.81747572510898</v>
      </c>
      <c r="S958" s="171">
        <v>437.92233499474861</v>
      </c>
      <c r="T958" s="171">
        <v>523.71391936034684</v>
      </c>
      <c r="U958" s="172">
        <v>0.21950294598726169</v>
      </c>
    </row>
    <row r="959" spans="1:21" x14ac:dyDescent="0.15">
      <c r="A959" s="110" t="s">
        <v>132</v>
      </c>
      <c r="B959" s="110" t="s">
        <v>130</v>
      </c>
      <c r="C959" s="110" t="s">
        <v>42</v>
      </c>
      <c r="D959" s="110" t="s">
        <v>42</v>
      </c>
      <c r="E959" s="110" t="s">
        <v>42</v>
      </c>
      <c r="F959" s="110" t="s">
        <v>42</v>
      </c>
      <c r="G959" s="171">
        <v>0</v>
      </c>
      <c r="H959" s="171">
        <v>0</v>
      </c>
      <c r="I959" s="171">
        <v>65.878744413245911</v>
      </c>
      <c r="J959" s="171">
        <v>21.91054779484919</v>
      </c>
      <c r="K959" s="171">
        <v>32.806012873375288</v>
      </c>
      <c r="L959" s="171">
        <v>32.725953458607179</v>
      </c>
      <c r="M959" s="171">
        <v>38.080350633332493</v>
      </c>
      <c r="N959" s="171">
        <v>49.010983351349232</v>
      </c>
      <c r="O959" s="171">
        <v>63.09258661057963</v>
      </c>
      <c r="P959" s="171">
        <v>81.254053672225311</v>
      </c>
      <c r="Q959" s="171">
        <v>104.6968032184805</v>
      </c>
      <c r="R959" s="171">
        <v>134.98769423196009</v>
      </c>
      <c r="S959" s="171">
        <v>174.16397026322969</v>
      </c>
      <c r="T959" s="171">
        <v>218.78764214677099</v>
      </c>
      <c r="U959" s="172">
        <v>0.28373254025786521</v>
      </c>
    </row>
    <row r="960" spans="1:21" x14ac:dyDescent="0.15">
      <c r="A960" s="110" t="s">
        <v>132</v>
      </c>
      <c r="B960" s="110" t="s">
        <v>131</v>
      </c>
      <c r="C960" s="110" t="s">
        <v>42</v>
      </c>
      <c r="D960" s="110" t="s">
        <v>42</v>
      </c>
      <c r="E960" s="110" t="s">
        <v>42</v>
      </c>
      <c r="F960" s="110" t="s">
        <v>42</v>
      </c>
      <c r="G960" s="171">
        <v>19.89</v>
      </c>
      <c r="H960" s="171">
        <v>37.988171144366873</v>
      </c>
      <c r="I960" s="171">
        <v>28.547455912406559</v>
      </c>
      <c r="J960" s="171">
        <v>43.821095589698388</v>
      </c>
      <c r="K960" s="171">
        <v>54.676688122292163</v>
      </c>
      <c r="L960" s="171">
        <v>32.725953458607179</v>
      </c>
      <c r="M960" s="171">
        <v>10.880100180952139</v>
      </c>
      <c r="N960" s="171">
        <v>14.003138100385501</v>
      </c>
      <c r="O960" s="171">
        <v>18.026453317308469</v>
      </c>
      <c r="P960" s="171">
        <v>23.215443906350089</v>
      </c>
      <c r="Q960" s="171">
        <v>29.913372348137269</v>
      </c>
      <c r="R960" s="171">
        <v>38.567912637702889</v>
      </c>
      <c r="S960" s="171">
        <v>49.761134360922782</v>
      </c>
      <c r="T960" s="171">
        <v>62.510754899077433</v>
      </c>
      <c r="U960" s="172">
        <v>0.28373254025786521</v>
      </c>
    </row>
    <row r="961" spans="1:21" x14ac:dyDescent="0.15">
      <c r="A961" s="110" t="s">
        <v>132</v>
      </c>
      <c r="B961" s="110" t="s">
        <v>115</v>
      </c>
      <c r="C961" s="110" t="s">
        <v>42</v>
      </c>
      <c r="D961" s="110" t="s">
        <v>42</v>
      </c>
      <c r="E961" s="110" t="s">
        <v>42</v>
      </c>
      <c r="F961" s="110" t="s">
        <v>42</v>
      </c>
      <c r="G961" s="171">
        <v>144.33731</v>
      </c>
      <c r="H961" s="171">
        <v>256.09631730066388</v>
      </c>
      <c r="I961" s="171">
        <v>349.15734539020332</v>
      </c>
      <c r="J961" s="171">
        <v>479.84099670719729</v>
      </c>
      <c r="K961" s="171">
        <v>500.83846320019609</v>
      </c>
      <c r="L961" s="171">
        <v>567.24985994919109</v>
      </c>
      <c r="M961" s="171">
        <v>756.16696257617377</v>
      </c>
      <c r="N961" s="171">
        <v>973.21809797679191</v>
      </c>
      <c r="O961" s="171">
        <v>1252.8385055529379</v>
      </c>
      <c r="P961" s="171">
        <v>1613.473351491331</v>
      </c>
      <c r="Q961" s="171">
        <v>2078.97937819554</v>
      </c>
      <c r="R961" s="171">
        <v>2680.4699283203508</v>
      </c>
      <c r="S961" s="171">
        <v>3458.3988380841329</v>
      </c>
      <c r="T961" s="171">
        <v>4344.4974654858806</v>
      </c>
      <c r="U961" s="172">
        <v>0.28373254025786521</v>
      </c>
    </row>
    <row r="962" spans="1:21" x14ac:dyDescent="0.15">
      <c r="A962" s="110" t="s">
        <v>132</v>
      </c>
      <c r="B962" s="110" t="s">
        <v>116</v>
      </c>
      <c r="C962" s="110" t="s">
        <v>42</v>
      </c>
      <c r="D962" s="110" t="s">
        <v>511</v>
      </c>
      <c r="E962" s="110" t="s">
        <v>42</v>
      </c>
      <c r="F962" s="110" t="s">
        <v>2</v>
      </c>
      <c r="G962" s="171">
        <v>0</v>
      </c>
      <c r="H962" s="171">
        <v>0</v>
      </c>
      <c r="I962" s="171">
        <v>0</v>
      </c>
      <c r="J962" s="171">
        <v>0</v>
      </c>
      <c r="K962" s="171">
        <v>32.806012873375288</v>
      </c>
      <c r="L962" s="171">
        <v>43.634604611476242</v>
      </c>
      <c r="M962" s="171">
        <v>48.960450814284627</v>
      </c>
      <c r="N962" s="171">
        <v>64.303876650984364</v>
      </c>
      <c r="O962" s="171">
        <v>84.474709458737394</v>
      </c>
      <c r="P962" s="171">
        <v>111.02260622796901</v>
      </c>
      <c r="Q962" s="171">
        <v>145.99392737254419</v>
      </c>
      <c r="R962" s="171">
        <v>192.11093257694611</v>
      </c>
      <c r="S962" s="171">
        <v>252.98635372180181</v>
      </c>
      <c r="T962" s="171">
        <v>329.61208383987048</v>
      </c>
      <c r="U962" s="172">
        <v>0.31313157787400958</v>
      </c>
    </row>
    <row r="963" spans="1:21" x14ac:dyDescent="0.15">
      <c r="A963" s="110" t="s">
        <v>132</v>
      </c>
      <c r="B963" s="110" t="s">
        <v>140</v>
      </c>
      <c r="C963" s="110" t="s">
        <v>42</v>
      </c>
      <c r="D963" s="110" t="s">
        <v>42</v>
      </c>
      <c r="E963" s="110" t="s">
        <v>42</v>
      </c>
      <c r="F963" s="110" t="s">
        <v>42</v>
      </c>
      <c r="G963" s="171">
        <v>82.875</v>
      </c>
      <c r="H963" s="171">
        <v>52.320752996909839</v>
      </c>
      <c r="I963" s="171">
        <v>121.32668762772791</v>
      </c>
      <c r="J963" s="171">
        <v>173.1261934010009</v>
      </c>
      <c r="K963" s="171">
        <v>183.74647810377499</v>
      </c>
      <c r="L963" s="171">
        <v>212.7514234344053</v>
      </c>
      <c r="M963" s="171">
        <v>206.92981327523381</v>
      </c>
      <c r="N963" s="171">
        <v>267.30316017656872</v>
      </c>
      <c r="O963" s="171">
        <v>345.24641151950033</v>
      </c>
      <c r="P963" s="171">
        <v>445.91308199202911</v>
      </c>
      <c r="Q963" s="171">
        <v>575.9394962613095</v>
      </c>
      <c r="R963" s="171">
        <v>743.93477019412637</v>
      </c>
      <c r="S963" s="171">
        <v>936.05776175489461</v>
      </c>
      <c r="T963" s="171">
        <v>1147.6435083841609</v>
      </c>
      <c r="U963" s="172">
        <v>0.27727208235087653</v>
      </c>
    </row>
    <row r="964" spans="1:21" x14ac:dyDescent="0.15">
      <c r="A964" s="110" t="s">
        <v>132</v>
      </c>
      <c r="B964" s="110" t="s">
        <v>81</v>
      </c>
      <c r="C964" s="110" t="s">
        <v>42</v>
      </c>
      <c r="D964" s="110" t="s">
        <v>509</v>
      </c>
      <c r="E964" s="110" t="s">
        <v>42</v>
      </c>
      <c r="F964" s="110" t="s">
        <v>41</v>
      </c>
      <c r="G964" s="171">
        <v>109.95656099999999</v>
      </c>
      <c r="H964" s="171">
        <v>113.878597249232</v>
      </c>
      <c r="I964" s="171">
        <v>48.311079236380337</v>
      </c>
      <c r="J964" s="171">
        <v>29.579239523046411</v>
      </c>
      <c r="K964" s="171">
        <v>40.460749210496203</v>
      </c>
      <c r="L964" s="171">
        <v>78.542288300657233</v>
      </c>
      <c r="M964" s="171">
        <v>78.336721302855409</v>
      </c>
      <c r="N964" s="171">
        <v>98.75898600397619</v>
      </c>
      <c r="O964" s="171">
        <v>124.5302051793396</v>
      </c>
      <c r="P964" s="171">
        <v>157.08714281640769</v>
      </c>
      <c r="Q964" s="171">
        <v>198.2487987157852</v>
      </c>
      <c r="R964" s="171">
        <v>244.18019245435761</v>
      </c>
      <c r="S964" s="171">
        <v>293.11084899795998</v>
      </c>
      <c r="T964" s="171">
        <v>350.53300384325269</v>
      </c>
      <c r="U964" s="172">
        <v>0.23870022844419661</v>
      </c>
    </row>
    <row r="965" spans="1:21" x14ac:dyDescent="0.15">
      <c r="A965" s="110" t="s">
        <v>132</v>
      </c>
      <c r="B965" s="110" t="s">
        <v>100</v>
      </c>
      <c r="C965" s="110" t="s">
        <v>42</v>
      </c>
      <c r="D965" s="110" t="s">
        <v>44</v>
      </c>
      <c r="E965" s="110" t="s">
        <v>42</v>
      </c>
      <c r="F965" s="110" t="s">
        <v>44</v>
      </c>
      <c r="G965" s="171">
        <v>69.444444444444457</v>
      </c>
      <c r="H965" s="171">
        <v>83.333333333333343</v>
      </c>
      <c r="I965" s="171">
        <v>100</v>
      </c>
      <c r="J965" s="171">
        <v>120</v>
      </c>
      <c r="K965" s="171">
        <v>144</v>
      </c>
      <c r="L965" s="171">
        <v>172.8</v>
      </c>
      <c r="M965" s="171">
        <v>207.36</v>
      </c>
      <c r="N965" s="171">
        <v>248.83199999999999</v>
      </c>
      <c r="O965" s="171">
        <v>298.59840000000003</v>
      </c>
      <c r="P965" s="171">
        <v>358.31808000000001</v>
      </c>
      <c r="Q965" s="171">
        <v>429.98169599999989</v>
      </c>
      <c r="R965" s="171">
        <v>515.97803519999991</v>
      </c>
      <c r="S965" s="171">
        <v>619.17364223999982</v>
      </c>
      <c r="T965" s="171">
        <v>743.00837068799979</v>
      </c>
      <c r="U965" s="172">
        <v>0.2</v>
      </c>
    </row>
    <row r="966" spans="1:21" x14ac:dyDescent="0.15">
      <c r="A966" s="110" t="s">
        <v>205</v>
      </c>
      <c r="B966" s="110" t="s">
        <v>31</v>
      </c>
      <c r="C966" s="110" t="s">
        <v>512</v>
      </c>
      <c r="D966" s="110" t="s">
        <v>509</v>
      </c>
      <c r="E966" s="110" t="s">
        <v>2</v>
      </c>
      <c r="F966" s="110" t="s">
        <v>41</v>
      </c>
      <c r="G966" s="171">
        <v>1</v>
      </c>
      <c r="H966" s="171">
        <v>1</v>
      </c>
      <c r="I966" s="171">
        <v>1</v>
      </c>
      <c r="J966" s="171">
        <v>1</v>
      </c>
      <c r="K966" s="171">
        <v>1</v>
      </c>
      <c r="L966" s="171">
        <v>1</v>
      </c>
      <c r="M966" s="171">
        <v>110.8010018095214</v>
      </c>
      <c r="N966" s="171">
        <v>149.06237563550451</v>
      </c>
      <c r="O966" s="171">
        <v>195.23246570109251</v>
      </c>
      <c r="P966" s="171">
        <v>255.71255611001561</v>
      </c>
      <c r="Q966" s="171">
        <v>334.90033362919428</v>
      </c>
      <c r="R966" s="171">
        <v>438.52176059984441</v>
      </c>
      <c r="S966" s="171">
        <v>574.02892843864527</v>
      </c>
      <c r="T966" s="171">
        <v>747.44392417187055</v>
      </c>
      <c r="U966" s="172">
        <v>0.31351053764141001</v>
      </c>
    </row>
    <row r="967" spans="1:21" x14ac:dyDescent="0.15">
      <c r="A967" s="110" t="s">
        <v>205</v>
      </c>
      <c r="B967" s="110" t="s">
        <v>204</v>
      </c>
      <c r="C967" s="110" t="s">
        <v>512</v>
      </c>
      <c r="D967" s="110" t="s">
        <v>512</v>
      </c>
      <c r="E967" s="110" t="s">
        <v>2</v>
      </c>
      <c r="F967" s="110" t="s">
        <v>2</v>
      </c>
      <c r="G967" s="171">
        <v>9.6154463212185011</v>
      </c>
      <c r="H967" s="171">
        <v>26.82567617866826</v>
      </c>
      <c r="I967" s="171">
        <v>38.430604789198398</v>
      </c>
      <c r="J967" s="171">
        <v>144.551826944944</v>
      </c>
      <c r="K967" s="171">
        <v>174.96540199133489</v>
      </c>
      <c r="L967" s="171">
        <v>250.89897651598841</v>
      </c>
      <c r="M967" s="171">
        <v>456.96420759998989</v>
      </c>
      <c r="N967" s="171">
        <v>629.59369492152518</v>
      </c>
      <c r="O967" s="171">
        <v>830.00044798587021</v>
      </c>
      <c r="P967" s="171">
        <v>1086.9027055415941</v>
      </c>
      <c r="Q967" s="171">
        <v>1423.549276886934</v>
      </c>
      <c r="R967" s="171">
        <v>1864.5174623200689</v>
      </c>
      <c r="S967" s="171">
        <v>2441.8466423777231</v>
      </c>
      <c r="T967" s="171">
        <v>3181.368540157544</v>
      </c>
      <c r="U967" s="172">
        <v>0.31944185572872241</v>
      </c>
    </row>
    <row r="968" spans="1:21" x14ac:dyDescent="0.15">
      <c r="A968" s="110" t="s">
        <v>205</v>
      </c>
      <c r="B968" s="110" t="s">
        <v>36</v>
      </c>
      <c r="C968" s="110" t="s">
        <v>512</v>
      </c>
      <c r="D968" s="110" t="s">
        <v>513</v>
      </c>
      <c r="E968" s="110" t="s">
        <v>2</v>
      </c>
      <c r="F968" s="110" t="s">
        <v>41</v>
      </c>
      <c r="G968" s="171">
        <v>20.605632039533589</v>
      </c>
      <c r="H968" s="171">
        <v>48.118570414105399</v>
      </c>
      <c r="I968" s="171">
        <v>77.597385962453373</v>
      </c>
      <c r="J968" s="171">
        <v>200.72562322273129</v>
      </c>
      <c r="K968" s="171">
        <v>388.20448566827429</v>
      </c>
      <c r="L968" s="171">
        <v>512.70660418484579</v>
      </c>
      <c r="M968" s="171">
        <v>435.20400723808558</v>
      </c>
      <c r="N968" s="171">
        <v>585.36783339393742</v>
      </c>
      <c r="O968" s="171">
        <v>766.33266871987223</v>
      </c>
      <c r="P968" s="171">
        <v>1003.528435433711</v>
      </c>
      <c r="Q968" s="171">
        <v>1314.3514790362849</v>
      </c>
      <c r="R968" s="171">
        <v>1721.4938211682349</v>
      </c>
      <c r="S968" s="171">
        <v>2254.5371615146828</v>
      </c>
      <c r="T968" s="171">
        <v>2937.3317200930942</v>
      </c>
      <c r="U968" s="172">
        <v>0.31360783446794049</v>
      </c>
    </row>
    <row r="969" spans="1:21" x14ac:dyDescent="0.15">
      <c r="A969" s="110" t="s">
        <v>205</v>
      </c>
      <c r="B969" s="110" t="s">
        <v>233</v>
      </c>
      <c r="C969" s="110" t="s">
        <v>512</v>
      </c>
      <c r="D969" s="110" t="s">
        <v>512</v>
      </c>
      <c r="E969" s="110" t="s">
        <v>2</v>
      </c>
      <c r="F969" s="110" t="s">
        <v>2</v>
      </c>
      <c r="G969" s="171">
        <v>13.78010745541834</v>
      </c>
      <c r="H969" s="171">
        <v>1</v>
      </c>
      <c r="I969" s="171">
        <v>1</v>
      </c>
      <c r="J969" s="171">
        <v>0.3</v>
      </c>
      <c r="K969" s="171">
        <v>0.3</v>
      </c>
      <c r="L969" s="171">
        <v>0.3</v>
      </c>
      <c r="M969" s="171">
        <v>0.3</v>
      </c>
      <c r="N969" s="171">
        <v>0.40806259305301401</v>
      </c>
      <c r="O969" s="171">
        <v>0.54739477816866144</v>
      </c>
      <c r="P969" s="171">
        <v>0.72456708773819001</v>
      </c>
      <c r="Q969" s="171">
        <v>0.94686958051844927</v>
      </c>
      <c r="R969" s="171">
        <v>1.2222457961678621</v>
      </c>
      <c r="S969" s="171">
        <v>1.559195708996165</v>
      </c>
      <c r="T969" s="171">
        <v>1.966649122289575</v>
      </c>
      <c r="U969" s="172">
        <v>0.30815120875867258</v>
      </c>
    </row>
    <row r="970" spans="1:21" x14ac:dyDescent="0.15">
      <c r="A970" s="110" t="s">
        <v>205</v>
      </c>
      <c r="B970" s="110" t="s">
        <v>237</v>
      </c>
      <c r="C970" s="110" t="s">
        <v>512</v>
      </c>
      <c r="D970" s="110" t="s">
        <v>512</v>
      </c>
      <c r="E970" s="110" t="s">
        <v>2</v>
      </c>
      <c r="F970" s="110" t="s">
        <v>2</v>
      </c>
      <c r="G970" s="171">
        <v>0</v>
      </c>
      <c r="H970" s="171">
        <v>0</v>
      </c>
      <c r="I970" s="171">
        <v>0</v>
      </c>
      <c r="J970" s="171">
        <v>10.9620240960478</v>
      </c>
      <c r="K970" s="171">
        <v>10.93533762445843</v>
      </c>
      <c r="L970" s="171">
        <v>21.817302305738121</v>
      </c>
      <c r="M970" s="171">
        <v>21.760200361904278</v>
      </c>
      <c r="N970" s="171">
        <v>31.853885500656659</v>
      </c>
      <c r="O970" s="171">
        <v>44.366983379842509</v>
      </c>
      <c r="P970" s="171">
        <v>61.03304392023071</v>
      </c>
      <c r="Q970" s="171">
        <v>83.508939381398719</v>
      </c>
      <c r="R970" s="171">
        <v>113.6645929313499</v>
      </c>
      <c r="S970" s="171">
        <v>153.91040450069531</v>
      </c>
      <c r="T970" s="171">
        <v>207.22540353395701</v>
      </c>
      <c r="U970" s="172">
        <v>0.37983046417882932</v>
      </c>
    </row>
    <row r="971" spans="1:21" x14ac:dyDescent="0.15">
      <c r="A971" s="110" t="s">
        <v>142</v>
      </c>
      <c r="B971" s="110" t="s">
        <v>141</v>
      </c>
      <c r="C971" s="110" t="s">
        <v>511</v>
      </c>
      <c r="D971" s="110" t="s">
        <v>511</v>
      </c>
      <c r="E971" s="110" t="s">
        <v>2</v>
      </c>
      <c r="F971" s="110" t="s">
        <v>2</v>
      </c>
      <c r="G971" s="171">
        <v>0</v>
      </c>
      <c r="H971" s="171">
        <v>0</v>
      </c>
      <c r="I971" s="171">
        <v>0</v>
      </c>
      <c r="J971" s="171">
        <v>0</v>
      </c>
      <c r="K971" s="171">
        <v>5.4676688122292152</v>
      </c>
      <c r="L971" s="171">
        <v>10.90865115286906</v>
      </c>
      <c r="M971" s="171">
        <v>10.880100180952139</v>
      </c>
      <c r="N971" s="171">
        <v>14.940609517779169</v>
      </c>
      <c r="O971" s="171">
        <v>19.611276082191559</v>
      </c>
      <c r="P971" s="171">
        <v>25.506261430586399</v>
      </c>
      <c r="Q971" s="171">
        <v>33.077956103737478</v>
      </c>
      <c r="R971" s="171">
        <v>42.801632807885127</v>
      </c>
      <c r="S971" s="171">
        <v>55.274783072453182</v>
      </c>
      <c r="T971" s="171">
        <v>71.031293256168595</v>
      </c>
      <c r="U971" s="172">
        <v>0.3073817068858482</v>
      </c>
    </row>
    <row r="972" spans="1:21" x14ac:dyDescent="0.15">
      <c r="A972" s="110" t="s">
        <v>142</v>
      </c>
      <c r="B972" s="110" t="s">
        <v>21</v>
      </c>
      <c r="C972" s="110" t="s">
        <v>511</v>
      </c>
      <c r="D972" s="110" t="s">
        <v>511</v>
      </c>
      <c r="E972" s="110" t="s">
        <v>2</v>
      </c>
      <c r="F972" s="110" t="s">
        <v>2</v>
      </c>
      <c r="G972" s="171">
        <v>3.312625053244775</v>
      </c>
      <c r="H972" s="171">
        <v>4.7958854431272728</v>
      </c>
      <c r="I972" s="171">
        <v>42.531217125465787</v>
      </c>
      <c r="J972" s="171">
        <v>79.803535419227998</v>
      </c>
      <c r="K972" s="171">
        <v>106.6195418384697</v>
      </c>
      <c r="L972" s="171">
        <v>129.81294871914179</v>
      </c>
      <c r="M972" s="171">
        <v>128.38518213523531</v>
      </c>
      <c r="N972" s="171">
        <v>176.29919230979419</v>
      </c>
      <c r="O972" s="171">
        <v>231.41305776986039</v>
      </c>
      <c r="P972" s="171">
        <v>300.97388488091963</v>
      </c>
      <c r="Q972" s="171">
        <v>390.31988202410213</v>
      </c>
      <c r="R972" s="171">
        <v>505.0592671330445</v>
      </c>
      <c r="S972" s="171">
        <v>652.24244025494738</v>
      </c>
      <c r="T972" s="171">
        <v>838.16926042278931</v>
      </c>
      <c r="U972" s="172">
        <v>0.30738170688584798</v>
      </c>
    </row>
    <row r="973" spans="1:21" x14ac:dyDescent="0.15">
      <c r="A973" s="110" t="s">
        <v>142</v>
      </c>
      <c r="B973" s="110" t="s">
        <v>13</v>
      </c>
      <c r="C973" s="110" t="s">
        <v>511</v>
      </c>
      <c r="D973" s="110" t="s">
        <v>511</v>
      </c>
      <c r="E973" s="110" t="s">
        <v>2</v>
      </c>
      <c r="F973" s="110" t="s">
        <v>2</v>
      </c>
      <c r="G973" s="171">
        <v>0</v>
      </c>
      <c r="H973" s="171">
        <v>0</v>
      </c>
      <c r="I973" s="171">
        <v>0</v>
      </c>
      <c r="J973" s="171">
        <v>0</v>
      </c>
      <c r="K973" s="171">
        <v>0</v>
      </c>
      <c r="L973" s="171">
        <v>21.817302305738121</v>
      </c>
      <c r="M973" s="171">
        <v>21.760200361904278</v>
      </c>
      <c r="N973" s="171">
        <v>29.881219035558338</v>
      </c>
      <c r="O973" s="171">
        <v>39.22255216438311</v>
      </c>
      <c r="P973" s="171">
        <v>51.012522861172798</v>
      </c>
      <c r="Q973" s="171">
        <v>66.155912207474955</v>
      </c>
      <c r="R973" s="171">
        <v>85.603265615770269</v>
      </c>
      <c r="S973" s="171">
        <v>110.54956614490639</v>
      </c>
      <c r="T973" s="171">
        <v>142.06258651233719</v>
      </c>
      <c r="U973" s="172">
        <v>0.3073817068858482</v>
      </c>
    </row>
    <row r="974" spans="1:21" x14ac:dyDescent="0.15">
      <c r="A974" s="110" t="s">
        <v>142</v>
      </c>
      <c r="B974" s="110" t="s">
        <v>116</v>
      </c>
      <c r="C974" s="110" t="s">
        <v>511</v>
      </c>
      <c r="D974" s="110" t="s">
        <v>511</v>
      </c>
      <c r="E974" s="110" t="s">
        <v>2</v>
      </c>
      <c r="F974" s="110" t="s">
        <v>2</v>
      </c>
      <c r="G974" s="171">
        <v>0</v>
      </c>
      <c r="H974" s="171">
        <v>0</v>
      </c>
      <c r="I974" s="171">
        <v>21.975414449450131</v>
      </c>
      <c r="J974" s="171">
        <v>32.88607228814341</v>
      </c>
      <c r="K974" s="171">
        <v>39.367215448050352</v>
      </c>
      <c r="L974" s="171">
        <v>54.543255764345297</v>
      </c>
      <c r="M974" s="171">
        <v>87.040801447617127</v>
      </c>
      <c r="N974" s="171">
        <v>119.5248761422334</v>
      </c>
      <c r="O974" s="171">
        <v>156.89020865753241</v>
      </c>
      <c r="P974" s="171">
        <v>204.05009144469119</v>
      </c>
      <c r="Q974" s="171">
        <v>264.62364882989982</v>
      </c>
      <c r="R974" s="171">
        <v>342.41306246308108</v>
      </c>
      <c r="S974" s="171">
        <v>442.1982645796254</v>
      </c>
      <c r="T974" s="171">
        <v>568.25034604934876</v>
      </c>
      <c r="U974" s="172">
        <v>0.3073817068858482</v>
      </c>
    </row>
    <row r="975" spans="1:21" x14ac:dyDescent="0.15">
      <c r="A975" s="110" t="s">
        <v>142</v>
      </c>
      <c r="B975" s="110" t="s">
        <v>51</v>
      </c>
      <c r="C975" s="110" t="s">
        <v>511</v>
      </c>
      <c r="D975" s="110" t="s">
        <v>511</v>
      </c>
      <c r="E975" s="110" t="s">
        <v>2</v>
      </c>
      <c r="F975" s="110" t="s">
        <v>2</v>
      </c>
      <c r="G975" s="171">
        <v>13.2605002129791</v>
      </c>
      <c r="H975" s="171">
        <v>30.979157674007791</v>
      </c>
      <c r="I975" s="171">
        <v>30.735925283978428</v>
      </c>
      <c r="J975" s="171">
        <v>43.496460991434027</v>
      </c>
      <c r="K975" s="171">
        <v>53.842507736090887</v>
      </c>
      <c r="L975" s="171">
        <v>62.279311571353652</v>
      </c>
      <c r="M975" s="171">
        <v>95.844881592378826</v>
      </c>
      <c r="N975" s="171">
        <v>131.61338462080769</v>
      </c>
      <c r="O975" s="171">
        <v>172.76169444934189</v>
      </c>
      <c r="P975" s="171">
        <v>224.6966229517397</v>
      </c>
      <c r="Q975" s="171">
        <v>291.40163690639588</v>
      </c>
      <c r="R975" s="171">
        <v>377.06178397477839</v>
      </c>
      <c r="S975" s="171">
        <v>486.93782294058673</v>
      </c>
      <c r="T975" s="171">
        <v>625.73093036171349</v>
      </c>
      <c r="U975" s="172">
        <v>0.30738251116513449</v>
      </c>
    </row>
    <row r="976" spans="1:21" x14ac:dyDescent="0.15">
      <c r="A976" s="110" t="s">
        <v>142</v>
      </c>
      <c r="B976" s="110" t="s">
        <v>103</v>
      </c>
      <c r="C976" s="110" t="s">
        <v>511</v>
      </c>
      <c r="D976" s="110" t="s">
        <v>511</v>
      </c>
      <c r="E976" s="110" t="s">
        <v>2</v>
      </c>
      <c r="F976" s="110" t="s">
        <v>2</v>
      </c>
      <c r="G976" s="171">
        <v>16.563125266223871</v>
      </c>
      <c r="H976" s="171">
        <v>22.49241634098734</v>
      </c>
      <c r="I976" s="171">
        <v>30.17663912198493</v>
      </c>
      <c r="J976" s="171">
        <v>43.522524268538596</v>
      </c>
      <c r="K976" s="171">
        <v>60.253710310765953</v>
      </c>
      <c r="L976" s="171">
        <v>65.451906917214359</v>
      </c>
      <c r="M976" s="171">
        <v>87.040801447617127</v>
      </c>
      <c r="N976" s="171">
        <v>119.5248761422334</v>
      </c>
      <c r="O976" s="171">
        <v>156.89020865753241</v>
      </c>
      <c r="P976" s="171">
        <v>204.05009144469119</v>
      </c>
      <c r="Q976" s="171">
        <v>264.62364882989982</v>
      </c>
      <c r="R976" s="171">
        <v>342.41306246308108</v>
      </c>
      <c r="S976" s="171">
        <v>442.1982645796254</v>
      </c>
      <c r="T976" s="171">
        <v>568.25034604934876</v>
      </c>
      <c r="U976" s="172">
        <v>0.3073817068858482</v>
      </c>
    </row>
    <row r="977" spans="1:21" x14ac:dyDescent="0.15">
      <c r="A977" s="110" t="s">
        <v>39</v>
      </c>
      <c r="B977" s="110" t="s">
        <v>166</v>
      </c>
      <c r="C977" s="110" t="s">
        <v>513</v>
      </c>
      <c r="D977" s="110" t="s">
        <v>513</v>
      </c>
      <c r="E977" s="110" t="s">
        <v>41</v>
      </c>
      <c r="F977" s="110" t="s">
        <v>41</v>
      </c>
      <c r="G977" s="171">
        <v>11.042083510815919</v>
      </c>
      <c r="H977" s="171">
        <v>11.014895367770491</v>
      </c>
      <c r="I977" s="171">
        <v>13.185248669670081</v>
      </c>
      <c r="J977" s="171">
        <v>21.924048192095601</v>
      </c>
      <c r="K977" s="171">
        <v>174.96540199133489</v>
      </c>
      <c r="L977" s="171">
        <v>152.7211161401668</v>
      </c>
      <c r="M977" s="171">
        <v>130.56120217142569</v>
      </c>
      <c r="N977" s="171">
        <v>154.10173561570471</v>
      </c>
      <c r="O977" s="171">
        <v>181.44376579210021</v>
      </c>
      <c r="P977" s="171">
        <v>213.15447368729599</v>
      </c>
      <c r="Q977" s="171">
        <v>249.86082371438499</v>
      </c>
      <c r="R977" s="171">
        <v>295.32240834998038</v>
      </c>
      <c r="S977" s="171">
        <v>362.03636842434702</v>
      </c>
      <c r="T977" s="171">
        <v>442.01450521002062</v>
      </c>
      <c r="U977" s="172">
        <v>0.19031070704034109</v>
      </c>
    </row>
    <row r="978" spans="1:21" x14ac:dyDescent="0.15">
      <c r="A978" s="110" t="s">
        <v>39</v>
      </c>
      <c r="B978" s="110" t="s">
        <v>28</v>
      </c>
      <c r="C978" s="110" t="s">
        <v>513</v>
      </c>
      <c r="D978" s="110" t="s">
        <v>513</v>
      </c>
      <c r="E978" s="110" t="s">
        <v>41</v>
      </c>
      <c r="F978" s="110" t="s">
        <v>41</v>
      </c>
      <c r="G978" s="171">
        <v>196.67333617305471</v>
      </c>
      <c r="H978" s="171">
        <v>240.29790735540979</v>
      </c>
      <c r="I978" s="171">
        <v>173.82790114615099</v>
      </c>
      <c r="J978" s="171">
        <v>248.27845782490829</v>
      </c>
      <c r="K978" s="171">
        <v>368.06012873375289</v>
      </c>
      <c r="L978" s="171">
        <v>563.61525533771487</v>
      </c>
      <c r="M978" s="171">
        <v>1056.007513571411</v>
      </c>
      <c r="N978" s="171">
        <v>1370.2899553613579</v>
      </c>
      <c r="O978" s="171">
        <v>1715.3999083015531</v>
      </c>
      <c r="P978" s="171">
        <v>2139.0691441080598</v>
      </c>
      <c r="Q978" s="171">
        <v>2657.416930449504</v>
      </c>
      <c r="R978" s="171">
        <v>3288.8873615043271</v>
      </c>
      <c r="S978" s="171">
        <v>4054.6865240663078</v>
      </c>
      <c r="T978" s="171">
        <v>4970.0579287039818</v>
      </c>
      <c r="U978" s="172">
        <v>0.2476684871122237</v>
      </c>
    </row>
    <row r="979" spans="1:21" x14ac:dyDescent="0.15">
      <c r="A979" s="110" t="s">
        <v>39</v>
      </c>
      <c r="B979" s="110" t="s">
        <v>29</v>
      </c>
      <c r="C979" s="110" t="s">
        <v>513</v>
      </c>
      <c r="D979" s="110" t="s">
        <v>509</v>
      </c>
      <c r="E979" s="110" t="s">
        <v>41</v>
      </c>
      <c r="F979" s="110" t="s">
        <v>41</v>
      </c>
      <c r="G979" s="171">
        <v>0</v>
      </c>
      <c r="H979" s="171">
        <v>220.29790735540979</v>
      </c>
      <c r="I979" s="171">
        <v>494.44682511262812</v>
      </c>
      <c r="J979" s="171">
        <v>570.02525299448575</v>
      </c>
      <c r="K979" s="171">
        <v>437.41350497833719</v>
      </c>
      <c r="L979" s="171">
        <v>763.60558070083425</v>
      </c>
      <c r="M979" s="171">
        <v>761.60701266664978</v>
      </c>
      <c r="N979" s="171">
        <v>975.0634979959209</v>
      </c>
      <c r="O979" s="171">
        <v>1245.94236850068</v>
      </c>
      <c r="P979" s="171">
        <v>1589.7522367274451</v>
      </c>
      <c r="Q979" s="171">
        <v>2026.00900504378</v>
      </c>
      <c r="R979" s="171">
        <v>2494.5738994866119</v>
      </c>
      <c r="S979" s="171">
        <v>3013.739477298514</v>
      </c>
      <c r="T979" s="171">
        <v>3626.981995416952</v>
      </c>
      <c r="U979" s="172">
        <v>0.24977156101655901</v>
      </c>
    </row>
    <row r="980" spans="1:21" x14ac:dyDescent="0.15">
      <c r="A980" s="110" t="s">
        <v>39</v>
      </c>
      <c r="B980" s="110" t="s">
        <v>31</v>
      </c>
      <c r="C980" s="110" t="s">
        <v>513</v>
      </c>
      <c r="D980" s="110" t="s">
        <v>509</v>
      </c>
      <c r="E980" s="110" t="s">
        <v>41</v>
      </c>
      <c r="F980" s="110" t="s">
        <v>41</v>
      </c>
      <c r="G980" s="171">
        <v>44.16833404326367</v>
      </c>
      <c r="H980" s="171">
        <v>22.029790735540981</v>
      </c>
      <c r="I980" s="171">
        <v>43.950828898900269</v>
      </c>
      <c r="J980" s="171">
        <v>21.924048192095601</v>
      </c>
      <c r="K980" s="171">
        <v>109.3533762445843</v>
      </c>
      <c r="L980" s="171">
        <v>109.08651152869059</v>
      </c>
      <c r="M980" s="171">
        <v>119.68110199047361</v>
      </c>
      <c r="N980" s="171">
        <v>145.5630507722482</v>
      </c>
      <c r="O980" s="171">
        <v>176.70132661843559</v>
      </c>
      <c r="P980" s="171">
        <v>214.18788662294449</v>
      </c>
      <c r="Q980" s="171">
        <v>259.31667098298328</v>
      </c>
      <c r="R980" s="171">
        <v>313.60357593545967</v>
      </c>
      <c r="S980" s="171">
        <v>378.87010571752728</v>
      </c>
      <c r="T980" s="171">
        <v>455.96345085241671</v>
      </c>
      <c r="U980" s="172">
        <v>0.2105600856787819</v>
      </c>
    </row>
    <row r="981" spans="1:21" x14ac:dyDescent="0.15">
      <c r="A981" s="110" t="s">
        <v>39</v>
      </c>
      <c r="B981" s="110" t="s">
        <v>40</v>
      </c>
      <c r="C981" s="110" t="s">
        <v>513</v>
      </c>
      <c r="D981" s="110" t="s">
        <v>513</v>
      </c>
      <c r="E981" s="110" t="s">
        <v>41</v>
      </c>
      <c r="F981" s="110" t="s">
        <v>41</v>
      </c>
      <c r="G981" s="171">
        <v>207.71541968387061</v>
      </c>
      <c r="H981" s="171">
        <v>361.46175640088529</v>
      </c>
      <c r="I981" s="171">
        <v>349.63121674175198</v>
      </c>
      <c r="J981" s="171">
        <v>445.59489155376872</v>
      </c>
      <c r="K981" s="171">
        <v>707.05559509196428</v>
      </c>
      <c r="L981" s="171">
        <v>1076.321859522561</v>
      </c>
      <c r="M981" s="171">
        <v>1215.0508195428311</v>
      </c>
      <c r="N981" s="171">
        <v>1428.0077378380249</v>
      </c>
      <c r="O981" s="171">
        <v>1672.2254883317539</v>
      </c>
      <c r="P981" s="171">
        <v>1996.3689561096</v>
      </c>
      <c r="Q981" s="171">
        <v>2436.48861085106</v>
      </c>
      <c r="R981" s="171">
        <v>2968.0295381363289</v>
      </c>
      <c r="S981" s="171">
        <v>3609.1544101804898</v>
      </c>
      <c r="T981" s="171">
        <v>4370.3305873796407</v>
      </c>
      <c r="U981" s="172">
        <v>0.20065192363921081</v>
      </c>
    </row>
    <row r="982" spans="1:21" x14ac:dyDescent="0.15">
      <c r="A982" s="110" t="s">
        <v>39</v>
      </c>
      <c r="B982" s="110" t="s">
        <v>96</v>
      </c>
      <c r="C982" s="110" t="s">
        <v>513</v>
      </c>
      <c r="D982" s="110" t="s">
        <v>513</v>
      </c>
      <c r="E982" s="110" t="s">
        <v>41</v>
      </c>
      <c r="F982" s="110" t="s">
        <v>41</v>
      </c>
      <c r="G982" s="171">
        <v>33.126250532447749</v>
      </c>
      <c r="H982" s="171">
        <v>308.41707029757379</v>
      </c>
      <c r="I982" s="171">
        <v>571.36077568570352</v>
      </c>
      <c r="J982" s="171">
        <v>646.75942166682034</v>
      </c>
      <c r="K982" s="171">
        <v>448.34884260279568</v>
      </c>
      <c r="L982" s="171">
        <v>883.60074338239383</v>
      </c>
      <c r="M982" s="171">
        <v>913.92841519997978</v>
      </c>
      <c r="N982" s="171">
        <v>1170.076197595105</v>
      </c>
      <c r="O982" s="171">
        <v>1495.130842200816</v>
      </c>
      <c r="P982" s="171">
        <v>1903.351447035712</v>
      </c>
      <c r="Q982" s="171">
        <v>2304.3822353260571</v>
      </c>
      <c r="R982" s="171">
        <v>2786.7954134264719</v>
      </c>
      <c r="S982" s="171">
        <v>3366.7775303534818</v>
      </c>
      <c r="T982" s="171">
        <v>4051.8570291657952</v>
      </c>
      <c r="U982" s="172">
        <v>0.23706267840231021</v>
      </c>
    </row>
    <row r="983" spans="1:21" x14ac:dyDescent="0.15">
      <c r="A983" s="110" t="s">
        <v>39</v>
      </c>
      <c r="B983" s="110" t="s">
        <v>36</v>
      </c>
      <c r="C983" s="110" t="s">
        <v>513</v>
      </c>
      <c r="D983" s="110" t="s">
        <v>513</v>
      </c>
      <c r="E983" s="110" t="s">
        <v>41</v>
      </c>
      <c r="F983" s="110" t="s">
        <v>41</v>
      </c>
      <c r="G983" s="171">
        <v>132.505002129791</v>
      </c>
      <c r="H983" s="171">
        <v>88.119162942163939</v>
      </c>
      <c r="I983" s="171">
        <v>527.40994678680329</v>
      </c>
      <c r="J983" s="171">
        <v>789.26573491544173</v>
      </c>
      <c r="K983" s="171">
        <v>874.82700995667449</v>
      </c>
      <c r="L983" s="171">
        <v>1090.8651152869061</v>
      </c>
      <c r="M983" s="171">
        <v>1142.410518999975</v>
      </c>
      <c r="N983" s="171">
        <v>1462.5952469938809</v>
      </c>
      <c r="O983" s="171">
        <v>1868.91355275102</v>
      </c>
      <c r="P983" s="171">
        <v>2384.6283550911671</v>
      </c>
      <c r="Q983" s="171">
        <v>3039.013507565669</v>
      </c>
      <c r="R983" s="171">
        <v>3868.6513641129018</v>
      </c>
      <c r="S983" s="171">
        <v>4796.1511110150623</v>
      </c>
      <c r="T983" s="171">
        <v>5772.0827755635491</v>
      </c>
      <c r="U983" s="172">
        <v>0.26037993189338282</v>
      </c>
    </row>
    <row r="984" spans="1:21" x14ac:dyDescent="0.15">
      <c r="A984" s="110" t="s">
        <v>39</v>
      </c>
      <c r="B984" s="110" t="s">
        <v>35</v>
      </c>
      <c r="C984" s="110" t="s">
        <v>513</v>
      </c>
      <c r="D984" s="110" t="s">
        <v>509</v>
      </c>
      <c r="E984" s="110" t="s">
        <v>41</v>
      </c>
      <c r="F984" s="110" t="s">
        <v>41</v>
      </c>
      <c r="G984" s="171">
        <v>452.7254239434526</v>
      </c>
      <c r="H984" s="171">
        <v>583.78945449183607</v>
      </c>
      <c r="I984" s="171">
        <v>527.40994678680329</v>
      </c>
      <c r="J984" s="171">
        <v>920.81002406801542</v>
      </c>
      <c r="K984" s="171">
        <v>1126.339775319218</v>
      </c>
      <c r="L984" s="171">
        <v>1789.0187890705261</v>
      </c>
      <c r="M984" s="171">
        <v>2034.5787338380501</v>
      </c>
      <c r="N984" s="171">
        <v>2356.7351077411608</v>
      </c>
      <c r="O984" s="171">
        <v>2777.4023162363719</v>
      </c>
      <c r="P984" s="171">
        <v>3366.6183712413272</v>
      </c>
      <c r="Q984" s="171">
        <v>4075.9553785472281</v>
      </c>
      <c r="R984" s="171">
        <v>4929.2402884103822</v>
      </c>
      <c r="S984" s="171">
        <v>5955.1036164252164</v>
      </c>
      <c r="T984" s="171">
        <v>7166.8615553252212</v>
      </c>
      <c r="U984" s="172">
        <v>0.1970769638910401</v>
      </c>
    </row>
    <row r="985" spans="1:21" x14ac:dyDescent="0.15">
      <c r="A985" s="110" t="s">
        <v>39</v>
      </c>
      <c r="B985" s="110" t="s">
        <v>53</v>
      </c>
      <c r="C985" s="110" t="s">
        <v>513</v>
      </c>
      <c r="D985" s="110" t="s">
        <v>513</v>
      </c>
      <c r="E985" s="110" t="s">
        <v>41</v>
      </c>
      <c r="F985" s="110" t="s">
        <v>41</v>
      </c>
      <c r="G985" s="171">
        <v>44.16833404326367</v>
      </c>
      <c r="H985" s="171">
        <v>22.029790735540981</v>
      </c>
      <c r="I985" s="171">
        <v>21.975414449450131</v>
      </c>
      <c r="J985" s="171">
        <v>21.924048192095601</v>
      </c>
      <c r="K985" s="171">
        <v>54.676688122292163</v>
      </c>
      <c r="L985" s="171">
        <v>32.725953458607179</v>
      </c>
      <c r="M985" s="171">
        <v>32.640300542856423</v>
      </c>
      <c r="N985" s="171">
        <v>40.715638842112682</v>
      </c>
      <c r="O985" s="171">
        <v>50.471328854315153</v>
      </c>
      <c r="P985" s="171">
        <v>62.157334164171559</v>
      </c>
      <c r="Q985" s="171">
        <v>76.278119177383758</v>
      </c>
      <c r="R985" s="171">
        <v>93.368150650007053</v>
      </c>
      <c r="S985" s="171">
        <v>114.1090700330613</v>
      </c>
      <c r="T985" s="171">
        <v>138.89652767203199</v>
      </c>
      <c r="U985" s="172">
        <v>0.22983876233695891</v>
      </c>
    </row>
    <row r="986" spans="1:21" x14ac:dyDescent="0.15">
      <c r="A986" s="110" t="s">
        <v>39</v>
      </c>
      <c r="B986" s="110" t="s">
        <v>81</v>
      </c>
      <c r="C986" s="110" t="s">
        <v>513</v>
      </c>
      <c r="D986" s="110" t="s">
        <v>509</v>
      </c>
      <c r="E986" s="110" t="s">
        <v>41</v>
      </c>
      <c r="F986" s="110" t="s">
        <v>41</v>
      </c>
      <c r="G986" s="171">
        <v>11.042083510815919</v>
      </c>
      <c r="H986" s="171">
        <v>11.014895367770491</v>
      </c>
      <c r="I986" s="171">
        <v>10.987707224725071</v>
      </c>
      <c r="J986" s="171">
        <v>0</v>
      </c>
      <c r="K986" s="171">
        <v>0</v>
      </c>
      <c r="L986" s="171">
        <v>0</v>
      </c>
      <c r="M986" s="171">
        <v>10.880100180952139</v>
      </c>
      <c r="N986" s="171">
        <v>13.233004615658929</v>
      </c>
      <c r="O986" s="171">
        <v>16.063756965312329</v>
      </c>
      <c r="P986" s="171">
        <v>19.47162605663133</v>
      </c>
      <c r="Q986" s="171">
        <v>23.57424281663485</v>
      </c>
      <c r="R986" s="171">
        <v>28.509415994132709</v>
      </c>
      <c r="S986" s="171">
        <v>34.442736883411591</v>
      </c>
      <c r="T986" s="171">
        <v>41.451222804765173</v>
      </c>
      <c r="U986" s="172">
        <v>0.21056008567878209</v>
      </c>
    </row>
    <row r="987" spans="1:21" x14ac:dyDescent="0.15">
      <c r="A987" s="110" t="s">
        <v>206</v>
      </c>
      <c r="B987" s="110" t="s">
        <v>30</v>
      </c>
      <c r="C987" s="110" t="s">
        <v>42</v>
      </c>
      <c r="D987" s="110" t="s">
        <v>509</v>
      </c>
      <c r="E987" s="110" t="s">
        <v>42</v>
      </c>
      <c r="F987" s="110" t="s">
        <v>41</v>
      </c>
      <c r="G987" s="171">
        <v>154.69999999999999</v>
      </c>
      <c r="H987" s="171">
        <v>165.22343051655741</v>
      </c>
      <c r="I987" s="171">
        <v>219.5958147108197</v>
      </c>
      <c r="J987" s="171">
        <v>272.92657353819033</v>
      </c>
      <c r="K987" s="171">
        <v>392.7368168560451</v>
      </c>
      <c r="L987" s="171">
        <v>446.34604611476237</v>
      </c>
      <c r="M987" s="171">
        <v>499.60450814284633</v>
      </c>
      <c r="N987" s="171">
        <v>641.0804918352768</v>
      </c>
      <c r="O987" s="171">
        <v>825.43299619517165</v>
      </c>
      <c r="P987" s="171">
        <v>1034.787447102703</v>
      </c>
      <c r="Q987" s="171">
        <v>1275.142033786982</v>
      </c>
      <c r="R987" s="171">
        <v>1569.898937305016</v>
      </c>
      <c r="S987" s="171">
        <v>1934.021386058419</v>
      </c>
      <c r="T987" s="171">
        <v>2372.7861005246841</v>
      </c>
      <c r="U987" s="172">
        <v>0.24928564216760621</v>
      </c>
    </row>
    <row r="988" spans="1:21" x14ac:dyDescent="0.15">
      <c r="A988" s="110" t="s">
        <v>206</v>
      </c>
      <c r="B988" s="110" t="s">
        <v>37</v>
      </c>
      <c r="C988" s="110" t="s">
        <v>42</v>
      </c>
      <c r="D988" s="110" t="s">
        <v>509</v>
      </c>
      <c r="E988" s="110" t="s">
        <v>42</v>
      </c>
      <c r="F988" s="110" t="s">
        <v>41</v>
      </c>
      <c r="G988" s="171">
        <v>127.075</v>
      </c>
      <c r="H988" s="171">
        <v>132.17874441324591</v>
      </c>
      <c r="I988" s="171">
        <v>186.65644250419669</v>
      </c>
      <c r="J988" s="171">
        <v>230.06075184591651</v>
      </c>
      <c r="K988" s="171">
        <v>382.7368168560451</v>
      </c>
      <c r="L988" s="171">
        <v>436.34604611476237</v>
      </c>
      <c r="M988" s="171">
        <v>489.60450814284633</v>
      </c>
      <c r="N988" s="171">
        <v>633.88588992267842</v>
      </c>
      <c r="O988" s="171">
        <v>821.01460348823525</v>
      </c>
      <c r="P988" s="171">
        <v>1031.3939326571419</v>
      </c>
      <c r="Q988" s="171">
        <v>1270.617140647216</v>
      </c>
      <c r="R988" s="171">
        <v>1563.304691346359</v>
      </c>
      <c r="S988" s="171">
        <v>1922.532489509277</v>
      </c>
      <c r="T988" s="171">
        <v>2354.5635048083059</v>
      </c>
      <c r="U988" s="172">
        <v>0.25152018128013998</v>
      </c>
    </row>
    <row r="989" spans="1:21" x14ac:dyDescent="0.15">
      <c r="A989" s="110" t="s">
        <v>206</v>
      </c>
      <c r="B989" s="110" t="s">
        <v>81</v>
      </c>
      <c r="C989" s="110" t="s">
        <v>42</v>
      </c>
      <c r="D989" s="110" t="s">
        <v>509</v>
      </c>
      <c r="E989" s="110" t="s">
        <v>42</v>
      </c>
      <c r="F989" s="110" t="s">
        <v>41</v>
      </c>
      <c r="G989" s="171">
        <v>0.32</v>
      </c>
      <c r="H989" s="171">
        <v>45.459581471081968</v>
      </c>
      <c r="I989" s="171">
        <v>56.298953677704922</v>
      </c>
      <c r="J989" s="171">
        <v>5.26</v>
      </c>
      <c r="K989" s="171">
        <v>5.26</v>
      </c>
      <c r="L989" s="171">
        <v>5.04</v>
      </c>
      <c r="M989" s="171">
        <v>5.26</v>
      </c>
      <c r="N989" s="171">
        <v>7.1546974648628447</v>
      </c>
      <c r="O989" s="171">
        <v>9.5976551105571968</v>
      </c>
      <c r="P989" s="171">
        <v>12.704076271676261</v>
      </c>
      <c r="Q989" s="171">
        <v>16.60177997842348</v>
      </c>
      <c r="R989" s="171">
        <v>21.43004295947652</v>
      </c>
      <c r="S989" s="171">
        <v>27.337898097732761</v>
      </c>
      <c r="T989" s="171">
        <v>34.481914610810563</v>
      </c>
      <c r="U989" s="172">
        <v>0.30815120875867258</v>
      </c>
    </row>
    <row r="990" spans="1:21" x14ac:dyDescent="0.15">
      <c r="A990" s="110" t="s">
        <v>207</v>
      </c>
      <c r="B990" s="110" t="s">
        <v>33</v>
      </c>
      <c r="C990" s="110" t="s">
        <v>515</v>
      </c>
      <c r="D990" s="110" t="s">
        <v>515</v>
      </c>
      <c r="E990" s="110" t="s">
        <v>18</v>
      </c>
      <c r="F990" s="110" t="s">
        <v>18</v>
      </c>
      <c r="G990" s="171">
        <v>22.518120903606899</v>
      </c>
      <c r="H990" s="171">
        <v>22.9718947363464</v>
      </c>
      <c r="I990" s="171">
        <v>33.924546056338649</v>
      </c>
      <c r="J990" s="171">
        <v>39.342704480715561</v>
      </c>
      <c r="K990" s="171">
        <v>64.534894990741435</v>
      </c>
      <c r="L990" s="171">
        <v>68.740865239804378</v>
      </c>
      <c r="M990" s="171">
        <v>103.3772718693168</v>
      </c>
      <c r="N990" s="171">
        <v>153.7577353984542</v>
      </c>
      <c r="O990" s="171">
        <v>218.1927665406179</v>
      </c>
      <c r="P990" s="171">
        <v>303.21176371994892</v>
      </c>
      <c r="Q990" s="171">
        <v>418.74778389746319</v>
      </c>
      <c r="R990" s="171">
        <v>574.92761668243224</v>
      </c>
      <c r="S990" s="171">
        <v>783.876473748325</v>
      </c>
      <c r="T990" s="171">
        <v>1062.6042152468281</v>
      </c>
      <c r="U990" s="172">
        <v>0.39496650923020038</v>
      </c>
    </row>
    <row r="991" spans="1:21" x14ac:dyDescent="0.15">
      <c r="A991" s="110" t="s">
        <v>208</v>
      </c>
      <c r="B991" s="110" t="s">
        <v>157</v>
      </c>
      <c r="C991" s="110" t="s">
        <v>515</v>
      </c>
      <c r="D991" s="110" t="s">
        <v>515</v>
      </c>
      <c r="E991" s="110" t="s">
        <v>18</v>
      </c>
      <c r="F991" s="110" t="s">
        <v>18</v>
      </c>
      <c r="G991" s="171">
        <v>3.4340879718637498</v>
      </c>
      <c r="H991" s="171">
        <v>3.4256324593766232</v>
      </c>
      <c r="I991" s="171">
        <v>6.1750914602954881</v>
      </c>
      <c r="J991" s="171">
        <v>6.1606575419788649</v>
      </c>
      <c r="K991" s="171">
        <v>8.7482700995667457</v>
      </c>
      <c r="L991" s="171">
        <v>10.90865115286906</v>
      </c>
      <c r="M991" s="171">
        <v>10.880100180952139</v>
      </c>
      <c r="N991" s="171">
        <v>15.52358838544243</v>
      </c>
      <c r="O991" s="171">
        <v>21.877083773550861</v>
      </c>
      <c r="P991" s="171">
        <v>30.806791308819552</v>
      </c>
      <c r="Q991" s="171">
        <v>43.27328511403676</v>
      </c>
      <c r="R991" s="171">
        <v>58.785687279255981</v>
      </c>
      <c r="S991" s="171">
        <v>78.080441647670341</v>
      </c>
      <c r="T991" s="171">
        <v>103.1493425846473</v>
      </c>
      <c r="U991" s="172">
        <v>0.37894724937997498</v>
      </c>
    </row>
    <row r="992" spans="1:21" x14ac:dyDescent="0.15">
      <c r="A992" s="110" t="s">
        <v>208</v>
      </c>
      <c r="B992" s="110" t="s">
        <v>30</v>
      </c>
      <c r="C992" s="110" t="s">
        <v>515</v>
      </c>
      <c r="D992" s="110" t="s">
        <v>509</v>
      </c>
      <c r="E992" s="110" t="s">
        <v>18</v>
      </c>
      <c r="F992" s="110" t="s">
        <v>41</v>
      </c>
      <c r="G992" s="171">
        <v>0</v>
      </c>
      <c r="H992" s="171">
        <v>0</v>
      </c>
      <c r="I992" s="171">
        <v>0</v>
      </c>
      <c r="J992" s="171">
        <v>10.331707710525061</v>
      </c>
      <c r="K992" s="171">
        <v>12.028871386904269</v>
      </c>
      <c r="L992" s="171">
        <v>16.36297672930359</v>
      </c>
      <c r="M992" s="171">
        <v>16.320150271428211</v>
      </c>
      <c r="N992" s="171">
        <v>22.478082330073718</v>
      </c>
      <c r="O992" s="171">
        <v>30.830784951389639</v>
      </c>
      <c r="P992" s="171">
        <v>42.150901239446583</v>
      </c>
      <c r="Q992" s="171">
        <v>57.472242219145613</v>
      </c>
      <c r="R992" s="171">
        <v>78.17892737604376</v>
      </c>
      <c r="S992" s="171">
        <v>103.654688092792</v>
      </c>
      <c r="T992" s="171">
        <v>132.88277411081171</v>
      </c>
      <c r="U992" s="172">
        <v>0.34929329369023621</v>
      </c>
    </row>
    <row r="993" spans="1:21" x14ac:dyDescent="0.15">
      <c r="A993" s="110" t="s">
        <v>208</v>
      </c>
      <c r="B993" s="110" t="s">
        <v>66</v>
      </c>
      <c r="C993" s="110" t="s">
        <v>515</v>
      </c>
      <c r="D993" s="110" t="s">
        <v>515</v>
      </c>
      <c r="E993" s="110" t="s">
        <v>18</v>
      </c>
      <c r="F993" s="110" t="s">
        <v>18</v>
      </c>
      <c r="G993" s="171">
        <v>1.3736351887455001</v>
      </c>
      <c r="H993" s="171">
        <v>2.7405059675012979</v>
      </c>
      <c r="I993" s="171">
        <v>6.9662063804756933</v>
      </c>
      <c r="J993" s="171">
        <v>6.9499232768943067</v>
      </c>
      <c r="K993" s="171">
        <v>10.93533762445843</v>
      </c>
      <c r="L993" s="171">
        <v>4.363460461147624</v>
      </c>
      <c r="M993" s="171">
        <v>5.4400500904760696</v>
      </c>
      <c r="N993" s="171">
        <v>7.7617941927212133</v>
      </c>
      <c r="O993" s="171">
        <v>10.938541886775431</v>
      </c>
      <c r="P993" s="171">
        <v>15.403395654409771</v>
      </c>
      <c r="Q993" s="171">
        <v>21.63664255701838</v>
      </c>
      <c r="R993" s="171">
        <v>29.392843639627991</v>
      </c>
      <c r="S993" s="171">
        <v>39.04022082383517</v>
      </c>
      <c r="T993" s="171">
        <v>51.574671292323643</v>
      </c>
      <c r="U993" s="172">
        <v>0.37894724937997498</v>
      </c>
    </row>
    <row r="994" spans="1:21" x14ac:dyDescent="0.15">
      <c r="A994" s="110" t="s">
        <v>208</v>
      </c>
      <c r="B994" s="110" t="s">
        <v>97</v>
      </c>
      <c r="C994" s="110" t="s">
        <v>515</v>
      </c>
      <c r="D994" s="110" t="s">
        <v>509</v>
      </c>
      <c r="E994" s="110" t="s">
        <v>18</v>
      </c>
      <c r="F994" s="110" t="s">
        <v>41</v>
      </c>
      <c r="G994" s="171">
        <v>4.7988894938005977</v>
      </c>
      <c r="H994" s="171">
        <v>4.7958854431272728</v>
      </c>
      <c r="I994" s="171">
        <v>9.8889365022525606</v>
      </c>
      <c r="J994" s="171">
        <v>2.19240481920956</v>
      </c>
      <c r="K994" s="171">
        <v>3.2806012873375292</v>
      </c>
      <c r="L994" s="171">
        <v>6.5451906917214364</v>
      </c>
      <c r="M994" s="171">
        <v>6.5280601085712844</v>
      </c>
      <c r="N994" s="171">
        <v>9.3141530312654552</v>
      </c>
      <c r="O994" s="171">
        <v>13.12625026413051</v>
      </c>
      <c r="P994" s="171">
        <v>18.484074785291739</v>
      </c>
      <c r="Q994" s="171">
        <v>25.963971068422069</v>
      </c>
      <c r="R994" s="171">
        <v>36.177144023651181</v>
      </c>
      <c r="S994" s="171">
        <v>49.4509463768579</v>
      </c>
      <c r="T994" s="171">
        <v>65.327916970276632</v>
      </c>
      <c r="U994" s="172">
        <v>0.38963932357008813</v>
      </c>
    </row>
    <row r="995" spans="1:21" x14ac:dyDescent="0.15">
      <c r="A995" s="110" t="s">
        <v>208</v>
      </c>
      <c r="B995" s="110" t="s">
        <v>229</v>
      </c>
      <c r="C995" s="110" t="s">
        <v>515</v>
      </c>
      <c r="D995" s="110" t="s">
        <v>515</v>
      </c>
      <c r="E995" s="110" t="s">
        <v>18</v>
      </c>
      <c r="F995" s="110" t="s">
        <v>18</v>
      </c>
      <c r="G995" s="171">
        <v>0</v>
      </c>
      <c r="H995" s="171">
        <v>0</v>
      </c>
      <c r="I995" s="171">
        <v>1.098770722472507</v>
      </c>
      <c r="J995" s="171">
        <v>1.09620240960478</v>
      </c>
      <c r="K995" s="171">
        <v>2.187067524891686</v>
      </c>
      <c r="L995" s="171">
        <v>2.181730230573812</v>
      </c>
      <c r="M995" s="171">
        <v>2.1760200361904278</v>
      </c>
      <c r="N995" s="171">
        <v>3.1047176770884861</v>
      </c>
      <c r="O995" s="171">
        <v>4.3754167547101712</v>
      </c>
      <c r="P995" s="171">
        <v>6.1613582617639109</v>
      </c>
      <c r="Q995" s="171">
        <v>8.6546570228073527</v>
      </c>
      <c r="R995" s="171">
        <v>11.757137455851201</v>
      </c>
      <c r="S995" s="171">
        <v>15.616088329534071</v>
      </c>
      <c r="T995" s="171">
        <v>20.629868516929459</v>
      </c>
      <c r="U995" s="172">
        <v>0.37894724937997498</v>
      </c>
    </row>
    <row r="996" spans="1:21" x14ac:dyDescent="0.15">
      <c r="A996" s="110" t="s">
        <v>208</v>
      </c>
      <c r="B996" s="110" t="s">
        <v>81</v>
      </c>
      <c r="C996" s="110" t="s">
        <v>515</v>
      </c>
      <c r="D996" s="110" t="s">
        <v>509</v>
      </c>
      <c r="E996" s="110" t="s">
        <v>18</v>
      </c>
      <c r="F996" s="110" t="s">
        <v>41</v>
      </c>
      <c r="G996" s="171">
        <v>4.1032382326191952</v>
      </c>
      <c r="H996" s="171">
        <v>4.110758951251948</v>
      </c>
      <c r="I996" s="171">
        <v>8.7901657797800539</v>
      </c>
      <c r="J996" s="171">
        <v>5.5029360962159961</v>
      </c>
      <c r="K996" s="171">
        <v>10.95720829970735</v>
      </c>
      <c r="L996" s="171">
        <v>18.457437750654449</v>
      </c>
      <c r="M996" s="171">
        <v>43.705362426884747</v>
      </c>
      <c r="N996" s="171">
        <v>62.358254544322243</v>
      </c>
      <c r="O996" s="171">
        <v>87.880245518353817</v>
      </c>
      <c r="P996" s="171">
        <v>123.75088068752819</v>
      </c>
      <c r="Q996" s="171">
        <v>173.82878630308571</v>
      </c>
      <c r="R996" s="171">
        <v>242.20597923834481</v>
      </c>
      <c r="S996" s="171">
        <v>338.63505689562732</v>
      </c>
      <c r="T996" s="171">
        <v>470.90414581354582</v>
      </c>
      <c r="U996" s="172">
        <v>0.4043824650672454</v>
      </c>
    </row>
    <row r="997" spans="1:21" x14ac:dyDescent="0.15">
      <c r="A997" s="110" t="s">
        <v>125</v>
      </c>
      <c r="B997" s="110" t="s">
        <v>30</v>
      </c>
      <c r="C997" s="110" t="s">
        <v>514</v>
      </c>
      <c r="D997" s="110" t="s">
        <v>509</v>
      </c>
      <c r="E997" s="110" t="s">
        <v>18</v>
      </c>
      <c r="F997" s="110" t="s">
        <v>41</v>
      </c>
      <c r="G997" s="171">
        <v>33.126250532447749</v>
      </c>
      <c r="H997" s="171">
        <v>44.05958147108197</v>
      </c>
      <c r="I997" s="171">
        <v>54.93853612362534</v>
      </c>
      <c r="J997" s="171">
        <v>65.77214457628682</v>
      </c>
      <c r="K997" s="171">
        <v>76.547363371209016</v>
      </c>
      <c r="L997" s="171">
        <v>163.62976729303591</v>
      </c>
      <c r="M997" s="171">
        <v>217.60200361904279</v>
      </c>
      <c r="N997" s="171">
        <v>302.47370525024007</v>
      </c>
      <c r="O997" s="171">
        <v>419.68518896464718</v>
      </c>
      <c r="P997" s="171">
        <v>581.29829351071703</v>
      </c>
      <c r="Q997" s="171">
        <v>800.37576672005696</v>
      </c>
      <c r="R997" s="171">
        <v>1100.1800888005121</v>
      </c>
      <c r="S997" s="171">
        <v>1476.2191405516719</v>
      </c>
      <c r="T997" s="171">
        <v>1914.8759252477571</v>
      </c>
      <c r="U997" s="172">
        <v>0.36434873555074709</v>
      </c>
    </row>
    <row r="998" spans="1:21" x14ac:dyDescent="0.15">
      <c r="A998" s="110" t="s">
        <v>125</v>
      </c>
      <c r="B998" s="110" t="s">
        <v>31</v>
      </c>
      <c r="C998" s="110" t="s">
        <v>514</v>
      </c>
      <c r="D998" s="110" t="s">
        <v>509</v>
      </c>
      <c r="E998" s="110" t="s">
        <v>18</v>
      </c>
      <c r="F998" s="110" t="s">
        <v>41</v>
      </c>
      <c r="G998" s="171">
        <v>0</v>
      </c>
      <c r="H998" s="171">
        <v>0</v>
      </c>
      <c r="I998" s="171">
        <v>0</v>
      </c>
      <c r="J998" s="171">
        <v>0</v>
      </c>
      <c r="K998" s="171">
        <v>32.806012873375288</v>
      </c>
      <c r="L998" s="171">
        <v>54.543255764345297</v>
      </c>
      <c r="M998" s="171">
        <v>65.280601085712846</v>
      </c>
      <c r="N998" s="171">
        <v>90.742111575072045</v>
      </c>
      <c r="O998" s="171">
        <v>125.9055566893942</v>
      </c>
      <c r="P998" s="171">
        <v>174.3894880532151</v>
      </c>
      <c r="Q998" s="171">
        <v>240.11273001601711</v>
      </c>
      <c r="R998" s="171">
        <v>330.05402664015378</v>
      </c>
      <c r="S998" s="171">
        <v>442.86574216550179</v>
      </c>
      <c r="T998" s="171">
        <v>574.46277757432733</v>
      </c>
      <c r="U998" s="172">
        <v>0.36434873555074732</v>
      </c>
    </row>
    <row r="999" spans="1:21" x14ac:dyDescent="0.15">
      <c r="A999" s="110" t="s">
        <v>125</v>
      </c>
      <c r="B999" s="110" t="s">
        <v>32</v>
      </c>
      <c r="C999" s="110" t="s">
        <v>514</v>
      </c>
      <c r="D999" s="110" t="s">
        <v>509</v>
      </c>
      <c r="E999" s="110" t="s">
        <v>18</v>
      </c>
      <c r="F999" s="110" t="s">
        <v>41</v>
      </c>
      <c r="G999" s="171">
        <v>0</v>
      </c>
      <c r="H999" s="171">
        <v>0</v>
      </c>
      <c r="I999" s="171">
        <v>0</v>
      </c>
      <c r="J999" s="171">
        <v>0</v>
      </c>
      <c r="K999" s="171">
        <v>0</v>
      </c>
      <c r="L999" s="171">
        <v>76.360558070083414</v>
      </c>
      <c r="M999" s="171">
        <v>0</v>
      </c>
      <c r="N999" s="171">
        <v>75.967124217543656</v>
      </c>
      <c r="O999" s="171">
        <v>94.475061561553574</v>
      </c>
      <c r="P999" s="171">
        <v>117.2455962427838</v>
      </c>
      <c r="Q999" s="171">
        <v>144.90626911029389</v>
      </c>
      <c r="R999" s="171">
        <v>178.75707226697591</v>
      </c>
      <c r="S999" s="171">
        <v>220.12783269136489</v>
      </c>
      <c r="T999" s="171">
        <v>269.72003051137102</v>
      </c>
      <c r="U999" s="172" t="s">
        <v>406</v>
      </c>
    </row>
    <row r="1000" spans="1:21" x14ac:dyDescent="0.15">
      <c r="A1000" s="110" t="s">
        <v>125</v>
      </c>
      <c r="B1000" s="110" t="s">
        <v>37</v>
      </c>
      <c r="C1000" s="110" t="s">
        <v>514</v>
      </c>
      <c r="D1000" s="110" t="s">
        <v>509</v>
      </c>
      <c r="E1000" s="110" t="s">
        <v>18</v>
      </c>
      <c r="F1000" s="110" t="s">
        <v>41</v>
      </c>
      <c r="G1000" s="171">
        <v>33.126250532447749</v>
      </c>
      <c r="H1000" s="171">
        <v>44.05958147108197</v>
      </c>
      <c r="I1000" s="171">
        <v>54.93853612362534</v>
      </c>
      <c r="J1000" s="171">
        <v>65.77214457628682</v>
      </c>
      <c r="K1000" s="171">
        <v>54.676688122292163</v>
      </c>
      <c r="L1000" s="171">
        <v>109.08651152869059</v>
      </c>
      <c r="M1000" s="171">
        <v>108.8010018095214</v>
      </c>
      <c r="N1000" s="171">
        <v>150.2409074301946</v>
      </c>
      <c r="O1000" s="171">
        <v>206.93609850554819</v>
      </c>
      <c r="P1000" s="171">
        <v>284.40123730865753</v>
      </c>
      <c r="Q1000" s="171">
        <v>389.25161580462969</v>
      </c>
      <c r="R1000" s="171">
        <v>531.76255859562968</v>
      </c>
      <c r="S1000" s="171">
        <v>708.97003424598267</v>
      </c>
      <c r="T1000" s="171">
        <v>913.86544841852435</v>
      </c>
      <c r="U1000" s="172">
        <v>0.35530057742667931</v>
      </c>
    </row>
    <row r="1001" spans="1:21" x14ac:dyDescent="0.15">
      <c r="A1001" s="110" t="s">
        <v>125</v>
      </c>
      <c r="B1001" s="110" t="s">
        <v>113</v>
      </c>
      <c r="C1001" s="110" t="s">
        <v>514</v>
      </c>
      <c r="D1001" s="110" t="s">
        <v>509</v>
      </c>
      <c r="E1001" s="110" t="s">
        <v>18</v>
      </c>
      <c r="F1001" s="110" t="s">
        <v>41</v>
      </c>
      <c r="G1001" s="171">
        <v>0</v>
      </c>
      <c r="H1001" s="171">
        <v>0</v>
      </c>
      <c r="I1001" s="171">
        <v>0</v>
      </c>
      <c r="J1001" s="171">
        <v>0</v>
      </c>
      <c r="K1001" s="171">
        <v>0</v>
      </c>
      <c r="L1001" s="171">
        <v>0</v>
      </c>
      <c r="M1001" s="171">
        <v>87.040801447617127</v>
      </c>
      <c r="N1001" s="171">
        <v>120.9894821000961</v>
      </c>
      <c r="O1001" s="171">
        <v>167.87407558585889</v>
      </c>
      <c r="P1001" s="171">
        <v>232.5193174042868</v>
      </c>
      <c r="Q1001" s="171">
        <v>320.15030668802279</v>
      </c>
      <c r="R1001" s="171">
        <v>440.07203552020502</v>
      </c>
      <c r="S1001" s="171">
        <v>590.48765622066901</v>
      </c>
      <c r="T1001" s="171">
        <v>765.95037009910288</v>
      </c>
      <c r="U1001" s="172">
        <v>0.36434873555074709</v>
      </c>
    </row>
    <row r="1002" spans="1:21" x14ac:dyDescent="0.15">
      <c r="A1002" s="110" t="s">
        <v>40</v>
      </c>
      <c r="B1002" s="110" t="s">
        <v>23</v>
      </c>
      <c r="C1002" s="110" t="s">
        <v>513</v>
      </c>
      <c r="D1002" s="110" t="s">
        <v>513</v>
      </c>
      <c r="E1002" s="110" t="s">
        <v>41</v>
      </c>
      <c r="F1002" s="110" t="s">
        <v>41</v>
      </c>
      <c r="G1002" s="171">
        <v>0</v>
      </c>
      <c r="H1002" s="171">
        <v>0</v>
      </c>
      <c r="I1002" s="171">
        <v>0</v>
      </c>
      <c r="J1002" s="171">
        <v>0</v>
      </c>
      <c r="K1002" s="171">
        <v>10.93533762445843</v>
      </c>
      <c r="L1002" s="171">
        <v>10.90865115286906</v>
      </c>
      <c r="M1002" s="171">
        <v>0</v>
      </c>
      <c r="N1002" s="171">
        <v>10.85244631679195</v>
      </c>
      <c r="O1002" s="171">
        <v>12.755200309479401</v>
      </c>
      <c r="P1002" s="171">
        <v>14.94326469300651</v>
      </c>
      <c r="Q1002" s="171">
        <v>17.452206166130441</v>
      </c>
      <c r="R1002" s="171">
        <v>20.34259109503439</v>
      </c>
      <c r="S1002" s="171">
        <v>23.604124606386481</v>
      </c>
      <c r="T1002" s="171">
        <v>27.27978569376258</v>
      </c>
      <c r="U1002" s="172" t="s">
        <v>406</v>
      </c>
    </row>
    <row r="1003" spans="1:21" x14ac:dyDescent="0.15">
      <c r="A1003" s="110" t="s">
        <v>40</v>
      </c>
      <c r="B1003" s="110" t="s">
        <v>28</v>
      </c>
      <c r="C1003" s="110" t="s">
        <v>513</v>
      </c>
      <c r="D1003" s="110" t="s">
        <v>513</v>
      </c>
      <c r="E1003" s="110" t="s">
        <v>41</v>
      </c>
      <c r="F1003" s="110" t="s">
        <v>41</v>
      </c>
      <c r="G1003" s="171">
        <v>0</v>
      </c>
      <c r="H1003" s="171">
        <v>0</v>
      </c>
      <c r="I1003" s="171">
        <v>21.975414449450131</v>
      </c>
      <c r="J1003" s="171">
        <v>21.924048192095601</v>
      </c>
      <c r="K1003" s="171">
        <v>21.870675248916861</v>
      </c>
      <c r="L1003" s="171">
        <v>87.269209222952483</v>
      </c>
      <c r="M1003" s="171">
        <v>108.8010018095214</v>
      </c>
      <c r="N1003" s="171">
        <v>134.86876440632369</v>
      </c>
      <c r="O1003" s="171">
        <v>166.21200763490759</v>
      </c>
      <c r="P1003" s="171">
        <v>204.02171842672161</v>
      </c>
      <c r="Q1003" s="171">
        <v>249.66680740300541</v>
      </c>
      <c r="R1003" s="171">
        <v>304.9069198061722</v>
      </c>
      <c r="S1003" s="171">
        <v>371.7261832265541</v>
      </c>
      <c r="T1003" s="171">
        <v>451.38371347108688</v>
      </c>
      <c r="U1003" s="172">
        <v>0.22538704449925631</v>
      </c>
    </row>
    <row r="1004" spans="1:21" x14ac:dyDescent="0.15">
      <c r="A1004" s="110" t="s">
        <v>40</v>
      </c>
      <c r="B1004" s="110" t="s">
        <v>31</v>
      </c>
      <c r="C1004" s="110" t="s">
        <v>513</v>
      </c>
      <c r="D1004" s="110" t="s">
        <v>509</v>
      </c>
      <c r="E1004" s="110" t="s">
        <v>41</v>
      </c>
      <c r="F1004" s="110" t="s">
        <v>41</v>
      </c>
      <c r="G1004" s="171">
        <v>198.75750319468651</v>
      </c>
      <c r="H1004" s="171">
        <v>253.3425934587213</v>
      </c>
      <c r="I1004" s="171">
        <v>274.6926806181267</v>
      </c>
      <c r="J1004" s="171">
        <v>252.12655420909951</v>
      </c>
      <c r="K1004" s="171">
        <v>459.28418022725413</v>
      </c>
      <c r="L1004" s="171">
        <v>665.42772032501261</v>
      </c>
      <c r="M1004" s="171">
        <v>739.84681230474553</v>
      </c>
      <c r="N1004" s="171">
        <v>916.35932679760651</v>
      </c>
      <c r="O1004" s="171">
        <v>1128.083535054232</v>
      </c>
      <c r="P1004" s="171">
        <v>1382.713112722349</v>
      </c>
      <c r="Q1004" s="171">
        <v>1688.9023453907901</v>
      </c>
      <c r="R1004" s="171">
        <v>2058.8205336582691</v>
      </c>
      <c r="S1004" s="171">
        <v>2505.5212114953451</v>
      </c>
      <c r="T1004" s="171">
        <v>3037.0852504884651</v>
      </c>
      <c r="U1004" s="172">
        <v>0.2235351592813779</v>
      </c>
    </row>
    <row r="1005" spans="1:21" x14ac:dyDescent="0.15">
      <c r="A1005" s="110" t="s">
        <v>40</v>
      </c>
      <c r="B1005" s="110" t="s">
        <v>39</v>
      </c>
      <c r="C1005" s="110" t="s">
        <v>513</v>
      </c>
      <c r="D1005" s="110" t="s">
        <v>513</v>
      </c>
      <c r="E1005" s="110" t="s">
        <v>41</v>
      </c>
      <c r="F1005" s="110" t="s">
        <v>41</v>
      </c>
      <c r="G1005" s="171">
        <v>207.71541968387061</v>
      </c>
      <c r="H1005" s="171">
        <v>361.46175640088529</v>
      </c>
      <c r="I1005" s="171">
        <v>349.63121674175198</v>
      </c>
      <c r="J1005" s="171">
        <v>445.59489155376872</v>
      </c>
      <c r="K1005" s="171">
        <v>707.05559509196428</v>
      </c>
      <c r="L1005" s="171">
        <v>1076.321859522561</v>
      </c>
      <c r="M1005" s="171">
        <v>1215.0508195428311</v>
      </c>
      <c r="N1005" s="171">
        <v>1428.0077378380249</v>
      </c>
      <c r="O1005" s="171">
        <v>1672.2254883317539</v>
      </c>
      <c r="P1005" s="171">
        <v>1996.3689561096</v>
      </c>
      <c r="Q1005" s="171">
        <v>2436.48861085106</v>
      </c>
      <c r="R1005" s="171">
        <v>2968.0295381363289</v>
      </c>
      <c r="S1005" s="171">
        <v>3609.1544101804898</v>
      </c>
      <c r="T1005" s="171">
        <v>4370.3305873796407</v>
      </c>
      <c r="U1005" s="172">
        <v>0.20065192363921081</v>
      </c>
    </row>
    <row r="1006" spans="1:21" x14ac:dyDescent="0.15">
      <c r="A1006" s="110" t="s">
        <v>40</v>
      </c>
      <c r="B1006" s="110" t="s">
        <v>113</v>
      </c>
      <c r="C1006" s="110" t="s">
        <v>513</v>
      </c>
      <c r="D1006" s="110" t="s">
        <v>509</v>
      </c>
      <c r="E1006" s="110" t="s">
        <v>41</v>
      </c>
      <c r="F1006" s="110" t="s">
        <v>41</v>
      </c>
      <c r="G1006" s="171">
        <v>22.084167021631831</v>
      </c>
      <c r="H1006" s="171">
        <v>11.014895367770491</v>
      </c>
      <c r="I1006" s="171">
        <v>32.963121674175213</v>
      </c>
      <c r="J1006" s="171">
        <v>0</v>
      </c>
      <c r="K1006" s="171">
        <v>10.93533762445843</v>
      </c>
      <c r="L1006" s="171">
        <v>10.90865115286906</v>
      </c>
      <c r="M1006" s="171">
        <v>10.880100180952139</v>
      </c>
      <c r="N1006" s="171">
        <v>13.47587245290598</v>
      </c>
      <c r="O1006" s="171">
        <v>16.589463750797531</v>
      </c>
      <c r="P1006" s="171">
        <v>20.334016363563951</v>
      </c>
      <c r="Q1006" s="171">
        <v>24.83679919692338</v>
      </c>
      <c r="R1006" s="171">
        <v>30.276772553798079</v>
      </c>
      <c r="S1006" s="171">
        <v>36.845900169049187</v>
      </c>
      <c r="T1006" s="171">
        <v>44.663018389536226</v>
      </c>
      <c r="U1006" s="172">
        <v>0.2235351592813779</v>
      </c>
    </row>
    <row r="1007" spans="1:21" x14ac:dyDescent="0.15">
      <c r="A1007" s="110" t="s">
        <v>40</v>
      </c>
      <c r="B1007" s="110" t="s">
        <v>96</v>
      </c>
      <c r="C1007" s="110" t="s">
        <v>513</v>
      </c>
      <c r="D1007" s="110" t="s">
        <v>513</v>
      </c>
      <c r="E1007" s="110" t="s">
        <v>41</v>
      </c>
      <c r="F1007" s="110" t="s">
        <v>41</v>
      </c>
      <c r="G1007" s="171">
        <v>250.84167021631831</v>
      </c>
      <c r="H1007" s="171">
        <v>250.29790735540979</v>
      </c>
      <c r="I1007" s="171">
        <v>225.80331559560111</v>
      </c>
      <c r="J1007" s="171">
        <v>358.27845782490817</v>
      </c>
      <c r="K1007" s="171">
        <v>653.02553072508783</v>
      </c>
      <c r="L1007" s="171">
        <v>793.61041801927456</v>
      </c>
      <c r="M1007" s="171">
        <v>1076.887613752363</v>
      </c>
      <c r="N1007" s="171">
        <v>1313.406914481078</v>
      </c>
      <c r="O1007" s="171">
        <v>1642.773547905023</v>
      </c>
      <c r="P1007" s="171">
        <v>2067.8146668329382</v>
      </c>
      <c r="Q1007" s="171">
        <v>2599.283073980499</v>
      </c>
      <c r="R1007" s="171">
        <v>3257.359781017889</v>
      </c>
      <c r="S1007" s="171">
        <v>4069.042813428011</v>
      </c>
      <c r="T1007" s="171">
        <v>5058.0900661097767</v>
      </c>
      <c r="U1007" s="172">
        <v>0.24730809093753819</v>
      </c>
    </row>
    <row r="1008" spans="1:21" x14ac:dyDescent="0.15">
      <c r="A1008" s="110" t="s">
        <v>40</v>
      </c>
      <c r="B1008" s="110" t="s">
        <v>139</v>
      </c>
      <c r="C1008" s="110" t="s">
        <v>513</v>
      </c>
      <c r="D1008" s="110" t="s">
        <v>513</v>
      </c>
      <c r="E1008" s="110" t="s">
        <v>41</v>
      </c>
      <c r="F1008" s="110" t="s">
        <v>41</v>
      </c>
      <c r="G1008" s="171">
        <v>0</v>
      </c>
      <c r="H1008" s="171">
        <v>0</v>
      </c>
      <c r="I1008" s="171">
        <v>0</v>
      </c>
      <c r="J1008" s="171">
        <v>0</v>
      </c>
      <c r="K1008" s="171">
        <v>0</v>
      </c>
      <c r="L1008" s="171">
        <v>43.634604611476242</v>
      </c>
      <c r="M1008" s="171">
        <v>0</v>
      </c>
      <c r="N1008" s="171">
        <v>43.409785267167813</v>
      </c>
      <c r="O1008" s="171">
        <v>51.142353319939048</v>
      </c>
      <c r="P1008" s="171">
        <v>60.043572881438912</v>
      </c>
      <c r="Q1008" s="171">
        <v>70.276334057363286</v>
      </c>
      <c r="R1008" s="171">
        <v>82.073384261928453</v>
      </c>
      <c r="S1008" s="171">
        <v>95.796009264984122</v>
      </c>
      <c r="T1008" s="171">
        <v>111.35839189777209</v>
      </c>
      <c r="U1008" s="172" t="s">
        <v>406</v>
      </c>
    </row>
    <row r="1009" spans="1:21" x14ac:dyDescent="0.15">
      <c r="A1009" s="110" t="s">
        <v>40</v>
      </c>
      <c r="B1009" s="110" t="s">
        <v>36</v>
      </c>
      <c r="C1009" s="110" t="s">
        <v>513</v>
      </c>
      <c r="D1009" s="110" t="s">
        <v>513</v>
      </c>
      <c r="E1009" s="110" t="s">
        <v>41</v>
      </c>
      <c r="F1009" s="110" t="s">
        <v>41</v>
      </c>
      <c r="G1009" s="171">
        <v>22.084167021631831</v>
      </c>
      <c r="H1009" s="171">
        <v>33.044686103311477</v>
      </c>
      <c r="I1009" s="171">
        <v>32.963121674175213</v>
      </c>
      <c r="J1009" s="171">
        <v>120.5822650565258</v>
      </c>
      <c r="K1009" s="171">
        <v>185.9007396157933</v>
      </c>
      <c r="L1009" s="171">
        <v>381.80279035041713</v>
      </c>
      <c r="M1009" s="171">
        <v>576.6453095904634</v>
      </c>
      <c r="N1009" s="171">
        <v>690.63846321143137</v>
      </c>
      <c r="O1009" s="171">
        <v>850.21001722837332</v>
      </c>
      <c r="P1009" s="171">
        <v>1042.1183386326529</v>
      </c>
      <c r="Q1009" s="171">
        <v>1272.8859588423229</v>
      </c>
      <c r="R1009" s="171">
        <v>1551.684593382151</v>
      </c>
      <c r="S1009" s="171">
        <v>1888.352383663771</v>
      </c>
      <c r="T1009" s="171">
        <v>2288.9796924637321</v>
      </c>
      <c r="U1009" s="172">
        <v>0.21768038660454619</v>
      </c>
    </row>
    <row r="1010" spans="1:21" x14ac:dyDescent="0.15">
      <c r="A1010" s="110" t="s">
        <v>40</v>
      </c>
      <c r="B1010" s="110" t="s">
        <v>35</v>
      </c>
      <c r="C1010" s="110" t="s">
        <v>513</v>
      </c>
      <c r="D1010" s="110" t="s">
        <v>509</v>
      </c>
      <c r="E1010" s="110" t="s">
        <v>41</v>
      </c>
      <c r="F1010" s="110" t="s">
        <v>41</v>
      </c>
      <c r="G1010" s="171">
        <v>220.84167021631831</v>
      </c>
      <c r="H1010" s="171">
        <v>264.35748882649182</v>
      </c>
      <c r="I1010" s="171">
        <v>357.65580229230193</v>
      </c>
      <c r="J1010" s="171">
        <v>352.12655420909948</v>
      </c>
      <c r="K1010" s="171">
        <v>384.31877823591918</v>
      </c>
      <c r="L1010" s="171">
        <v>416.35088343320268</v>
      </c>
      <c r="M1010" s="171">
        <v>382.88260470475558</v>
      </c>
      <c r="N1010" s="171">
        <v>470.62813014865469</v>
      </c>
      <c r="O1010" s="171">
        <v>595.42478466103967</v>
      </c>
      <c r="P1010" s="171">
        <v>752.47357041883436</v>
      </c>
      <c r="Q1010" s="171">
        <v>950.73235337955441</v>
      </c>
      <c r="R1010" s="171">
        <v>1197.684181976789</v>
      </c>
      <c r="S1010" s="171">
        <v>1504.0328803571649</v>
      </c>
      <c r="T1010" s="171">
        <v>1879.621363610898</v>
      </c>
      <c r="U1010" s="172">
        <v>0.25520587239239512</v>
      </c>
    </row>
    <row r="1011" spans="1:21" x14ac:dyDescent="0.15">
      <c r="A1011" s="110" t="s">
        <v>40</v>
      </c>
      <c r="B1011" s="110" t="s">
        <v>53</v>
      </c>
      <c r="C1011" s="110" t="s">
        <v>513</v>
      </c>
      <c r="D1011" s="110" t="s">
        <v>513</v>
      </c>
      <c r="E1011" s="110" t="s">
        <v>41</v>
      </c>
      <c r="F1011" s="110" t="s">
        <v>41</v>
      </c>
      <c r="G1011" s="171">
        <v>0</v>
      </c>
      <c r="H1011" s="171">
        <v>0</v>
      </c>
      <c r="I1011" s="171">
        <v>0</v>
      </c>
      <c r="J1011" s="171">
        <v>65.77214457628682</v>
      </c>
      <c r="K1011" s="171">
        <v>43.741350497833722</v>
      </c>
      <c r="L1011" s="171">
        <v>32.725953458607179</v>
      </c>
      <c r="M1011" s="171">
        <v>10.880100180952139</v>
      </c>
      <c r="N1011" s="171">
        <v>13.69331353266109</v>
      </c>
      <c r="O1011" s="171">
        <v>17.09161197982251</v>
      </c>
      <c r="P1011" s="171">
        <v>21.164947081509212</v>
      </c>
      <c r="Q1011" s="171">
        <v>26.086854598202159</v>
      </c>
      <c r="R1011" s="171">
        <v>32.057883158456782</v>
      </c>
      <c r="S1011" s="171">
        <v>39.32113858825879</v>
      </c>
      <c r="T1011" s="171">
        <v>48.033264226351093</v>
      </c>
      <c r="U1011" s="172">
        <v>0.23631712997320389</v>
      </c>
    </row>
    <row r="1012" spans="1:21" x14ac:dyDescent="0.15">
      <c r="A1012" s="110" t="s">
        <v>12</v>
      </c>
      <c r="B1012" s="110" t="s">
        <v>135</v>
      </c>
      <c r="C1012" s="110" t="s">
        <v>509</v>
      </c>
      <c r="D1012" s="110" t="s">
        <v>509</v>
      </c>
      <c r="E1012" s="110" t="s">
        <v>41</v>
      </c>
      <c r="F1012" s="110" t="s">
        <v>41</v>
      </c>
      <c r="G1012" s="171">
        <v>149.7295481983127</v>
      </c>
      <c r="H1012" s="171">
        <v>226.46514727182449</v>
      </c>
      <c r="I1012" s="171">
        <v>291.83240511797533</v>
      </c>
      <c r="J1012" s="171">
        <v>477.88443246095471</v>
      </c>
      <c r="K1012" s="171">
        <v>586.34221338764678</v>
      </c>
      <c r="L1012" s="171">
        <v>1299.9516268155969</v>
      </c>
      <c r="M1012" s="171">
        <v>1648.0444124199701</v>
      </c>
      <c r="N1012" s="171">
        <v>2015.8393605546839</v>
      </c>
      <c r="O1012" s="171">
        <v>2459.9290459784702</v>
      </c>
      <c r="P1012" s="171">
        <v>2994.9221717598521</v>
      </c>
      <c r="Q1012" s="171">
        <v>3637.2776061663922</v>
      </c>
      <c r="R1012" s="171">
        <v>4405.6107029327004</v>
      </c>
      <c r="S1012" s="171">
        <v>5320.456407861082</v>
      </c>
      <c r="T1012" s="171">
        <v>6391.7881761989511</v>
      </c>
      <c r="U1012" s="172">
        <v>0.21364969711382381</v>
      </c>
    </row>
    <row r="1013" spans="1:21" x14ac:dyDescent="0.15">
      <c r="A1013" s="110" t="s">
        <v>12</v>
      </c>
      <c r="B1013" s="110" t="s">
        <v>30</v>
      </c>
      <c r="C1013" s="110" t="s">
        <v>509</v>
      </c>
      <c r="D1013" s="110" t="s">
        <v>509</v>
      </c>
      <c r="E1013" s="110" t="s">
        <v>41</v>
      </c>
      <c r="F1013" s="110" t="s">
        <v>41</v>
      </c>
      <c r="G1013" s="171">
        <v>266.23846229119488</v>
      </c>
      <c r="H1013" s="171">
        <v>318.50366446658029</v>
      </c>
      <c r="I1013" s="171">
        <v>538.39765401152829</v>
      </c>
      <c r="J1013" s="171">
        <v>957.72144576286814</v>
      </c>
      <c r="K1013" s="171">
        <v>1152.4679070903289</v>
      </c>
      <c r="L1013" s="171">
        <v>1688.3117011538361</v>
      </c>
      <c r="M1013" s="171">
        <v>2013.421935170443</v>
      </c>
      <c r="N1013" s="171">
        <v>2482.0598752676451</v>
      </c>
      <c r="O1013" s="171">
        <v>3058.8430212193371</v>
      </c>
      <c r="P1013" s="171">
        <v>3874.4952782064929</v>
      </c>
      <c r="Q1013" s="171">
        <v>4929.1598461769609</v>
      </c>
      <c r="R1013" s="171">
        <v>6247.3756525374774</v>
      </c>
      <c r="S1013" s="171">
        <v>7887.1477795747851</v>
      </c>
      <c r="T1013" s="171">
        <v>9898.9751054137541</v>
      </c>
      <c r="U1013" s="172">
        <v>0.25547456740074859</v>
      </c>
    </row>
    <row r="1014" spans="1:21" x14ac:dyDescent="0.15">
      <c r="A1014" s="110" t="s">
        <v>12</v>
      </c>
      <c r="B1014" s="110" t="s">
        <v>31</v>
      </c>
      <c r="C1014" s="110" t="s">
        <v>509</v>
      </c>
      <c r="D1014" s="110" t="s">
        <v>509</v>
      </c>
      <c r="E1014" s="110" t="s">
        <v>41</v>
      </c>
      <c r="F1014" s="110" t="s">
        <v>41</v>
      </c>
      <c r="G1014" s="171">
        <v>610.68934298838587</v>
      </c>
      <c r="H1014" s="171">
        <v>783.33224898649519</v>
      </c>
      <c r="I1014" s="171">
        <v>1001.202255167949</v>
      </c>
      <c r="J1014" s="171">
        <v>1438.5973204409941</v>
      </c>
      <c r="K1014" s="171">
        <v>1129.1734665995259</v>
      </c>
      <c r="L1014" s="171">
        <v>1925.7486123838851</v>
      </c>
      <c r="M1014" s="171">
        <v>1910.351748445677</v>
      </c>
      <c r="N1014" s="171">
        <v>2309.9442224196241</v>
      </c>
      <c r="O1014" s="171">
        <v>2787.4069430190648</v>
      </c>
      <c r="P1014" s="171">
        <v>3357.8527103908359</v>
      </c>
      <c r="Q1014" s="171">
        <v>4038.6706006580921</v>
      </c>
      <c r="R1014" s="171">
        <v>4850.0795483152106</v>
      </c>
      <c r="S1014" s="171">
        <v>5815.0327610661934</v>
      </c>
      <c r="T1014" s="171">
        <v>6943.6257110178076</v>
      </c>
      <c r="U1014" s="172">
        <v>0.20245149337638321</v>
      </c>
    </row>
    <row r="1015" spans="1:21" x14ac:dyDescent="0.15">
      <c r="A1015" s="110" t="s">
        <v>12</v>
      </c>
      <c r="B1015" s="110" t="s">
        <v>113</v>
      </c>
      <c r="C1015" s="110" t="s">
        <v>509</v>
      </c>
      <c r="D1015" s="110" t="s">
        <v>509</v>
      </c>
      <c r="E1015" s="110" t="s">
        <v>41</v>
      </c>
      <c r="F1015" s="110" t="s">
        <v>41</v>
      </c>
      <c r="G1015" s="171">
        <v>362.36671367555908</v>
      </c>
      <c r="H1015" s="171">
        <v>393.57814130543278</v>
      </c>
      <c r="I1015" s="171">
        <v>524.55788861037547</v>
      </c>
      <c r="J1015" s="171">
        <v>513.29108432215116</v>
      </c>
      <c r="K1015" s="171">
        <v>229.64209011362709</v>
      </c>
      <c r="L1015" s="171">
        <v>505.44223228033371</v>
      </c>
      <c r="M1015" s="171">
        <v>604.64280506665989</v>
      </c>
      <c r="N1015" s="171">
        <v>805.61788681293547</v>
      </c>
      <c r="O1015" s="171">
        <v>1050.0712256658401</v>
      </c>
      <c r="P1015" s="171">
        <v>1360.0385130742341</v>
      </c>
      <c r="Q1015" s="171">
        <v>1760.4542830543489</v>
      </c>
      <c r="R1015" s="171">
        <v>2268.2174365251949</v>
      </c>
      <c r="S1015" s="171">
        <v>2908.260514877049</v>
      </c>
      <c r="T1015" s="171">
        <v>3705.8380774087941</v>
      </c>
      <c r="U1015" s="172">
        <v>0.29563877175256459</v>
      </c>
    </row>
    <row r="1016" spans="1:21" x14ac:dyDescent="0.15">
      <c r="A1016" s="110" t="s">
        <v>12</v>
      </c>
      <c r="B1016" s="110" t="s">
        <v>81</v>
      </c>
      <c r="C1016" s="110" t="s">
        <v>509</v>
      </c>
      <c r="D1016" s="110" t="s">
        <v>509</v>
      </c>
      <c r="E1016" s="110" t="s">
        <v>41</v>
      </c>
      <c r="F1016" s="110" t="s">
        <v>41</v>
      </c>
      <c r="G1016" s="171">
        <v>46.376750745426847</v>
      </c>
      <c r="H1016" s="171">
        <v>46.262560544636067</v>
      </c>
      <c r="I1016" s="171">
        <v>46.148370343845293</v>
      </c>
      <c r="J1016" s="171">
        <v>46.040501203400773</v>
      </c>
      <c r="K1016" s="171">
        <v>25.15127653625439</v>
      </c>
      <c r="L1016" s="171">
        <v>33.816818573894082</v>
      </c>
      <c r="M1016" s="171">
        <v>33.728310560951627</v>
      </c>
      <c r="N1016" s="171">
        <v>44.461266541080981</v>
      </c>
      <c r="O1016" s="171">
        <v>58.456256554025337</v>
      </c>
      <c r="P1016" s="171">
        <v>75.152601340581469</v>
      </c>
      <c r="Q1016" s="171">
        <v>93.509918945677185</v>
      </c>
      <c r="R1016" s="171">
        <v>116.1756882772912</v>
      </c>
      <c r="S1016" s="171">
        <v>144.12906356729479</v>
      </c>
      <c r="T1016" s="171">
        <v>178.04687284688151</v>
      </c>
      <c r="U1016" s="172">
        <v>0.26829408210857492</v>
      </c>
    </row>
    <row r="1017" spans="1:21" x14ac:dyDescent="0.15">
      <c r="A1017" s="110" t="s">
        <v>209</v>
      </c>
      <c r="B1017" s="110" t="s">
        <v>30</v>
      </c>
      <c r="C1017" s="110" t="s">
        <v>515</v>
      </c>
      <c r="D1017" s="110" t="s">
        <v>509</v>
      </c>
      <c r="E1017" s="110" t="s">
        <v>18</v>
      </c>
      <c r="F1017" s="110" t="s">
        <v>41</v>
      </c>
      <c r="G1017" s="171">
        <v>8.6592018891818423</v>
      </c>
      <c r="H1017" s="171">
        <v>12.33227685375584</v>
      </c>
      <c r="I1017" s="171">
        <v>17.580331559560111</v>
      </c>
      <c r="J1017" s="171">
        <v>19.742605396982089</v>
      </c>
      <c r="K1017" s="171">
        <v>25.162211873878849</v>
      </c>
      <c r="L1017" s="171">
        <v>38.191187686194581</v>
      </c>
      <c r="M1017" s="171">
        <v>54.41138100494166</v>
      </c>
      <c r="N1017" s="171">
        <v>79.52149425619811</v>
      </c>
      <c r="O1017" s="171">
        <v>115.390025844368</v>
      </c>
      <c r="P1017" s="171">
        <v>166.39771028651779</v>
      </c>
      <c r="Q1017" s="171">
        <v>238.63842854537779</v>
      </c>
      <c r="R1017" s="171">
        <v>341.11982292107518</v>
      </c>
      <c r="S1017" s="171">
        <v>472.84580379772899</v>
      </c>
      <c r="T1017" s="171">
        <v>633.326679705537</v>
      </c>
      <c r="U1017" s="172">
        <v>0.4199624572746623</v>
      </c>
    </row>
    <row r="1018" spans="1:21" x14ac:dyDescent="0.15">
      <c r="A1018" s="110" t="s">
        <v>209</v>
      </c>
      <c r="B1018" s="110" t="s">
        <v>33</v>
      </c>
      <c r="C1018" s="110" t="s">
        <v>515</v>
      </c>
      <c r="D1018" s="110" t="s">
        <v>515</v>
      </c>
      <c r="E1018" s="110" t="s">
        <v>18</v>
      </c>
      <c r="F1018" s="110" t="s">
        <v>18</v>
      </c>
      <c r="G1018" s="171">
        <v>0</v>
      </c>
      <c r="H1018" s="171">
        <v>9.0322142015718046E-3</v>
      </c>
      <c r="I1018" s="171">
        <v>8.7901657797800539E-3</v>
      </c>
      <c r="J1018" s="171">
        <v>8.7696192768382426E-3</v>
      </c>
      <c r="K1018" s="171">
        <v>1.0935337624458429E-2</v>
      </c>
      <c r="L1018" s="171">
        <v>10.919559804021929</v>
      </c>
      <c r="M1018" s="171">
        <v>10.890980281133089</v>
      </c>
      <c r="N1018" s="171">
        <v>15.91701974614163</v>
      </c>
      <c r="O1018" s="171">
        <v>23.096463881266232</v>
      </c>
      <c r="P1018" s="171">
        <v>33.30616036728739</v>
      </c>
      <c r="Q1018" s="171">
        <v>47.765860222740073</v>
      </c>
      <c r="R1018" s="171">
        <v>66.569110213770202</v>
      </c>
      <c r="S1018" s="171">
        <v>89.663495646423129</v>
      </c>
      <c r="T1018" s="171">
        <v>120.09471910811899</v>
      </c>
      <c r="U1018" s="172">
        <v>0.40903707276456402</v>
      </c>
    </row>
    <row r="1019" spans="1:21" x14ac:dyDescent="0.15">
      <c r="A1019" s="110" t="s">
        <v>209</v>
      </c>
      <c r="B1019" s="110" t="s">
        <v>81</v>
      </c>
      <c r="C1019" s="110" t="s">
        <v>515</v>
      </c>
      <c r="D1019" s="110" t="s">
        <v>509</v>
      </c>
      <c r="E1019" s="110" t="s">
        <v>18</v>
      </c>
      <c r="F1019" s="110" t="s">
        <v>41</v>
      </c>
      <c r="G1019" s="171">
        <v>6.5987491060635914</v>
      </c>
      <c r="H1019" s="171">
        <v>9.5917708862545457</v>
      </c>
      <c r="I1019" s="171">
        <v>13.185248669670081</v>
      </c>
      <c r="J1019" s="171">
        <v>15.346833734466919</v>
      </c>
      <c r="K1019" s="171">
        <v>10.93533762445843</v>
      </c>
      <c r="L1019" s="171">
        <v>32.725953458607179</v>
      </c>
      <c r="M1019" s="171">
        <v>43.520400723808557</v>
      </c>
      <c r="N1019" s="171">
        <v>63.604474510056463</v>
      </c>
      <c r="O1019" s="171">
        <v>92.293561963101794</v>
      </c>
      <c r="P1019" s="171">
        <v>133.09154991923029</v>
      </c>
      <c r="Q1019" s="171">
        <v>190.8725683226377</v>
      </c>
      <c r="R1019" s="171">
        <v>272.84129007884439</v>
      </c>
      <c r="S1019" s="171">
        <v>378.20100283761559</v>
      </c>
      <c r="T1019" s="171">
        <v>506.56003175807791</v>
      </c>
      <c r="U1019" s="172">
        <v>0.4199624572746623</v>
      </c>
    </row>
    <row r="1020" spans="1:21" x14ac:dyDescent="0.15">
      <c r="A1020" s="110" t="s">
        <v>210</v>
      </c>
      <c r="B1020" s="110" t="s">
        <v>159</v>
      </c>
      <c r="C1020" s="110" t="s">
        <v>515</v>
      </c>
      <c r="D1020" s="110" t="s">
        <v>515</v>
      </c>
      <c r="E1020" s="110" t="s">
        <v>18</v>
      </c>
      <c r="F1020" s="110" t="s">
        <v>18</v>
      </c>
      <c r="G1020" s="171">
        <v>0</v>
      </c>
      <c r="H1020" s="171">
        <v>1.101489536777049</v>
      </c>
      <c r="I1020" s="171">
        <v>1.4284019392142591</v>
      </c>
      <c r="J1020" s="171">
        <v>1.6443036144071701</v>
      </c>
      <c r="K1020" s="171">
        <v>3.2806012873375292</v>
      </c>
      <c r="L1020" s="171">
        <v>3.2725953458607182</v>
      </c>
      <c r="M1020" s="171">
        <v>5.4400500904760696</v>
      </c>
      <c r="N1020" s="171">
        <v>8.4225654275885287</v>
      </c>
      <c r="O1020" s="171">
        <v>12.89631353667173</v>
      </c>
      <c r="P1020" s="171">
        <v>19.664928672298139</v>
      </c>
      <c r="Q1020" s="171">
        <v>29.926601105862819</v>
      </c>
      <c r="R1020" s="171">
        <v>43.863503380110593</v>
      </c>
      <c r="S1020" s="171">
        <v>62.479486014395448</v>
      </c>
      <c r="T1020" s="171">
        <v>88.429250236380383</v>
      </c>
      <c r="U1020" s="172">
        <v>0.48935766999088021</v>
      </c>
    </row>
    <row r="1021" spans="1:21" x14ac:dyDescent="0.15">
      <c r="A1021" s="110" t="s">
        <v>210</v>
      </c>
      <c r="B1021" s="110" t="s">
        <v>70</v>
      </c>
      <c r="C1021" s="110" t="s">
        <v>515</v>
      </c>
      <c r="D1021" s="110" t="s">
        <v>515</v>
      </c>
      <c r="E1021" s="110" t="s">
        <v>18</v>
      </c>
      <c r="F1021" s="110" t="s">
        <v>18</v>
      </c>
      <c r="G1021" s="171">
        <v>0</v>
      </c>
      <c r="H1021" s="171">
        <v>0</v>
      </c>
      <c r="I1021" s="171">
        <v>0</v>
      </c>
      <c r="J1021" s="171">
        <v>0</v>
      </c>
      <c r="K1021" s="171">
        <v>0</v>
      </c>
      <c r="L1021" s="171">
        <v>0</v>
      </c>
      <c r="M1021" s="171">
        <v>21.760200361904278</v>
      </c>
      <c r="N1021" s="171">
        <v>33.690261710354108</v>
      </c>
      <c r="O1021" s="171">
        <v>51.585254146686907</v>
      </c>
      <c r="P1021" s="171">
        <v>78.659714689192569</v>
      </c>
      <c r="Q1021" s="171">
        <v>119.7064044234513</v>
      </c>
      <c r="R1021" s="171">
        <v>175.4540135204424</v>
      </c>
      <c r="S1021" s="171">
        <v>249.91794405758179</v>
      </c>
      <c r="T1021" s="171">
        <v>353.71700094552148</v>
      </c>
      <c r="U1021" s="172">
        <v>0.48935766999088021</v>
      </c>
    </row>
    <row r="1022" spans="1:21" x14ac:dyDescent="0.15">
      <c r="A1022" s="110" t="s">
        <v>210</v>
      </c>
      <c r="B1022" s="110" t="s">
        <v>155</v>
      </c>
      <c r="C1022" s="110" t="s">
        <v>515</v>
      </c>
      <c r="D1022" s="110" t="s">
        <v>515</v>
      </c>
      <c r="E1022" s="110" t="s">
        <v>18</v>
      </c>
      <c r="F1022" s="110" t="s">
        <v>18</v>
      </c>
      <c r="G1022" s="171">
        <v>6.1813583493547499</v>
      </c>
      <c r="H1022" s="171">
        <v>2.7405059675012979</v>
      </c>
      <c r="I1022" s="171">
        <v>3.2963121674175202</v>
      </c>
      <c r="J1022" s="171">
        <v>4.3848096384191209</v>
      </c>
      <c r="K1022" s="171">
        <v>39.98721544805035</v>
      </c>
      <c r="L1022" s="171">
        <v>55.163255764345287</v>
      </c>
      <c r="M1022" s="171">
        <v>78.160701266664987</v>
      </c>
      <c r="N1022" s="171">
        <v>121.7193051754042</v>
      </c>
      <c r="O1022" s="171">
        <v>188.37887921215579</v>
      </c>
      <c r="P1022" s="171">
        <v>290.18986835991791</v>
      </c>
      <c r="Q1022" s="171">
        <v>446.35528994292378</v>
      </c>
      <c r="R1022" s="171">
        <v>663.82820663856239</v>
      </c>
      <c r="S1022" s="171">
        <v>958.66895756723488</v>
      </c>
      <c r="T1022" s="171">
        <v>1375.530722735097</v>
      </c>
      <c r="U1022" s="172">
        <v>0.50635029981752466</v>
      </c>
    </row>
    <row r="1023" spans="1:21" x14ac:dyDescent="0.15">
      <c r="A1023" s="110" t="s">
        <v>210</v>
      </c>
      <c r="B1023" s="110" t="s">
        <v>219</v>
      </c>
      <c r="C1023" s="110" t="s">
        <v>515</v>
      </c>
      <c r="D1023" s="110" t="s">
        <v>515</v>
      </c>
      <c r="E1023" s="110" t="s">
        <v>18</v>
      </c>
      <c r="F1023" s="110" t="s">
        <v>18</v>
      </c>
      <c r="G1023" s="171">
        <v>0</v>
      </c>
      <c r="H1023" s="171">
        <v>0</v>
      </c>
      <c r="I1023" s="171">
        <v>0</v>
      </c>
      <c r="J1023" s="171">
        <v>0</v>
      </c>
      <c r="K1023" s="171">
        <v>5.4676688122292152</v>
      </c>
      <c r="L1023" s="171">
        <v>10.90865115286906</v>
      </c>
      <c r="M1023" s="171">
        <v>0</v>
      </c>
      <c r="N1023" s="171">
        <v>10.85244631679195</v>
      </c>
      <c r="O1023" s="171">
        <v>15.03429758537442</v>
      </c>
      <c r="P1023" s="171">
        <v>20.741694857445449</v>
      </c>
      <c r="Q1023" s="171">
        <v>28.55903748494028</v>
      </c>
      <c r="R1023" s="171">
        <v>38.845008610772673</v>
      </c>
      <c r="S1023" s="171">
        <v>52.69629180136392</v>
      </c>
      <c r="T1023" s="171">
        <v>71.031216217088428</v>
      </c>
      <c r="U1023" s="172" t="s">
        <v>406</v>
      </c>
    </row>
    <row r="1024" spans="1:21" x14ac:dyDescent="0.15">
      <c r="A1024" s="110" t="s">
        <v>210</v>
      </c>
      <c r="B1024" s="110" t="s">
        <v>113</v>
      </c>
      <c r="C1024" s="110" t="s">
        <v>515</v>
      </c>
      <c r="D1024" s="110" t="s">
        <v>509</v>
      </c>
      <c r="E1024" s="110" t="s">
        <v>18</v>
      </c>
      <c r="F1024" s="110" t="s">
        <v>41</v>
      </c>
      <c r="G1024" s="171">
        <v>0</v>
      </c>
      <c r="H1024" s="171">
        <v>0</v>
      </c>
      <c r="I1024" s="171">
        <v>0.34061892396647708</v>
      </c>
      <c r="J1024" s="171">
        <v>0.67964549395496376</v>
      </c>
      <c r="K1024" s="171">
        <v>1.093533762445843</v>
      </c>
      <c r="L1024" s="171">
        <v>1.090865115286906</v>
      </c>
      <c r="M1024" s="171">
        <v>1.0880100180952139</v>
      </c>
      <c r="N1024" s="171">
        <v>1.684513085517706</v>
      </c>
      <c r="O1024" s="171">
        <v>2.5792627073343448</v>
      </c>
      <c r="P1024" s="171">
        <v>3.9329857344596282</v>
      </c>
      <c r="Q1024" s="171">
        <v>5.9853202211725636</v>
      </c>
      <c r="R1024" s="171">
        <v>8.9979741249257756</v>
      </c>
      <c r="S1024" s="171">
        <v>13.190113714150151</v>
      </c>
      <c r="T1024" s="171">
        <v>18.66839727212475</v>
      </c>
      <c r="U1024" s="172">
        <v>0.50090584394047566</v>
      </c>
    </row>
    <row r="1025" spans="1:21" x14ac:dyDescent="0.15">
      <c r="A1025" s="110" t="s">
        <v>210</v>
      </c>
      <c r="B1025" s="110" t="s">
        <v>33</v>
      </c>
      <c r="C1025" s="110" t="s">
        <v>515</v>
      </c>
      <c r="D1025" s="110" t="s">
        <v>515</v>
      </c>
      <c r="E1025" s="110" t="s">
        <v>18</v>
      </c>
      <c r="F1025" s="110" t="s">
        <v>18</v>
      </c>
      <c r="G1025" s="171">
        <v>1.281985895605728</v>
      </c>
      <c r="H1025" s="171">
        <v>7.1253155155033756</v>
      </c>
      <c r="I1025" s="171">
        <v>10.539408769956291</v>
      </c>
      <c r="J1025" s="171">
        <v>13.255279536941</v>
      </c>
      <c r="K1025" s="171">
        <v>34.993080398266983</v>
      </c>
      <c r="L1025" s="171">
        <v>51.816092976128033</v>
      </c>
      <c r="M1025" s="171">
        <v>87.040801447617127</v>
      </c>
      <c r="N1025" s="171">
        <v>134.76104684141649</v>
      </c>
      <c r="O1025" s="171">
        <v>206.34101658674771</v>
      </c>
      <c r="P1025" s="171">
        <v>314.63885875677028</v>
      </c>
      <c r="Q1025" s="171">
        <v>478.8256176938051</v>
      </c>
      <c r="R1025" s="171">
        <v>701.81605408176949</v>
      </c>
      <c r="S1025" s="171">
        <v>999.67177623032717</v>
      </c>
      <c r="T1025" s="171">
        <v>1414.8680037820859</v>
      </c>
      <c r="U1025" s="172">
        <v>0.48935766999088021</v>
      </c>
    </row>
    <row r="1026" spans="1:21" x14ac:dyDescent="0.15">
      <c r="A1026" s="110" t="s">
        <v>210</v>
      </c>
      <c r="B1026" s="110" t="s">
        <v>71</v>
      </c>
      <c r="C1026" s="110" t="s">
        <v>515</v>
      </c>
      <c r="D1026" s="110" t="s">
        <v>515</v>
      </c>
      <c r="E1026" s="110" t="s">
        <v>18</v>
      </c>
      <c r="F1026" s="110" t="s">
        <v>18</v>
      </c>
      <c r="G1026" s="171">
        <v>5.8136569684445796</v>
      </c>
      <c r="H1026" s="171">
        <v>5.6286115329307211</v>
      </c>
      <c r="I1026" s="171">
        <v>10.43832186348881</v>
      </c>
      <c r="J1026" s="171">
        <v>14.250631324862139</v>
      </c>
      <c r="K1026" s="171">
        <v>67.799093271642278</v>
      </c>
      <c r="L1026" s="171">
        <v>88.360074338239386</v>
      </c>
      <c r="M1026" s="171">
        <v>119.68110199047361</v>
      </c>
      <c r="N1026" s="171">
        <v>183.23539117727199</v>
      </c>
      <c r="O1026" s="171">
        <v>278.10316451801532</v>
      </c>
      <c r="P1026" s="171">
        <v>420.23699815686302</v>
      </c>
      <c r="Q1026" s="171">
        <v>632.88235677066973</v>
      </c>
      <c r="R1026" s="171">
        <v>921.968026332666</v>
      </c>
      <c r="S1026" s="171">
        <v>1303.687588910261</v>
      </c>
      <c r="T1026" s="171">
        <v>1831.8887256548901</v>
      </c>
      <c r="U1026" s="172">
        <v>0.47661625294668092</v>
      </c>
    </row>
    <row r="1027" spans="1:21" x14ac:dyDescent="0.15">
      <c r="A1027" s="110" t="s">
        <v>210</v>
      </c>
      <c r="B1027" s="110" t="s">
        <v>81</v>
      </c>
      <c r="C1027" s="110" t="s">
        <v>515</v>
      </c>
      <c r="D1027" s="110" t="s">
        <v>509</v>
      </c>
      <c r="E1027" s="110" t="s">
        <v>18</v>
      </c>
      <c r="F1027" s="110" t="s">
        <v>41</v>
      </c>
      <c r="G1027" s="171">
        <v>0.85576147208823361</v>
      </c>
      <c r="H1027" s="171">
        <v>1.3680500046770949</v>
      </c>
      <c r="I1027" s="171">
        <v>2.048108626688752</v>
      </c>
      <c r="J1027" s="171">
        <v>2.8720503131645239</v>
      </c>
      <c r="K1027" s="171">
        <v>1.093533762445843</v>
      </c>
      <c r="L1027" s="171">
        <v>1.090865115286906</v>
      </c>
      <c r="M1027" s="171">
        <v>1.0880100180952139</v>
      </c>
      <c r="N1027" s="171">
        <v>1.684513085517706</v>
      </c>
      <c r="O1027" s="171">
        <v>2.5792627073343448</v>
      </c>
      <c r="P1027" s="171">
        <v>3.9329857344596282</v>
      </c>
      <c r="Q1027" s="171">
        <v>5.9853202211725636</v>
      </c>
      <c r="R1027" s="171">
        <v>8.9979741249257756</v>
      </c>
      <c r="S1027" s="171">
        <v>13.190113714150151</v>
      </c>
      <c r="T1027" s="171">
        <v>18.66839727212475</v>
      </c>
      <c r="U1027" s="172">
        <v>0.50090584394047566</v>
      </c>
    </row>
    <row r="1028" spans="1:21" x14ac:dyDescent="0.15">
      <c r="A1028" s="110" t="s">
        <v>210</v>
      </c>
      <c r="B1028" s="110" t="s">
        <v>239</v>
      </c>
      <c r="C1028" s="110" t="s">
        <v>515</v>
      </c>
      <c r="D1028" s="110" t="s">
        <v>515</v>
      </c>
      <c r="E1028" s="110" t="s">
        <v>18</v>
      </c>
      <c r="F1028" s="110" t="s">
        <v>18</v>
      </c>
      <c r="G1028" s="171">
        <v>0.96430458883529335</v>
      </c>
      <c r="H1028" s="171">
        <v>3.375723841942623</v>
      </c>
      <c r="I1028" s="171">
        <v>3.9183121674175201</v>
      </c>
      <c r="J1028" s="171">
        <v>5.0068096384191207</v>
      </c>
      <c r="K1028" s="171">
        <v>1.2</v>
      </c>
      <c r="L1028" s="171">
        <v>1.2</v>
      </c>
      <c r="M1028" s="171">
        <v>12.880100180952139</v>
      </c>
      <c r="N1028" s="171">
        <v>19.252234105655191</v>
      </c>
      <c r="O1028" s="171">
        <v>28.57236626104244</v>
      </c>
      <c r="P1028" s="171">
        <v>42.221634355224303</v>
      </c>
      <c r="Q1028" s="171">
        <v>62.223142530399549</v>
      </c>
      <c r="R1028" s="171">
        <v>88.933325577145794</v>
      </c>
      <c r="S1028" s="171">
        <v>123.7710123433872</v>
      </c>
      <c r="T1028" s="171">
        <v>171.24572303948821</v>
      </c>
      <c r="U1028" s="172">
        <v>0.44720029306128167</v>
      </c>
    </row>
    <row r="1029" spans="1:21" x14ac:dyDescent="0.15">
      <c r="A1029" s="110" t="s">
        <v>13</v>
      </c>
      <c r="B1029" s="110" t="s">
        <v>171</v>
      </c>
      <c r="C1029" s="110" t="s">
        <v>511</v>
      </c>
      <c r="D1029" s="110" t="s">
        <v>511</v>
      </c>
      <c r="E1029" s="110" t="s">
        <v>2</v>
      </c>
      <c r="F1029" s="110" t="s">
        <v>2</v>
      </c>
      <c r="G1029" s="171">
        <v>5.5210417554079587</v>
      </c>
      <c r="H1029" s="171">
        <v>5.5074476838852462</v>
      </c>
      <c r="I1029" s="171">
        <v>10.987707224725071</v>
      </c>
      <c r="J1029" s="171">
        <v>0</v>
      </c>
      <c r="K1029" s="171">
        <v>10.93533762445843</v>
      </c>
      <c r="L1029" s="171">
        <v>21.817302305738121</v>
      </c>
      <c r="M1029" s="171">
        <v>21.760200361904278</v>
      </c>
      <c r="N1029" s="171">
        <v>29.34333900798708</v>
      </c>
      <c r="O1029" s="171">
        <v>37.71599988653422</v>
      </c>
      <c r="P1029" s="171">
        <v>48.074365732368207</v>
      </c>
      <c r="Q1029" s="171">
        <v>61.168251631501278</v>
      </c>
      <c r="R1029" s="171">
        <v>77.655442474128492</v>
      </c>
      <c r="S1029" s="171">
        <v>98.620504304162139</v>
      </c>
      <c r="T1029" s="171">
        <v>124.6605716466759</v>
      </c>
      <c r="U1029" s="172">
        <v>0.28320243448060772</v>
      </c>
    </row>
    <row r="1030" spans="1:21" x14ac:dyDescent="0.15">
      <c r="A1030" s="110" t="s">
        <v>13</v>
      </c>
      <c r="B1030" s="110" t="s">
        <v>141</v>
      </c>
      <c r="C1030" s="110" t="s">
        <v>511</v>
      </c>
      <c r="D1030" s="110" t="s">
        <v>511</v>
      </c>
      <c r="E1030" s="110" t="s">
        <v>2</v>
      </c>
      <c r="F1030" s="110" t="s">
        <v>2</v>
      </c>
      <c r="G1030" s="171">
        <v>11.042083510815919</v>
      </c>
      <c r="H1030" s="171">
        <v>34.146175640088529</v>
      </c>
      <c r="I1030" s="171">
        <v>45.049599621372778</v>
      </c>
      <c r="J1030" s="171">
        <v>55.906322889843793</v>
      </c>
      <c r="K1030" s="171">
        <v>54.676688122292163</v>
      </c>
      <c r="L1030" s="171">
        <v>58.906716225492922</v>
      </c>
      <c r="M1030" s="171">
        <v>65.280601085712846</v>
      </c>
      <c r="N1030" s="171">
        <v>88.485355441166107</v>
      </c>
      <c r="O1030" s="171">
        <v>116.04964733956341</v>
      </c>
      <c r="P1030" s="171">
        <v>150.93399646538299</v>
      </c>
      <c r="Q1030" s="171">
        <v>193.0518891593758</v>
      </c>
      <c r="R1030" s="171">
        <v>246.68277983008699</v>
      </c>
      <c r="S1030" s="171">
        <v>314.92453512068272</v>
      </c>
      <c r="T1030" s="171">
        <v>400.13447638223118</v>
      </c>
      <c r="U1030" s="172">
        <v>0.29565338073346359</v>
      </c>
    </row>
    <row r="1031" spans="1:21" x14ac:dyDescent="0.15">
      <c r="A1031" s="110" t="s">
        <v>13</v>
      </c>
      <c r="B1031" s="110" t="s">
        <v>21</v>
      </c>
      <c r="C1031" s="110" t="s">
        <v>511</v>
      </c>
      <c r="D1031" s="110" t="s">
        <v>511</v>
      </c>
      <c r="E1031" s="110" t="s">
        <v>2</v>
      </c>
      <c r="F1031" s="110" t="s">
        <v>2</v>
      </c>
      <c r="G1031" s="171">
        <v>563.21803259443209</v>
      </c>
      <c r="H1031" s="171">
        <v>603.40698314183533</v>
      </c>
      <c r="I1031" s="171">
        <v>961.63028439043228</v>
      </c>
      <c r="J1031" s="171">
        <v>1380.2505349126391</v>
      </c>
      <c r="K1031" s="171">
        <v>1770.68623196207</v>
      </c>
      <c r="L1031" s="171">
        <v>2480.2918681482311</v>
      </c>
      <c r="M1031" s="171">
        <v>2950.7535016123388</v>
      </c>
      <c r="N1031" s="171">
        <v>4056.7706280320399</v>
      </c>
      <c r="O1031" s="171">
        <v>5545.6890869130484</v>
      </c>
      <c r="P1031" s="171">
        <v>7538.4770673878147</v>
      </c>
      <c r="Q1031" s="171">
        <v>10191.026593104791</v>
      </c>
      <c r="R1031" s="171">
        <v>13703.533647891791</v>
      </c>
      <c r="S1031" s="171">
        <v>17898.26385226721</v>
      </c>
      <c r="T1031" s="171">
        <v>23049.372909676171</v>
      </c>
      <c r="U1031" s="172">
        <v>0.34131972701309721</v>
      </c>
    </row>
    <row r="1032" spans="1:21" x14ac:dyDescent="0.15">
      <c r="A1032" s="110" t="s">
        <v>13</v>
      </c>
      <c r="B1032" s="110" t="s">
        <v>30</v>
      </c>
      <c r="C1032" s="110" t="s">
        <v>511</v>
      </c>
      <c r="D1032" s="110" t="s">
        <v>509</v>
      </c>
      <c r="E1032" s="110" t="s">
        <v>2</v>
      </c>
      <c r="F1032" s="110" t="s">
        <v>41</v>
      </c>
      <c r="G1032" s="171">
        <v>0</v>
      </c>
      <c r="H1032" s="171">
        <v>11.014895367770491</v>
      </c>
      <c r="I1032" s="171">
        <v>10.987707224725071</v>
      </c>
      <c r="J1032" s="171">
        <v>10.9620240960478</v>
      </c>
      <c r="K1032" s="171">
        <v>32.806012873375288</v>
      </c>
      <c r="L1032" s="171">
        <v>119.99516268155971</v>
      </c>
      <c r="M1032" s="171">
        <v>228.48210379999489</v>
      </c>
      <c r="N1032" s="171">
        <v>319.23842925348822</v>
      </c>
      <c r="O1032" s="171">
        <v>427.34824142198232</v>
      </c>
      <c r="P1032" s="171">
        <v>564.28455881362413</v>
      </c>
      <c r="Q1032" s="171">
        <v>743.23665556004971</v>
      </c>
      <c r="R1032" s="171">
        <v>976.55877010109168</v>
      </c>
      <c r="S1032" s="171">
        <v>1278.8908595931759</v>
      </c>
      <c r="T1032" s="171">
        <v>1666.143867689603</v>
      </c>
      <c r="U1032" s="172">
        <v>0.32820698110698432</v>
      </c>
    </row>
    <row r="1033" spans="1:21" x14ac:dyDescent="0.15">
      <c r="A1033" s="110" t="s">
        <v>13</v>
      </c>
      <c r="B1033" s="110" t="s">
        <v>31</v>
      </c>
      <c r="C1033" s="110" t="s">
        <v>511</v>
      </c>
      <c r="D1033" s="110" t="s">
        <v>509</v>
      </c>
      <c r="E1033" s="110" t="s">
        <v>2</v>
      </c>
      <c r="F1033" s="110" t="s">
        <v>41</v>
      </c>
      <c r="G1033" s="171">
        <v>33.126250532447749</v>
      </c>
      <c r="H1033" s="171">
        <v>121.1638490454754</v>
      </c>
      <c r="I1033" s="171">
        <v>43.950828898900269</v>
      </c>
      <c r="J1033" s="171">
        <v>43.848096384191209</v>
      </c>
      <c r="K1033" s="171">
        <v>33.899546635821139</v>
      </c>
      <c r="L1033" s="171">
        <v>33.816818573894082</v>
      </c>
      <c r="M1033" s="171">
        <v>33.728310560951627</v>
      </c>
      <c r="N1033" s="171">
        <v>47.125672889800633</v>
      </c>
      <c r="O1033" s="171">
        <v>65.670563921326774</v>
      </c>
      <c r="P1033" s="171">
        <v>91.277426199255501</v>
      </c>
      <c r="Q1033" s="171">
        <v>126.551918786461</v>
      </c>
      <c r="R1033" s="171">
        <v>175.03157197574819</v>
      </c>
      <c r="S1033" s="171">
        <v>241.28364598480781</v>
      </c>
      <c r="T1033" s="171">
        <v>330.88973696543962</v>
      </c>
      <c r="U1033" s="172">
        <v>0.38570190996849679</v>
      </c>
    </row>
    <row r="1034" spans="1:21" x14ac:dyDescent="0.15">
      <c r="A1034" s="110" t="s">
        <v>13</v>
      </c>
      <c r="B1034" s="110" t="s">
        <v>47</v>
      </c>
      <c r="C1034" s="110" t="s">
        <v>511</v>
      </c>
      <c r="D1034" s="110" t="s">
        <v>510</v>
      </c>
      <c r="E1034" s="110" t="s">
        <v>2</v>
      </c>
      <c r="F1034" s="110" t="s">
        <v>2</v>
      </c>
      <c r="G1034" s="171">
        <v>200</v>
      </c>
      <c r="H1034" s="171">
        <v>200</v>
      </c>
      <c r="I1034" s="171">
        <v>200</v>
      </c>
      <c r="J1034" s="171">
        <v>300</v>
      </c>
      <c r="K1034" s="171">
        <v>400</v>
      </c>
      <c r="L1034" s="171">
        <v>400</v>
      </c>
      <c r="M1034" s="171">
        <v>500</v>
      </c>
      <c r="N1034" s="171">
        <v>647.73820628913325</v>
      </c>
      <c r="O1034" s="171">
        <v>836.24364925519978</v>
      </c>
      <c r="P1034" s="171">
        <v>1075.9385394174669</v>
      </c>
      <c r="Q1034" s="171">
        <v>1379.687618553507</v>
      </c>
      <c r="R1034" s="171">
        <v>1763.3152105489451</v>
      </c>
      <c r="S1034" s="171">
        <v>2246.218968953759</v>
      </c>
      <c r="T1034" s="171">
        <v>2852.0957159649038</v>
      </c>
      <c r="U1034" s="172">
        <v>0.2824124553437215</v>
      </c>
    </row>
    <row r="1035" spans="1:21" x14ac:dyDescent="0.15">
      <c r="A1035" s="110" t="s">
        <v>13</v>
      </c>
      <c r="B1035" s="110" t="s">
        <v>38</v>
      </c>
      <c r="C1035" s="110" t="s">
        <v>511</v>
      </c>
      <c r="D1035" s="110" t="s">
        <v>511</v>
      </c>
      <c r="E1035" s="110" t="s">
        <v>2</v>
      </c>
      <c r="F1035" s="110" t="s">
        <v>2</v>
      </c>
      <c r="G1035" s="171">
        <v>121.2553274489717</v>
      </c>
      <c r="H1035" s="171">
        <v>110.1489536777049</v>
      </c>
      <c r="I1035" s="171">
        <v>131.85248669670079</v>
      </c>
      <c r="J1035" s="171">
        <v>230.20250601700391</v>
      </c>
      <c r="K1035" s="171">
        <v>251.51276536254389</v>
      </c>
      <c r="L1035" s="171">
        <v>229.0816742102503</v>
      </c>
      <c r="M1035" s="171">
        <v>446.08410741903782</v>
      </c>
      <c r="N1035" s="171">
        <v>590.9991730394471</v>
      </c>
      <c r="O1035" s="171">
        <v>763.10565062846285</v>
      </c>
      <c r="P1035" s="171">
        <v>982.9943248265065</v>
      </c>
      <c r="Q1035" s="171">
        <v>1263.3297368069229</v>
      </c>
      <c r="R1035" s="171">
        <v>1619.9784408393771</v>
      </c>
      <c r="S1035" s="171">
        <v>2070.9983094056388</v>
      </c>
      <c r="T1035" s="171">
        <v>2634.953006799471</v>
      </c>
      <c r="U1035" s="172">
        <v>0.28882434759932768</v>
      </c>
    </row>
    <row r="1036" spans="1:21" x14ac:dyDescent="0.15">
      <c r="A1036" s="110" t="s">
        <v>13</v>
      </c>
      <c r="B1036" s="110" t="s">
        <v>142</v>
      </c>
      <c r="C1036" s="110" t="s">
        <v>511</v>
      </c>
      <c r="D1036" s="110" t="s">
        <v>511</v>
      </c>
      <c r="E1036" s="110" t="s">
        <v>2</v>
      </c>
      <c r="F1036" s="110" t="s">
        <v>2</v>
      </c>
      <c r="G1036" s="171">
        <v>0</v>
      </c>
      <c r="H1036" s="171">
        <v>0</v>
      </c>
      <c r="I1036" s="171">
        <v>0</v>
      </c>
      <c r="J1036" s="171">
        <v>0</v>
      </c>
      <c r="K1036" s="171">
        <v>0</v>
      </c>
      <c r="L1036" s="171">
        <v>21.817302305738121</v>
      </c>
      <c r="M1036" s="171">
        <v>21.760200361904278</v>
      </c>
      <c r="N1036" s="171">
        <v>29.881219035558338</v>
      </c>
      <c r="O1036" s="171">
        <v>39.22255216438311</v>
      </c>
      <c r="P1036" s="171">
        <v>51.012522861172798</v>
      </c>
      <c r="Q1036" s="171">
        <v>66.155912207474955</v>
      </c>
      <c r="R1036" s="171">
        <v>85.603265615770269</v>
      </c>
      <c r="S1036" s="171">
        <v>110.54956614490639</v>
      </c>
      <c r="T1036" s="171">
        <v>142.06258651233719</v>
      </c>
      <c r="U1036" s="172">
        <v>0.3073817068858482</v>
      </c>
    </row>
    <row r="1037" spans="1:21" x14ac:dyDescent="0.15">
      <c r="A1037" s="110" t="s">
        <v>13</v>
      </c>
      <c r="B1037" s="110" t="s">
        <v>143</v>
      </c>
      <c r="C1037" s="110" t="s">
        <v>511</v>
      </c>
      <c r="D1037" s="110" t="s">
        <v>511</v>
      </c>
      <c r="E1037" s="110" t="s">
        <v>2</v>
      </c>
      <c r="F1037" s="110" t="s">
        <v>2</v>
      </c>
      <c r="G1037" s="171">
        <v>16.563125266223871</v>
      </c>
      <c r="H1037" s="171">
        <v>22.029790735540981</v>
      </c>
      <c r="I1037" s="171">
        <v>0</v>
      </c>
      <c r="J1037" s="171">
        <v>10.9620240960478</v>
      </c>
      <c r="K1037" s="171">
        <v>14.215938911795959</v>
      </c>
      <c r="L1037" s="171">
        <v>76.360558070083414</v>
      </c>
      <c r="M1037" s="171">
        <v>76.160701266664987</v>
      </c>
      <c r="N1037" s="171">
        <v>105.8809073955311</v>
      </c>
      <c r="O1037" s="171">
        <v>140.23956236561591</v>
      </c>
      <c r="P1037" s="171">
        <v>183.412223113415</v>
      </c>
      <c r="Q1037" s="171">
        <v>239.14403649931859</v>
      </c>
      <c r="R1037" s="171">
        <v>310.29127316831432</v>
      </c>
      <c r="S1037" s="171">
        <v>401.58758737780431</v>
      </c>
      <c r="T1037" s="171">
        <v>517.16930251738711</v>
      </c>
      <c r="U1037" s="172">
        <v>0.31474980452703272</v>
      </c>
    </row>
    <row r="1038" spans="1:21" x14ac:dyDescent="0.15">
      <c r="A1038" s="110" t="s">
        <v>13</v>
      </c>
      <c r="B1038" s="110" t="s">
        <v>113</v>
      </c>
      <c r="C1038" s="110" t="s">
        <v>511</v>
      </c>
      <c r="D1038" s="110" t="s">
        <v>509</v>
      </c>
      <c r="E1038" s="110" t="s">
        <v>2</v>
      </c>
      <c r="F1038" s="110" t="s">
        <v>41</v>
      </c>
      <c r="G1038" s="171">
        <v>11.042083510815919</v>
      </c>
      <c r="H1038" s="171">
        <v>110.1489536777049</v>
      </c>
      <c r="I1038" s="171">
        <v>32.963121674175213</v>
      </c>
      <c r="J1038" s="171">
        <v>21.924048192095601</v>
      </c>
      <c r="K1038" s="171">
        <v>21.870675248916861</v>
      </c>
      <c r="L1038" s="171">
        <v>21.817302305738121</v>
      </c>
      <c r="M1038" s="171">
        <v>21.760200361904278</v>
      </c>
      <c r="N1038" s="171">
        <v>30.403659928903629</v>
      </c>
      <c r="O1038" s="171">
        <v>42.3681057556947</v>
      </c>
      <c r="P1038" s="171">
        <v>58.888662064035799</v>
      </c>
      <c r="Q1038" s="171">
        <v>81.646399217071576</v>
      </c>
      <c r="R1038" s="171">
        <v>112.9235948230633</v>
      </c>
      <c r="S1038" s="171">
        <v>155.66686837729529</v>
      </c>
      <c r="T1038" s="171">
        <v>213.47724965512231</v>
      </c>
      <c r="U1038" s="172">
        <v>0.38570190996849679</v>
      </c>
    </row>
    <row r="1039" spans="1:21" x14ac:dyDescent="0.15">
      <c r="A1039" s="110" t="s">
        <v>13</v>
      </c>
      <c r="B1039" s="110" t="s">
        <v>69</v>
      </c>
      <c r="C1039" s="110" t="s">
        <v>511</v>
      </c>
      <c r="D1039" s="110" t="s">
        <v>510</v>
      </c>
      <c r="E1039" s="110" t="s">
        <v>2</v>
      </c>
      <c r="F1039" s="110" t="s">
        <v>2</v>
      </c>
      <c r="G1039" s="171">
        <v>22.084167021631831</v>
      </c>
      <c r="H1039" s="171">
        <v>22.029790735540981</v>
      </c>
      <c r="I1039" s="171">
        <v>0</v>
      </c>
      <c r="J1039" s="171">
        <v>0</v>
      </c>
      <c r="K1039" s="171">
        <v>0</v>
      </c>
      <c r="L1039" s="171">
        <v>0</v>
      </c>
      <c r="M1039" s="171">
        <v>10.880100180952139</v>
      </c>
      <c r="N1039" s="171">
        <v>14.72027318116997</v>
      </c>
      <c r="O1039" s="171">
        <v>18.966529092102022</v>
      </c>
      <c r="P1039" s="171">
        <v>24.171561502076209</v>
      </c>
      <c r="Q1039" s="171">
        <v>30.696659508518881</v>
      </c>
      <c r="R1039" s="171">
        <v>38.858147383285797</v>
      </c>
      <c r="S1039" s="171">
        <v>49.046005853117187</v>
      </c>
      <c r="T1039" s="171">
        <v>61.624699187618681</v>
      </c>
      <c r="U1039" s="172">
        <v>0.28111715123616082</v>
      </c>
    </row>
    <row r="1040" spans="1:21" x14ac:dyDescent="0.15">
      <c r="A1040" s="110" t="s">
        <v>13</v>
      </c>
      <c r="B1040" s="110" t="s">
        <v>139</v>
      </c>
      <c r="C1040" s="110" t="s">
        <v>511</v>
      </c>
      <c r="D1040" s="110" t="s">
        <v>513</v>
      </c>
      <c r="E1040" s="110" t="s">
        <v>2</v>
      </c>
      <c r="F1040" s="110" t="s">
        <v>41</v>
      </c>
      <c r="G1040" s="171">
        <v>0</v>
      </c>
      <c r="H1040" s="171">
        <v>0</v>
      </c>
      <c r="I1040" s="171">
        <v>0</v>
      </c>
      <c r="J1040" s="171">
        <v>0</v>
      </c>
      <c r="K1040" s="171">
        <v>10.93533762445843</v>
      </c>
      <c r="L1040" s="171">
        <v>10.90865115286906</v>
      </c>
      <c r="M1040" s="171">
        <v>0</v>
      </c>
      <c r="N1040" s="171">
        <v>10.85244631679195</v>
      </c>
      <c r="O1040" s="171">
        <v>13.682804874600659</v>
      </c>
      <c r="P1040" s="171">
        <v>17.206878012594199</v>
      </c>
      <c r="Q1040" s="171">
        <v>21.58448717974078</v>
      </c>
      <c r="R1040" s="171">
        <v>27.00994500694069</v>
      </c>
      <c r="S1040" s="171">
        <v>33.687555629081949</v>
      </c>
      <c r="T1040" s="171">
        <v>41.79835750629374</v>
      </c>
      <c r="U1040" s="172" t="s">
        <v>406</v>
      </c>
    </row>
    <row r="1041" spans="1:21" x14ac:dyDescent="0.15">
      <c r="A1041" s="110" t="s">
        <v>13</v>
      </c>
      <c r="B1041" s="110" t="s">
        <v>116</v>
      </c>
      <c r="C1041" s="110" t="s">
        <v>511</v>
      </c>
      <c r="D1041" s="110" t="s">
        <v>511</v>
      </c>
      <c r="E1041" s="110" t="s">
        <v>2</v>
      </c>
      <c r="F1041" s="110" t="s">
        <v>2</v>
      </c>
      <c r="G1041" s="171">
        <v>2067.895415862914</v>
      </c>
      <c r="H1041" s="171">
        <v>4186.5982485393934</v>
      </c>
      <c r="I1041" s="171">
        <v>5385.2735316788276</v>
      </c>
      <c r="J1041" s="171">
        <v>8243.4097733962335</v>
      </c>
      <c r="K1041" s="171">
        <v>9965.9305641150986</v>
      </c>
      <c r="L1041" s="171">
        <v>13889.592850730111</v>
      </c>
      <c r="M1041" s="171">
        <v>19522.50126511031</v>
      </c>
      <c r="N1041" s="171">
        <v>26707.76888237445</v>
      </c>
      <c r="O1041" s="171">
        <v>36392.751542835438</v>
      </c>
      <c r="P1041" s="171">
        <v>49364.155897883516</v>
      </c>
      <c r="Q1041" s="171">
        <v>65490.780634281487</v>
      </c>
      <c r="R1041" s="171">
        <v>86290.171925906543</v>
      </c>
      <c r="S1041" s="171">
        <v>112859.77569701899</v>
      </c>
      <c r="T1041" s="171">
        <v>146422.81943597391</v>
      </c>
      <c r="U1041" s="172">
        <v>0.33355358796625229</v>
      </c>
    </row>
    <row r="1042" spans="1:21" x14ac:dyDescent="0.15">
      <c r="A1042" s="110" t="s">
        <v>13</v>
      </c>
      <c r="B1042" s="110" t="s">
        <v>472</v>
      </c>
      <c r="C1042" s="110" t="s">
        <v>511</v>
      </c>
      <c r="D1042" s="110" t="s">
        <v>511</v>
      </c>
      <c r="E1042" s="110" t="s">
        <v>2</v>
      </c>
      <c r="F1042" s="110" t="s">
        <v>2</v>
      </c>
      <c r="G1042" s="171">
        <v>22.084167021631831</v>
      </c>
      <c r="H1042" s="171">
        <v>22.029790735540981</v>
      </c>
      <c r="I1042" s="171">
        <v>21.975414449450131</v>
      </c>
      <c r="J1042" s="171">
        <v>10.9620240960478</v>
      </c>
      <c r="K1042" s="171">
        <v>10.93533762445843</v>
      </c>
      <c r="L1042" s="171">
        <v>10.90865115286906</v>
      </c>
      <c r="M1042" s="171">
        <v>10.880100180952139</v>
      </c>
      <c r="N1042" s="171">
        <v>13.30429031417634</v>
      </c>
      <c r="O1042" s="171">
        <v>16.20741910475132</v>
      </c>
      <c r="P1042" s="171">
        <v>19.68807445421848</v>
      </c>
      <c r="Q1042" s="171">
        <v>23.860597440087641</v>
      </c>
      <c r="R1042" s="171">
        <v>29.464935513872049</v>
      </c>
      <c r="S1042" s="171">
        <v>37.330951734764859</v>
      </c>
      <c r="T1042" s="171">
        <v>47.077679401024518</v>
      </c>
      <c r="U1042" s="172">
        <v>0.23277314396817281</v>
      </c>
    </row>
    <row r="1043" spans="1:21" x14ac:dyDescent="0.15">
      <c r="A1043" s="110" t="s">
        <v>13</v>
      </c>
      <c r="B1043" s="110" t="s">
        <v>80</v>
      </c>
      <c r="C1043" s="110" t="s">
        <v>511</v>
      </c>
      <c r="D1043" s="110" t="s">
        <v>511</v>
      </c>
      <c r="E1043" s="110" t="s">
        <v>2</v>
      </c>
      <c r="F1043" s="110" t="s">
        <v>2</v>
      </c>
      <c r="G1043" s="171">
        <v>28.635435168598921</v>
      </c>
      <c r="H1043" s="171">
        <v>28.564928157239219</v>
      </c>
      <c r="I1043" s="171">
        <v>28.494421145879521</v>
      </c>
      <c r="J1043" s="171">
        <v>33.677530427878061</v>
      </c>
      <c r="K1043" s="171">
        <v>33.543142111964777</v>
      </c>
      <c r="L1043" s="171">
        <v>33.925905085422777</v>
      </c>
      <c r="M1043" s="171">
        <v>33.837111562761159</v>
      </c>
      <c r="N1043" s="171">
        <v>44.679743703088633</v>
      </c>
      <c r="O1043" s="171">
        <v>56.899828116955447</v>
      </c>
      <c r="P1043" s="171">
        <v>72.30737341080237</v>
      </c>
      <c r="Q1043" s="171">
        <v>91.711952669339126</v>
      </c>
      <c r="R1043" s="171">
        <v>116.1154272728111</v>
      </c>
      <c r="S1043" s="171">
        <v>146.69684129748691</v>
      </c>
      <c r="T1043" s="171">
        <v>184.48157420738471</v>
      </c>
      <c r="U1043" s="172">
        <v>0.27415662322279011</v>
      </c>
    </row>
    <row r="1044" spans="1:21" x14ac:dyDescent="0.15">
      <c r="A1044" s="110" t="s">
        <v>13</v>
      </c>
      <c r="B1044" s="110" t="s">
        <v>51</v>
      </c>
      <c r="C1044" s="110" t="s">
        <v>511</v>
      </c>
      <c r="D1044" s="110" t="s">
        <v>511</v>
      </c>
      <c r="E1044" s="110" t="s">
        <v>2</v>
      </c>
      <c r="F1044" s="110" t="s">
        <v>2</v>
      </c>
      <c r="G1044" s="171">
        <v>1294.5440571825791</v>
      </c>
      <c r="H1044" s="171">
        <v>2228.8640776683592</v>
      </c>
      <c r="I1044" s="171">
        <v>2737.037869679014</v>
      </c>
      <c r="J1044" s="171">
        <v>3750.1084432579528</v>
      </c>
      <c r="K1044" s="171">
        <v>4422.1338568034007</v>
      </c>
      <c r="L1044" s="171">
        <v>5896.1380414218274</v>
      </c>
      <c r="M1044" s="171">
        <v>7252.3840156284177</v>
      </c>
      <c r="N1044" s="171">
        <v>9780.1139204704814</v>
      </c>
      <c r="O1044" s="171">
        <v>13151.250978867791</v>
      </c>
      <c r="P1044" s="171">
        <v>17477.073454040848</v>
      </c>
      <c r="Q1044" s="171">
        <v>22249.281299457081</v>
      </c>
      <c r="R1044" s="171">
        <v>28254.112947545549</v>
      </c>
      <c r="S1044" s="171">
        <v>35780.539948956917</v>
      </c>
      <c r="T1044" s="171">
        <v>45104.778229427648</v>
      </c>
      <c r="U1044" s="172">
        <v>0.29834969414206031</v>
      </c>
    </row>
    <row r="1045" spans="1:21" x14ac:dyDescent="0.15">
      <c r="A1045" s="110" t="s">
        <v>13</v>
      </c>
      <c r="B1045" s="110" t="s">
        <v>140</v>
      </c>
      <c r="C1045" s="110" t="s">
        <v>511</v>
      </c>
      <c r="D1045" s="110" t="s">
        <v>42</v>
      </c>
      <c r="E1045" s="110" t="s">
        <v>2</v>
      </c>
      <c r="F1045" s="110" t="s">
        <v>42</v>
      </c>
      <c r="G1045" s="171">
        <v>0</v>
      </c>
      <c r="H1045" s="171">
        <v>27.537238419426231</v>
      </c>
      <c r="I1045" s="171">
        <v>27.46926806181267</v>
      </c>
      <c r="J1045" s="171">
        <v>27.405060240119511</v>
      </c>
      <c r="K1045" s="171">
        <v>27.338344061146081</v>
      </c>
      <c r="L1045" s="171">
        <v>32.725953458607179</v>
      </c>
      <c r="M1045" s="171">
        <v>32.640300542856423</v>
      </c>
      <c r="N1045" s="171">
        <v>43.03372798292564</v>
      </c>
      <c r="O1045" s="171">
        <v>55.48153699352526</v>
      </c>
      <c r="P1045" s="171">
        <v>71.364219022992827</v>
      </c>
      <c r="Q1045" s="171">
        <v>91.600666889142275</v>
      </c>
      <c r="R1045" s="171">
        <v>117.3527495094157</v>
      </c>
      <c r="S1045" s="171">
        <v>150.0859607639168</v>
      </c>
      <c r="T1045" s="171">
        <v>191.02278894403179</v>
      </c>
      <c r="U1045" s="172">
        <v>0.28711905238330832</v>
      </c>
    </row>
    <row r="1046" spans="1:21" x14ac:dyDescent="0.15">
      <c r="A1046" s="110" t="s">
        <v>13</v>
      </c>
      <c r="B1046" s="110" t="s">
        <v>81</v>
      </c>
      <c r="C1046" s="110" t="s">
        <v>511</v>
      </c>
      <c r="D1046" s="110" t="s">
        <v>509</v>
      </c>
      <c r="E1046" s="110" t="s">
        <v>2</v>
      </c>
      <c r="F1046" s="110" t="s">
        <v>41</v>
      </c>
      <c r="G1046" s="171">
        <v>111.52504345924081</v>
      </c>
      <c r="H1046" s="171">
        <v>166.32492005333441</v>
      </c>
      <c r="I1046" s="171">
        <v>121.9635501944483</v>
      </c>
      <c r="J1046" s="171">
        <v>66.868346985891591</v>
      </c>
      <c r="K1046" s="171">
        <v>66.705559509196434</v>
      </c>
      <c r="L1046" s="171">
        <v>66.542772032501261</v>
      </c>
      <c r="M1046" s="171">
        <v>66.368611103808064</v>
      </c>
      <c r="N1046" s="171">
        <v>92.731162783156094</v>
      </c>
      <c r="O1046" s="171">
        <v>129.2227225548688</v>
      </c>
      <c r="P1046" s="171">
        <v>179.61041929530921</v>
      </c>
      <c r="Q1046" s="171">
        <v>249.02151761206841</v>
      </c>
      <c r="R1046" s="171">
        <v>344.41696421034328</v>
      </c>
      <c r="S1046" s="171">
        <v>474.78394855075089</v>
      </c>
      <c r="T1046" s="171">
        <v>651.10561144812323</v>
      </c>
      <c r="U1046" s="172">
        <v>0.38570190996849679</v>
      </c>
    </row>
    <row r="1047" spans="1:21" x14ac:dyDescent="0.15">
      <c r="A1047" s="110" t="s">
        <v>13</v>
      </c>
      <c r="B1047" s="110" t="s">
        <v>100</v>
      </c>
      <c r="C1047" s="110" t="s">
        <v>511</v>
      </c>
      <c r="D1047" s="110" t="s">
        <v>44</v>
      </c>
      <c r="E1047" s="110" t="s">
        <v>2</v>
      </c>
      <c r="F1047" s="110" t="s">
        <v>44</v>
      </c>
      <c r="G1047" s="171">
        <v>331.2625053244775</v>
      </c>
      <c r="H1047" s="171">
        <v>352.47665176865581</v>
      </c>
      <c r="I1047" s="171">
        <v>285.68038784285181</v>
      </c>
      <c r="J1047" s="171">
        <v>186.3544096328126</v>
      </c>
      <c r="K1047" s="171">
        <v>218.70675248916859</v>
      </c>
      <c r="L1047" s="171">
        <v>218.17302305738119</v>
      </c>
      <c r="M1047" s="171">
        <v>435.20400723808558</v>
      </c>
      <c r="N1047" s="171">
        <v>577.84758047754815</v>
      </c>
      <c r="O1047" s="171">
        <v>765.54556371147851</v>
      </c>
      <c r="P1047" s="171">
        <v>1012.0244848219789</v>
      </c>
      <c r="Q1047" s="171">
        <v>1335.0620713969149</v>
      </c>
      <c r="R1047" s="171">
        <v>1757.6301394295911</v>
      </c>
      <c r="S1047" s="171">
        <v>2307.5515753466552</v>
      </c>
      <c r="T1047" s="171">
        <v>3016.376308935191</v>
      </c>
      <c r="U1047" s="172">
        <v>0.31860049259605638</v>
      </c>
    </row>
    <row r="1048" spans="1:21" x14ac:dyDescent="0.15">
      <c r="A1048" s="110" t="s">
        <v>211</v>
      </c>
      <c r="B1048" s="110" t="s">
        <v>21</v>
      </c>
      <c r="C1048" s="110" t="s">
        <v>510</v>
      </c>
      <c r="D1048" s="110" t="s">
        <v>511</v>
      </c>
      <c r="E1048" s="110" t="s">
        <v>2</v>
      </c>
      <c r="F1048" s="110" t="s">
        <v>2</v>
      </c>
      <c r="G1048" s="171">
        <v>0.73540276182034015</v>
      </c>
      <c r="H1048" s="171">
        <v>1.101489536777049</v>
      </c>
      <c r="I1048" s="171">
        <v>0</v>
      </c>
      <c r="J1048" s="171">
        <v>5.4810120480239011</v>
      </c>
      <c r="K1048" s="171">
        <v>7.6547363371209016</v>
      </c>
      <c r="L1048" s="171">
        <v>2.181730230573812</v>
      </c>
      <c r="M1048" s="171">
        <v>2.1760200361904278</v>
      </c>
      <c r="N1048" s="171">
        <v>2.8630189155159251</v>
      </c>
      <c r="O1048" s="171">
        <v>3.602068195600018</v>
      </c>
      <c r="P1048" s="171">
        <v>4.4937092047239959</v>
      </c>
      <c r="Q1048" s="171">
        <v>5.6040150565866664</v>
      </c>
      <c r="R1048" s="171">
        <v>6.9836710777323168</v>
      </c>
      <c r="S1048" s="171">
        <v>8.702092633425238</v>
      </c>
      <c r="T1048" s="171">
        <v>10.796430513216951</v>
      </c>
      <c r="U1048" s="172">
        <v>0.25711179311423638</v>
      </c>
    </row>
    <row r="1049" spans="1:21" x14ac:dyDescent="0.15">
      <c r="A1049" s="110" t="s">
        <v>211</v>
      </c>
      <c r="B1049" s="110" t="s">
        <v>47</v>
      </c>
      <c r="C1049" s="110" t="s">
        <v>510</v>
      </c>
      <c r="D1049" s="110" t="s">
        <v>510</v>
      </c>
      <c r="E1049" s="110" t="s">
        <v>2</v>
      </c>
      <c r="F1049" s="110" t="s">
        <v>2</v>
      </c>
      <c r="G1049" s="171">
        <v>0.68681759437275003</v>
      </c>
      <c r="H1049" s="171">
        <v>0.68512649187532459</v>
      </c>
      <c r="I1049" s="171">
        <v>5.4938536123625337</v>
      </c>
      <c r="J1049" s="171">
        <v>5.4810120480239011</v>
      </c>
      <c r="K1049" s="171">
        <v>13.12240514935012</v>
      </c>
      <c r="L1049" s="171">
        <v>15.27211161401668</v>
      </c>
      <c r="M1049" s="171">
        <v>26.112240434285141</v>
      </c>
      <c r="N1049" s="171">
        <v>37.008999495755852</v>
      </c>
      <c r="O1049" s="171">
        <v>50.086288965480762</v>
      </c>
      <c r="P1049" s="171">
        <v>67.146869752834846</v>
      </c>
      <c r="Q1049" s="171">
        <v>89.858018788990236</v>
      </c>
      <c r="R1049" s="171">
        <v>120.00859666070239</v>
      </c>
      <c r="S1049" s="171">
        <v>160.0063717811577</v>
      </c>
      <c r="T1049" s="171">
        <v>212.17371842693041</v>
      </c>
      <c r="U1049" s="172">
        <v>0.34889519419882498</v>
      </c>
    </row>
    <row r="1050" spans="1:21" x14ac:dyDescent="0.15">
      <c r="A1050" s="110" t="s">
        <v>211</v>
      </c>
      <c r="B1050" s="110" t="s">
        <v>116</v>
      </c>
      <c r="C1050" s="110" t="s">
        <v>510</v>
      </c>
      <c r="D1050" s="110" t="s">
        <v>511</v>
      </c>
      <c r="E1050" s="110" t="s">
        <v>2</v>
      </c>
      <c r="F1050" s="110" t="s">
        <v>2</v>
      </c>
      <c r="G1050" s="171">
        <v>0.68571338602166843</v>
      </c>
      <c r="H1050" s="171">
        <v>5.4810119350025968</v>
      </c>
      <c r="I1050" s="171">
        <v>16.481560837087599</v>
      </c>
      <c r="J1050" s="171">
        <v>24.116453011305161</v>
      </c>
      <c r="K1050" s="171">
        <v>28.97864470481484</v>
      </c>
      <c r="L1050" s="171">
        <v>38.180279035041707</v>
      </c>
      <c r="M1050" s="171">
        <v>54.400500904760698</v>
      </c>
      <c r="N1050" s="171">
        <v>71.57547288789813</v>
      </c>
      <c r="O1050" s="171">
        <v>90.051704890000437</v>
      </c>
      <c r="P1050" s="171">
        <v>112.34273011809989</v>
      </c>
      <c r="Q1050" s="171">
        <v>140.10037641466661</v>
      </c>
      <c r="R1050" s="171">
        <v>174.59177694330799</v>
      </c>
      <c r="S1050" s="171">
        <v>217.55231583563099</v>
      </c>
      <c r="T1050" s="171">
        <v>269.91076283042389</v>
      </c>
      <c r="U1050" s="172">
        <v>0.25711179311423638</v>
      </c>
    </row>
    <row r="1051" spans="1:21" x14ac:dyDescent="0.15">
      <c r="A1051" s="110" t="s">
        <v>211</v>
      </c>
      <c r="B1051" s="110" t="s">
        <v>128</v>
      </c>
      <c r="C1051" s="110" t="s">
        <v>510</v>
      </c>
      <c r="D1051" s="110" t="s">
        <v>510</v>
      </c>
      <c r="E1051" s="110" t="s">
        <v>2</v>
      </c>
      <c r="F1051" s="110" t="s">
        <v>2</v>
      </c>
      <c r="G1051" s="171">
        <v>1.3979277724692949</v>
      </c>
      <c r="H1051" s="171">
        <v>3.4256324593766232</v>
      </c>
      <c r="I1051" s="171">
        <v>8.2275951698741299</v>
      </c>
      <c r="J1051" s="171">
        <v>8.7696192768382417</v>
      </c>
      <c r="K1051" s="171">
        <v>39.367215448050352</v>
      </c>
      <c r="L1051" s="171">
        <v>49.088930187910769</v>
      </c>
      <c r="M1051" s="171">
        <v>65.280601085712846</v>
      </c>
      <c r="N1051" s="171">
        <v>90.227767779017796</v>
      </c>
      <c r="O1051" s="171">
        <v>119.23976610665549</v>
      </c>
      <c r="P1051" s="171">
        <v>156.20635054262291</v>
      </c>
      <c r="Q1051" s="171">
        <v>204.54155275823709</v>
      </c>
      <c r="R1051" s="171">
        <v>267.60233015321108</v>
      </c>
      <c r="S1051" s="171">
        <v>350.05775240882082</v>
      </c>
      <c r="T1051" s="171">
        <v>455.55480112816389</v>
      </c>
      <c r="U1051" s="172">
        <v>0.31988666300654328</v>
      </c>
    </row>
    <row r="1052" spans="1:21" x14ac:dyDescent="0.15">
      <c r="A1052" s="110" t="s">
        <v>211</v>
      </c>
      <c r="B1052" s="110" t="s">
        <v>81</v>
      </c>
      <c r="C1052" s="110" t="s">
        <v>510</v>
      </c>
      <c r="D1052" s="110" t="s">
        <v>509</v>
      </c>
      <c r="E1052" s="110" t="s">
        <v>2</v>
      </c>
      <c r="F1052" s="110" t="s">
        <v>41</v>
      </c>
      <c r="G1052" s="171">
        <v>0.68019234426626052</v>
      </c>
      <c r="H1052" s="171">
        <v>2.9112368457017408</v>
      </c>
      <c r="I1052" s="171">
        <v>2.7337415575115971</v>
      </c>
      <c r="J1052" s="171">
        <v>6.5772144576286813</v>
      </c>
      <c r="K1052" s="171">
        <v>8.7482700995667457</v>
      </c>
      <c r="L1052" s="171">
        <v>2.181730230573812</v>
      </c>
      <c r="M1052" s="171">
        <v>2.1760200361904278</v>
      </c>
      <c r="N1052" s="171">
        <v>2.7950012090540808</v>
      </c>
      <c r="O1052" s="171">
        <v>3.4920483078543301</v>
      </c>
      <c r="P1052" s="171">
        <v>4.3564554506530966</v>
      </c>
      <c r="Q1052" s="171">
        <v>5.4328486394144599</v>
      </c>
      <c r="R1052" s="171">
        <v>6.7703650917536358</v>
      </c>
      <c r="S1052" s="171">
        <v>8.4362999824555818</v>
      </c>
      <c r="T1052" s="171">
        <v>10.466669384716059</v>
      </c>
      <c r="U1052" s="172">
        <v>0.25155336937895362</v>
      </c>
    </row>
    <row r="1053" spans="1:21" x14ac:dyDescent="0.15">
      <c r="A1053" s="110" t="s">
        <v>212</v>
      </c>
      <c r="B1053" s="110" t="s">
        <v>157</v>
      </c>
      <c r="C1053" s="110" t="s">
        <v>515</v>
      </c>
      <c r="D1053" s="110" t="s">
        <v>515</v>
      </c>
      <c r="E1053" s="110" t="s">
        <v>18</v>
      </c>
      <c r="F1053" s="110" t="s">
        <v>18</v>
      </c>
      <c r="G1053" s="171">
        <v>5.4945407549820002</v>
      </c>
      <c r="H1053" s="171">
        <v>10.96202387000519</v>
      </c>
      <c r="I1053" s="171">
        <v>15.382790114615091</v>
      </c>
      <c r="J1053" s="171">
        <v>22.000782360767939</v>
      </c>
      <c r="K1053" s="171">
        <v>43.817897861204933</v>
      </c>
      <c r="L1053" s="171">
        <v>65.528267475284437</v>
      </c>
      <c r="M1053" s="171">
        <v>44.282007736475222</v>
      </c>
      <c r="N1053" s="171">
        <v>63.722748762545663</v>
      </c>
      <c r="O1053" s="171">
        <v>91.469576870676505</v>
      </c>
      <c r="P1053" s="171">
        <v>130.91356216987029</v>
      </c>
      <c r="Q1053" s="171">
        <v>186.83919216632381</v>
      </c>
      <c r="R1053" s="171">
        <v>258.72312092648832</v>
      </c>
      <c r="S1053" s="171">
        <v>348.14006355312762</v>
      </c>
      <c r="T1053" s="171">
        <v>465.84798293573999</v>
      </c>
      <c r="U1053" s="172">
        <v>0.39959511036627521</v>
      </c>
    </row>
    <row r="1054" spans="1:21" x14ac:dyDescent="0.15">
      <c r="A1054" s="110" t="s">
        <v>212</v>
      </c>
      <c r="B1054" s="110" t="s">
        <v>30</v>
      </c>
      <c r="C1054" s="110" t="s">
        <v>515</v>
      </c>
      <c r="D1054" s="110" t="s">
        <v>509</v>
      </c>
      <c r="E1054" s="110" t="s">
        <v>18</v>
      </c>
      <c r="F1054" s="110" t="s">
        <v>41</v>
      </c>
      <c r="G1054" s="171">
        <v>5.4945407549820002</v>
      </c>
      <c r="H1054" s="171">
        <v>10.96202387000519</v>
      </c>
      <c r="I1054" s="171">
        <v>15.382790114615091</v>
      </c>
      <c r="J1054" s="171">
        <v>19.73164337288604</v>
      </c>
      <c r="K1054" s="171">
        <v>43.741350497833722</v>
      </c>
      <c r="L1054" s="171">
        <v>54.543255764345297</v>
      </c>
      <c r="M1054" s="171">
        <v>65.280601085712846</v>
      </c>
      <c r="N1054" s="171">
        <v>93.940170165914964</v>
      </c>
      <c r="O1054" s="171">
        <v>134.8445850673364</v>
      </c>
      <c r="P1054" s="171">
        <v>192.99296634378919</v>
      </c>
      <c r="Q1054" s="171">
        <v>275.43861253020702</v>
      </c>
      <c r="R1054" s="171">
        <v>391.20420201660181</v>
      </c>
      <c r="S1054" s="171">
        <v>541.74129463631664</v>
      </c>
      <c r="T1054" s="171">
        <v>724.90677115307642</v>
      </c>
      <c r="U1054" s="172">
        <v>0.41044728383620632</v>
      </c>
    </row>
    <row r="1055" spans="1:21" x14ac:dyDescent="0.15">
      <c r="A1055" s="110" t="s">
        <v>212</v>
      </c>
      <c r="B1055" s="110" t="s">
        <v>37</v>
      </c>
      <c r="C1055" s="110" t="s">
        <v>515</v>
      </c>
      <c r="D1055" s="110" t="s">
        <v>509</v>
      </c>
      <c r="E1055" s="110" t="s">
        <v>18</v>
      </c>
      <c r="F1055" s="110" t="s">
        <v>41</v>
      </c>
      <c r="G1055" s="171">
        <v>0</v>
      </c>
      <c r="H1055" s="171">
        <v>0</v>
      </c>
      <c r="I1055" s="171">
        <v>0</v>
      </c>
      <c r="J1055" s="171">
        <v>0</v>
      </c>
      <c r="K1055" s="171">
        <v>0</v>
      </c>
      <c r="L1055" s="171">
        <v>0</v>
      </c>
      <c r="M1055" s="171">
        <v>21.760200361904278</v>
      </c>
      <c r="N1055" s="171">
        <v>30.581191251179408</v>
      </c>
      <c r="O1055" s="171">
        <v>42.854105107514478</v>
      </c>
      <c r="P1055" s="171">
        <v>59.884969523420423</v>
      </c>
      <c r="Q1055" s="171">
        <v>83.469471284623111</v>
      </c>
      <c r="R1055" s="171">
        <v>115.9368593732799</v>
      </c>
      <c r="S1055" s="171">
        <v>157.06532372370199</v>
      </c>
      <c r="T1055" s="171">
        <v>205.6742859428083</v>
      </c>
      <c r="U1055" s="172">
        <v>0.37835024221374303</v>
      </c>
    </row>
    <row r="1056" spans="1:21" x14ac:dyDescent="0.15">
      <c r="A1056" s="110" t="s">
        <v>212</v>
      </c>
      <c r="B1056" s="110" t="s">
        <v>97</v>
      </c>
      <c r="C1056" s="110" t="s">
        <v>515</v>
      </c>
      <c r="D1056" s="110" t="s">
        <v>509</v>
      </c>
      <c r="E1056" s="110" t="s">
        <v>18</v>
      </c>
      <c r="F1056" s="110" t="s">
        <v>41</v>
      </c>
      <c r="G1056" s="171">
        <v>0</v>
      </c>
      <c r="H1056" s="171">
        <v>0</v>
      </c>
      <c r="I1056" s="171">
        <v>0</v>
      </c>
      <c r="J1056" s="171">
        <v>0</v>
      </c>
      <c r="K1056" s="171">
        <v>0</v>
      </c>
      <c r="L1056" s="171">
        <v>32.725953458607179</v>
      </c>
      <c r="M1056" s="171">
        <v>65.280601085712846</v>
      </c>
      <c r="N1056" s="171">
        <v>93.940170165914964</v>
      </c>
      <c r="O1056" s="171">
        <v>134.8445850673364</v>
      </c>
      <c r="P1056" s="171">
        <v>192.99296634378919</v>
      </c>
      <c r="Q1056" s="171">
        <v>275.43861253020702</v>
      </c>
      <c r="R1056" s="171">
        <v>391.20420201660181</v>
      </c>
      <c r="S1056" s="171">
        <v>541.74129463631664</v>
      </c>
      <c r="T1056" s="171">
        <v>724.90677115307642</v>
      </c>
      <c r="U1056" s="172">
        <v>0.41044728383620632</v>
      </c>
    </row>
    <row r="1057" spans="1:21" x14ac:dyDescent="0.15">
      <c r="A1057" s="110" t="s">
        <v>212</v>
      </c>
      <c r="B1057" s="110" t="s">
        <v>33</v>
      </c>
      <c r="C1057" s="110" t="s">
        <v>515</v>
      </c>
      <c r="D1057" s="110" t="s">
        <v>515</v>
      </c>
      <c r="E1057" s="110" t="s">
        <v>18</v>
      </c>
      <c r="F1057" s="110" t="s">
        <v>18</v>
      </c>
      <c r="G1057" s="171">
        <v>0</v>
      </c>
      <c r="H1057" s="171">
        <v>0</v>
      </c>
      <c r="I1057" s="171">
        <v>0</v>
      </c>
      <c r="J1057" s="171">
        <v>5.4810120480239019E-2</v>
      </c>
      <c r="K1057" s="171">
        <v>5.4676688122292157E-2</v>
      </c>
      <c r="L1057" s="171">
        <v>5.4543255764345301E-2</v>
      </c>
      <c r="M1057" s="171">
        <v>5.4400500904760708E-2</v>
      </c>
      <c r="N1057" s="171">
        <v>7.828347513826249E-2</v>
      </c>
      <c r="O1057" s="171">
        <v>0.1123704875561136</v>
      </c>
      <c r="P1057" s="171">
        <v>0.16082747195315761</v>
      </c>
      <c r="Q1057" s="171">
        <v>0.2295321771085059</v>
      </c>
      <c r="R1057" s="171">
        <v>0.31784167189986279</v>
      </c>
      <c r="S1057" s="171">
        <v>0.42769049576551299</v>
      </c>
      <c r="T1057" s="171">
        <v>0.57229481933137605</v>
      </c>
      <c r="U1057" s="172">
        <v>0.39959511036627521</v>
      </c>
    </row>
    <row r="1058" spans="1:21" x14ac:dyDescent="0.15">
      <c r="A1058" s="110" t="s">
        <v>212</v>
      </c>
      <c r="B1058" s="110" t="s">
        <v>81</v>
      </c>
      <c r="C1058" s="110" t="s">
        <v>515</v>
      </c>
      <c r="D1058" s="110" t="s">
        <v>509</v>
      </c>
      <c r="E1058" s="110" t="s">
        <v>18</v>
      </c>
      <c r="F1058" s="110" t="s">
        <v>41</v>
      </c>
      <c r="G1058" s="171">
        <v>0</v>
      </c>
      <c r="H1058" s="171">
        <v>0</v>
      </c>
      <c r="I1058" s="171">
        <v>0</v>
      </c>
      <c r="J1058" s="171">
        <v>0</v>
      </c>
      <c r="K1058" s="171">
        <v>0</v>
      </c>
      <c r="L1058" s="171">
        <v>21.817302305738121</v>
      </c>
      <c r="M1058" s="171">
        <v>32.640300542856423</v>
      </c>
      <c r="N1058" s="171">
        <v>46.970085082957482</v>
      </c>
      <c r="O1058" s="171">
        <v>67.422292533668184</v>
      </c>
      <c r="P1058" s="171">
        <v>96.496483171894582</v>
      </c>
      <c r="Q1058" s="171">
        <v>137.71930626510351</v>
      </c>
      <c r="R1058" s="171">
        <v>195.60210100830091</v>
      </c>
      <c r="S1058" s="171">
        <v>270.87064731815832</v>
      </c>
      <c r="T1058" s="171">
        <v>362.45338557653821</v>
      </c>
      <c r="U1058" s="172">
        <v>0.41044728383620632</v>
      </c>
    </row>
    <row r="1059" spans="1:21" x14ac:dyDescent="0.15">
      <c r="A1059" s="110" t="s">
        <v>213</v>
      </c>
      <c r="B1059" s="110" t="s">
        <v>30</v>
      </c>
      <c r="C1059" s="110" t="s">
        <v>509</v>
      </c>
      <c r="D1059" s="110" t="s">
        <v>509</v>
      </c>
      <c r="E1059" s="110" t="s">
        <v>41</v>
      </c>
      <c r="F1059" s="110" t="s">
        <v>41</v>
      </c>
      <c r="G1059" s="171">
        <v>0</v>
      </c>
      <c r="H1059" s="171">
        <v>0</v>
      </c>
      <c r="I1059" s="171">
        <v>0</v>
      </c>
      <c r="J1059" s="171">
        <v>0</v>
      </c>
      <c r="K1059" s="171">
        <v>0</v>
      </c>
      <c r="L1059" s="171">
        <v>0</v>
      </c>
      <c r="M1059" s="171">
        <v>100</v>
      </c>
      <c r="N1059" s="171">
        <v>136.02086435100469</v>
      </c>
      <c r="O1059" s="171">
        <v>182.46492605622049</v>
      </c>
      <c r="P1059" s="171">
        <v>241.52236257939671</v>
      </c>
      <c r="Q1059" s="171">
        <v>315.62319350614968</v>
      </c>
      <c r="R1059" s="171">
        <v>407.41526538928741</v>
      </c>
      <c r="S1059" s="171">
        <v>519.73190299872158</v>
      </c>
      <c r="T1059" s="171">
        <v>655.54970742985836</v>
      </c>
      <c r="U1059" s="172">
        <v>0.30815120875867258</v>
      </c>
    </row>
    <row r="1060" spans="1:21" x14ac:dyDescent="0.15">
      <c r="A1060" s="110" t="s">
        <v>213</v>
      </c>
      <c r="B1060" s="110" t="s">
        <v>31</v>
      </c>
      <c r="C1060" s="110" t="s">
        <v>509</v>
      </c>
      <c r="D1060" s="110" t="s">
        <v>509</v>
      </c>
      <c r="E1060" s="110" t="s">
        <v>41</v>
      </c>
      <c r="F1060" s="110" t="s">
        <v>41</v>
      </c>
      <c r="G1060" s="171">
        <v>22.084167021631831</v>
      </c>
      <c r="H1060" s="171">
        <v>22.029790735540981</v>
      </c>
      <c r="I1060" s="171">
        <v>10.987707224725071</v>
      </c>
      <c r="J1060" s="171">
        <v>10.9620240960478</v>
      </c>
      <c r="K1060" s="171">
        <v>10.93533762445843</v>
      </c>
      <c r="L1060" s="171">
        <v>10.90865115286906</v>
      </c>
      <c r="M1060" s="171">
        <v>10.880100180952139</v>
      </c>
      <c r="N1060" s="171">
        <v>14.29158819357912</v>
      </c>
      <c r="O1060" s="171">
        <v>18.729001500970149</v>
      </c>
      <c r="P1060" s="171">
        <v>23.989346438072928</v>
      </c>
      <c r="Q1060" s="171">
        <v>29.697102848377298</v>
      </c>
      <c r="R1060" s="171">
        <v>36.742691626335308</v>
      </c>
      <c r="S1060" s="171">
        <v>45.269932054105112</v>
      </c>
      <c r="T1060" s="171">
        <v>55.54469005870542</v>
      </c>
      <c r="U1060" s="172">
        <v>0.2622466774960186</v>
      </c>
    </row>
    <row r="1061" spans="1:21" x14ac:dyDescent="0.15">
      <c r="A1061" s="110" t="s">
        <v>213</v>
      </c>
      <c r="B1061" s="110" t="s">
        <v>37</v>
      </c>
      <c r="C1061" s="110" t="s">
        <v>509</v>
      </c>
      <c r="D1061" s="110" t="s">
        <v>509</v>
      </c>
      <c r="E1061" s="110" t="s">
        <v>41</v>
      </c>
      <c r="F1061" s="110" t="s">
        <v>41</v>
      </c>
      <c r="G1061" s="171">
        <v>388.87292287855712</v>
      </c>
      <c r="H1061" s="171">
        <v>575.7745591240656</v>
      </c>
      <c r="I1061" s="171">
        <v>783.12721295547988</v>
      </c>
      <c r="J1061" s="171">
        <v>1106.2024096047801</v>
      </c>
      <c r="K1061" s="171">
        <v>1562.8179426730969</v>
      </c>
      <c r="L1061" s="171">
        <v>1954.4706959877401</v>
      </c>
      <c r="M1061" s="171">
        <v>2276.0200361904281</v>
      </c>
      <c r="N1061" s="171">
        <v>2987.611935628795</v>
      </c>
      <c r="O1061" s="171">
        <v>3909.8783604520809</v>
      </c>
      <c r="P1061" s="171">
        <v>5004.3515686016963</v>
      </c>
      <c r="Q1061" s="171">
        <v>6201.091479398483</v>
      </c>
      <c r="R1061" s="171">
        <v>7671.8821087697024</v>
      </c>
      <c r="S1061" s="171">
        <v>9460.1128856791875</v>
      </c>
      <c r="T1061" s="171">
        <v>11613.00871293469</v>
      </c>
      <c r="U1061" s="172">
        <v>0.26214662447374382</v>
      </c>
    </row>
    <row r="1062" spans="1:21" x14ac:dyDescent="0.15">
      <c r="A1062" s="110" t="s">
        <v>214</v>
      </c>
      <c r="B1062" s="110" t="s">
        <v>30</v>
      </c>
      <c r="C1062" s="110" t="s">
        <v>515</v>
      </c>
      <c r="D1062" s="110" t="s">
        <v>509</v>
      </c>
      <c r="E1062" s="110" t="s">
        <v>18</v>
      </c>
      <c r="F1062" s="110" t="s">
        <v>41</v>
      </c>
      <c r="G1062" s="171">
        <v>3.4318795551615868</v>
      </c>
      <c r="H1062" s="171">
        <v>25.453220215844059</v>
      </c>
      <c r="I1062" s="171">
        <v>27.46926806181267</v>
      </c>
      <c r="J1062" s="171">
        <v>38.367084336167309</v>
      </c>
      <c r="K1062" s="171">
        <v>29.525411586037759</v>
      </c>
      <c r="L1062" s="171">
        <v>32.725953458607179</v>
      </c>
      <c r="M1062" s="171">
        <v>43.520400723808557</v>
      </c>
      <c r="N1062" s="171">
        <v>61.456357759996521</v>
      </c>
      <c r="O1062" s="171">
        <v>86.753061738051954</v>
      </c>
      <c r="P1062" s="171">
        <v>122.2161959028459</v>
      </c>
      <c r="Q1062" s="171">
        <v>170.35249498735041</v>
      </c>
      <c r="R1062" s="171">
        <v>237.02426383701501</v>
      </c>
      <c r="S1062" s="171">
        <v>322.68358155218311</v>
      </c>
      <c r="T1062" s="171">
        <v>424.59076743172238</v>
      </c>
      <c r="U1062" s="172">
        <v>0.38460335661699552</v>
      </c>
    </row>
    <row r="1063" spans="1:21" x14ac:dyDescent="0.15">
      <c r="A1063" s="110" t="s">
        <v>214</v>
      </c>
      <c r="B1063" s="110" t="s">
        <v>124</v>
      </c>
      <c r="C1063" s="110" t="s">
        <v>515</v>
      </c>
      <c r="D1063" s="110" t="s">
        <v>514</v>
      </c>
      <c r="E1063" s="110" t="s">
        <v>18</v>
      </c>
      <c r="F1063" s="110" t="s">
        <v>18</v>
      </c>
      <c r="G1063" s="171">
        <v>3.7763925606990441</v>
      </c>
      <c r="H1063" s="171">
        <v>6.8777006676358958</v>
      </c>
      <c r="I1063" s="171">
        <v>9.8889365022525606</v>
      </c>
      <c r="J1063" s="171">
        <v>14.250631324862139</v>
      </c>
      <c r="K1063" s="171">
        <v>14.215938911795959</v>
      </c>
      <c r="L1063" s="171">
        <v>14.181246498729781</v>
      </c>
      <c r="M1063" s="171">
        <v>16.320150271428211</v>
      </c>
      <c r="N1063" s="171">
        <v>23.04613415999869</v>
      </c>
      <c r="O1063" s="171">
        <v>32.532398151769492</v>
      </c>
      <c r="P1063" s="171">
        <v>45.831073463567201</v>
      </c>
      <c r="Q1063" s="171">
        <v>63.882185620256401</v>
      </c>
      <c r="R1063" s="171">
        <v>86.658794971269941</v>
      </c>
      <c r="S1063" s="171">
        <v>114.6375881830124</v>
      </c>
      <c r="T1063" s="171">
        <v>150.8414568507435</v>
      </c>
      <c r="U1063" s="172">
        <v>0.37395002984239389</v>
      </c>
    </row>
    <row r="1064" spans="1:21" x14ac:dyDescent="0.15">
      <c r="A1064" s="110" t="s">
        <v>214</v>
      </c>
      <c r="B1064" s="110" t="s">
        <v>97</v>
      </c>
      <c r="C1064" s="110" t="s">
        <v>515</v>
      </c>
      <c r="D1064" s="110" t="s">
        <v>509</v>
      </c>
      <c r="E1064" s="110" t="s">
        <v>18</v>
      </c>
      <c r="F1064" s="110" t="s">
        <v>41</v>
      </c>
      <c r="G1064" s="171">
        <v>5.1456109160402166</v>
      </c>
      <c r="H1064" s="171">
        <v>6.8512649187532464</v>
      </c>
      <c r="I1064" s="171">
        <v>10.987707224725071</v>
      </c>
      <c r="J1064" s="171">
        <v>16.443036144071701</v>
      </c>
      <c r="K1064" s="171">
        <v>18.590073961579328</v>
      </c>
      <c r="L1064" s="171">
        <v>10.90865115286906</v>
      </c>
      <c r="M1064" s="171">
        <v>21.760200361904278</v>
      </c>
      <c r="N1064" s="171">
        <v>30.728178879998261</v>
      </c>
      <c r="O1064" s="171">
        <v>43.376530869025977</v>
      </c>
      <c r="P1064" s="171">
        <v>61.108097951422948</v>
      </c>
      <c r="Q1064" s="171">
        <v>85.17624749367522</v>
      </c>
      <c r="R1064" s="171">
        <v>118.51213191850751</v>
      </c>
      <c r="S1064" s="171">
        <v>161.34179077609161</v>
      </c>
      <c r="T1064" s="171">
        <v>212.29538371586119</v>
      </c>
      <c r="U1064" s="172">
        <v>0.38460335661699552</v>
      </c>
    </row>
    <row r="1065" spans="1:21" x14ac:dyDescent="0.15">
      <c r="A1065" s="110" t="s">
        <v>214</v>
      </c>
      <c r="B1065" s="110" t="s">
        <v>68</v>
      </c>
      <c r="C1065" s="110" t="s">
        <v>515</v>
      </c>
      <c r="D1065" s="110" t="s">
        <v>515</v>
      </c>
      <c r="E1065" s="110" t="s">
        <v>18</v>
      </c>
      <c r="F1065" s="110" t="s">
        <v>18</v>
      </c>
      <c r="G1065" s="171">
        <v>0</v>
      </c>
      <c r="H1065" s="171">
        <v>0</v>
      </c>
      <c r="I1065" s="171">
        <v>10.987707224725071</v>
      </c>
      <c r="J1065" s="171">
        <v>10.9620240960478</v>
      </c>
      <c r="K1065" s="171">
        <v>10.93533762445843</v>
      </c>
      <c r="L1065" s="171">
        <v>10.90865115286906</v>
      </c>
      <c r="M1065" s="171">
        <v>10.880100180952139</v>
      </c>
      <c r="N1065" s="171">
        <v>15.45912066689684</v>
      </c>
      <c r="O1065" s="171">
        <v>21.96090738517292</v>
      </c>
      <c r="P1065" s="171">
        <v>31.11791124530356</v>
      </c>
      <c r="Q1065" s="171">
        <v>43.718130083966123</v>
      </c>
      <c r="R1065" s="171">
        <v>59.75113041689815</v>
      </c>
      <c r="S1065" s="171">
        <v>79.421365721304767</v>
      </c>
      <c r="T1065" s="171">
        <v>104.9971305532152</v>
      </c>
      <c r="U1065" s="172">
        <v>0.38244932077495242</v>
      </c>
    </row>
    <row r="1066" spans="1:21" x14ac:dyDescent="0.15">
      <c r="A1066" s="110" t="s">
        <v>214</v>
      </c>
      <c r="B1066" s="110" t="s">
        <v>34</v>
      </c>
      <c r="C1066" s="110" t="s">
        <v>515</v>
      </c>
      <c r="D1066" s="110" t="s">
        <v>509</v>
      </c>
      <c r="E1066" s="110" t="s">
        <v>18</v>
      </c>
      <c r="F1066" s="110" t="s">
        <v>41</v>
      </c>
      <c r="G1066" s="171">
        <v>0</v>
      </c>
      <c r="H1066" s="171">
        <v>3.4256324593766232</v>
      </c>
      <c r="I1066" s="171">
        <v>3.845697528653774</v>
      </c>
      <c r="J1066" s="171">
        <v>25.760756625712339</v>
      </c>
      <c r="K1066" s="171">
        <v>43.741350497833722</v>
      </c>
      <c r="L1066" s="171">
        <v>76.360558070083414</v>
      </c>
      <c r="M1066" s="171">
        <v>108.8010018095214</v>
      </c>
      <c r="N1066" s="171">
        <v>153.64089439999131</v>
      </c>
      <c r="O1066" s="171">
        <v>216.88265434512991</v>
      </c>
      <c r="P1066" s="171">
        <v>305.54048975711459</v>
      </c>
      <c r="Q1066" s="171">
        <v>425.88123746837601</v>
      </c>
      <c r="R1066" s="171">
        <v>592.56065959253738</v>
      </c>
      <c r="S1066" s="171">
        <v>806.70895388045756</v>
      </c>
      <c r="T1066" s="171">
        <v>1061.4769185793059</v>
      </c>
      <c r="U1066" s="172">
        <v>0.38460335661699552</v>
      </c>
    </row>
    <row r="1067" spans="1:21" x14ac:dyDescent="0.15">
      <c r="A1067" s="110" t="s">
        <v>214</v>
      </c>
      <c r="B1067" s="110" t="s">
        <v>81</v>
      </c>
      <c r="C1067" s="110" t="s">
        <v>515</v>
      </c>
      <c r="D1067" s="110" t="s">
        <v>509</v>
      </c>
      <c r="E1067" s="110" t="s">
        <v>18</v>
      </c>
      <c r="F1067" s="110" t="s">
        <v>41</v>
      </c>
      <c r="G1067" s="171">
        <v>0</v>
      </c>
      <c r="H1067" s="171">
        <v>0</v>
      </c>
      <c r="I1067" s="171">
        <v>0</v>
      </c>
      <c r="J1067" s="171">
        <v>6.5772144576286815E-2</v>
      </c>
      <c r="K1067" s="171">
        <v>16.468618462434399</v>
      </c>
      <c r="L1067" s="171">
        <v>21.871845561502461</v>
      </c>
      <c r="M1067" s="171">
        <v>21.814600862809041</v>
      </c>
      <c r="N1067" s="171">
        <v>30.80499932719826</v>
      </c>
      <c r="O1067" s="171">
        <v>43.484972196198548</v>
      </c>
      <c r="P1067" s="171">
        <v>61.260868196301487</v>
      </c>
      <c r="Q1067" s="171">
        <v>85.389188112409386</v>
      </c>
      <c r="R1067" s="171">
        <v>118.8084122483038</v>
      </c>
      <c r="S1067" s="171">
        <v>161.74514525303181</v>
      </c>
      <c r="T1067" s="171">
        <v>212.8261221751508</v>
      </c>
      <c r="U1067" s="172">
        <v>0.38460335661699552</v>
      </c>
    </row>
    <row r="1068" spans="1:21" x14ac:dyDescent="0.15">
      <c r="A1068" s="110" t="s">
        <v>215</v>
      </c>
      <c r="B1068" s="110" t="s">
        <v>153</v>
      </c>
      <c r="C1068" s="110" t="s">
        <v>515</v>
      </c>
      <c r="D1068" s="110" t="s">
        <v>515</v>
      </c>
      <c r="E1068" s="110" t="s">
        <v>18</v>
      </c>
      <c r="F1068" s="110" t="s">
        <v>18</v>
      </c>
      <c r="G1068" s="171">
        <v>2.7472703774910001</v>
      </c>
      <c r="H1068" s="171">
        <v>2.7405059675012979</v>
      </c>
      <c r="I1068" s="171">
        <v>4.1006123362673961</v>
      </c>
      <c r="J1068" s="171">
        <v>5.4810120480239011</v>
      </c>
      <c r="K1068" s="171">
        <v>16.403006436687651</v>
      </c>
      <c r="L1068" s="171">
        <v>16.36297672930359</v>
      </c>
      <c r="M1068" s="171">
        <v>21.760200361904278</v>
      </c>
      <c r="N1068" s="171">
        <v>30.442130898779681</v>
      </c>
      <c r="O1068" s="171">
        <v>42.448904366635247</v>
      </c>
      <c r="P1068" s="171">
        <v>59.065708919673682</v>
      </c>
      <c r="Q1068" s="171">
        <v>81.822460313152618</v>
      </c>
      <c r="R1068" s="171">
        <v>110.29870961522241</v>
      </c>
      <c r="S1068" s="171">
        <v>144.59792367941679</v>
      </c>
      <c r="T1068" s="171">
        <v>188.5779155551503</v>
      </c>
      <c r="U1068" s="172">
        <v>0.36136763069387928</v>
      </c>
    </row>
    <row r="1069" spans="1:21" x14ac:dyDescent="0.15">
      <c r="A1069" s="110" t="s">
        <v>215</v>
      </c>
      <c r="B1069" s="110" t="s">
        <v>30</v>
      </c>
      <c r="C1069" s="110" t="s">
        <v>515</v>
      </c>
      <c r="D1069" s="110" t="s">
        <v>509</v>
      </c>
      <c r="E1069" s="110" t="s">
        <v>18</v>
      </c>
      <c r="F1069" s="110" t="s">
        <v>41</v>
      </c>
      <c r="G1069" s="171">
        <v>11.042083510815919</v>
      </c>
      <c r="H1069" s="171">
        <v>13.217874441324589</v>
      </c>
      <c r="I1069" s="171">
        <v>15.382790114615091</v>
      </c>
      <c r="J1069" s="171">
        <v>31.924048192095601</v>
      </c>
      <c r="K1069" s="171">
        <v>31.870675248916861</v>
      </c>
      <c r="L1069" s="171">
        <v>31.817302305738121</v>
      </c>
      <c r="M1069" s="171">
        <v>53.520400723808557</v>
      </c>
      <c r="N1069" s="171">
        <v>74.384261797559361</v>
      </c>
      <c r="O1069" s="171">
        <v>103.1228087332705</v>
      </c>
      <c r="P1069" s="171">
        <v>142.73516783934741</v>
      </c>
      <c r="Q1069" s="171">
        <v>196.85998312630531</v>
      </c>
      <c r="R1069" s="171">
        <v>270.62364835960528</v>
      </c>
      <c r="S1069" s="171">
        <v>363.89770534061319</v>
      </c>
      <c r="T1069" s="171">
        <v>474.83400160904421</v>
      </c>
      <c r="U1069" s="172">
        <v>0.3659404908157029</v>
      </c>
    </row>
    <row r="1070" spans="1:21" x14ac:dyDescent="0.15">
      <c r="A1070" s="110" t="s">
        <v>215</v>
      </c>
      <c r="B1070" s="110" t="s">
        <v>47</v>
      </c>
      <c r="C1070" s="110" t="s">
        <v>515</v>
      </c>
      <c r="D1070" s="110" t="s">
        <v>510</v>
      </c>
      <c r="E1070" s="110" t="s">
        <v>18</v>
      </c>
      <c r="F1070" s="110" t="s">
        <v>2</v>
      </c>
      <c r="G1070" s="171">
        <v>7.729458457571142</v>
      </c>
      <c r="H1070" s="171">
        <v>8.8119162942163936</v>
      </c>
      <c r="I1070" s="171">
        <v>10.987707224725071</v>
      </c>
      <c r="J1070" s="171">
        <v>10.9620240960478</v>
      </c>
      <c r="K1070" s="171">
        <v>10.93533762445843</v>
      </c>
      <c r="L1070" s="171">
        <v>10.90865115286906</v>
      </c>
      <c r="M1070" s="171">
        <v>10.880100180952139</v>
      </c>
      <c r="N1070" s="171">
        <v>15.511968533008369</v>
      </c>
      <c r="O1070" s="171">
        <v>22.04520513749603</v>
      </c>
      <c r="P1070" s="171">
        <v>31.24745587342678</v>
      </c>
      <c r="Q1070" s="171">
        <v>44.125433397028452</v>
      </c>
      <c r="R1070" s="171">
        <v>62.153625174542853</v>
      </c>
      <c r="S1070" s="171">
        <v>85.373547398625902</v>
      </c>
      <c r="T1070" s="171">
        <v>113.32694458184289</v>
      </c>
      <c r="U1070" s="172">
        <v>0.39760921380001762</v>
      </c>
    </row>
    <row r="1071" spans="1:21" x14ac:dyDescent="0.15">
      <c r="A1071" s="110" t="s">
        <v>215</v>
      </c>
      <c r="B1071" s="110" t="s">
        <v>70</v>
      </c>
      <c r="C1071" s="110" t="s">
        <v>515</v>
      </c>
      <c r="D1071" s="110" t="s">
        <v>515</v>
      </c>
      <c r="E1071" s="110" t="s">
        <v>18</v>
      </c>
      <c r="F1071" s="110" t="s">
        <v>18</v>
      </c>
      <c r="G1071" s="171">
        <v>0.17115229441764671</v>
      </c>
      <c r="H1071" s="171">
        <v>0.17073087820044261</v>
      </c>
      <c r="I1071" s="171">
        <v>0.34061892396647708</v>
      </c>
      <c r="J1071" s="171">
        <v>11.301846843025279</v>
      </c>
      <c r="K1071" s="171">
        <v>11.482104505681351</v>
      </c>
      <c r="L1071" s="171">
        <v>11.45408371051251</v>
      </c>
      <c r="M1071" s="171">
        <v>66.368611103808064</v>
      </c>
      <c r="N1071" s="171">
        <v>84.005785027822967</v>
      </c>
      <c r="O1071" s="171">
        <v>105.9826896890787</v>
      </c>
      <c r="P1071" s="171">
        <v>133.42529719405329</v>
      </c>
      <c r="Q1071" s="171">
        <v>167.22823203261299</v>
      </c>
      <c r="R1071" s="171">
        <v>209.19592983274649</v>
      </c>
      <c r="S1071" s="171">
        <v>261.18940536696022</v>
      </c>
      <c r="T1071" s="171">
        <v>324.41059664499602</v>
      </c>
      <c r="U1071" s="172">
        <v>0.25443300412892672</v>
      </c>
    </row>
    <row r="1072" spans="1:21" x14ac:dyDescent="0.15">
      <c r="A1072" s="110" t="s">
        <v>215</v>
      </c>
      <c r="B1072" s="110" t="s">
        <v>113</v>
      </c>
      <c r="C1072" s="110" t="s">
        <v>515</v>
      </c>
      <c r="D1072" s="110" t="s">
        <v>509</v>
      </c>
      <c r="E1072" s="110" t="s">
        <v>18</v>
      </c>
      <c r="F1072" s="110" t="s">
        <v>41</v>
      </c>
      <c r="G1072" s="171">
        <v>2.5507212909984771</v>
      </c>
      <c r="H1072" s="171">
        <v>3.8166612449324751</v>
      </c>
      <c r="I1072" s="171">
        <v>5.0763207378229813</v>
      </c>
      <c r="J1072" s="171">
        <v>6.1606575419788649</v>
      </c>
      <c r="K1072" s="171">
        <v>1.093533762445843</v>
      </c>
      <c r="L1072" s="171">
        <v>1.090865115286906</v>
      </c>
      <c r="M1072" s="171">
        <v>1.0880100180952139</v>
      </c>
      <c r="N1072" s="171">
        <v>1.5221065449389839</v>
      </c>
      <c r="O1072" s="171">
        <v>2.1224452183317619</v>
      </c>
      <c r="P1072" s="171">
        <v>2.9532854459836848</v>
      </c>
      <c r="Q1072" s="171">
        <v>4.0911230156576313</v>
      </c>
      <c r="R1072" s="171">
        <v>5.6565530489551321</v>
      </c>
      <c r="S1072" s="171">
        <v>7.631557083080331</v>
      </c>
      <c r="T1072" s="171">
        <v>9.9527233209662658</v>
      </c>
      <c r="U1072" s="172">
        <v>0.37192339612576403</v>
      </c>
    </row>
    <row r="1073" spans="1:21" x14ac:dyDescent="0.15">
      <c r="A1073" s="110" t="s">
        <v>215</v>
      </c>
      <c r="B1073" s="110" t="s">
        <v>116</v>
      </c>
      <c r="C1073" s="110" t="s">
        <v>515</v>
      </c>
      <c r="D1073" s="110" t="s">
        <v>511</v>
      </c>
      <c r="E1073" s="110" t="s">
        <v>18</v>
      </c>
      <c r="F1073" s="110" t="s">
        <v>2</v>
      </c>
      <c r="G1073" s="171">
        <v>0</v>
      </c>
      <c r="H1073" s="171">
        <v>0</v>
      </c>
      <c r="I1073" s="171">
        <v>0</v>
      </c>
      <c r="J1073" s="171">
        <v>3.2886072288143411</v>
      </c>
      <c r="K1073" s="171">
        <v>14.215938911795959</v>
      </c>
      <c r="L1073" s="171">
        <v>14.181246498729781</v>
      </c>
      <c r="M1073" s="171">
        <v>14.14413023523778</v>
      </c>
      <c r="N1073" s="171">
        <v>19.78738508420679</v>
      </c>
      <c r="O1073" s="171">
        <v>27.5917878383129</v>
      </c>
      <c r="P1073" s="171">
        <v>38.392710797787899</v>
      </c>
      <c r="Q1073" s="171">
        <v>53.184599203549219</v>
      </c>
      <c r="R1073" s="171">
        <v>73.535189636416717</v>
      </c>
      <c r="S1073" s="171">
        <v>99.210242080044281</v>
      </c>
      <c r="T1073" s="171">
        <v>129.38540317256141</v>
      </c>
      <c r="U1073" s="172">
        <v>0.37192339612576403</v>
      </c>
    </row>
    <row r="1074" spans="1:21" x14ac:dyDescent="0.15">
      <c r="A1074" s="110" t="s">
        <v>215</v>
      </c>
      <c r="B1074" s="110" t="s">
        <v>33</v>
      </c>
      <c r="C1074" s="110" t="s">
        <v>515</v>
      </c>
      <c r="D1074" s="110" t="s">
        <v>515</v>
      </c>
      <c r="E1074" s="110" t="s">
        <v>18</v>
      </c>
      <c r="F1074" s="110" t="s">
        <v>18</v>
      </c>
      <c r="G1074" s="171">
        <v>0.85796988879039682</v>
      </c>
      <c r="H1074" s="171">
        <v>1.200733744040662</v>
      </c>
      <c r="I1074" s="171">
        <v>2.318406224416989</v>
      </c>
      <c r="J1074" s="171">
        <v>15.11663122844992</v>
      </c>
      <c r="K1074" s="171">
        <v>33.768322584327628</v>
      </c>
      <c r="L1074" s="171">
        <v>120.8896720760949</v>
      </c>
      <c r="M1074" s="171">
        <v>176.25762293142469</v>
      </c>
      <c r="N1074" s="171">
        <v>243.0438846696772</v>
      </c>
      <c r="O1074" s="171">
        <v>321.9583845482253</v>
      </c>
      <c r="P1074" s="171">
        <v>425.59084820278389</v>
      </c>
      <c r="Q1074" s="171">
        <v>560.08378427095579</v>
      </c>
      <c r="R1074" s="171">
        <v>735.67488540184854</v>
      </c>
      <c r="S1074" s="171">
        <v>964.44519889033234</v>
      </c>
      <c r="T1074" s="171">
        <v>1257.784763750383</v>
      </c>
      <c r="U1074" s="172">
        <v>0.32410562812684929</v>
      </c>
    </row>
    <row r="1075" spans="1:21" x14ac:dyDescent="0.15">
      <c r="A1075" s="110" t="s">
        <v>215</v>
      </c>
      <c r="B1075" s="110" t="s">
        <v>81</v>
      </c>
      <c r="C1075" s="110" t="s">
        <v>515</v>
      </c>
      <c r="D1075" s="110" t="s">
        <v>509</v>
      </c>
      <c r="E1075" s="110" t="s">
        <v>18</v>
      </c>
      <c r="F1075" s="110" t="s">
        <v>41</v>
      </c>
      <c r="G1075" s="171">
        <v>27.605208777039788</v>
      </c>
      <c r="H1075" s="171">
        <v>36.349154713642633</v>
      </c>
      <c r="I1075" s="171">
        <v>47.247141066317788</v>
      </c>
      <c r="J1075" s="171">
        <v>53.938639564603207</v>
      </c>
      <c r="K1075" s="171">
        <v>49.433193731364327</v>
      </c>
      <c r="L1075" s="171">
        <v>49.312557536544581</v>
      </c>
      <c r="M1075" s="171">
        <v>49.183492867994147</v>
      </c>
      <c r="N1075" s="171">
        <v>68.806826363966778</v>
      </c>
      <c r="O1075" s="171">
        <v>95.9451360946873</v>
      </c>
      <c r="P1075" s="171">
        <v>133.5032685856925</v>
      </c>
      <c r="Q1075" s="171">
        <v>184.9392159228033</v>
      </c>
      <c r="R1075" s="171">
        <v>255.70448057801681</v>
      </c>
      <c r="S1075" s="171">
        <v>344.98453794064642</v>
      </c>
      <c r="T1075" s="171">
        <v>449.91285772428017</v>
      </c>
      <c r="U1075" s="172">
        <v>0.37192339612576419</v>
      </c>
    </row>
    <row r="1076" spans="1:21" x14ac:dyDescent="0.15">
      <c r="A1076" s="110" t="s">
        <v>112</v>
      </c>
      <c r="B1076" s="110" t="s">
        <v>167</v>
      </c>
      <c r="C1076" s="110" t="s">
        <v>517</v>
      </c>
      <c r="D1076" s="110" t="s">
        <v>517</v>
      </c>
      <c r="E1076" s="110" t="s">
        <v>108</v>
      </c>
      <c r="F1076" s="110" t="s">
        <v>108</v>
      </c>
      <c r="G1076" s="171">
        <v>3.8520300000000001</v>
      </c>
      <c r="H1076" s="171">
        <v>2.478351457748361</v>
      </c>
      <c r="I1076" s="171">
        <v>4.1108336513865442</v>
      </c>
      <c r="J1076" s="171">
        <v>6.2992824910191434</v>
      </c>
      <c r="K1076" s="171">
        <v>12.028871386904269</v>
      </c>
      <c r="L1076" s="171">
        <v>18.544706959877399</v>
      </c>
      <c r="M1076" s="171">
        <v>30.46428050666599</v>
      </c>
      <c r="N1076" s="171">
        <v>42.60455665649431</v>
      </c>
      <c r="O1076" s="171">
        <v>56.882434990472007</v>
      </c>
      <c r="P1076" s="171">
        <v>74.95295223845099</v>
      </c>
      <c r="Q1076" s="171">
        <v>98.578493611986431</v>
      </c>
      <c r="R1076" s="171">
        <v>129.3940545036825</v>
      </c>
      <c r="S1076" s="171">
        <v>169.5302855399818</v>
      </c>
      <c r="T1076" s="171">
        <v>220.96386003120261</v>
      </c>
      <c r="U1076" s="172">
        <v>0.32718939632894012</v>
      </c>
    </row>
    <row r="1077" spans="1:21" x14ac:dyDescent="0.15">
      <c r="A1077" s="110" t="s">
        <v>112</v>
      </c>
      <c r="B1077" s="110" t="s">
        <v>181</v>
      </c>
      <c r="C1077" s="110" t="s">
        <v>517</v>
      </c>
      <c r="D1077" s="110" t="s">
        <v>517</v>
      </c>
      <c r="E1077" s="110" t="s">
        <v>108</v>
      </c>
      <c r="F1077" s="110" t="s">
        <v>108</v>
      </c>
      <c r="G1077" s="171">
        <v>0</v>
      </c>
      <c r="H1077" s="171">
        <v>0</v>
      </c>
      <c r="I1077" s="171">
        <v>10.979790735540989</v>
      </c>
      <c r="J1077" s="171">
        <v>10.9552738974246</v>
      </c>
      <c r="K1077" s="171">
        <v>10.93533762445843</v>
      </c>
      <c r="L1077" s="171">
        <v>10.90865115286906</v>
      </c>
      <c r="M1077" s="171">
        <v>10.95026894231068</v>
      </c>
      <c r="N1077" s="171">
        <v>13.952387241385811</v>
      </c>
      <c r="O1077" s="171">
        <v>17.655156611071639</v>
      </c>
      <c r="P1077" s="171">
        <v>22.22975914813016</v>
      </c>
      <c r="Q1077" s="171">
        <v>27.880299333582279</v>
      </c>
      <c r="R1077" s="171">
        <v>34.851016184719143</v>
      </c>
      <c r="S1077" s="171">
        <v>43.432667881997773</v>
      </c>
      <c r="T1077" s="171">
        <v>53.847630863328376</v>
      </c>
      <c r="U1077" s="172">
        <v>0.25551024013536222</v>
      </c>
    </row>
    <row r="1078" spans="1:21" x14ac:dyDescent="0.15">
      <c r="A1078" s="110" t="s">
        <v>112</v>
      </c>
      <c r="B1078" s="110" t="s">
        <v>194</v>
      </c>
      <c r="C1078" s="110" t="s">
        <v>517</v>
      </c>
      <c r="D1078" s="110" t="s">
        <v>517</v>
      </c>
      <c r="E1078" s="110" t="s">
        <v>108</v>
      </c>
      <c r="F1078" s="110" t="s">
        <v>108</v>
      </c>
      <c r="G1078" s="171">
        <v>24.6</v>
      </c>
      <c r="H1078" s="171">
        <v>24.529790735540981</v>
      </c>
      <c r="I1078" s="171">
        <v>27.204529154967219</v>
      </c>
      <c r="J1078" s="171">
        <v>32.865821692273791</v>
      </c>
      <c r="K1078" s="171">
        <v>38.273681685604508</v>
      </c>
      <c r="L1078" s="171">
        <v>109.08651152869059</v>
      </c>
      <c r="M1078" s="171">
        <v>173.2015027142821</v>
      </c>
      <c r="N1078" s="171">
        <v>243.22353468927739</v>
      </c>
      <c r="O1078" s="171">
        <v>327.28713997993748</v>
      </c>
      <c r="P1078" s="171">
        <v>436.42624818351538</v>
      </c>
      <c r="Q1078" s="171">
        <v>578.13662838078767</v>
      </c>
      <c r="R1078" s="171">
        <v>764.15086626317861</v>
      </c>
      <c r="S1078" s="171">
        <v>1007.922656262829</v>
      </c>
      <c r="T1078" s="171">
        <v>1322.366796695914</v>
      </c>
      <c r="U1078" s="172">
        <v>0.33694741466891948</v>
      </c>
    </row>
    <row r="1079" spans="1:21" x14ac:dyDescent="0.15">
      <c r="A1079" s="110" t="s">
        <v>112</v>
      </c>
      <c r="B1079" s="110" t="s">
        <v>79</v>
      </c>
      <c r="C1079" s="110" t="s">
        <v>517</v>
      </c>
      <c r="D1079" s="110" t="s">
        <v>517</v>
      </c>
      <c r="E1079" s="110" t="s">
        <v>108</v>
      </c>
      <c r="F1079" s="110" t="s">
        <v>108</v>
      </c>
      <c r="G1079" s="171">
        <v>88.4</v>
      </c>
      <c r="H1079" s="171">
        <v>66.089372206622954</v>
      </c>
      <c r="I1079" s="171">
        <v>65.878744413245911</v>
      </c>
      <c r="J1079" s="171">
        <v>69.827170774290039</v>
      </c>
      <c r="K1079" s="171">
        <v>69.705559509196434</v>
      </c>
      <c r="L1079" s="171">
        <v>81.542288300657233</v>
      </c>
      <c r="M1079" s="171">
        <v>183.60966300380551</v>
      </c>
      <c r="N1079" s="171">
        <v>234.73277625763339</v>
      </c>
      <c r="O1079" s="171">
        <v>298.36329784205719</v>
      </c>
      <c r="P1079" s="171">
        <v>377.28600213877962</v>
      </c>
      <c r="Q1079" s="171">
        <v>474.85908082558677</v>
      </c>
      <c r="R1079" s="171">
        <v>595.17350460077205</v>
      </c>
      <c r="S1079" s="171">
        <v>743.15313917276239</v>
      </c>
      <c r="T1079" s="171">
        <v>922.9967250258801</v>
      </c>
      <c r="U1079" s="172">
        <v>0.25946578904352008</v>
      </c>
    </row>
    <row r="1080" spans="1:21" x14ac:dyDescent="0.15">
      <c r="A1080" s="110" t="s">
        <v>112</v>
      </c>
      <c r="B1080" s="110" t="s">
        <v>100</v>
      </c>
      <c r="C1080" s="110" t="s">
        <v>517</v>
      </c>
      <c r="D1080" s="110" t="s">
        <v>44</v>
      </c>
      <c r="E1080" s="110" t="s">
        <v>108</v>
      </c>
      <c r="F1080" s="110" t="s">
        <v>44</v>
      </c>
      <c r="G1080" s="171">
        <v>8644.0095950000014</v>
      </c>
      <c r="H1080" s="171">
        <v>10953.6678367848</v>
      </c>
      <c r="I1080" s="171">
        <v>14549.984367435611</v>
      </c>
      <c r="J1080" s="171">
        <v>19710.114545588822</v>
      </c>
      <c r="K1080" s="171">
        <v>29819.83986246751</v>
      </c>
      <c r="L1080" s="171">
        <v>41222.680048740411</v>
      </c>
      <c r="M1080" s="171">
        <v>55647.204472883357</v>
      </c>
      <c r="N1080" s="171">
        <v>72599.529073468671</v>
      </c>
      <c r="O1080" s="171">
        <v>96928.269840627909</v>
      </c>
      <c r="P1080" s="171">
        <v>128751.5043564872</v>
      </c>
      <c r="Q1080" s="171">
        <v>170251.07181372499</v>
      </c>
      <c r="R1080" s="171">
        <v>223926.4821749519</v>
      </c>
      <c r="S1080" s="171">
        <v>293082.7311025266</v>
      </c>
      <c r="T1080" s="171">
        <v>381361.01461175142</v>
      </c>
      <c r="U1080" s="172">
        <v>0.31647700458556338</v>
      </c>
    </row>
    <row r="1081" spans="1:21" x14ac:dyDescent="0.15">
      <c r="A1081" s="110" t="s">
        <v>216</v>
      </c>
      <c r="B1081" s="110" t="s">
        <v>31</v>
      </c>
      <c r="C1081" s="110" t="s">
        <v>513</v>
      </c>
      <c r="D1081" s="110" t="s">
        <v>509</v>
      </c>
      <c r="E1081" s="110" t="s">
        <v>41</v>
      </c>
      <c r="F1081" s="110" t="s">
        <v>41</v>
      </c>
      <c r="G1081" s="171">
        <v>287.09417128121379</v>
      </c>
      <c r="H1081" s="171">
        <v>363.49154713642628</v>
      </c>
      <c r="I1081" s="171">
        <v>406.54516731482749</v>
      </c>
      <c r="J1081" s="171">
        <v>548.10120480239016</v>
      </c>
      <c r="K1081" s="171">
        <v>743.60295846317331</v>
      </c>
      <c r="L1081" s="171">
        <v>774.51423185370322</v>
      </c>
      <c r="M1081" s="171">
        <v>1044.489617371406</v>
      </c>
      <c r="N1081" s="171">
        <v>1310.941815363743</v>
      </c>
      <c r="O1081" s="171">
        <v>1641.221523624477</v>
      </c>
      <c r="P1081" s="171">
        <v>2051.8527359102632</v>
      </c>
      <c r="Q1081" s="171">
        <v>2560.2389338945832</v>
      </c>
      <c r="R1081" s="171">
        <v>3188.9286453655218</v>
      </c>
      <c r="S1081" s="171">
        <v>3965.1621796717441</v>
      </c>
      <c r="T1081" s="171">
        <v>4909.1711403258141</v>
      </c>
      <c r="U1081" s="172">
        <v>0.24742620629308371</v>
      </c>
    </row>
    <row r="1082" spans="1:21" x14ac:dyDescent="0.15">
      <c r="A1082" s="110" t="s">
        <v>216</v>
      </c>
      <c r="B1082" s="110" t="s">
        <v>113</v>
      </c>
      <c r="C1082" s="110" t="s">
        <v>513</v>
      </c>
      <c r="D1082" s="110" t="s">
        <v>509</v>
      </c>
      <c r="E1082" s="110" t="s">
        <v>41</v>
      </c>
      <c r="F1082" s="110" t="s">
        <v>41</v>
      </c>
      <c r="G1082" s="171">
        <v>22.084167021631831</v>
      </c>
      <c r="H1082" s="171">
        <v>22.029790735540981</v>
      </c>
      <c r="I1082" s="171">
        <v>87.901657797800539</v>
      </c>
      <c r="J1082" s="171">
        <v>65.77214457628682</v>
      </c>
      <c r="K1082" s="171">
        <v>65.612025746750589</v>
      </c>
      <c r="L1082" s="171">
        <v>65.451906917214359</v>
      </c>
      <c r="M1082" s="171">
        <v>76.160701266664987</v>
      </c>
      <c r="N1082" s="171">
        <v>95.589507370272884</v>
      </c>
      <c r="O1082" s="171">
        <v>119.6724027642848</v>
      </c>
      <c r="P1082" s="171">
        <v>149.61426199345669</v>
      </c>
      <c r="Q1082" s="171">
        <v>186.6840889298133</v>
      </c>
      <c r="R1082" s="171">
        <v>232.52604705790259</v>
      </c>
      <c r="S1082" s="171">
        <v>289.12640893439789</v>
      </c>
      <c r="T1082" s="171">
        <v>357.96039564875718</v>
      </c>
      <c r="U1082" s="172">
        <v>0.24742620629308371</v>
      </c>
    </row>
    <row r="1083" spans="1:21" x14ac:dyDescent="0.15">
      <c r="A1083" s="110" t="s">
        <v>216</v>
      </c>
      <c r="B1083" s="110" t="s">
        <v>139</v>
      </c>
      <c r="C1083" s="110" t="s">
        <v>513</v>
      </c>
      <c r="D1083" s="110" t="s">
        <v>513</v>
      </c>
      <c r="E1083" s="110" t="s">
        <v>41</v>
      </c>
      <c r="F1083" s="110" t="s">
        <v>41</v>
      </c>
      <c r="G1083" s="171">
        <v>224.0500869184815</v>
      </c>
      <c r="H1083" s="171">
        <v>321.32864354013452</v>
      </c>
      <c r="I1083" s="171">
        <v>317.76686579004928</v>
      </c>
      <c r="J1083" s="171">
        <v>382.70881926562532</v>
      </c>
      <c r="K1083" s="171">
        <v>564.89620597400472</v>
      </c>
      <c r="L1083" s="171">
        <v>1065.413208369692</v>
      </c>
      <c r="M1083" s="171">
        <v>1400.012522619018</v>
      </c>
      <c r="N1083" s="171">
        <v>1680.080239792662</v>
      </c>
      <c r="O1083" s="171">
        <v>2088.6063402663508</v>
      </c>
      <c r="P1083" s="171">
        <v>2616.534568044046</v>
      </c>
      <c r="Q1083" s="171">
        <v>3270.5352086695948</v>
      </c>
      <c r="R1083" s="171">
        <v>4079.359745316905</v>
      </c>
      <c r="S1083" s="171">
        <v>5077.5959329143752</v>
      </c>
      <c r="T1083" s="171">
        <v>6291.2812906228364</v>
      </c>
      <c r="U1083" s="172">
        <v>0.23945167177628651</v>
      </c>
    </row>
    <row r="1084" spans="1:21" x14ac:dyDescent="0.15">
      <c r="A1084" s="110" t="s">
        <v>216</v>
      </c>
      <c r="B1084" s="110" t="s">
        <v>36</v>
      </c>
      <c r="C1084" s="110" t="s">
        <v>513</v>
      </c>
      <c r="D1084" s="110" t="s">
        <v>513</v>
      </c>
      <c r="E1084" s="110" t="s">
        <v>41</v>
      </c>
      <c r="F1084" s="110" t="s">
        <v>41</v>
      </c>
      <c r="G1084" s="171">
        <v>0</v>
      </c>
      <c r="H1084" s="171">
        <v>0</v>
      </c>
      <c r="I1084" s="171">
        <v>0</v>
      </c>
      <c r="J1084" s="171">
        <v>0</v>
      </c>
      <c r="K1084" s="171">
        <v>21.870675248916861</v>
      </c>
      <c r="L1084" s="171">
        <v>21.817302305738121</v>
      </c>
      <c r="M1084" s="171">
        <v>21.760200361904278</v>
      </c>
      <c r="N1084" s="171">
        <v>27.311287820077968</v>
      </c>
      <c r="O1084" s="171">
        <v>34.192115075509939</v>
      </c>
      <c r="P1084" s="171">
        <v>42.746931998130478</v>
      </c>
      <c r="Q1084" s="171">
        <v>53.338311122803809</v>
      </c>
      <c r="R1084" s="171">
        <v>66.436013445115037</v>
      </c>
      <c r="S1084" s="171">
        <v>82.607545409828006</v>
      </c>
      <c r="T1084" s="171">
        <v>102.2743987567878</v>
      </c>
      <c r="U1084" s="172">
        <v>0.24742620629308371</v>
      </c>
    </row>
    <row r="1085" spans="1:21" x14ac:dyDescent="0.15">
      <c r="A1085" s="110" t="s">
        <v>216</v>
      </c>
      <c r="B1085" s="110" t="s">
        <v>53</v>
      </c>
      <c r="C1085" s="110" t="s">
        <v>513</v>
      </c>
      <c r="D1085" s="110" t="s">
        <v>513</v>
      </c>
      <c r="E1085" s="110" t="s">
        <v>41</v>
      </c>
      <c r="F1085" s="110" t="s">
        <v>41</v>
      </c>
      <c r="G1085" s="171">
        <v>99.378751597343253</v>
      </c>
      <c r="H1085" s="171">
        <v>132.17874441324591</v>
      </c>
      <c r="I1085" s="171">
        <v>120.86477947197579</v>
      </c>
      <c r="J1085" s="171">
        <v>142.50631324862141</v>
      </c>
      <c r="K1085" s="171">
        <v>296.83607724025183</v>
      </c>
      <c r="L1085" s="171">
        <v>459.98548804467902</v>
      </c>
      <c r="M1085" s="171">
        <v>459.04330597142058</v>
      </c>
      <c r="N1085" s="171">
        <v>610.37481069972728</v>
      </c>
      <c r="O1085" s="171">
        <v>800.82532673325875</v>
      </c>
      <c r="P1085" s="171">
        <v>1014.595626391926</v>
      </c>
      <c r="Q1085" s="171">
        <v>1280.2403096013461</v>
      </c>
      <c r="R1085" s="171">
        <v>1608.9027955576371</v>
      </c>
      <c r="S1085" s="171">
        <v>2013.679696686241</v>
      </c>
      <c r="T1085" s="171">
        <v>2505.1702428833019</v>
      </c>
      <c r="U1085" s="172">
        <v>0.2743342901733905</v>
      </c>
    </row>
    <row r="1086" spans="1:21" x14ac:dyDescent="0.15">
      <c r="A1086" s="110" t="s">
        <v>217</v>
      </c>
      <c r="B1086" s="110" t="s">
        <v>21</v>
      </c>
      <c r="C1086" s="110" t="s">
        <v>511</v>
      </c>
      <c r="D1086" s="110" t="s">
        <v>511</v>
      </c>
      <c r="E1086" s="110" t="s">
        <v>2</v>
      </c>
      <c r="F1086" s="110" t="s">
        <v>2</v>
      </c>
      <c r="G1086" s="171">
        <v>20.979958670550239</v>
      </c>
      <c r="H1086" s="171">
        <v>55.074476838852462</v>
      </c>
      <c r="I1086" s="171">
        <v>109.87707224725069</v>
      </c>
      <c r="J1086" s="171">
        <v>142.50631324862141</v>
      </c>
      <c r="K1086" s="171">
        <v>168.41919941665981</v>
      </c>
      <c r="L1086" s="171">
        <v>234.68599978668479</v>
      </c>
      <c r="M1086" s="171">
        <v>309.14484513904068</v>
      </c>
      <c r="N1086" s="171">
        <v>416.91718672615087</v>
      </c>
      <c r="O1086" s="171">
        <v>531.10160433176475</v>
      </c>
      <c r="P1086" s="171">
        <v>671.1084807026466</v>
      </c>
      <c r="Q1086" s="171">
        <v>839.52451283328116</v>
      </c>
      <c r="R1086" s="171">
        <v>1048.7411601802551</v>
      </c>
      <c r="S1086" s="171">
        <v>1306.869498076594</v>
      </c>
      <c r="T1086" s="171">
        <v>1621.393930676935</v>
      </c>
      <c r="U1086" s="172">
        <v>0.26712096415553138</v>
      </c>
    </row>
    <row r="1087" spans="1:21" x14ac:dyDescent="0.15">
      <c r="A1087" s="110" t="s">
        <v>217</v>
      </c>
      <c r="B1087" s="110" t="s">
        <v>31</v>
      </c>
      <c r="C1087" s="110" t="s">
        <v>511</v>
      </c>
      <c r="D1087" s="110" t="s">
        <v>509</v>
      </c>
      <c r="E1087" s="110" t="s">
        <v>2</v>
      </c>
      <c r="F1087" s="110" t="s">
        <v>41</v>
      </c>
      <c r="G1087" s="171">
        <v>22.084167021631831</v>
      </c>
      <c r="H1087" s="171">
        <v>22.029790735540981</v>
      </c>
      <c r="I1087" s="171">
        <v>32.963121674175213</v>
      </c>
      <c r="J1087" s="171">
        <v>49.329108432215108</v>
      </c>
      <c r="K1087" s="171">
        <v>53.583154359846311</v>
      </c>
      <c r="L1087" s="171">
        <v>54.543255764345297</v>
      </c>
      <c r="M1087" s="171">
        <v>54.400500904760698</v>
      </c>
      <c r="N1087" s="171">
        <v>73.384354351789767</v>
      </c>
      <c r="O1087" s="171">
        <v>95.011272387407701</v>
      </c>
      <c r="P1087" s="171">
        <v>122.8627371520774</v>
      </c>
      <c r="Q1087" s="171">
        <v>157.14888499718899</v>
      </c>
      <c r="R1087" s="171">
        <v>200.69849183288261</v>
      </c>
      <c r="S1087" s="171">
        <v>255.63048425203411</v>
      </c>
      <c r="T1087" s="171">
        <v>324.04590766743678</v>
      </c>
      <c r="U1087" s="172">
        <v>0.29037162988295551</v>
      </c>
    </row>
    <row r="1088" spans="1:21" x14ac:dyDescent="0.15">
      <c r="A1088" s="110" t="s">
        <v>217</v>
      </c>
      <c r="B1088" s="110" t="s">
        <v>38</v>
      </c>
      <c r="C1088" s="110" t="s">
        <v>511</v>
      </c>
      <c r="D1088" s="110" t="s">
        <v>511</v>
      </c>
      <c r="E1088" s="110" t="s">
        <v>2</v>
      </c>
      <c r="F1088" s="110" t="s">
        <v>2</v>
      </c>
      <c r="G1088" s="171">
        <v>0</v>
      </c>
      <c r="H1088" s="171">
        <v>0</v>
      </c>
      <c r="I1088" s="171">
        <v>0</v>
      </c>
      <c r="J1088" s="171">
        <v>0</v>
      </c>
      <c r="K1088" s="171">
        <v>2.187067524891686</v>
      </c>
      <c r="L1088" s="171">
        <v>2.181730230573812</v>
      </c>
      <c r="M1088" s="171">
        <v>9.7920901628569261</v>
      </c>
      <c r="N1088" s="171">
        <v>13.205698587558521</v>
      </c>
      <c r="O1088" s="171">
        <v>16.822011135507481</v>
      </c>
      <c r="P1088" s="171">
        <v>21.256041459257041</v>
      </c>
      <c r="Q1088" s="171">
        <v>26.589646839391541</v>
      </c>
      <c r="R1088" s="171">
        <v>33.215388505420933</v>
      </c>
      <c r="S1088" s="171">
        <v>41.390172894362223</v>
      </c>
      <c r="T1088" s="171">
        <v>51.351040334655323</v>
      </c>
      <c r="U1088" s="172">
        <v>0.26709900235034539</v>
      </c>
    </row>
    <row r="1089" spans="1:21" x14ac:dyDescent="0.15">
      <c r="A1089" s="110" t="s">
        <v>217</v>
      </c>
      <c r="B1089" s="110" t="s">
        <v>113</v>
      </c>
      <c r="C1089" s="110" t="s">
        <v>511</v>
      </c>
      <c r="D1089" s="110" t="s">
        <v>509</v>
      </c>
      <c r="E1089" s="110" t="s">
        <v>2</v>
      </c>
      <c r="F1089" s="110" t="s">
        <v>41</v>
      </c>
      <c r="G1089" s="171">
        <v>17.66733361730547</v>
      </c>
      <c r="H1089" s="171">
        <v>22.029790735540981</v>
      </c>
      <c r="I1089" s="171">
        <v>21.975414449450131</v>
      </c>
      <c r="J1089" s="171">
        <v>21.924048192095601</v>
      </c>
      <c r="K1089" s="171">
        <v>24.057742773808549</v>
      </c>
      <c r="L1089" s="171">
        <v>32.725953458607179</v>
      </c>
      <c r="M1089" s="171">
        <v>32.640300542856423</v>
      </c>
      <c r="N1089" s="171">
        <v>44.030612611073863</v>
      </c>
      <c r="O1089" s="171">
        <v>57.006763432444643</v>
      </c>
      <c r="P1089" s="171">
        <v>73.71764229124642</v>
      </c>
      <c r="Q1089" s="171">
        <v>94.289330998313389</v>
      </c>
      <c r="R1089" s="171">
        <v>120.4190950997296</v>
      </c>
      <c r="S1089" s="171">
        <v>153.37829055122049</v>
      </c>
      <c r="T1089" s="171">
        <v>194.4275446004622</v>
      </c>
      <c r="U1089" s="172">
        <v>0.29037162988295551</v>
      </c>
    </row>
    <row r="1090" spans="1:21" x14ac:dyDescent="0.15">
      <c r="A1090" s="110" t="s">
        <v>217</v>
      </c>
      <c r="B1090" s="110" t="s">
        <v>36</v>
      </c>
      <c r="C1090" s="110" t="s">
        <v>511</v>
      </c>
      <c r="D1090" s="110" t="s">
        <v>513</v>
      </c>
      <c r="E1090" s="110" t="s">
        <v>2</v>
      </c>
      <c r="F1090" s="110" t="s">
        <v>41</v>
      </c>
      <c r="G1090" s="171">
        <v>1.1042083510815921</v>
      </c>
      <c r="H1090" s="171">
        <v>1.101489536777049</v>
      </c>
      <c r="I1090" s="171">
        <v>14.82021950470917</v>
      </c>
      <c r="J1090" s="171">
        <v>18.306580240399828</v>
      </c>
      <c r="K1090" s="171">
        <v>26.24481029870023</v>
      </c>
      <c r="L1090" s="171">
        <v>26.180762766885739</v>
      </c>
      <c r="M1090" s="171">
        <v>31.552290524761212</v>
      </c>
      <c r="N1090" s="171">
        <v>42.562925524038079</v>
      </c>
      <c r="O1090" s="171">
        <v>55.106537984696487</v>
      </c>
      <c r="P1090" s="171">
        <v>71.260387548204889</v>
      </c>
      <c r="Q1090" s="171">
        <v>91.146353298369633</v>
      </c>
      <c r="R1090" s="171">
        <v>116.40512526307189</v>
      </c>
      <c r="S1090" s="171">
        <v>148.26568086617979</v>
      </c>
      <c r="T1090" s="171">
        <v>187.94662644711349</v>
      </c>
      <c r="U1090" s="172">
        <v>0.29037162988295551</v>
      </c>
    </row>
    <row r="1091" spans="1:21" x14ac:dyDescent="0.15">
      <c r="A1091" s="110" t="s">
        <v>217</v>
      </c>
      <c r="B1091" s="110" t="s">
        <v>116</v>
      </c>
      <c r="C1091" s="110" t="s">
        <v>511</v>
      </c>
      <c r="D1091" s="110" t="s">
        <v>511</v>
      </c>
      <c r="E1091" s="110" t="s">
        <v>2</v>
      </c>
      <c r="F1091" s="110" t="s">
        <v>2</v>
      </c>
      <c r="G1091" s="171">
        <v>0</v>
      </c>
      <c r="H1091" s="171">
        <v>0</v>
      </c>
      <c r="I1091" s="171">
        <v>0</v>
      </c>
      <c r="J1091" s="171">
        <v>0</v>
      </c>
      <c r="K1091" s="171">
        <v>0</v>
      </c>
      <c r="L1091" s="171">
        <v>0</v>
      </c>
      <c r="M1091" s="171">
        <v>2.1760200361904278</v>
      </c>
      <c r="N1091" s="171">
        <v>2.9345996861241148</v>
      </c>
      <c r="O1091" s="171">
        <v>3.7382246967794401</v>
      </c>
      <c r="P1091" s="171">
        <v>4.7235647687237856</v>
      </c>
      <c r="Q1091" s="171">
        <v>5.9088104087536761</v>
      </c>
      <c r="R1091" s="171">
        <v>7.3811974456490947</v>
      </c>
      <c r="S1091" s="171">
        <v>9.1978161987471569</v>
      </c>
      <c r="T1091" s="171">
        <v>11.411342296590069</v>
      </c>
      <c r="U1091" s="172">
        <v>0.26709900235034523</v>
      </c>
    </row>
    <row r="1092" spans="1:21" x14ac:dyDescent="0.15">
      <c r="A1092" s="110" t="s">
        <v>217</v>
      </c>
      <c r="B1092" s="110" t="s">
        <v>100</v>
      </c>
      <c r="C1092" s="110" t="s">
        <v>511</v>
      </c>
      <c r="D1092" s="110" t="s">
        <v>44</v>
      </c>
      <c r="E1092" s="110" t="s">
        <v>2</v>
      </c>
      <c r="F1092" s="110" t="s">
        <v>44</v>
      </c>
      <c r="G1092" s="171">
        <v>24.84468789933581</v>
      </c>
      <c r="H1092" s="171">
        <v>24.783514577483611</v>
      </c>
      <c r="I1092" s="171">
        <v>32.963121674175213</v>
      </c>
      <c r="J1092" s="171">
        <v>36.174679516957752</v>
      </c>
      <c r="K1092" s="171">
        <v>47.021951785171247</v>
      </c>
      <c r="L1092" s="171">
        <v>54.543255764345297</v>
      </c>
      <c r="M1092" s="171">
        <v>54.400500904760698</v>
      </c>
      <c r="N1092" s="171">
        <v>71.559786192694929</v>
      </c>
      <c r="O1092" s="171">
        <v>93.048238047738494</v>
      </c>
      <c r="P1092" s="171">
        <v>116.0645638378071</v>
      </c>
      <c r="Q1092" s="171">
        <v>141.9217898577929</v>
      </c>
      <c r="R1092" s="171">
        <v>173.32153277821271</v>
      </c>
      <c r="S1092" s="171">
        <v>211.19656466165051</v>
      </c>
      <c r="T1092" s="171">
        <v>256.32536741629849</v>
      </c>
      <c r="U1092" s="172">
        <v>0.24787134722680951</v>
      </c>
    </row>
    <row r="1093" spans="1:21" x14ac:dyDescent="0.15">
      <c r="A1093" s="110" t="s">
        <v>218</v>
      </c>
      <c r="B1093" s="110" t="s">
        <v>23</v>
      </c>
      <c r="C1093" s="110" t="s">
        <v>513</v>
      </c>
      <c r="D1093" s="110" t="s">
        <v>513</v>
      </c>
      <c r="E1093" s="110" t="s">
        <v>41</v>
      </c>
      <c r="F1093" s="110" t="s">
        <v>41</v>
      </c>
      <c r="G1093" s="171">
        <v>44.16833404326367</v>
      </c>
      <c r="H1093" s="171">
        <v>55.074476838852462</v>
      </c>
      <c r="I1093" s="171">
        <v>65.926243348350411</v>
      </c>
      <c r="J1093" s="171">
        <v>87.696192768382417</v>
      </c>
      <c r="K1093" s="171">
        <v>109.3533762445843</v>
      </c>
      <c r="L1093" s="171">
        <v>109.08651152869059</v>
      </c>
      <c r="M1093" s="171">
        <v>108.8010018095214</v>
      </c>
      <c r="N1093" s="171">
        <v>136.1314401305801</v>
      </c>
      <c r="O1093" s="171">
        <v>169.85821733182701</v>
      </c>
      <c r="P1093" s="171">
        <v>211.8860012707805</v>
      </c>
      <c r="Q1093" s="171">
        <v>263.72525043906182</v>
      </c>
      <c r="R1093" s="171">
        <v>328.18883632964969</v>
      </c>
      <c r="S1093" s="171">
        <v>407.12614132229407</v>
      </c>
      <c r="T1093" s="171">
        <v>502.89942458273907</v>
      </c>
      <c r="U1093" s="172">
        <v>0.24445248892159799</v>
      </c>
    </row>
    <row r="1094" spans="1:21" x14ac:dyDescent="0.15">
      <c r="A1094" s="110" t="s">
        <v>218</v>
      </c>
      <c r="B1094" s="110" t="s">
        <v>46</v>
      </c>
      <c r="C1094" s="110" t="s">
        <v>513</v>
      </c>
      <c r="D1094" s="110" t="s">
        <v>513</v>
      </c>
      <c r="E1094" s="110" t="s">
        <v>41</v>
      </c>
      <c r="F1094" s="110" t="s">
        <v>41</v>
      </c>
      <c r="G1094" s="171">
        <v>1</v>
      </c>
      <c r="H1094" s="171">
        <v>2</v>
      </c>
      <c r="I1094" s="171">
        <v>2</v>
      </c>
      <c r="J1094" s="171">
        <v>1</v>
      </c>
      <c r="K1094" s="171">
        <v>1</v>
      </c>
      <c r="L1094" s="171">
        <v>1</v>
      </c>
      <c r="M1094" s="171">
        <v>109.8010018095214</v>
      </c>
      <c r="N1094" s="171">
        <v>137.49164877409009</v>
      </c>
      <c r="O1094" s="171">
        <v>171.68286659238919</v>
      </c>
      <c r="P1094" s="171">
        <v>214.30122489657441</v>
      </c>
      <c r="Q1094" s="171">
        <v>266.88148237412332</v>
      </c>
      <c r="R1094" s="171">
        <v>332.26298898354258</v>
      </c>
      <c r="S1094" s="171">
        <v>412.32346035228142</v>
      </c>
      <c r="T1094" s="171">
        <v>509.45492165703769</v>
      </c>
      <c r="U1094" s="172">
        <v>0.24512859925878619</v>
      </c>
    </row>
    <row r="1095" spans="1:21" x14ac:dyDescent="0.15">
      <c r="A1095" s="110" t="s">
        <v>218</v>
      </c>
      <c r="B1095" s="110" t="s">
        <v>127</v>
      </c>
      <c r="C1095" s="110" t="s">
        <v>513</v>
      </c>
      <c r="D1095" s="110" t="s">
        <v>513</v>
      </c>
      <c r="E1095" s="110" t="s">
        <v>41</v>
      </c>
      <c r="F1095" s="110" t="s">
        <v>41</v>
      </c>
      <c r="G1095" s="171">
        <v>68.460917767058689</v>
      </c>
      <c r="H1095" s="171">
        <v>90.322142015718043</v>
      </c>
      <c r="I1095" s="171">
        <v>120.86477947197579</v>
      </c>
      <c r="J1095" s="171">
        <v>131.54428915257361</v>
      </c>
      <c r="K1095" s="171">
        <v>153.094726742418</v>
      </c>
      <c r="L1095" s="171">
        <v>185.44706959877399</v>
      </c>
      <c r="M1095" s="171">
        <v>195.84180325713851</v>
      </c>
      <c r="N1095" s="171">
        <v>233.3681830809943</v>
      </c>
      <c r="O1095" s="171">
        <v>288.76048604631347</v>
      </c>
      <c r="P1095" s="171">
        <v>360.20809398837372</v>
      </c>
      <c r="Q1095" s="171">
        <v>448.33528042213862</v>
      </c>
      <c r="R1095" s="171">
        <v>557.92395200044643</v>
      </c>
      <c r="S1095" s="171">
        <v>692.11807528111672</v>
      </c>
      <c r="T1095" s="171">
        <v>854.93351193738874</v>
      </c>
      <c r="U1095" s="172">
        <v>0.234333227914896</v>
      </c>
    </row>
    <row r="1096" spans="1:21" x14ac:dyDescent="0.15">
      <c r="A1096" s="110" t="s">
        <v>124</v>
      </c>
      <c r="B1096" s="110" t="s">
        <v>30</v>
      </c>
      <c r="C1096" s="110" t="s">
        <v>514</v>
      </c>
      <c r="D1096" s="110" t="s">
        <v>509</v>
      </c>
      <c r="E1096" s="110" t="s">
        <v>18</v>
      </c>
      <c r="F1096" s="110" t="s">
        <v>41</v>
      </c>
      <c r="G1096" s="171">
        <v>276.05208777039792</v>
      </c>
      <c r="H1096" s="171">
        <v>440.5958147108197</v>
      </c>
      <c r="I1096" s="171">
        <v>659.26243348350408</v>
      </c>
      <c r="J1096" s="171">
        <v>877.18336057056433</v>
      </c>
      <c r="K1096" s="171">
        <v>1093.754656265857</v>
      </c>
      <c r="L1096" s="171">
        <v>2400.123608384481</v>
      </c>
      <c r="M1096" s="171">
        <v>2829.0458250712122</v>
      </c>
      <c r="N1096" s="171">
        <v>4043.7284600177518</v>
      </c>
      <c r="O1096" s="171">
        <v>5747.534236063374</v>
      </c>
      <c r="P1096" s="171">
        <v>8126.6062807730232</v>
      </c>
      <c r="Q1096" s="171">
        <v>11433.87715669474</v>
      </c>
      <c r="R1096" s="171">
        <v>16013.871171528121</v>
      </c>
      <c r="S1096" s="171">
        <v>21831.232922429019</v>
      </c>
      <c r="T1096" s="171">
        <v>28764.778712587049</v>
      </c>
      <c r="U1096" s="172">
        <v>0.3927998847012919</v>
      </c>
    </row>
    <row r="1097" spans="1:21" x14ac:dyDescent="0.15">
      <c r="A1097" s="110" t="s">
        <v>124</v>
      </c>
      <c r="B1097" s="110" t="s">
        <v>190</v>
      </c>
      <c r="C1097" s="110" t="s">
        <v>514</v>
      </c>
      <c r="D1097" s="110" t="s">
        <v>515</v>
      </c>
      <c r="E1097" s="110" t="s">
        <v>18</v>
      </c>
      <c r="F1097" s="110" t="s">
        <v>18</v>
      </c>
      <c r="G1097" s="171">
        <v>8.2683121328989575</v>
      </c>
      <c r="H1097" s="171">
        <v>10.450932724940641</v>
      </c>
      <c r="I1097" s="171">
        <v>15.382790114615091</v>
      </c>
      <c r="J1097" s="171">
        <v>15.346833734466919</v>
      </c>
      <c r="K1097" s="171">
        <v>4.3741350497833729</v>
      </c>
      <c r="L1097" s="171">
        <v>6.5451906917214364</v>
      </c>
      <c r="M1097" s="171">
        <v>6.5280601085712844</v>
      </c>
      <c r="N1097" s="171">
        <v>9.2525656635930673</v>
      </c>
      <c r="O1097" s="171">
        <v>13.10011339620354</v>
      </c>
      <c r="P1097" s="171">
        <v>18.526152907321499</v>
      </c>
      <c r="Q1097" s="171">
        <v>26.161993082467681</v>
      </c>
      <c r="R1097" s="171">
        <v>35.96535144284725</v>
      </c>
      <c r="S1097" s="171">
        <v>48.100694630246807</v>
      </c>
      <c r="T1097" s="171">
        <v>63.97764493750298</v>
      </c>
      <c r="U1097" s="172">
        <v>0.38549926802385093</v>
      </c>
    </row>
    <row r="1098" spans="1:21" x14ac:dyDescent="0.15">
      <c r="A1098" s="110" t="s">
        <v>124</v>
      </c>
      <c r="B1098" s="110" t="s">
        <v>31</v>
      </c>
      <c r="C1098" s="110" t="s">
        <v>514</v>
      </c>
      <c r="D1098" s="110" t="s">
        <v>509</v>
      </c>
      <c r="E1098" s="110" t="s">
        <v>18</v>
      </c>
      <c r="F1098" s="110" t="s">
        <v>41</v>
      </c>
      <c r="G1098" s="171">
        <v>0</v>
      </c>
      <c r="H1098" s="171">
        <v>0</v>
      </c>
      <c r="I1098" s="171">
        <v>0</v>
      </c>
      <c r="J1098" s="171">
        <v>0</v>
      </c>
      <c r="K1098" s="171">
        <v>874.82700995667449</v>
      </c>
      <c r="L1098" s="171">
        <v>1309.0381383442871</v>
      </c>
      <c r="M1098" s="171">
        <v>1632.0150271428211</v>
      </c>
      <c r="N1098" s="171">
        <v>2332.73902951641</v>
      </c>
      <c r="O1098" s="171">
        <v>3315.627537435576</v>
      </c>
      <c r="P1098" s="171">
        <v>4688.0624740537596</v>
      </c>
      <c r="Q1098" s="171">
        <v>6595.9551354249033</v>
      </c>
      <c r="R1098" s="171">
        <v>9238.0541039858326</v>
      </c>
      <c r="S1098" s="171">
        <v>12593.963616535761</v>
      </c>
      <c r="T1098" s="171">
        <v>16593.775433170409</v>
      </c>
      <c r="U1098" s="172">
        <v>0.3927998847012919</v>
      </c>
    </row>
    <row r="1099" spans="1:21" x14ac:dyDescent="0.15">
      <c r="A1099" s="110" t="s">
        <v>124</v>
      </c>
      <c r="B1099" s="110" t="s">
        <v>214</v>
      </c>
      <c r="C1099" s="110" t="s">
        <v>514</v>
      </c>
      <c r="D1099" s="110" t="s">
        <v>515</v>
      </c>
      <c r="E1099" s="110" t="s">
        <v>18</v>
      </c>
      <c r="F1099" s="110" t="s">
        <v>18</v>
      </c>
      <c r="G1099" s="171">
        <v>3.7763925606990441</v>
      </c>
      <c r="H1099" s="171">
        <v>6.8777006676358958</v>
      </c>
      <c r="I1099" s="171">
        <v>9.8889365022525606</v>
      </c>
      <c r="J1099" s="171">
        <v>14.250631324862139</v>
      </c>
      <c r="K1099" s="171">
        <v>14.215938911795959</v>
      </c>
      <c r="L1099" s="171">
        <v>14.181246498729781</v>
      </c>
      <c r="M1099" s="171">
        <v>16.320150271428211</v>
      </c>
      <c r="N1099" s="171">
        <v>23.04613415999869</v>
      </c>
      <c r="O1099" s="171">
        <v>32.532398151769492</v>
      </c>
      <c r="P1099" s="171">
        <v>45.831073463567201</v>
      </c>
      <c r="Q1099" s="171">
        <v>63.882185620256401</v>
      </c>
      <c r="R1099" s="171">
        <v>86.658794971269941</v>
      </c>
      <c r="S1099" s="171">
        <v>114.6375881830124</v>
      </c>
      <c r="T1099" s="171">
        <v>150.8414568507435</v>
      </c>
      <c r="U1099" s="172">
        <v>0.37395002984239389</v>
      </c>
    </row>
    <row r="1100" spans="1:21" x14ac:dyDescent="0.15">
      <c r="A1100" s="110" t="s">
        <v>124</v>
      </c>
      <c r="B1100" s="110" t="s">
        <v>34</v>
      </c>
      <c r="C1100" s="110" t="s">
        <v>514</v>
      </c>
      <c r="D1100" s="110" t="s">
        <v>509</v>
      </c>
      <c r="E1100" s="110" t="s">
        <v>18</v>
      </c>
      <c r="F1100" s="110" t="s">
        <v>41</v>
      </c>
      <c r="G1100" s="171">
        <v>220.84167021631831</v>
      </c>
      <c r="H1100" s="171">
        <v>440.5958147108197</v>
      </c>
      <c r="I1100" s="171">
        <v>604.32389735987874</v>
      </c>
      <c r="J1100" s="171">
        <v>769.53409154255576</v>
      </c>
      <c r="K1100" s="171">
        <v>1186.36745372615</v>
      </c>
      <c r="L1100" s="171">
        <v>1613.401598805435</v>
      </c>
      <c r="M1100" s="171">
        <v>2036.367067215202</v>
      </c>
      <c r="N1100" s="171">
        <v>2875.8868781202782</v>
      </c>
      <c r="O1100" s="171">
        <v>4041.8213403930781</v>
      </c>
      <c r="P1100" s="171">
        <v>5652.4029304449987</v>
      </c>
      <c r="Q1100" s="171">
        <v>7867.8314338163054</v>
      </c>
      <c r="R1100" s="171">
        <v>10904.17097928146</v>
      </c>
      <c r="S1100" s="171">
        <v>14761.072750106539</v>
      </c>
      <c r="T1100" s="171">
        <v>19392.32032665774</v>
      </c>
      <c r="U1100" s="172">
        <v>0.37982756266378209</v>
      </c>
    </row>
    <row r="1101" spans="1:21" x14ac:dyDescent="0.15">
      <c r="A1101" s="110" t="s">
        <v>124</v>
      </c>
      <c r="B1101" s="110" t="s">
        <v>81</v>
      </c>
      <c r="C1101" s="110" t="s">
        <v>514</v>
      </c>
      <c r="D1101" s="110" t="s">
        <v>509</v>
      </c>
      <c r="E1101" s="110" t="s">
        <v>18</v>
      </c>
      <c r="F1101" s="110" t="s">
        <v>41</v>
      </c>
      <c r="G1101" s="171">
        <v>209.79958670550241</v>
      </c>
      <c r="H1101" s="171">
        <v>440.5958147108197</v>
      </c>
      <c r="I1101" s="171">
        <v>605.32389735987874</v>
      </c>
      <c r="J1101" s="171">
        <v>768.34168672334613</v>
      </c>
      <c r="K1101" s="171">
        <v>1</v>
      </c>
      <c r="L1101" s="171">
        <v>1</v>
      </c>
      <c r="M1101" s="171">
        <v>1</v>
      </c>
      <c r="N1101" s="171">
        <v>1.3602086435100471</v>
      </c>
      <c r="O1101" s="171">
        <v>1.8246492605622051</v>
      </c>
      <c r="P1101" s="171">
        <v>2.415223625793967</v>
      </c>
      <c r="Q1101" s="171">
        <v>3.1562319350614971</v>
      </c>
      <c r="R1101" s="171">
        <v>4.074152653892873</v>
      </c>
      <c r="S1101" s="171">
        <v>5.1973190299872147</v>
      </c>
      <c r="T1101" s="171">
        <v>6.5554970742985823</v>
      </c>
      <c r="U1101" s="172">
        <v>0.30815120875867258</v>
      </c>
    </row>
    <row r="1102" spans="1:21" x14ac:dyDescent="0.15">
      <c r="A1102" s="110" t="s">
        <v>155</v>
      </c>
      <c r="B1102" s="110" t="s">
        <v>153</v>
      </c>
      <c r="C1102" s="110" t="s">
        <v>515</v>
      </c>
      <c r="D1102" s="110" t="s">
        <v>515</v>
      </c>
      <c r="E1102" s="110" t="s">
        <v>18</v>
      </c>
      <c r="F1102" s="110" t="s">
        <v>18</v>
      </c>
      <c r="G1102" s="171">
        <v>5.4768734213646946</v>
      </c>
      <c r="H1102" s="171">
        <v>5.5074476838852462</v>
      </c>
      <c r="I1102" s="171">
        <v>7.6913950573075471</v>
      </c>
      <c r="J1102" s="171">
        <v>7.6734168672334624</v>
      </c>
      <c r="K1102" s="171">
        <v>20.77714148647102</v>
      </c>
      <c r="L1102" s="171">
        <v>13.090381383442869</v>
      </c>
      <c r="M1102" s="171">
        <v>14.14413023523778</v>
      </c>
      <c r="N1102" s="171">
        <v>22.30091681824106</v>
      </c>
      <c r="O1102" s="171">
        <v>33.71653489059284</v>
      </c>
      <c r="P1102" s="171">
        <v>50.116330423767977</v>
      </c>
      <c r="Q1102" s="171">
        <v>74.382109814165915</v>
      </c>
      <c r="R1102" s="171">
        <v>109.75785620967611</v>
      </c>
      <c r="S1102" s="171">
        <v>161.13381190940879</v>
      </c>
      <c r="T1102" s="171">
        <v>234.95552576032071</v>
      </c>
      <c r="U1102" s="172">
        <v>0.49397800069494702</v>
      </c>
    </row>
    <row r="1103" spans="1:21" x14ac:dyDescent="0.15">
      <c r="A1103" s="110" t="s">
        <v>155</v>
      </c>
      <c r="B1103" s="110" t="s">
        <v>30</v>
      </c>
      <c r="C1103" s="110" t="s">
        <v>515</v>
      </c>
      <c r="D1103" s="110" t="s">
        <v>509</v>
      </c>
      <c r="E1103" s="110" t="s">
        <v>18</v>
      </c>
      <c r="F1103" s="110" t="s">
        <v>41</v>
      </c>
      <c r="G1103" s="171">
        <v>0.51345688325294014</v>
      </c>
      <c r="H1103" s="171">
        <v>0.51219263460132791</v>
      </c>
      <c r="I1103" s="171">
        <v>1.0218567718994309</v>
      </c>
      <c r="J1103" s="171">
        <v>1.019468240932446</v>
      </c>
      <c r="K1103" s="171">
        <v>1.016986399074634</v>
      </c>
      <c r="L1103" s="171">
        <v>4.363460461147624</v>
      </c>
      <c r="M1103" s="171">
        <v>3.2640300542856422</v>
      </c>
      <c r="N1103" s="171">
        <v>5.1463654195940904</v>
      </c>
      <c r="O1103" s="171">
        <v>8.0981440150334887</v>
      </c>
      <c r="P1103" s="171">
        <v>12.67063030345644</v>
      </c>
      <c r="Q1103" s="171">
        <v>19.795379998940351</v>
      </c>
      <c r="R1103" s="171">
        <v>30.747326586825221</v>
      </c>
      <c r="S1103" s="171">
        <v>46.454532474574712</v>
      </c>
      <c r="T1103" s="171">
        <v>67.737174291203289</v>
      </c>
      <c r="U1103" s="172">
        <v>0.54224466026886242</v>
      </c>
    </row>
    <row r="1104" spans="1:21" x14ac:dyDescent="0.15">
      <c r="A1104" s="110" t="s">
        <v>155</v>
      </c>
      <c r="B1104" s="110" t="s">
        <v>70</v>
      </c>
      <c r="C1104" s="110" t="s">
        <v>515</v>
      </c>
      <c r="D1104" s="110" t="s">
        <v>515</v>
      </c>
      <c r="E1104" s="110" t="s">
        <v>18</v>
      </c>
      <c r="F1104" s="110" t="s">
        <v>18</v>
      </c>
      <c r="G1104" s="171">
        <v>0.34230458883529341</v>
      </c>
      <c r="H1104" s="171">
        <v>0</v>
      </c>
      <c r="I1104" s="171">
        <v>0</v>
      </c>
      <c r="J1104" s="171">
        <v>0</v>
      </c>
      <c r="K1104" s="171">
        <v>0.33899546635821137</v>
      </c>
      <c r="L1104" s="171">
        <v>0.32725953458607182</v>
      </c>
      <c r="M1104" s="171">
        <v>0</v>
      </c>
      <c r="N1104" s="171">
        <v>0.32557338950375853</v>
      </c>
      <c r="O1104" s="171">
        <v>0.44862050795305303</v>
      </c>
      <c r="P1104" s="171">
        <v>0.61401834050555226</v>
      </c>
      <c r="Q1104" s="171">
        <v>0.83702357204717592</v>
      </c>
      <c r="R1104" s="171">
        <v>1.1342936424776491</v>
      </c>
      <c r="S1104" s="171">
        <v>1.52914599120259</v>
      </c>
      <c r="T1104" s="171">
        <v>2.0484908847720589</v>
      </c>
      <c r="U1104" s="172" t="s">
        <v>406</v>
      </c>
    </row>
    <row r="1105" spans="1:21" x14ac:dyDescent="0.15">
      <c r="A1105" s="110" t="s">
        <v>155</v>
      </c>
      <c r="B1105" s="110" t="s">
        <v>210</v>
      </c>
      <c r="C1105" s="110" t="s">
        <v>515</v>
      </c>
      <c r="D1105" s="110" t="s">
        <v>515</v>
      </c>
      <c r="E1105" s="110" t="s">
        <v>18</v>
      </c>
      <c r="F1105" s="110" t="s">
        <v>18</v>
      </c>
      <c r="G1105" s="171">
        <v>6.1813583493547499</v>
      </c>
      <c r="H1105" s="171">
        <v>2.7405059675012979</v>
      </c>
      <c r="I1105" s="171">
        <v>3.2963121674175202</v>
      </c>
      <c r="J1105" s="171">
        <v>4.3848096384191209</v>
      </c>
      <c r="K1105" s="171">
        <v>39.98721544805035</v>
      </c>
      <c r="L1105" s="171">
        <v>55.163255764345287</v>
      </c>
      <c r="M1105" s="171">
        <v>78.160701266664987</v>
      </c>
      <c r="N1105" s="171">
        <v>121.7193051754042</v>
      </c>
      <c r="O1105" s="171">
        <v>188.37887921215579</v>
      </c>
      <c r="P1105" s="171">
        <v>290.18986835991791</v>
      </c>
      <c r="Q1105" s="171">
        <v>446.35528994292378</v>
      </c>
      <c r="R1105" s="171">
        <v>663.82820663856239</v>
      </c>
      <c r="S1105" s="171">
        <v>958.66895756723488</v>
      </c>
      <c r="T1105" s="171">
        <v>1375.530722735097</v>
      </c>
      <c r="U1105" s="172">
        <v>0.50635029981752466</v>
      </c>
    </row>
    <row r="1106" spans="1:21" x14ac:dyDescent="0.15">
      <c r="A1106" s="110" t="s">
        <v>155</v>
      </c>
      <c r="B1106" s="110" t="s">
        <v>33</v>
      </c>
      <c r="C1106" s="110" t="s">
        <v>515</v>
      </c>
      <c r="D1106" s="110" t="s">
        <v>515</v>
      </c>
      <c r="E1106" s="110" t="s">
        <v>18</v>
      </c>
      <c r="F1106" s="110" t="s">
        <v>18</v>
      </c>
      <c r="G1106" s="171">
        <v>49.863223668305409</v>
      </c>
      <c r="H1106" s="171">
        <v>63.356985109388482</v>
      </c>
      <c r="I1106" s="171">
        <v>71.976442738189093</v>
      </c>
      <c r="J1106" s="171">
        <v>87.782732344378886</v>
      </c>
      <c r="K1106" s="171">
        <v>165.35963320547671</v>
      </c>
      <c r="L1106" s="171">
        <v>222.12316657279609</v>
      </c>
      <c r="M1106" s="171">
        <v>274.80096621403129</v>
      </c>
      <c r="N1106" s="171">
        <v>431.11127383051019</v>
      </c>
      <c r="O1106" s="171">
        <v>654.24591935714739</v>
      </c>
      <c r="P1106" s="171">
        <v>969.50316048056879</v>
      </c>
      <c r="Q1106" s="171">
        <v>1434.641827843569</v>
      </c>
      <c r="R1106" s="171">
        <v>2111.1183863599149</v>
      </c>
      <c r="S1106" s="171">
        <v>3091.4614513923561</v>
      </c>
      <c r="T1106" s="171">
        <v>4497.551917658182</v>
      </c>
      <c r="U1106" s="172">
        <v>0.49081090687391971</v>
      </c>
    </row>
    <row r="1107" spans="1:21" x14ac:dyDescent="0.15">
      <c r="A1107" s="110" t="s">
        <v>155</v>
      </c>
      <c r="B1107" s="110" t="s">
        <v>71</v>
      </c>
      <c r="C1107" s="110" t="s">
        <v>515</v>
      </c>
      <c r="D1107" s="110" t="s">
        <v>515</v>
      </c>
      <c r="E1107" s="110" t="s">
        <v>18</v>
      </c>
      <c r="F1107" s="110" t="s">
        <v>18</v>
      </c>
      <c r="G1107" s="171">
        <v>47.955151637636419</v>
      </c>
      <c r="H1107" s="171">
        <v>48.187271208894963</v>
      </c>
      <c r="I1107" s="171">
        <v>48.539663227850532</v>
      </c>
      <c r="J1107" s="171">
        <v>51.67272876958782</v>
      </c>
      <c r="K1107" s="171">
        <v>75.437258385792518</v>
      </c>
      <c r="L1107" s="171">
        <v>101.3414901431146</v>
      </c>
      <c r="M1107" s="171">
        <v>108.0841031312836</v>
      </c>
      <c r="N1107" s="171">
        <v>150.73182243351769</v>
      </c>
      <c r="O1107" s="171">
        <v>209.18227807830789</v>
      </c>
      <c r="P1107" s="171">
        <v>288.63045845880532</v>
      </c>
      <c r="Q1107" s="171">
        <v>409.19973977014553</v>
      </c>
      <c r="R1107" s="171">
        <v>585.74264056778145</v>
      </c>
      <c r="S1107" s="171">
        <v>834.52154991665361</v>
      </c>
      <c r="T1107" s="171">
        <v>1181.909200030776</v>
      </c>
      <c r="U1107" s="172">
        <v>0.40735345714120652</v>
      </c>
    </row>
    <row r="1108" spans="1:21" x14ac:dyDescent="0.15">
      <c r="A1108" s="110" t="s">
        <v>155</v>
      </c>
      <c r="B1108" s="110" t="s">
        <v>81</v>
      </c>
      <c r="C1108" s="110" t="s">
        <v>515</v>
      </c>
      <c r="D1108" s="110" t="s">
        <v>509</v>
      </c>
      <c r="E1108" s="110" t="s">
        <v>18</v>
      </c>
      <c r="F1108" s="110" t="s">
        <v>41</v>
      </c>
      <c r="G1108" s="171">
        <v>16.407842719569949</v>
      </c>
      <c r="H1108" s="171">
        <v>24.185095734328112</v>
      </c>
      <c r="I1108" s="171">
        <v>27.825343104025141</v>
      </c>
      <c r="J1108" s="171">
        <v>30.77522190749033</v>
      </c>
      <c r="K1108" s="171">
        <v>36.241614160712821</v>
      </c>
      <c r="L1108" s="171">
        <v>44.725469726763137</v>
      </c>
      <c r="M1108" s="171">
        <v>50.048460832379853</v>
      </c>
      <c r="N1108" s="171">
        <v>78.910936433776058</v>
      </c>
      <c r="O1108" s="171">
        <v>124.1715415638468</v>
      </c>
      <c r="P1108" s="171">
        <v>194.28299798633211</v>
      </c>
      <c r="Q1108" s="171">
        <v>303.52915998375209</v>
      </c>
      <c r="R1108" s="171">
        <v>471.45900766465331</v>
      </c>
      <c r="S1108" s="171">
        <v>712.3028312768123</v>
      </c>
      <c r="T1108" s="171">
        <v>1038.636672465117</v>
      </c>
      <c r="U1108" s="172">
        <v>0.54224466026886242</v>
      </c>
    </row>
    <row r="1109" spans="1:21" x14ac:dyDescent="0.15">
      <c r="A1109" s="110" t="s">
        <v>143</v>
      </c>
      <c r="B1109" s="110" t="s">
        <v>141</v>
      </c>
      <c r="C1109" s="110" t="s">
        <v>511</v>
      </c>
      <c r="D1109" s="110" t="s">
        <v>511</v>
      </c>
      <c r="E1109" s="110" t="s">
        <v>2</v>
      </c>
      <c r="F1109" s="110" t="s">
        <v>2</v>
      </c>
      <c r="G1109" s="171">
        <v>0</v>
      </c>
      <c r="H1109" s="171">
        <v>0</v>
      </c>
      <c r="I1109" s="171">
        <v>0</v>
      </c>
      <c r="J1109" s="171">
        <v>0</v>
      </c>
      <c r="K1109" s="171">
        <v>5.4676688122292152</v>
      </c>
      <c r="L1109" s="171">
        <v>10.90865115286906</v>
      </c>
      <c r="M1109" s="171">
        <v>10.880100180952139</v>
      </c>
      <c r="N1109" s="171">
        <v>14.93670157692083</v>
      </c>
      <c r="O1109" s="171">
        <v>19.686687028485789</v>
      </c>
      <c r="P1109" s="171">
        <v>25.67584834407835</v>
      </c>
      <c r="Q1109" s="171">
        <v>33.159194661070529</v>
      </c>
      <c r="R1109" s="171">
        <v>42.697660143252499</v>
      </c>
      <c r="S1109" s="171">
        <v>54.884970255811353</v>
      </c>
      <c r="T1109" s="171">
        <v>70.208429761975694</v>
      </c>
      <c r="U1109" s="172">
        <v>0.30520726001790988</v>
      </c>
    </row>
    <row r="1110" spans="1:21" x14ac:dyDescent="0.15">
      <c r="A1110" s="110" t="s">
        <v>143</v>
      </c>
      <c r="B1110" s="110" t="s">
        <v>21</v>
      </c>
      <c r="C1110" s="110" t="s">
        <v>511</v>
      </c>
      <c r="D1110" s="110" t="s">
        <v>511</v>
      </c>
      <c r="E1110" s="110" t="s">
        <v>2</v>
      </c>
      <c r="F1110" s="110" t="s">
        <v>2</v>
      </c>
      <c r="G1110" s="171">
        <v>11.042083510815919</v>
      </c>
      <c r="H1110" s="171">
        <v>34.146175640088529</v>
      </c>
      <c r="I1110" s="171">
        <v>38.456975286537741</v>
      </c>
      <c r="J1110" s="171">
        <v>38.367084336167309</v>
      </c>
      <c r="K1110" s="171">
        <v>293.06704833548588</v>
      </c>
      <c r="L1110" s="171">
        <v>365.4398136211135</v>
      </c>
      <c r="M1110" s="171">
        <v>484.16445805237032</v>
      </c>
      <c r="N1110" s="171">
        <v>673.10005415730473</v>
      </c>
      <c r="O1110" s="171">
        <v>891.5229321814154</v>
      </c>
      <c r="P1110" s="171">
        <v>1165.977704078138</v>
      </c>
      <c r="Q1110" s="171">
        <v>1520.272803459954</v>
      </c>
      <c r="R1110" s="171">
        <v>1972.5659508557119</v>
      </c>
      <c r="S1110" s="171">
        <v>2552.9496626160412</v>
      </c>
      <c r="T1110" s="171">
        <v>3287.71913743196</v>
      </c>
      <c r="U1110" s="172">
        <v>0.31474980452703272</v>
      </c>
    </row>
    <row r="1111" spans="1:21" x14ac:dyDescent="0.15">
      <c r="A1111" s="110" t="s">
        <v>143</v>
      </c>
      <c r="B1111" s="110" t="s">
        <v>13</v>
      </c>
      <c r="C1111" s="110" t="s">
        <v>511</v>
      </c>
      <c r="D1111" s="110" t="s">
        <v>511</v>
      </c>
      <c r="E1111" s="110" t="s">
        <v>2</v>
      </c>
      <c r="F1111" s="110" t="s">
        <v>2</v>
      </c>
      <c r="G1111" s="171">
        <v>16.563125266223871</v>
      </c>
      <c r="H1111" s="171">
        <v>22.029790735540981</v>
      </c>
      <c r="I1111" s="171">
        <v>0</v>
      </c>
      <c r="J1111" s="171">
        <v>10.9620240960478</v>
      </c>
      <c r="K1111" s="171">
        <v>14.215938911795959</v>
      </c>
      <c r="L1111" s="171">
        <v>76.360558070083414</v>
      </c>
      <c r="M1111" s="171">
        <v>76.160701266664987</v>
      </c>
      <c r="N1111" s="171">
        <v>105.8809073955311</v>
      </c>
      <c r="O1111" s="171">
        <v>140.23956236561591</v>
      </c>
      <c r="P1111" s="171">
        <v>183.412223113415</v>
      </c>
      <c r="Q1111" s="171">
        <v>239.14403649931859</v>
      </c>
      <c r="R1111" s="171">
        <v>310.29127316831432</v>
      </c>
      <c r="S1111" s="171">
        <v>401.58758737780431</v>
      </c>
      <c r="T1111" s="171">
        <v>517.16930251738711</v>
      </c>
      <c r="U1111" s="172">
        <v>0.31474980452703272</v>
      </c>
    </row>
    <row r="1112" spans="1:21" x14ac:dyDescent="0.15">
      <c r="A1112" s="110" t="s">
        <v>143</v>
      </c>
      <c r="B1112" s="110" t="s">
        <v>113</v>
      </c>
      <c r="C1112" s="110" t="s">
        <v>511</v>
      </c>
      <c r="D1112" s="110" t="s">
        <v>509</v>
      </c>
      <c r="E1112" s="110" t="s">
        <v>2</v>
      </c>
      <c r="F1112" s="110" t="s">
        <v>41</v>
      </c>
      <c r="G1112" s="171">
        <v>0</v>
      </c>
      <c r="H1112" s="171">
        <v>0</v>
      </c>
      <c r="I1112" s="171">
        <v>0</v>
      </c>
      <c r="J1112" s="171">
        <v>1.09620240960478</v>
      </c>
      <c r="K1112" s="171">
        <v>1.093533762445843</v>
      </c>
      <c r="L1112" s="171">
        <v>1.090865115286906</v>
      </c>
      <c r="M1112" s="171">
        <v>1.0880100180952139</v>
      </c>
      <c r="N1112" s="171">
        <v>1.5168078737113559</v>
      </c>
      <c r="O1112" s="171">
        <v>2.048605059235133</v>
      </c>
      <c r="P1112" s="171">
        <v>2.7498858542413802</v>
      </c>
      <c r="Q1112" s="171">
        <v>3.679022266383023</v>
      </c>
      <c r="R1112" s="171">
        <v>4.8960991396017421</v>
      </c>
      <c r="S1112" s="171">
        <v>6.4979236468005759</v>
      </c>
      <c r="T1112" s="171">
        <v>8.577438514701452</v>
      </c>
      <c r="U1112" s="172">
        <v>0.34308510064986791</v>
      </c>
    </row>
    <row r="1113" spans="1:21" x14ac:dyDescent="0.15">
      <c r="A1113" s="110" t="s">
        <v>143</v>
      </c>
      <c r="B1113" s="110" t="s">
        <v>116</v>
      </c>
      <c r="C1113" s="110" t="s">
        <v>511</v>
      </c>
      <c r="D1113" s="110" t="s">
        <v>511</v>
      </c>
      <c r="E1113" s="110" t="s">
        <v>2</v>
      </c>
      <c r="F1113" s="110" t="s">
        <v>2</v>
      </c>
      <c r="G1113" s="171">
        <v>189.9238363860338</v>
      </c>
      <c r="H1113" s="171">
        <v>272.06791558393121</v>
      </c>
      <c r="I1113" s="171">
        <v>582.39348291042859</v>
      </c>
      <c r="J1113" s="171">
        <v>701.6145421470593</v>
      </c>
      <c r="K1113" s="171">
        <v>929.54869807896659</v>
      </c>
      <c r="L1113" s="171">
        <v>1756.337835611919</v>
      </c>
      <c r="M1113" s="171">
        <v>2676.5496445142271</v>
      </c>
      <c r="N1113" s="171">
        <v>3721.0188121461929</v>
      </c>
      <c r="O1113" s="171">
        <v>4928.5010152083714</v>
      </c>
      <c r="P1113" s="171">
        <v>6445.7382401917448</v>
      </c>
      <c r="Q1113" s="171">
        <v>8404.3467416988442</v>
      </c>
      <c r="R1113" s="171">
        <v>10904.705222498749</v>
      </c>
      <c r="S1113" s="171">
        <v>14113.169092919179</v>
      </c>
      <c r="T1113" s="171">
        <v>18175.10191440794</v>
      </c>
      <c r="U1113" s="172">
        <v>0.31474969524334839</v>
      </c>
    </row>
    <row r="1114" spans="1:21" x14ac:dyDescent="0.15">
      <c r="A1114" s="110" t="s">
        <v>143</v>
      </c>
      <c r="B1114" s="110" t="s">
        <v>51</v>
      </c>
      <c r="C1114" s="110" t="s">
        <v>511</v>
      </c>
      <c r="D1114" s="110" t="s">
        <v>511</v>
      </c>
      <c r="E1114" s="110" t="s">
        <v>2</v>
      </c>
      <c r="F1114" s="110" t="s">
        <v>2</v>
      </c>
      <c r="G1114" s="171">
        <v>147.96391904493331</v>
      </c>
      <c r="H1114" s="171">
        <v>265.4589783632689</v>
      </c>
      <c r="I1114" s="171">
        <v>253.81603689114911</v>
      </c>
      <c r="J1114" s="171">
        <v>372.70881926562532</v>
      </c>
      <c r="K1114" s="171">
        <v>717.35814816447305</v>
      </c>
      <c r="L1114" s="171">
        <v>884.69160849768082</v>
      </c>
      <c r="M1114" s="171">
        <v>1209.867140121878</v>
      </c>
      <c r="N1114" s="171">
        <v>1681.99384319758</v>
      </c>
      <c r="O1114" s="171">
        <v>2227.8056192937838</v>
      </c>
      <c r="P1114" s="171">
        <v>2913.6341728873931</v>
      </c>
      <c r="Q1114" s="171">
        <v>3798.9738369606039</v>
      </c>
      <c r="R1114" s="171">
        <v>4929.1985109023644</v>
      </c>
      <c r="S1114" s="171">
        <v>6379.5056737731184</v>
      </c>
      <c r="T1114" s="171">
        <v>8215.6037771333486</v>
      </c>
      <c r="U1114" s="172">
        <v>0.31474980452703272</v>
      </c>
    </row>
    <row r="1115" spans="1:21" x14ac:dyDescent="0.15">
      <c r="A1115" s="110" t="s">
        <v>143</v>
      </c>
      <c r="B1115" s="110" t="s">
        <v>103</v>
      </c>
      <c r="C1115" s="110" t="s">
        <v>511</v>
      </c>
      <c r="D1115" s="110" t="s">
        <v>511</v>
      </c>
      <c r="E1115" s="110" t="s">
        <v>2</v>
      </c>
      <c r="F1115" s="110" t="s">
        <v>2</v>
      </c>
      <c r="G1115" s="171">
        <v>0</v>
      </c>
      <c r="H1115" s="171">
        <v>0</v>
      </c>
      <c r="I1115" s="171">
        <v>0</v>
      </c>
      <c r="J1115" s="171">
        <v>0</v>
      </c>
      <c r="K1115" s="171">
        <v>5.4676688122292152</v>
      </c>
      <c r="L1115" s="171">
        <v>10.90865115286906</v>
      </c>
      <c r="M1115" s="171">
        <v>10.880100180952139</v>
      </c>
      <c r="N1115" s="171">
        <v>15.1258439136473</v>
      </c>
      <c r="O1115" s="171">
        <v>20.034223195088</v>
      </c>
      <c r="P1115" s="171">
        <v>26.20174615905929</v>
      </c>
      <c r="Q1115" s="171">
        <v>34.163433785616952</v>
      </c>
      <c r="R1115" s="171">
        <v>44.327324738330617</v>
      </c>
      <c r="S1115" s="171">
        <v>57.369655339686332</v>
      </c>
      <c r="T1115" s="171">
        <v>73.881328931055307</v>
      </c>
      <c r="U1115" s="172">
        <v>0.31474980452703272</v>
      </c>
    </row>
    <row r="1116" spans="1:21" x14ac:dyDescent="0.15">
      <c r="A1116" s="110" t="s">
        <v>219</v>
      </c>
      <c r="B1116" s="110" t="s">
        <v>158</v>
      </c>
      <c r="C1116" s="110" t="s">
        <v>515</v>
      </c>
      <c r="D1116" s="110" t="s">
        <v>515</v>
      </c>
      <c r="E1116" s="110" t="s">
        <v>18</v>
      </c>
      <c r="F1116" s="110" t="s">
        <v>18</v>
      </c>
      <c r="G1116" s="171">
        <v>0.68460917767058682</v>
      </c>
      <c r="H1116" s="171">
        <v>0</v>
      </c>
      <c r="I1116" s="171">
        <v>0</v>
      </c>
      <c r="J1116" s="171">
        <v>0</v>
      </c>
      <c r="K1116" s="171">
        <v>0</v>
      </c>
      <c r="L1116" s="171">
        <v>0</v>
      </c>
      <c r="M1116" s="171">
        <v>10.880100180952139</v>
      </c>
      <c r="N1116" s="171">
        <v>15.53577989107238</v>
      </c>
      <c r="O1116" s="171">
        <v>21.859338229984878</v>
      </c>
      <c r="P1116" s="171">
        <v>30.72284129172035</v>
      </c>
      <c r="Q1116" s="171">
        <v>42.740510692782593</v>
      </c>
      <c r="R1116" s="171">
        <v>57.908196183344018</v>
      </c>
      <c r="S1116" s="171">
        <v>76.371114821419212</v>
      </c>
      <c r="T1116" s="171">
        <v>100.1882979512753</v>
      </c>
      <c r="U1116" s="172">
        <v>0.37322147456649862</v>
      </c>
    </row>
    <row r="1117" spans="1:21" x14ac:dyDescent="0.15">
      <c r="A1117" s="110" t="s">
        <v>219</v>
      </c>
      <c r="B1117" s="110" t="s">
        <v>31</v>
      </c>
      <c r="C1117" s="110" t="s">
        <v>515</v>
      </c>
      <c r="D1117" s="110" t="s">
        <v>509</v>
      </c>
      <c r="E1117" s="110" t="s">
        <v>18</v>
      </c>
      <c r="F1117" s="110" t="s">
        <v>41</v>
      </c>
      <c r="G1117" s="171">
        <v>11.042083510815919</v>
      </c>
      <c r="H1117" s="171">
        <v>11.014895367770491</v>
      </c>
      <c r="I1117" s="171">
        <v>2.7469268061812668</v>
      </c>
      <c r="J1117" s="171">
        <v>10.9620240960478</v>
      </c>
      <c r="K1117" s="171">
        <v>10.93533762445843</v>
      </c>
      <c r="L1117" s="171">
        <v>10.90865115286906</v>
      </c>
      <c r="M1117" s="171">
        <v>48.960450814284627</v>
      </c>
      <c r="N1117" s="171">
        <v>69.911009509825675</v>
      </c>
      <c r="O1117" s="171">
        <v>98.367022034931907</v>
      </c>
      <c r="P1117" s="171">
        <v>138.25278581274151</v>
      </c>
      <c r="Q1117" s="171">
        <v>192.33229811752159</v>
      </c>
      <c r="R1117" s="171">
        <v>267.27847165281929</v>
      </c>
      <c r="S1117" s="171">
        <v>362.76279540174119</v>
      </c>
      <c r="T1117" s="171">
        <v>475.89441526855768</v>
      </c>
      <c r="U1117" s="172">
        <v>0.38386915227289631</v>
      </c>
    </row>
    <row r="1118" spans="1:21" x14ac:dyDescent="0.15">
      <c r="A1118" s="110" t="s">
        <v>219</v>
      </c>
      <c r="B1118" s="110" t="s">
        <v>210</v>
      </c>
      <c r="C1118" s="110" t="s">
        <v>515</v>
      </c>
      <c r="D1118" s="110" t="s">
        <v>515</v>
      </c>
      <c r="E1118" s="110" t="s">
        <v>18</v>
      </c>
      <c r="F1118" s="110" t="s">
        <v>18</v>
      </c>
      <c r="G1118" s="171">
        <v>0</v>
      </c>
      <c r="H1118" s="171">
        <v>0</v>
      </c>
      <c r="I1118" s="171">
        <v>0</v>
      </c>
      <c r="J1118" s="171">
        <v>0</v>
      </c>
      <c r="K1118" s="171">
        <v>5.4676688122292152</v>
      </c>
      <c r="L1118" s="171">
        <v>10.90865115286906</v>
      </c>
      <c r="M1118" s="171">
        <v>0</v>
      </c>
      <c r="N1118" s="171">
        <v>10.85244631679195</v>
      </c>
      <c r="O1118" s="171">
        <v>15.03429758537442</v>
      </c>
      <c r="P1118" s="171">
        <v>20.741694857445449</v>
      </c>
      <c r="Q1118" s="171">
        <v>28.55903748494028</v>
      </c>
      <c r="R1118" s="171">
        <v>38.845008610772673</v>
      </c>
      <c r="S1118" s="171">
        <v>52.69629180136392</v>
      </c>
      <c r="T1118" s="171">
        <v>71.031216217088428</v>
      </c>
      <c r="U1118" s="172" t="s">
        <v>406</v>
      </c>
    </row>
    <row r="1119" spans="1:21" x14ac:dyDescent="0.15">
      <c r="A1119" s="110" t="s">
        <v>219</v>
      </c>
      <c r="B1119" s="110" t="s">
        <v>97</v>
      </c>
      <c r="C1119" s="110" t="s">
        <v>515</v>
      </c>
      <c r="D1119" s="110" t="s">
        <v>509</v>
      </c>
      <c r="E1119" s="110" t="s">
        <v>18</v>
      </c>
      <c r="F1119" s="110" t="s">
        <v>41</v>
      </c>
      <c r="G1119" s="171">
        <v>2.7605208777039789</v>
      </c>
      <c r="H1119" s="171">
        <v>3.3044686103311478</v>
      </c>
      <c r="I1119" s="171">
        <v>2.7469268061812668</v>
      </c>
      <c r="J1119" s="171">
        <v>3.2886072288143411</v>
      </c>
      <c r="K1119" s="171">
        <v>5.4676688122292152</v>
      </c>
      <c r="L1119" s="171">
        <v>10.90865115286906</v>
      </c>
      <c r="M1119" s="171">
        <v>233.92215389047101</v>
      </c>
      <c r="N1119" s="171">
        <v>334.01926765805621</v>
      </c>
      <c r="O1119" s="171">
        <v>469.97577194467482</v>
      </c>
      <c r="P1119" s="171">
        <v>660.54108777198746</v>
      </c>
      <c r="Q1119" s="171">
        <v>918.92097989482579</v>
      </c>
      <c r="R1119" s="171">
        <v>1276.9971423412489</v>
      </c>
      <c r="S1119" s="171">
        <v>1733.2000224749861</v>
      </c>
      <c r="T1119" s="171">
        <v>2273.717761838665</v>
      </c>
      <c r="U1119" s="172">
        <v>0.38386915227289609</v>
      </c>
    </row>
    <row r="1120" spans="1:21" x14ac:dyDescent="0.15">
      <c r="A1120" s="110" t="s">
        <v>219</v>
      </c>
      <c r="B1120" s="110" t="s">
        <v>33</v>
      </c>
      <c r="C1120" s="110" t="s">
        <v>515</v>
      </c>
      <c r="D1120" s="110" t="s">
        <v>515</v>
      </c>
      <c r="E1120" s="110" t="s">
        <v>18</v>
      </c>
      <c r="F1120" s="110" t="s">
        <v>18</v>
      </c>
      <c r="G1120" s="171">
        <v>10.614754878947339</v>
      </c>
      <c r="H1120" s="171">
        <v>29.602311002975849</v>
      </c>
      <c r="I1120" s="171">
        <v>53.636492817495423</v>
      </c>
      <c r="J1120" s="171">
        <v>77.123320527744312</v>
      </c>
      <c r="K1120" s="171">
        <v>120.84641608789011</v>
      </c>
      <c r="L1120" s="171">
        <v>140.18707596552031</v>
      </c>
      <c r="M1120" s="171">
        <v>404.20660182255301</v>
      </c>
      <c r="N1120" s="171">
        <v>577.16975873322986</v>
      </c>
      <c r="O1120" s="171">
        <v>812.09627458216801</v>
      </c>
      <c r="P1120" s="171">
        <v>1141.3842768287029</v>
      </c>
      <c r="Q1120" s="171">
        <v>1587.8527127475661</v>
      </c>
      <c r="R1120" s="171">
        <v>2139.5819216273062</v>
      </c>
      <c r="S1120" s="171">
        <v>2821.7466157827021</v>
      </c>
      <c r="T1120" s="171">
        <v>3701.7397395088401</v>
      </c>
      <c r="U1120" s="172">
        <v>0.3721460953917477</v>
      </c>
    </row>
    <row r="1121" spans="1:21" x14ac:dyDescent="0.15">
      <c r="A1121" s="110" t="s">
        <v>219</v>
      </c>
      <c r="B1121" s="110" t="s">
        <v>81</v>
      </c>
      <c r="C1121" s="110" t="s">
        <v>515</v>
      </c>
      <c r="D1121" s="110" t="s">
        <v>509</v>
      </c>
      <c r="E1121" s="110" t="s">
        <v>18</v>
      </c>
      <c r="F1121" s="110" t="s">
        <v>41</v>
      </c>
      <c r="G1121" s="171">
        <v>13.802604388519899</v>
      </c>
      <c r="H1121" s="171">
        <v>17.073087820044261</v>
      </c>
      <c r="I1121" s="171">
        <v>16.481560837087599</v>
      </c>
      <c r="J1121" s="171">
        <v>30.69366746893385</v>
      </c>
      <c r="K1121" s="171">
        <v>30.61894534848361</v>
      </c>
      <c r="L1121" s="171">
        <v>49.088930187910769</v>
      </c>
      <c r="M1121" s="171">
        <v>27.200250452380349</v>
      </c>
      <c r="N1121" s="171">
        <v>38.839449727680943</v>
      </c>
      <c r="O1121" s="171">
        <v>54.648345574962171</v>
      </c>
      <c r="P1121" s="171">
        <v>76.807103229300864</v>
      </c>
      <c r="Q1121" s="171">
        <v>106.8512767319565</v>
      </c>
      <c r="R1121" s="171">
        <v>148.48803980712191</v>
      </c>
      <c r="S1121" s="171">
        <v>201.53488633430069</v>
      </c>
      <c r="T1121" s="171">
        <v>264.38578626030989</v>
      </c>
      <c r="U1121" s="172">
        <v>0.38386915227289631</v>
      </c>
    </row>
    <row r="1122" spans="1:21" x14ac:dyDescent="0.15">
      <c r="A1122" s="110" t="s">
        <v>219</v>
      </c>
      <c r="B1122" s="110" t="s">
        <v>239</v>
      </c>
      <c r="C1122" s="110" t="s">
        <v>515</v>
      </c>
      <c r="D1122" s="110" t="s">
        <v>515</v>
      </c>
      <c r="E1122" s="110" t="s">
        <v>18</v>
      </c>
      <c r="F1122" s="110" t="s">
        <v>18</v>
      </c>
      <c r="G1122" s="171">
        <v>2.0096591989684969</v>
      </c>
      <c r="H1122" s="171">
        <v>0</v>
      </c>
      <c r="I1122" s="171">
        <v>8.196829589644901</v>
      </c>
      <c r="J1122" s="171">
        <v>8.7257711804540499</v>
      </c>
      <c r="K1122" s="171">
        <v>9.7980625115147557</v>
      </c>
      <c r="L1122" s="171">
        <v>9.7741514329706796</v>
      </c>
      <c r="M1122" s="171">
        <v>21.760200361904278</v>
      </c>
      <c r="N1122" s="171">
        <v>31.75428267316552</v>
      </c>
      <c r="O1122" s="171">
        <v>45.901348207826189</v>
      </c>
      <c r="P1122" s="171">
        <v>66.124533253995608</v>
      </c>
      <c r="Q1122" s="171">
        <v>94.555387618717944</v>
      </c>
      <c r="R1122" s="171">
        <v>131.3830185281781</v>
      </c>
      <c r="S1122" s="171">
        <v>177.4518169862998</v>
      </c>
      <c r="T1122" s="171">
        <v>238.32507092555969</v>
      </c>
      <c r="U1122" s="172">
        <v>0.40767039603114757</v>
      </c>
    </row>
    <row r="1123" spans="1:21" x14ac:dyDescent="0.15">
      <c r="A1123" s="110" t="s">
        <v>220</v>
      </c>
      <c r="B1123" s="110" t="s">
        <v>21</v>
      </c>
      <c r="C1123" s="110" t="s">
        <v>510</v>
      </c>
      <c r="D1123" s="110" t="s">
        <v>511</v>
      </c>
      <c r="E1123" s="110" t="s">
        <v>2</v>
      </c>
      <c r="F1123" s="110" t="s">
        <v>2</v>
      </c>
      <c r="G1123" s="171">
        <v>35.873520909938748</v>
      </c>
      <c r="H1123" s="171">
        <v>44.05958147108197</v>
      </c>
      <c r="I1123" s="171">
        <v>79.647692130587075</v>
      </c>
      <c r="J1123" s="171">
        <v>103.57797327873649</v>
      </c>
      <c r="K1123" s="171">
        <v>125.756382681272</v>
      </c>
      <c r="L1123" s="171">
        <v>387.25711592685161</v>
      </c>
      <c r="M1123" s="171">
        <v>505.92465841427452</v>
      </c>
      <c r="N1123" s="171">
        <v>683.5207428041158</v>
      </c>
      <c r="O1123" s="171">
        <v>880.67438783592343</v>
      </c>
      <c r="P1123" s="171">
        <v>1123.5878068936199</v>
      </c>
      <c r="Q1123" s="171">
        <v>1413.2225083454489</v>
      </c>
      <c r="R1123" s="171">
        <v>1773.9765081742109</v>
      </c>
      <c r="S1123" s="171">
        <v>2222.5488913464378</v>
      </c>
      <c r="T1123" s="171">
        <v>2772.2627760219971</v>
      </c>
      <c r="U1123" s="172">
        <v>0.2750743420079973</v>
      </c>
    </row>
    <row r="1124" spans="1:21" x14ac:dyDescent="0.15">
      <c r="A1124" s="110" t="s">
        <v>220</v>
      </c>
      <c r="B1124" s="110" t="s">
        <v>47</v>
      </c>
      <c r="C1124" s="110" t="s">
        <v>510</v>
      </c>
      <c r="D1124" s="110" t="s">
        <v>510</v>
      </c>
      <c r="E1124" s="110" t="s">
        <v>2</v>
      </c>
      <c r="F1124" s="110" t="s">
        <v>2</v>
      </c>
      <c r="G1124" s="171">
        <v>94.56302643588208</v>
      </c>
      <c r="H1124" s="171">
        <v>163.30777914109419</v>
      </c>
      <c r="I1124" s="171">
        <v>214.27892038479951</v>
      </c>
      <c r="J1124" s="171">
        <v>257.61419917278721</v>
      </c>
      <c r="K1124" s="171">
        <v>316.62302422807159</v>
      </c>
      <c r="L1124" s="171">
        <v>600.0208134077983</v>
      </c>
      <c r="M1124" s="171">
        <v>739.89181230474549</v>
      </c>
      <c r="N1124" s="171">
        <v>1064.981268440388</v>
      </c>
      <c r="O1124" s="171">
        <v>1461.4645575386401</v>
      </c>
      <c r="P1124" s="171">
        <v>1985.1124897547991</v>
      </c>
      <c r="Q1124" s="171">
        <v>2669.8060500608171</v>
      </c>
      <c r="R1124" s="171">
        <v>3580.7651796768309</v>
      </c>
      <c r="S1124" s="171">
        <v>4789.4082728230796</v>
      </c>
      <c r="T1124" s="171">
        <v>6370.8457334313771</v>
      </c>
      <c r="U1124" s="172">
        <v>0.3601147565501015</v>
      </c>
    </row>
    <row r="1125" spans="1:21" x14ac:dyDescent="0.15">
      <c r="A1125" s="110" t="s">
        <v>220</v>
      </c>
      <c r="B1125" s="110" t="s">
        <v>116</v>
      </c>
      <c r="C1125" s="110" t="s">
        <v>510</v>
      </c>
      <c r="D1125" s="110" t="s">
        <v>511</v>
      </c>
      <c r="E1125" s="110" t="s">
        <v>2</v>
      </c>
      <c r="F1125" s="110" t="s">
        <v>2</v>
      </c>
      <c r="G1125" s="171">
        <v>38.620791287429753</v>
      </c>
      <c r="H1125" s="171">
        <v>44.05958147108197</v>
      </c>
      <c r="I1125" s="171">
        <v>54.93853612362534</v>
      </c>
      <c r="J1125" s="171">
        <v>65.77214457628682</v>
      </c>
      <c r="K1125" s="171">
        <v>101.6986399074634</v>
      </c>
      <c r="L1125" s="171">
        <v>109.08651152869059</v>
      </c>
      <c r="M1125" s="171">
        <v>108.8010018095214</v>
      </c>
      <c r="N1125" s="171">
        <v>146.99370812991739</v>
      </c>
      <c r="O1125" s="171">
        <v>189.39234147009111</v>
      </c>
      <c r="P1125" s="171">
        <v>241.63178642873541</v>
      </c>
      <c r="Q1125" s="171">
        <v>303.91881899902143</v>
      </c>
      <c r="R1125" s="171">
        <v>381.50032433854</v>
      </c>
      <c r="S1125" s="171">
        <v>477.96750351536309</v>
      </c>
      <c r="T1125" s="171">
        <v>596.18554323053706</v>
      </c>
      <c r="U1125" s="172">
        <v>0.27507434200799752</v>
      </c>
    </row>
    <row r="1126" spans="1:21" x14ac:dyDescent="0.15">
      <c r="A1126" s="110" t="s">
        <v>113</v>
      </c>
      <c r="B1126" s="110" t="s">
        <v>123</v>
      </c>
      <c r="C1126" s="110" t="s">
        <v>509</v>
      </c>
      <c r="D1126" s="110" t="s">
        <v>514</v>
      </c>
      <c r="E1126" s="110" t="s">
        <v>41</v>
      </c>
      <c r="F1126" s="110" t="s">
        <v>18</v>
      </c>
      <c r="G1126" s="171">
        <v>33.126250532447749</v>
      </c>
      <c r="H1126" s="171">
        <v>33.044686103311477</v>
      </c>
      <c r="I1126" s="171">
        <v>43.950828898900269</v>
      </c>
      <c r="J1126" s="171">
        <v>43.848096384191209</v>
      </c>
      <c r="K1126" s="171">
        <v>43.741350497833722</v>
      </c>
      <c r="L1126" s="171">
        <v>54.543255764345297</v>
      </c>
      <c r="M1126" s="171">
        <v>65.280601085712846</v>
      </c>
      <c r="N1126" s="171">
        <v>92.058961925915739</v>
      </c>
      <c r="O1126" s="171">
        <v>128.9387569158354</v>
      </c>
      <c r="P1126" s="171">
        <v>179.5279955787523</v>
      </c>
      <c r="Q1126" s="171">
        <v>248.70121223728731</v>
      </c>
      <c r="R1126" s="171">
        <v>343.01004950390819</v>
      </c>
      <c r="S1126" s="171">
        <v>460.76449909514332</v>
      </c>
      <c r="T1126" s="171">
        <v>598.33817049459117</v>
      </c>
      <c r="U1126" s="172">
        <v>0.37230863142910331</v>
      </c>
    </row>
    <row r="1127" spans="1:21" x14ac:dyDescent="0.15">
      <c r="A1127" s="110" t="s">
        <v>113</v>
      </c>
      <c r="B1127" s="110" t="s">
        <v>161</v>
      </c>
      <c r="C1127" s="110" t="s">
        <v>509</v>
      </c>
      <c r="D1127" s="110" t="s">
        <v>512</v>
      </c>
      <c r="E1127" s="110" t="s">
        <v>41</v>
      </c>
      <c r="F1127" s="110" t="s">
        <v>2</v>
      </c>
      <c r="G1127" s="171">
        <v>0</v>
      </c>
      <c r="H1127" s="171">
        <v>0</v>
      </c>
      <c r="I1127" s="171">
        <v>0</v>
      </c>
      <c r="J1127" s="171">
        <v>0</v>
      </c>
      <c r="K1127" s="171">
        <v>0</v>
      </c>
      <c r="L1127" s="171">
        <v>43.634604611476242</v>
      </c>
      <c r="M1127" s="171">
        <v>0</v>
      </c>
      <c r="N1127" s="171">
        <v>43.409785267167813</v>
      </c>
      <c r="O1127" s="171">
        <v>54.564307286573531</v>
      </c>
      <c r="P1127" s="171">
        <v>68.157426871100697</v>
      </c>
      <c r="Q1127" s="171">
        <v>84.612072528273572</v>
      </c>
      <c r="R1127" s="171">
        <v>104.71094028961021</v>
      </c>
      <c r="S1127" s="171">
        <v>129.01298797349011</v>
      </c>
      <c r="T1127" s="171">
        <v>158.16044468041659</v>
      </c>
      <c r="U1127" s="172" t="s">
        <v>406</v>
      </c>
    </row>
    <row r="1128" spans="1:21" x14ac:dyDescent="0.15">
      <c r="A1128" s="110" t="s">
        <v>113</v>
      </c>
      <c r="B1128" s="110" t="s">
        <v>120</v>
      </c>
      <c r="C1128" s="110" t="s">
        <v>509</v>
      </c>
      <c r="D1128" s="110" t="s">
        <v>43</v>
      </c>
      <c r="E1128" s="110" t="s">
        <v>41</v>
      </c>
      <c r="F1128" s="110" t="s">
        <v>43</v>
      </c>
      <c r="G1128" s="171">
        <v>0</v>
      </c>
      <c r="H1128" s="171">
        <v>11.014895367770491</v>
      </c>
      <c r="I1128" s="171">
        <v>10.979790735540989</v>
      </c>
      <c r="J1128" s="171">
        <v>10.9552738974246</v>
      </c>
      <c r="K1128" s="171">
        <v>10.93533762445843</v>
      </c>
      <c r="L1128" s="171">
        <v>10.90865115286906</v>
      </c>
      <c r="M1128" s="171">
        <v>10.880100180952139</v>
      </c>
      <c r="N1128" s="171">
        <v>13.70923971692697</v>
      </c>
      <c r="O1128" s="171">
        <v>17.454635832488869</v>
      </c>
      <c r="P1128" s="171">
        <v>22.931748745916551</v>
      </c>
      <c r="Q1128" s="171">
        <v>30.042022329163402</v>
      </c>
      <c r="R1128" s="171">
        <v>39.252839484050419</v>
      </c>
      <c r="S1128" s="171">
        <v>51.158384295975203</v>
      </c>
      <c r="T1128" s="171">
        <v>66.33420706905099</v>
      </c>
      <c r="U1128" s="172">
        <v>0.29466619066305788</v>
      </c>
    </row>
    <row r="1129" spans="1:21" x14ac:dyDescent="0.15">
      <c r="A1129" s="110" t="s">
        <v>113</v>
      </c>
      <c r="B1129" s="110" t="s">
        <v>134</v>
      </c>
      <c r="C1129" s="110" t="s">
        <v>509</v>
      </c>
      <c r="D1129" s="110" t="s">
        <v>509</v>
      </c>
      <c r="E1129" s="110" t="s">
        <v>41</v>
      </c>
      <c r="F1129" s="110" t="s">
        <v>41</v>
      </c>
      <c r="G1129" s="171">
        <v>380.22042181366157</v>
      </c>
      <c r="H1129" s="171">
        <v>390.44686103311483</v>
      </c>
      <c r="I1129" s="171">
        <v>444.56975286537738</v>
      </c>
      <c r="J1129" s="171">
        <v>531.36703613005557</v>
      </c>
      <c r="K1129" s="171">
        <v>482.7368168560451</v>
      </c>
      <c r="L1129" s="171">
        <v>481.80279035041713</v>
      </c>
      <c r="M1129" s="171">
        <v>546.08410741903776</v>
      </c>
      <c r="N1129" s="171">
        <v>708.36749651613854</v>
      </c>
      <c r="O1129" s="171">
        <v>916.82980494454284</v>
      </c>
      <c r="P1129" s="171">
        <v>1164.9864351880981</v>
      </c>
      <c r="Q1129" s="171">
        <v>1441.9260498424881</v>
      </c>
      <c r="R1129" s="171">
        <v>1782.2879829582389</v>
      </c>
      <c r="S1129" s="171">
        <v>2199.8128676313509</v>
      </c>
      <c r="T1129" s="171">
        <v>2704.8025288333788</v>
      </c>
      <c r="U1129" s="172">
        <v>0.25680530080713521</v>
      </c>
    </row>
    <row r="1130" spans="1:21" x14ac:dyDescent="0.15">
      <c r="A1130" s="110" t="s">
        <v>113</v>
      </c>
      <c r="B1130" s="110" t="s">
        <v>129</v>
      </c>
      <c r="C1130" s="110" t="s">
        <v>509</v>
      </c>
      <c r="D1130" s="110" t="s">
        <v>42</v>
      </c>
      <c r="E1130" s="110" t="s">
        <v>41</v>
      </c>
      <c r="F1130" s="110" t="s">
        <v>42</v>
      </c>
      <c r="G1130" s="171">
        <v>0</v>
      </c>
      <c r="H1130" s="171">
        <v>0</v>
      </c>
      <c r="I1130" s="171">
        <v>0</v>
      </c>
      <c r="J1130" s="171">
        <v>10.9552738974246</v>
      </c>
      <c r="K1130" s="171">
        <v>32.806012873375288</v>
      </c>
      <c r="L1130" s="171">
        <v>59.997581340779831</v>
      </c>
      <c r="M1130" s="171">
        <v>81.60075135714105</v>
      </c>
      <c r="N1130" s="171">
        <v>108.10373390366919</v>
      </c>
      <c r="O1130" s="171">
        <v>142.83959886214481</v>
      </c>
      <c r="P1130" s="171">
        <v>182.26327351523531</v>
      </c>
      <c r="Q1130" s="171">
        <v>227.36916438811571</v>
      </c>
      <c r="R1130" s="171">
        <v>283.08564979255141</v>
      </c>
      <c r="S1130" s="171">
        <v>351.869962715101</v>
      </c>
      <c r="T1130" s="171">
        <v>435.49180265169281</v>
      </c>
      <c r="U1130" s="172">
        <v>0.27027565624131361</v>
      </c>
    </row>
    <row r="1131" spans="1:21" x14ac:dyDescent="0.15">
      <c r="A1131" s="110" t="s">
        <v>113</v>
      </c>
      <c r="B1131" s="110" t="s">
        <v>164</v>
      </c>
      <c r="C1131" s="110" t="s">
        <v>509</v>
      </c>
      <c r="D1131" s="110" t="s">
        <v>510</v>
      </c>
      <c r="E1131" s="110" t="s">
        <v>41</v>
      </c>
      <c r="F1131" s="110" t="s">
        <v>2</v>
      </c>
      <c r="G1131" s="171">
        <v>0</v>
      </c>
      <c r="H1131" s="171">
        <v>0</v>
      </c>
      <c r="I1131" s="171">
        <v>10.987707224725071</v>
      </c>
      <c r="J1131" s="171">
        <v>10.9620240960478</v>
      </c>
      <c r="K1131" s="171">
        <v>10.93533762445843</v>
      </c>
      <c r="L1131" s="171">
        <v>10.90865115286906</v>
      </c>
      <c r="M1131" s="171">
        <v>21.760200361904278</v>
      </c>
      <c r="N1131" s="171">
        <v>28.525490415732509</v>
      </c>
      <c r="O1131" s="171">
        <v>36.256661902573768</v>
      </c>
      <c r="P1131" s="171">
        <v>45.931784176598931</v>
      </c>
      <c r="Q1131" s="171">
        <v>58.017109891651437</v>
      </c>
      <c r="R1131" s="171">
        <v>73.082990116391599</v>
      </c>
      <c r="S1131" s="171">
        <v>91.832641885152285</v>
      </c>
      <c r="T1131" s="171">
        <v>114.87818662107981</v>
      </c>
      <c r="U1131" s="172">
        <v>0.26830865034273121</v>
      </c>
    </row>
    <row r="1132" spans="1:21" x14ac:dyDescent="0.15">
      <c r="A1132" s="110" t="s">
        <v>113</v>
      </c>
      <c r="B1132" s="110" t="s">
        <v>135</v>
      </c>
      <c r="C1132" s="110" t="s">
        <v>509</v>
      </c>
      <c r="D1132" s="110" t="s">
        <v>509</v>
      </c>
      <c r="E1132" s="110" t="s">
        <v>41</v>
      </c>
      <c r="F1132" s="110" t="s">
        <v>41</v>
      </c>
      <c r="G1132" s="171">
        <v>2989.901982687169</v>
      </c>
      <c r="H1132" s="171">
        <v>3917.628967959814</v>
      </c>
      <c r="I1132" s="171">
        <v>5089.2447333904074</v>
      </c>
      <c r="J1132" s="171">
        <v>7015.6301963721589</v>
      </c>
      <c r="K1132" s="171">
        <v>9433.1123813871582</v>
      </c>
      <c r="L1132" s="171">
        <v>12176.658576600301</v>
      </c>
      <c r="M1132" s="171">
        <v>14572.69289939933</v>
      </c>
      <c r="N1132" s="171">
        <v>18628.291716160871</v>
      </c>
      <c r="O1132" s="171">
        <v>24100.723414353281</v>
      </c>
      <c r="P1132" s="171">
        <v>31117.416670343719</v>
      </c>
      <c r="Q1132" s="171">
        <v>40105.925837897688</v>
      </c>
      <c r="R1132" s="171">
        <v>51429.269636474797</v>
      </c>
      <c r="S1132" s="171">
        <v>65607.746989422027</v>
      </c>
      <c r="T1132" s="171">
        <v>83183.787573098714</v>
      </c>
      <c r="U1132" s="172">
        <v>0.28254103212387188</v>
      </c>
    </row>
    <row r="1133" spans="1:21" x14ac:dyDescent="0.15">
      <c r="A1133" s="110" t="s">
        <v>113</v>
      </c>
      <c r="B1133" s="110" t="s">
        <v>137</v>
      </c>
      <c r="C1133" s="110" t="s">
        <v>509</v>
      </c>
      <c r="D1133" s="110" t="s">
        <v>516</v>
      </c>
      <c r="E1133" s="110" t="s">
        <v>41</v>
      </c>
      <c r="F1133" s="110" t="s">
        <v>108</v>
      </c>
      <c r="G1133" s="171">
        <v>22.1</v>
      </c>
      <c r="H1133" s="171">
        <v>22.029790735540981</v>
      </c>
      <c r="I1133" s="171">
        <v>21.959581471081972</v>
      </c>
      <c r="J1133" s="171">
        <v>21.91054779484919</v>
      </c>
      <c r="K1133" s="171">
        <v>21.870675248916861</v>
      </c>
      <c r="L1133" s="171">
        <v>10.90865115286906</v>
      </c>
      <c r="M1133" s="171">
        <v>10.880100180952139</v>
      </c>
      <c r="N1133" s="171">
        <v>13.858902241583641</v>
      </c>
      <c r="O1133" s="171">
        <v>18.175169002595439</v>
      </c>
      <c r="P1133" s="171">
        <v>24.022616847812682</v>
      </c>
      <c r="Q1133" s="171">
        <v>31.60562879976343</v>
      </c>
      <c r="R1133" s="171">
        <v>41.413957545086269</v>
      </c>
      <c r="S1133" s="171">
        <v>54.0645077481214</v>
      </c>
      <c r="T1133" s="171">
        <v>70.216961914918087</v>
      </c>
      <c r="U1133" s="172">
        <v>0.30522991836339769</v>
      </c>
    </row>
    <row r="1134" spans="1:21" x14ac:dyDescent="0.15">
      <c r="A1134" s="110" t="s">
        <v>113</v>
      </c>
      <c r="B1134" s="110" t="s">
        <v>138</v>
      </c>
      <c r="C1134" s="110" t="s">
        <v>509</v>
      </c>
      <c r="D1134" s="110" t="s">
        <v>513</v>
      </c>
      <c r="E1134" s="110" t="s">
        <v>41</v>
      </c>
      <c r="F1134" s="110" t="s">
        <v>41</v>
      </c>
      <c r="G1134" s="171">
        <v>88.336668086527339</v>
      </c>
      <c r="H1134" s="171">
        <v>88.119162942163939</v>
      </c>
      <c r="I1134" s="171">
        <v>153.82790114615099</v>
      </c>
      <c r="J1134" s="171">
        <v>164.43036144071701</v>
      </c>
      <c r="K1134" s="171">
        <v>307.77141486471021</v>
      </c>
      <c r="L1134" s="171">
        <v>472.71627882172652</v>
      </c>
      <c r="M1134" s="171">
        <v>428.48210379999489</v>
      </c>
      <c r="N1134" s="171">
        <v>567.97558065056126</v>
      </c>
      <c r="O1134" s="171">
        <v>749.25719687862795</v>
      </c>
      <c r="P1134" s="171">
        <v>983.92764617712089</v>
      </c>
      <c r="Q1134" s="171">
        <v>1286.3947361567641</v>
      </c>
      <c r="R1134" s="171">
        <v>1674.7264120430509</v>
      </c>
      <c r="S1134" s="171">
        <v>2171.2397645826231</v>
      </c>
      <c r="T1134" s="171">
        <v>2800.3407779990548</v>
      </c>
      <c r="U1134" s="172">
        <v>0.30758013428951553</v>
      </c>
    </row>
    <row r="1135" spans="1:21" x14ac:dyDescent="0.15">
      <c r="A1135" s="110" t="s">
        <v>113</v>
      </c>
      <c r="B1135" s="110" t="s">
        <v>141</v>
      </c>
      <c r="C1135" s="110" t="s">
        <v>509</v>
      </c>
      <c r="D1135" s="110" t="s">
        <v>511</v>
      </c>
      <c r="E1135" s="110" t="s">
        <v>41</v>
      </c>
      <c r="F1135" s="110" t="s">
        <v>2</v>
      </c>
      <c r="G1135" s="171">
        <v>1.1042083510815921</v>
      </c>
      <c r="H1135" s="171">
        <v>1.101489536777049</v>
      </c>
      <c r="I1135" s="171">
        <v>1.098770722472507</v>
      </c>
      <c r="J1135" s="171">
        <v>1.09620240960478</v>
      </c>
      <c r="K1135" s="171">
        <v>1.093533762445843</v>
      </c>
      <c r="L1135" s="171">
        <v>1.090865115286906</v>
      </c>
      <c r="M1135" s="171">
        <v>1.0880100180952139</v>
      </c>
      <c r="N1135" s="171">
        <v>1.475774802953709</v>
      </c>
      <c r="O1135" s="171">
        <v>1.9720327978562371</v>
      </c>
      <c r="P1135" s="171">
        <v>2.6312135517303759</v>
      </c>
      <c r="Q1135" s="171">
        <v>3.447711540916079</v>
      </c>
      <c r="R1135" s="171">
        <v>4.5127918514329117</v>
      </c>
      <c r="S1135" s="171">
        <v>5.9010117672205418</v>
      </c>
      <c r="T1135" s="171">
        <v>7.6764651391274086</v>
      </c>
      <c r="U1135" s="172">
        <v>0.32196008123666608</v>
      </c>
    </row>
    <row r="1136" spans="1:21" x14ac:dyDescent="0.15">
      <c r="A1136" s="110" t="s">
        <v>113</v>
      </c>
      <c r="B1136" s="110" t="s">
        <v>174</v>
      </c>
      <c r="C1136" s="110" t="s">
        <v>509</v>
      </c>
      <c r="D1136" s="110" t="s">
        <v>515</v>
      </c>
      <c r="E1136" s="110" t="s">
        <v>41</v>
      </c>
      <c r="F1136" s="110" t="s">
        <v>18</v>
      </c>
      <c r="G1136" s="171">
        <v>0</v>
      </c>
      <c r="H1136" s="171">
        <v>6.6089372206622956</v>
      </c>
      <c r="I1136" s="171">
        <v>7.6913950573075471</v>
      </c>
      <c r="J1136" s="171">
        <v>13.154428915257361</v>
      </c>
      <c r="K1136" s="171">
        <v>14.215938911795959</v>
      </c>
      <c r="L1136" s="171">
        <v>15.27211161401668</v>
      </c>
      <c r="M1136" s="171">
        <v>5.4400500904760696</v>
      </c>
      <c r="N1136" s="171">
        <v>7.8408262702492566</v>
      </c>
      <c r="O1136" s="171">
        <v>11.24231344425073</v>
      </c>
      <c r="P1136" s="171">
        <v>16.044854217057662</v>
      </c>
      <c r="Q1136" s="171">
        <v>22.802385465130399</v>
      </c>
      <c r="R1136" s="171">
        <v>32.28287423486465</v>
      </c>
      <c r="S1136" s="171">
        <v>44.529355216933943</v>
      </c>
      <c r="T1136" s="171">
        <v>59.353619368860763</v>
      </c>
      <c r="U1136" s="172">
        <v>0.40690078730629908</v>
      </c>
    </row>
    <row r="1137" spans="1:21" x14ac:dyDescent="0.15">
      <c r="A1137" s="110" t="s">
        <v>113</v>
      </c>
      <c r="B1137" s="110" t="s">
        <v>19</v>
      </c>
      <c r="C1137" s="110" t="s">
        <v>509</v>
      </c>
      <c r="D1137" s="110" t="s">
        <v>44</v>
      </c>
      <c r="E1137" s="110" t="s">
        <v>41</v>
      </c>
      <c r="F1137" s="110" t="s">
        <v>44</v>
      </c>
      <c r="G1137" s="171">
        <v>0</v>
      </c>
      <c r="H1137" s="171">
        <v>0</v>
      </c>
      <c r="I1137" s="171">
        <v>100</v>
      </c>
      <c r="J1137" s="171">
        <v>100</v>
      </c>
      <c r="K1137" s="171">
        <v>209.3533762445843</v>
      </c>
      <c r="L1137" s="171">
        <v>318.17302305738122</v>
      </c>
      <c r="M1137" s="171">
        <v>317.60200361904282</v>
      </c>
      <c r="N1137" s="171">
        <v>421.82182169039697</v>
      </c>
      <c r="O1137" s="171">
        <v>556.79940148157789</v>
      </c>
      <c r="P1137" s="171">
        <v>706.33753297416411</v>
      </c>
      <c r="Q1137" s="171">
        <v>891.61311307249036</v>
      </c>
      <c r="R1137" s="171">
        <v>1119.8362351774781</v>
      </c>
      <c r="S1137" s="171">
        <v>1399.314156304285</v>
      </c>
      <c r="T1137" s="171">
        <v>1736.973165349101</v>
      </c>
      <c r="U1137" s="172">
        <v>0.27472263188904972</v>
      </c>
    </row>
    <row r="1138" spans="1:21" x14ac:dyDescent="0.15">
      <c r="A1138" s="110" t="s">
        <v>113</v>
      </c>
      <c r="B1138" s="110" t="s">
        <v>21</v>
      </c>
      <c r="C1138" s="110" t="s">
        <v>509</v>
      </c>
      <c r="D1138" s="110" t="s">
        <v>511</v>
      </c>
      <c r="E1138" s="110" t="s">
        <v>41</v>
      </c>
      <c r="F1138" s="110" t="s">
        <v>2</v>
      </c>
      <c r="G1138" s="171">
        <v>69.56512611814027</v>
      </c>
      <c r="H1138" s="171">
        <v>126.67129672936071</v>
      </c>
      <c r="I1138" s="171">
        <v>153.82790114615099</v>
      </c>
      <c r="J1138" s="171">
        <v>163.46833734466921</v>
      </c>
      <c r="K1138" s="171">
        <v>163.094726742418</v>
      </c>
      <c r="L1138" s="171">
        <v>252.7211161401668</v>
      </c>
      <c r="M1138" s="171">
        <v>252.32140253333</v>
      </c>
      <c r="N1138" s="171">
        <v>342.9358888156865</v>
      </c>
      <c r="O1138" s="171">
        <v>461.16372339029681</v>
      </c>
      <c r="P1138" s="171">
        <v>615.5961925542515</v>
      </c>
      <c r="Q1138" s="171">
        <v>801.25610372759877</v>
      </c>
      <c r="R1138" s="171">
        <v>1038.5969000629109</v>
      </c>
      <c r="S1138" s="171">
        <v>1341.025470656321</v>
      </c>
      <c r="T1138" s="171">
        <v>1722.0747206309329</v>
      </c>
      <c r="U1138" s="172">
        <v>0.3156999042059867</v>
      </c>
    </row>
    <row r="1139" spans="1:21" x14ac:dyDescent="0.15">
      <c r="A1139" s="110" t="s">
        <v>113</v>
      </c>
      <c r="B1139" s="110" t="s">
        <v>183</v>
      </c>
      <c r="C1139" s="110" t="s">
        <v>509</v>
      </c>
      <c r="D1139" s="110" t="s">
        <v>513</v>
      </c>
      <c r="E1139" s="110" t="s">
        <v>41</v>
      </c>
      <c r="F1139" s="110" t="s">
        <v>41</v>
      </c>
      <c r="G1139" s="171">
        <v>22.084167021631831</v>
      </c>
      <c r="H1139" s="171">
        <v>22.029790735540981</v>
      </c>
      <c r="I1139" s="171">
        <v>21.975414449450131</v>
      </c>
      <c r="J1139" s="171">
        <v>21.924048192095601</v>
      </c>
      <c r="K1139" s="171">
        <v>32.806012873375288</v>
      </c>
      <c r="L1139" s="171">
        <v>32.725953458607179</v>
      </c>
      <c r="M1139" s="171">
        <v>32.640300542856423</v>
      </c>
      <c r="N1139" s="171">
        <v>43.063844037114897</v>
      </c>
      <c r="O1139" s="171">
        <v>56.587509572107358</v>
      </c>
      <c r="P1139" s="171">
        <v>74.110452030768599</v>
      </c>
      <c r="Q1139" s="171">
        <v>96.782394322819925</v>
      </c>
      <c r="R1139" s="171">
        <v>121.9389603604551</v>
      </c>
      <c r="S1139" s="171">
        <v>150.55900277248469</v>
      </c>
      <c r="T1139" s="171">
        <v>185.11863846654191</v>
      </c>
      <c r="U1139" s="172">
        <v>0.28135909820510441</v>
      </c>
    </row>
    <row r="1140" spans="1:21" x14ac:dyDescent="0.15">
      <c r="A1140" s="110" t="s">
        <v>113</v>
      </c>
      <c r="B1140" s="110" t="s">
        <v>24</v>
      </c>
      <c r="C1140" s="110" t="s">
        <v>509</v>
      </c>
      <c r="D1140" s="110" t="s">
        <v>513</v>
      </c>
      <c r="E1140" s="110" t="s">
        <v>41</v>
      </c>
      <c r="F1140" s="110" t="s">
        <v>41</v>
      </c>
      <c r="G1140" s="171">
        <v>23.250500212979102</v>
      </c>
      <c r="H1140" s="171">
        <v>23.217874441324589</v>
      </c>
      <c r="I1140" s="171">
        <v>33.185248669670081</v>
      </c>
      <c r="J1140" s="171">
        <v>266.89112288704058</v>
      </c>
      <c r="K1140" s="171">
        <v>262.15938911795962</v>
      </c>
      <c r="L1140" s="171">
        <v>303.62976729303591</v>
      </c>
      <c r="M1140" s="171">
        <v>583.20150271428213</v>
      </c>
      <c r="N1140" s="171">
        <v>766.77126393747358</v>
      </c>
      <c r="O1140" s="171">
        <v>1002.883365438141</v>
      </c>
      <c r="P1140" s="171">
        <v>1304.8890375466101</v>
      </c>
      <c r="Q1140" s="171">
        <v>1689.010786227976</v>
      </c>
      <c r="R1140" s="171">
        <v>2174.8360909931239</v>
      </c>
      <c r="S1140" s="171">
        <v>2785.8666824683451</v>
      </c>
      <c r="T1140" s="171">
        <v>3548.4696599647891</v>
      </c>
      <c r="U1140" s="172">
        <v>0.29429055001765159</v>
      </c>
    </row>
    <row r="1141" spans="1:21" x14ac:dyDescent="0.15">
      <c r="A1141" s="110" t="s">
        <v>113</v>
      </c>
      <c r="B1141" s="110" t="s">
        <v>25</v>
      </c>
      <c r="C1141" s="110" t="s">
        <v>509</v>
      </c>
      <c r="D1141" s="110" t="s">
        <v>509</v>
      </c>
      <c r="E1141" s="110" t="s">
        <v>41</v>
      </c>
      <c r="F1141" s="110" t="s">
        <v>41</v>
      </c>
      <c r="G1141" s="171">
        <v>752.58713548922071</v>
      </c>
      <c r="H1141" s="171">
        <v>1013.308014326187</v>
      </c>
      <c r="I1141" s="171">
        <v>1316.7834437680549</v>
      </c>
      <c r="J1141" s="171">
        <v>19427.501118031389</v>
      </c>
      <c r="K1141" s="171">
        <v>26555.493437815421</v>
      </c>
      <c r="L1141" s="171">
        <v>56064.672259223917</v>
      </c>
      <c r="M1141" s="171">
        <v>74203.026443313283</v>
      </c>
      <c r="N1141" s="171">
        <v>100071.8681883317</v>
      </c>
      <c r="O1141" s="171">
        <v>134955.86795813291</v>
      </c>
      <c r="P1141" s="171">
        <v>181912.50511724909</v>
      </c>
      <c r="Q1141" s="171">
        <v>245042.50788521481</v>
      </c>
      <c r="R1141" s="171">
        <v>326681.78565045021</v>
      </c>
      <c r="S1141" s="171">
        <v>431150.95479550119</v>
      </c>
      <c r="T1141" s="171">
        <v>563447.50028271088</v>
      </c>
      <c r="U1141" s="172">
        <v>0.33590623501418082</v>
      </c>
    </row>
    <row r="1142" spans="1:21" x14ac:dyDescent="0.15">
      <c r="A1142" s="110" t="s">
        <v>113</v>
      </c>
      <c r="B1142" s="110" t="s">
        <v>27</v>
      </c>
      <c r="C1142" s="110" t="s">
        <v>509</v>
      </c>
      <c r="D1142" s="110" t="s">
        <v>514</v>
      </c>
      <c r="E1142" s="110" t="s">
        <v>41</v>
      </c>
      <c r="F1142" s="110" t="s">
        <v>18</v>
      </c>
      <c r="G1142" s="171">
        <v>1.242</v>
      </c>
      <c r="H1142" s="171">
        <v>1.242</v>
      </c>
      <c r="I1142" s="171">
        <v>0.622</v>
      </c>
      <c r="J1142" s="171">
        <v>11.5820240960478</v>
      </c>
      <c r="K1142" s="171">
        <v>11.55533762445843</v>
      </c>
      <c r="L1142" s="171">
        <v>11.53065115286906</v>
      </c>
      <c r="M1142" s="171">
        <v>11.502100180952141</v>
      </c>
      <c r="N1142" s="171">
        <v>16.438846789655688</v>
      </c>
      <c r="O1142" s="171">
        <v>23.27949579029363</v>
      </c>
      <c r="P1142" s="171">
        <v>32.704898625363661</v>
      </c>
      <c r="Q1142" s="171">
        <v>45.63145709384407</v>
      </c>
      <c r="R1142" s="171">
        <v>63.293058624214837</v>
      </c>
      <c r="S1142" s="171">
        <v>87.355539551063487</v>
      </c>
      <c r="T1142" s="171">
        <v>119.9374507059911</v>
      </c>
      <c r="U1142" s="172">
        <v>0.39782869817057831</v>
      </c>
    </row>
    <row r="1143" spans="1:21" x14ac:dyDescent="0.15">
      <c r="A1143" s="110" t="s">
        <v>113</v>
      </c>
      <c r="B1143" s="110" t="s">
        <v>29</v>
      </c>
      <c r="C1143" s="110" t="s">
        <v>509</v>
      </c>
      <c r="D1143" s="110" t="s">
        <v>509</v>
      </c>
      <c r="E1143" s="110" t="s">
        <v>41</v>
      </c>
      <c r="F1143" s="110" t="s">
        <v>41</v>
      </c>
      <c r="G1143" s="171">
        <v>0</v>
      </c>
      <c r="H1143" s="171">
        <v>10022.02979073554</v>
      </c>
      <c r="I1143" s="171">
        <v>15021.975414449451</v>
      </c>
      <c r="J1143" s="171">
        <v>15109.620240960479</v>
      </c>
      <c r="K1143" s="171">
        <v>21109.35337624458</v>
      </c>
      <c r="L1143" s="171">
        <v>29418.173023057381</v>
      </c>
      <c r="M1143" s="171">
        <v>38217.602003619053</v>
      </c>
      <c r="N1143" s="171">
        <v>51580.918267693538</v>
      </c>
      <c r="O1143" s="171">
        <v>69615.593802605159</v>
      </c>
      <c r="P1143" s="171">
        <v>93945.018421205299</v>
      </c>
      <c r="Q1143" s="171">
        <v>126759.3232615484</v>
      </c>
      <c r="R1143" s="171">
        <v>169224.7594151966</v>
      </c>
      <c r="S1143" s="171">
        <v>223595.6716791591</v>
      </c>
      <c r="T1143" s="171">
        <v>292489.25169069727</v>
      </c>
      <c r="U1143" s="172">
        <v>0.33740758694983958</v>
      </c>
    </row>
    <row r="1144" spans="1:21" x14ac:dyDescent="0.15">
      <c r="A1144" s="110" t="s">
        <v>113</v>
      </c>
      <c r="B1144" s="110" t="s">
        <v>30</v>
      </c>
      <c r="C1144" s="110" t="s">
        <v>509</v>
      </c>
      <c r="D1144" s="110" t="s">
        <v>509</v>
      </c>
      <c r="E1144" s="110" t="s">
        <v>41</v>
      </c>
      <c r="F1144" s="110" t="s">
        <v>41</v>
      </c>
      <c r="G1144" s="171">
        <v>5676.1159837905798</v>
      </c>
      <c r="H1144" s="171">
        <v>16265.98592748436</v>
      </c>
      <c r="I1144" s="171">
        <v>23166.206380475691</v>
      </c>
      <c r="J1144" s="171">
        <v>32265.082292335021</v>
      </c>
      <c r="K1144" s="171">
        <v>44790.680740439457</v>
      </c>
      <c r="L1144" s="171">
        <v>59435.971968456543</v>
      </c>
      <c r="M1144" s="171">
        <v>78583.98655734869</v>
      </c>
      <c r="N1144" s="171">
        <v>104501.55322397529</v>
      </c>
      <c r="O1144" s="171">
        <v>138219.49881846039</v>
      </c>
      <c r="P1144" s="171">
        <v>182867.33800455561</v>
      </c>
      <c r="Q1144" s="171">
        <v>242036.2782698824</v>
      </c>
      <c r="R1144" s="171">
        <v>317917.49899919442</v>
      </c>
      <c r="S1144" s="171">
        <v>414354.44566901418</v>
      </c>
      <c r="T1144" s="171">
        <v>535664.39068297006</v>
      </c>
      <c r="U1144" s="172">
        <v>0.31546657401707301</v>
      </c>
    </row>
    <row r="1145" spans="1:21" x14ac:dyDescent="0.15">
      <c r="A1145" s="110" t="s">
        <v>113</v>
      </c>
      <c r="B1145" s="110" t="s">
        <v>190</v>
      </c>
      <c r="C1145" s="110" t="s">
        <v>509</v>
      </c>
      <c r="D1145" s="110" t="s">
        <v>515</v>
      </c>
      <c r="E1145" s="110" t="s">
        <v>41</v>
      </c>
      <c r="F1145" s="110" t="s">
        <v>18</v>
      </c>
      <c r="G1145" s="171">
        <v>0</v>
      </c>
      <c r="H1145" s="171">
        <v>0</v>
      </c>
      <c r="I1145" s="171">
        <v>5.4938536123625337</v>
      </c>
      <c r="J1145" s="171">
        <v>5.4810120480239011</v>
      </c>
      <c r="K1145" s="171">
        <v>5.4676688122292152</v>
      </c>
      <c r="L1145" s="171">
        <v>5.4543255764345302</v>
      </c>
      <c r="M1145" s="171">
        <v>5.4400500904760696</v>
      </c>
      <c r="N1145" s="171">
        <v>7.7104713863275558</v>
      </c>
      <c r="O1145" s="171">
        <v>10.916761163502949</v>
      </c>
      <c r="P1145" s="171">
        <v>15.43846075610125</v>
      </c>
      <c r="Q1145" s="171">
        <v>21.801660902056401</v>
      </c>
      <c r="R1145" s="171">
        <v>30.74075225214656</v>
      </c>
      <c r="S1145" s="171">
        <v>42.310796202531911</v>
      </c>
      <c r="T1145" s="171">
        <v>56.276632120951689</v>
      </c>
      <c r="U1145" s="172">
        <v>0.39624214522290191</v>
      </c>
    </row>
    <row r="1146" spans="1:21" x14ac:dyDescent="0.15">
      <c r="A1146" s="110" t="s">
        <v>113</v>
      </c>
      <c r="B1146" s="110" t="s">
        <v>31</v>
      </c>
      <c r="C1146" s="110" t="s">
        <v>509</v>
      </c>
      <c r="D1146" s="110" t="s">
        <v>509</v>
      </c>
      <c r="E1146" s="110" t="s">
        <v>41</v>
      </c>
      <c r="F1146" s="110" t="s">
        <v>41</v>
      </c>
      <c r="G1146" s="171">
        <v>32310.900687521251</v>
      </c>
      <c r="H1146" s="171">
        <v>41935.14369999394</v>
      </c>
      <c r="I1146" s="171">
        <v>58100.938719270373</v>
      </c>
      <c r="J1146" s="171">
        <v>80379.706376385555</v>
      </c>
      <c r="K1146" s="171">
        <v>114400.2585882314</v>
      </c>
      <c r="L1146" s="171">
        <v>152575.4989924157</v>
      </c>
      <c r="M1146" s="171">
        <v>201097.98769374349</v>
      </c>
      <c r="N1146" s="171">
        <v>268643.6731167573</v>
      </c>
      <c r="O1146" s="171">
        <v>358324.22763493401</v>
      </c>
      <c r="P1146" s="171">
        <v>477270.99400318711</v>
      </c>
      <c r="Q1146" s="171">
        <v>631327.12554531277</v>
      </c>
      <c r="R1146" s="171">
        <v>825212.46393110743</v>
      </c>
      <c r="S1146" s="171">
        <v>1071111.683676634</v>
      </c>
      <c r="T1146" s="171">
        <v>1379947.0489857681</v>
      </c>
      <c r="U1146" s="172">
        <v>0.31672029092107912</v>
      </c>
    </row>
    <row r="1147" spans="1:21" x14ac:dyDescent="0.15">
      <c r="A1147" s="110" t="s">
        <v>113</v>
      </c>
      <c r="B1147" s="110" t="s">
        <v>32</v>
      </c>
      <c r="C1147" s="110" t="s">
        <v>509</v>
      </c>
      <c r="D1147" s="110" t="s">
        <v>509</v>
      </c>
      <c r="E1147" s="110" t="s">
        <v>41</v>
      </c>
      <c r="F1147" s="110" t="s">
        <v>41</v>
      </c>
      <c r="G1147" s="171">
        <v>77.294584575711411</v>
      </c>
      <c r="H1147" s="171">
        <v>231.31280272318031</v>
      </c>
      <c r="I1147" s="171">
        <v>241.7295589439515</v>
      </c>
      <c r="J1147" s="171">
        <v>482.32906022610331</v>
      </c>
      <c r="K1147" s="171">
        <v>459.28418022725413</v>
      </c>
      <c r="L1147" s="171">
        <v>458.16334842050048</v>
      </c>
      <c r="M1147" s="171">
        <v>565.76520940951127</v>
      </c>
      <c r="N1147" s="171">
        <v>736.75259025982928</v>
      </c>
      <c r="O1147" s="171">
        <v>957.23465496705251</v>
      </c>
      <c r="P1147" s="171">
        <v>1216.1550183570009</v>
      </c>
      <c r="Q1147" s="171">
        <v>1495.2086945054741</v>
      </c>
      <c r="R1147" s="171">
        <v>1835.1054163898989</v>
      </c>
      <c r="S1147" s="171">
        <v>2248.5875926887611</v>
      </c>
      <c r="T1147" s="171">
        <v>2744.039916963261</v>
      </c>
      <c r="U1147" s="172">
        <v>0.25303985257903322</v>
      </c>
    </row>
    <row r="1148" spans="1:21" x14ac:dyDescent="0.15">
      <c r="A1148" s="110" t="s">
        <v>113</v>
      </c>
      <c r="B1148" s="110" t="s">
        <v>46</v>
      </c>
      <c r="C1148" s="110" t="s">
        <v>509</v>
      </c>
      <c r="D1148" s="110" t="s">
        <v>513</v>
      </c>
      <c r="E1148" s="110" t="s">
        <v>41</v>
      </c>
      <c r="F1148" s="110" t="s">
        <v>41</v>
      </c>
      <c r="G1148" s="171">
        <v>62.208416702163177</v>
      </c>
      <c r="H1148" s="171">
        <v>62.202979073554097</v>
      </c>
      <c r="I1148" s="171">
        <v>62.197541444945017</v>
      </c>
      <c r="J1148" s="171">
        <v>62.192404819209557</v>
      </c>
      <c r="K1148" s="171">
        <v>0</v>
      </c>
      <c r="L1148" s="171">
        <v>21.817302305738121</v>
      </c>
      <c r="M1148" s="171">
        <v>0</v>
      </c>
      <c r="N1148" s="171">
        <v>21.704892633583899</v>
      </c>
      <c r="O1148" s="171">
        <v>25.49994211257528</v>
      </c>
      <c r="P1148" s="171">
        <v>29.956678973459798</v>
      </c>
      <c r="Q1148" s="171">
        <v>35.155345409344463</v>
      </c>
      <c r="R1148" s="171">
        <v>41.200182641774283</v>
      </c>
      <c r="S1148" s="171">
        <v>48.205102768407428</v>
      </c>
      <c r="T1148" s="171">
        <v>56.169511838349997</v>
      </c>
      <c r="U1148" s="172" t="s">
        <v>406</v>
      </c>
    </row>
    <row r="1149" spans="1:21" x14ac:dyDescent="0.15">
      <c r="A1149" s="110" t="s">
        <v>113</v>
      </c>
      <c r="B1149" s="110" t="s">
        <v>200</v>
      </c>
      <c r="C1149" s="110" t="s">
        <v>509</v>
      </c>
      <c r="D1149" s="110" t="s">
        <v>509</v>
      </c>
      <c r="E1149" s="110" t="s">
        <v>41</v>
      </c>
      <c r="F1149" s="110" t="s">
        <v>41</v>
      </c>
      <c r="G1149" s="171">
        <v>66.252501064895498</v>
      </c>
      <c r="H1149" s="171">
        <v>110.1489536777049</v>
      </c>
      <c r="I1149" s="171">
        <v>98.88936502252561</v>
      </c>
      <c r="J1149" s="171">
        <v>120.5822650565258</v>
      </c>
      <c r="K1149" s="171">
        <v>174.96540199133489</v>
      </c>
      <c r="L1149" s="171">
        <v>305.44223228033371</v>
      </c>
      <c r="M1149" s="171">
        <v>489.60450814284633</v>
      </c>
      <c r="N1149" s="171">
        <v>641.08729447558494</v>
      </c>
      <c r="O1149" s="171">
        <v>837.29980745594889</v>
      </c>
      <c r="P1149" s="171">
        <v>1091.170625626758</v>
      </c>
      <c r="Q1149" s="171">
        <v>1365.138518800067</v>
      </c>
      <c r="R1149" s="171">
        <v>1683.6890488288291</v>
      </c>
      <c r="S1149" s="171">
        <v>2072.9595193111109</v>
      </c>
      <c r="T1149" s="171">
        <v>2541.6661250967468</v>
      </c>
      <c r="U1149" s="172">
        <v>0.26526609462147221</v>
      </c>
    </row>
    <row r="1150" spans="1:21" x14ac:dyDescent="0.15">
      <c r="A1150" s="110" t="s">
        <v>113</v>
      </c>
      <c r="B1150" s="110" t="s">
        <v>47</v>
      </c>
      <c r="C1150" s="110" t="s">
        <v>509</v>
      </c>
      <c r="D1150" s="110" t="s">
        <v>510</v>
      </c>
      <c r="E1150" s="110" t="s">
        <v>41</v>
      </c>
      <c r="F1150" s="110" t="s">
        <v>2</v>
      </c>
      <c r="G1150" s="171">
        <v>77.465736870129064</v>
      </c>
      <c r="H1150" s="171">
        <v>88.289893820364384</v>
      </c>
      <c r="I1150" s="171">
        <v>93.07196725978379</v>
      </c>
      <c r="J1150" s="171">
        <v>224.24048192095611</v>
      </c>
      <c r="K1150" s="171">
        <v>333.06012873375289</v>
      </c>
      <c r="L1150" s="171">
        <v>332.25953458607182</v>
      </c>
      <c r="M1150" s="171">
        <v>331.4030054285642</v>
      </c>
      <c r="N1150" s="171">
        <v>433.81576560738421</v>
      </c>
      <c r="O1150" s="171">
        <v>551.3097275253549</v>
      </c>
      <c r="P1150" s="171">
        <v>698.8337805237104</v>
      </c>
      <c r="Q1150" s="171">
        <v>883.71345084642542</v>
      </c>
      <c r="R1150" s="171">
        <v>1114.8695376504061</v>
      </c>
      <c r="S1150" s="171">
        <v>1403.204727984212</v>
      </c>
      <c r="T1150" s="171">
        <v>1757.981580700638</v>
      </c>
      <c r="U1150" s="172">
        <v>0.2691780542436939</v>
      </c>
    </row>
    <row r="1151" spans="1:21" x14ac:dyDescent="0.15">
      <c r="A1151" s="110" t="s">
        <v>113</v>
      </c>
      <c r="B1151" s="110" t="s">
        <v>48</v>
      </c>
      <c r="C1151" s="110" t="s">
        <v>509</v>
      </c>
      <c r="D1151" s="110" t="s">
        <v>511</v>
      </c>
      <c r="E1151" s="110" t="s">
        <v>41</v>
      </c>
      <c r="F1151" s="110" t="s">
        <v>2</v>
      </c>
      <c r="G1151" s="171">
        <v>24.292583723795019</v>
      </c>
      <c r="H1151" s="171">
        <v>24.232769809095078</v>
      </c>
      <c r="I1151" s="171">
        <v>46.148370343845293</v>
      </c>
      <c r="J1151" s="171">
        <v>43.848096384191209</v>
      </c>
      <c r="K1151" s="171">
        <v>55.770221884738</v>
      </c>
      <c r="L1151" s="171">
        <v>78.542288300657233</v>
      </c>
      <c r="M1151" s="171">
        <v>78.336721302855409</v>
      </c>
      <c r="N1151" s="171">
        <v>106.4434819221934</v>
      </c>
      <c r="O1151" s="171">
        <v>140.07075444621191</v>
      </c>
      <c r="P1151" s="171">
        <v>183.55388987118661</v>
      </c>
      <c r="Q1151" s="171">
        <v>239.66093536215661</v>
      </c>
      <c r="R1151" s="171">
        <v>311.90776169781759</v>
      </c>
      <c r="S1151" s="171">
        <v>404.74277706178287</v>
      </c>
      <c r="T1151" s="171">
        <v>522.55893967453972</v>
      </c>
      <c r="U1151" s="172">
        <v>0.31141019590014701</v>
      </c>
    </row>
    <row r="1152" spans="1:21" x14ac:dyDescent="0.15">
      <c r="A1152" s="110" t="s">
        <v>113</v>
      </c>
      <c r="B1152" s="110" t="s">
        <v>201</v>
      </c>
      <c r="C1152" s="110" t="s">
        <v>509</v>
      </c>
      <c r="D1152" s="110" t="s">
        <v>42</v>
      </c>
      <c r="E1152" s="110" t="s">
        <v>41</v>
      </c>
      <c r="F1152" s="110" t="s">
        <v>42</v>
      </c>
      <c r="G1152" s="171">
        <v>0</v>
      </c>
      <c r="H1152" s="171">
        <v>0</v>
      </c>
      <c r="I1152" s="171">
        <v>0</v>
      </c>
      <c r="J1152" s="171">
        <v>0</v>
      </c>
      <c r="K1152" s="171">
        <v>109.3533762445843</v>
      </c>
      <c r="L1152" s="171">
        <v>147.26679056373229</v>
      </c>
      <c r="M1152" s="171">
        <v>228.48210379999489</v>
      </c>
      <c r="N1152" s="171">
        <v>303.50835698947787</v>
      </c>
      <c r="O1152" s="171">
        <v>402.07713892193732</v>
      </c>
      <c r="P1152" s="171">
        <v>513.60142985017853</v>
      </c>
      <c r="Q1152" s="171">
        <v>641.9573278724265</v>
      </c>
      <c r="R1152" s="171">
        <v>800.85589273355151</v>
      </c>
      <c r="S1152" s="171">
        <v>997.25482788834154</v>
      </c>
      <c r="T1152" s="171">
        <v>1236.456963538327</v>
      </c>
      <c r="U1152" s="172">
        <v>0.27280236524365947</v>
      </c>
    </row>
    <row r="1153" spans="1:21" x14ac:dyDescent="0.15">
      <c r="A1153" s="110" t="s">
        <v>113</v>
      </c>
      <c r="B1153" s="110" t="s">
        <v>49</v>
      </c>
      <c r="C1153" s="110" t="s">
        <v>509</v>
      </c>
      <c r="D1153" s="110" t="s">
        <v>509</v>
      </c>
      <c r="E1153" s="110" t="s">
        <v>41</v>
      </c>
      <c r="F1153" s="110" t="s">
        <v>41</v>
      </c>
      <c r="G1153" s="171">
        <v>143.54708564060689</v>
      </c>
      <c r="H1153" s="171">
        <v>2143.1936397810159</v>
      </c>
      <c r="I1153" s="171">
        <v>3197.7787300450509</v>
      </c>
      <c r="J1153" s="171">
        <v>4451.164530113052</v>
      </c>
      <c r="K1153" s="171">
        <v>6261.5127653625441</v>
      </c>
      <c r="L1153" s="171">
        <v>8650.8989765159877</v>
      </c>
      <c r="M1153" s="171">
        <v>11259.04330597142</v>
      </c>
      <c r="N1153" s="171">
        <v>15149.12385353506</v>
      </c>
      <c r="O1153" s="171">
        <v>20403.189130892821</v>
      </c>
      <c r="P1153" s="171">
        <v>27480.59347711705</v>
      </c>
      <c r="Q1153" s="171">
        <v>37015.142653192372</v>
      </c>
      <c r="R1153" s="171">
        <v>49344.119258924969</v>
      </c>
      <c r="S1153" s="171">
        <v>65119.814201914269</v>
      </c>
      <c r="T1153" s="171">
        <v>85097.177929105019</v>
      </c>
      <c r="U1153" s="172">
        <v>0.33501967710815128</v>
      </c>
    </row>
    <row r="1154" spans="1:21" x14ac:dyDescent="0.15">
      <c r="A1154" s="110" t="s">
        <v>113</v>
      </c>
      <c r="B1154" s="110" t="s">
        <v>50</v>
      </c>
      <c r="C1154" s="110" t="s">
        <v>509</v>
      </c>
      <c r="D1154" s="110" t="s">
        <v>42</v>
      </c>
      <c r="E1154" s="110" t="s">
        <v>41</v>
      </c>
      <c r="F1154" s="110" t="s">
        <v>42</v>
      </c>
      <c r="G1154" s="171">
        <v>57.46</v>
      </c>
      <c r="H1154" s="171">
        <v>93.626610626049185</v>
      </c>
      <c r="I1154" s="171">
        <v>98.81811661986886</v>
      </c>
      <c r="J1154" s="171">
        <v>127.0811772101253</v>
      </c>
      <c r="K1154" s="171">
        <v>229.64209011362709</v>
      </c>
      <c r="L1154" s="171">
        <v>447.25469726763151</v>
      </c>
      <c r="M1154" s="171">
        <v>652.8060108571284</v>
      </c>
      <c r="N1154" s="171">
        <v>856.83222119649986</v>
      </c>
      <c r="O1154" s="171">
        <v>1122.0748509193761</v>
      </c>
      <c r="P1154" s="171">
        <v>1420.778914469792</v>
      </c>
      <c r="Q1154" s="171">
        <v>1760.83598602601</v>
      </c>
      <c r="R1154" s="171">
        <v>2178.5771997155239</v>
      </c>
      <c r="S1154" s="171">
        <v>2691.038168222814</v>
      </c>
      <c r="T1154" s="171">
        <v>3310.1147414614538</v>
      </c>
      <c r="U1154" s="172">
        <v>0.26102210778806351</v>
      </c>
    </row>
    <row r="1155" spans="1:21" x14ac:dyDescent="0.15">
      <c r="A1155" s="110" t="s">
        <v>113</v>
      </c>
      <c r="B1155" s="110" t="s">
        <v>37</v>
      </c>
      <c r="C1155" s="110" t="s">
        <v>509</v>
      </c>
      <c r="D1155" s="110" t="s">
        <v>509</v>
      </c>
      <c r="E1155" s="110" t="s">
        <v>41</v>
      </c>
      <c r="F1155" s="110" t="s">
        <v>41</v>
      </c>
      <c r="G1155" s="171">
        <v>880.34835357862653</v>
      </c>
      <c r="H1155" s="171">
        <v>1143.5193275125901</v>
      </c>
      <c r="I1155" s="171">
        <v>1239.635501944482</v>
      </c>
      <c r="J1155" s="171">
        <v>1587.5694457348361</v>
      </c>
      <c r="K1155" s="171">
        <v>2053.9727981492679</v>
      </c>
      <c r="L1155" s="171">
        <v>2485.3551605484081</v>
      </c>
      <c r="M1155" s="171">
        <v>2861.4663475904131</v>
      </c>
      <c r="N1155" s="171">
        <v>3742.190421117496</v>
      </c>
      <c r="O1155" s="171">
        <v>4880.7613946987876</v>
      </c>
      <c r="P1155" s="171">
        <v>6351.7876330244771</v>
      </c>
      <c r="Q1155" s="171">
        <v>8250.4790328812142</v>
      </c>
      <c r="R1155" s="171">
        <v>10698.19326612166</v>
      </c>
      <c r="S1155" s="171">
        <v>13849.170852153749</v>
      </c>
      <c r="T1155" s="171">
        <v>17854.334264385689</v>
      </c>
      <c r="U1155" s="172">
        <v>0.29895340913384022</v>
      </c>
    </row>
    <row r="1156" spans="1:21" x14ac:dyDescent="0.15">
      <c r="A1156" s="110" t="s">
        <v>113</v>
      </c>
      <c r="B1156" s="110" t="s">
        <v>38</v>
      </c>
      <c r="C1156" s="110" t="s">
        <v>509</v>
      </c>
      <c r="D1156" s="110" t="s">
        <v>511</v>
      </c>
      <c r="E1156" s="110" t="s">
        <v>41</v>
      </c>
      <c r="F1156" s="110" t="s">
        <v>2</v>
      </c>
      <c r="G1156" s="171">
        <v>0</v>
      </c>
      <c r="H1156" s="171">
        <v>20</v>
      </c>
      <c r="I1156" s="171">
        <v>100</v>
      </c>
      <c r="J1156" s="171">
        <v>210.9620240960478</v>
      </c>
      <c r="K1156" s="171">
        <v>210.93533762445841</v>
      </c>
      <c r="L1156" s="171">
        <v>221.81730230573811</v>
      </c>
      <c r="M1156" s="171">
        <v>221.76020036190431</v>
      </c>
      <c r="N1156" s="171">
        <v>301.05245837020232</v>
      </c>
      <c r="O1156" s="171">
        <v>402.43595932557758</v>
      </c>
      <c r="P1156" s="171">
        <v>531.40427815008854</v>
      </c>
      <c r="Q1156" s="171">
        <v>693.46140798950296</v>
      </c>
      <c r="R1156" s="171">
        <v>894.71208539493296</v>
      </c>
      <c r="S1156" s="171">
        <v>1141.8407420586941</v>
      </c>
      <c r="T1156" s="171">
        <v>1441.6690753444329</v>
      </c>
      <c r="U1156" s="172">
        <v>0.30659286560550331</v>
      </c>
    </row>
    <row r="1157" spans="1:21" x14ac:dyDescent="0.15">
      <c r="A1157" s="110" t="s">
        <v>113</v>
      </c>
      <c r="B1157" s="110" t="s">
        <v>203</v>
      </c>
      <c r="C1157" s="110" t="s">
        <v>509</v>
      </c>
      <c r="D1157" s="110" t="s">
        <v>42</v>
      </c>
      <c r="E1157" s="110" t="s">
        <v>41</v>
      </c>
      <c r="F1157" s="110" t="s">
        <v>42</v>
      </c>
      <c r="G1157" s="171">
        <v>1.0309649999999999</v>
      </c>
      <c r="H1157" s="171">
        <v>0</v>
      </c>
      <c r="I1157" s="171">
        <v>0</v>
      </c>
      <c r="J1157" s="171">
        <v>43.821095589698388</v>
      </c>
      <c r="K1157" s="171">
        <v>43.741350497833722</v>
      </c>
      <c r="L1157" s="171">
        <v>76.360558070083414</v>
      </c>
      <c r="M1157" s="171">
        <v>97.920901628569268</v>
      </c>
      <c r="N1157" s="171">
        <v>131.29901685711181</v>
      </c>
      <c r="O1157" s="171">
        <v>175.46320345805239</v>
      </c>
      <c r="P1157" s="171">
        <v>226.57707159506259</v>
      </c>
      <c r="Q1157" s="171">
        <v>285.96922758718199</v>
      </c>
      <c r="R1157" s="171">
        <v>359.77069851540659</v>
      </c>
      <c r="S1157" s="171">
        <v>451.26930578409269</v>
      </c>
      <c r="T1157" s="171">
        <v>563.53061818329206</v>
      </c>
      <c r="U1157" s="172">
        <v>0.28403672371914479</v>
      </c>
    </row>
    <row r="1158" spans="1:21" x14ac:dyDescent="0.15">
      <c r="A1158" s="110" t="s">
        <v>113</v>
      </c>
      <c r="B1158" s="110" t="s">
        <v>70</v>
      </c>
      <c r="C1158" s="110" t="s">
        <v>509</v>
      </c>
      <c r="D1158" s="110" t="s">
        <v>515</v>
      </c>
      <c r="E1158" s="110" t="s">
        <v>41</v>
      </c>
      <c r="F1158" s="110" t="s">
        <v>18</v>
      </c>
      <c r="G1158" s="171">
        <v>3.72</v>
      </c>
      <c r="H1158" s="171">
        <v>14.734895367770489</v>
      </c>
      <c r="I1158" s="171">
        <v>3.1</v>
      </c>
      <c r="J1158" s="171">
        <v>3.72</v>
      </c>
      <c r="K1158" s="171">
        <v>3.1</v>
      </c>
      <c r="L1158" s="171">
        <v>10</v>
      </c>
      <c r="M1158" s="171">
        <v>10</v>
      </c>
      <c r="N1158" s="171">
        <v>13.602086435100469</v>
      </c>
      <c r="O1158" s="171">
        <v>18.246492605622048</v>
      </c>
      <c r="P1158" s="171">
        <v>24.15223625793967</v>
      </c>
      <c r="Q1158" s="171">
        <v>31.562319350614981</v>
      </c>
      <c r="R1158" s="171">
        <v>40.741526538928738</v>
      </c>
      <c r="S1158" s="171">
        <v>51.973190299872158</v>
      </c>
      <c r="T1158" s="171">
        <v>65.554970742985844</v>
      </c>
      <c r="U1158" s="172">
        <v>0.30815120875867258</v>
      </c>
    </row>
    <row r="1159" spans="1:21" x14ac:dyDescent="0.15">
      <c r="A1159" s="110" t="s">
        <v>113</v>
      </c>
      <c r="B1159" s="110" t="s">
        <v>132</v>
      </c>
      <c r="C1159" s="110" t="s">
        <v>509</v>
      </c>
      <c r="D1159" s="110" t="s">
        <v>42</v>
      </c>
      <c r="E1159" s="110" t="s">
        <v>41</v>
      </c>
      <c r="F1159" s="110" t="s">
        <v>42</v>
      </c>
      <c r="G1159" s="171">
        <v>0</v>
      </c>
      <c r="H1159" s="171">
        <v>0</v>
      </c>
      <c r="I1159" s="171">
        <v>0</v>
      </c>
      <c r="J1159" s="171">
        <v>10.9552738974246</v>
      </c>
      <c r="K1159" s="171">
        <v>13.12240514935012</v>
      </c>
      <c r="L1159" s="171">
        <v>152.7211161401668</v>
      </c>
      <c r="M1159" s="171">
        <v>130.56120217142569</v>
      </c>
      <c r="N1159" s="171">
        <v>164.598310006627</v>
      </c>
      <c r="O1159" s="171">
        <v>207.55034196556599</v>
      </c>
      <c r="P1159" s="171">
        <v>253.65220941934291</v>
      </c>
      <c r="Q1159" s="171">
        <v>304.11103456361468</v>
      </c>
      <c r="R1159" s="171">
        <v>364.81747572510898</v>
      </c>
      <c r="S1159" s="171">
        <v>437.92233499474861</v>
      </c>
      <c r="T1159" s="171">
        <v>523.71391936034684</v>
      </c>
      <c r="U1159" s="172">
        <v>0.21950294598726169</v>
      </c>
    </row>
    <row r="1160" spans="1:21" x14ac:dyDescent="0.15">
      <c r="A1160" s="110" t="s">
        <v>113</v>
      </c>
      <c r="B1160" s="110" t="s">
        <v>125</v>
      </c>
      <c r="C1160" s="110" t="s">
        <v>509</v>
      </c>
      <c r="D1160" s="110" t="s">
        <v>514</v>
      </c>
      <c r="E1160" s="110" t="s">
        <v>41</v>
      </c>
      <c r="F1160" s="110" t="s">
        <v>18</v>
      </c>
      <c r="G1160" s="171">
        <v>0</v>
      </c>
      <c r="H1160" s="171">
        <v>0</v>
      </c>
      <c r="I1160" s="171">
        <v>0</v>
      </c>
      <c r="J1160" s="171">
        <v>0</v>
      </c>
      <c r="K1160" s="171">
        <v>0</v>
      </c>
      <c r="L1160" s="171">
        <v>0</v>
      </c>
      <c r="M1160" s="171">
        <v>87.040801447617127</v>
      </c>
      <c r="N1160" s="171">
        <v>120.9894821000961</v>
      </c>
      <c r="O1160" s="171">
        <v>167.87407558585889</v>
      </c>
      <c r="P1160" s="171">
        <v>232.5193174042868</v>
      </c>
      <c r="Q1160" s="171">
        <v>320.15030668802279</v>
      </c>
      <c r="R1160" s="171">
        <v>440.07203552020502</v>
      </c>
      <c r="S1160" s="171">
        <v>590.48765622066901</v>
      </c>
      <c r="T1160" s="171">
        <v>765.95037009910288</v>
      </c>
      <c r="U1160" s="172">
        <v>0.36434873555074709</v>
      </c>
    </row>
    <row r="1161" spans="1:21" x14ac:dyDescent="0.15">
      <c r="A1161" s="110" t="s">
        <v>113</v>
      </c>
      <c r="B1161" s="110" t="s">
        <v>40</v>
      </c>
      <c r="C1161" s="110" t="s">
        <v>509</v>
      </c>
      <c r="D1161" s="110" t="s">
        <v>513</v>
      </c>
      <c r="E1161" s="110" t="s">
        <v>41</v>
      </c>
      <c r="F1161" s="110" t="s">
        <v>41</v>
      </c>
      <c r="G1161" s="171">
        <v>22.084167021631831</v>
      </c>
      <c r="H1161" s="171">
        <v>11.014895367770491</v>
      </c>
      <c r="I1161" s="171">
        <v>32.963121674175213</v>
      </c>
      <c r="J1161" s="171">
        <v>0</v>
      </c>
      <c r="K1161" s="171">
        <v>10.93533762445843</v>
      </c>
      <c r="L1161" s="171">
        <v>10.90865115286906</v>
      </c>
      <c r="M1161" s="171">
        <v>10.880100180952139</v>
      </c>
      <c r="N1161" s="171">
        <v>13.47587245290598</v>
      </c>
      <c r="O1161" s="171">
        <v>16.589463750797531</v>
      </c>
      <c r="P1161" s="171">
        <v>20.334016363563951</v>
      </c>
      <c r="Q1161" s="171">
        <v>24.83679919692338</v>
      </c>
      <c r="R1161" s="171">
        <v>30.276772553798079</v>
      </c>
      <c r="S1161" s="171">
        <v>36.845900169049187</v>
      </c>
      <c r="T1161" s="171">
        <v>44.663018389536226</v>
      </c>
      <c r="U1161" s="172">
        <v>0.2235351592813779</v>
      </c>
    </row>
    <row r="1162" spans="1:21" x14ac:dyDescent="0.15">
      <c r="A1162" s="110" t="s">
        <v>113</v>
      </c>
      <c r="B1162" s="110" t="s">
        <v>12</v>
      </c>
      <c r="C1162" s="110" t="s">
        <v>509</v>
      </c>
      <c r="D1162" s="110" t="s">
        <v>509</v>
      </c>
      <c r="E1162" s="110" t="s">
        <v>41</v>
      </c>
      <c r="F1162" s="110" t="s">
        <v>41</v>
      </c>
      <c r="G1162" s="171">
        <v>362.36671367555908</v>
      </c>
      <c r="H1162" s="171">
        <v>393.57814130543278</v>
      </c>
      <c r="I1162" s="171">
        <v>524.55788861037547</v>
      </c>
      <c r="J1162" s="171">
        <v>513.29108432215116</v>
      </c>
      <c r="K1162" s="171">
        <v>229.64209011362709</v>
      </c>
      <c r="L1162" s="171">
        <v>505.44223228033371</v>
      </c>
      <c r="M1162" s="171">
        <v>604.64280506665989</v>
      </c>
      <c r="N1162" s="171">
        <v>805.61788681293547</v>
      </c>
      <c r="O1162" s="171">
        <v>1050.0712256658401</v>
      </c>
      <c r="P1162" s="171">
        <v>1360.0385130742341</v>
      </c>
      <c r="Q1162" s="171">
        <v>1760.4542830543489</v>
      </c>
      <c r="R1162" s="171">
        <v>2268.2174365251949</v>
      </c>
      <c r="S1162" s="171">
        <v>2908.260514877049</v>
      </c>
      <c r="T1162" s="171">
        <v>3705.8380774087941</v>
      </c>
      <c r="U1162" s="172">
        <v>0.29563877175256459</v>
      </c>
    </row>
    <row r="1163" spans="1:21" x14ac:dyDescent="0.15">
      <c r="A1163" s="110" t="s">
        <v>113</v>
      </c>
      <c r="B1163" s="110" t="s">
        <v>210</v>
      </c>
      <c r="C1163" s="110" t="s">
        <v>509</v>
      </c>
      <c r="D1163" s="110" t="s">
        <v>515</v>
      </c>
      <c r="E1163" s="110" t="s">
        <v>41</v>
      </c>
      <c r="F1163" s="110" t="s">
        <v>18</v>
      </c>
      <c r="G1163" s="171">
        <v>0</v>
      </c>
      <c r="H1163" s="171">
        <v>0</v>
      </c>
      <c r="I1163" s="171">
        <v>0.34061892396647708</v>
      </c>
      <c r="J1163" s="171">
        <v>0.67964549395496376</v>
      </c>
      <c r="K1163" s="171">
        <v>1.093533762445843</v>
      </c>
      <c r="L1163" s="171">
        <v>1.090865115286906</v>
      </c>
      <c r="M1163" s="171">
        <v>1.0880100180952139</v>
      </c>
      <c r="N1163" s="171">
        <v>1.684513085517706</v>
      </c>
      <c r="O1163" s="171">
        <v>2.5792627073343448</v>
      </c>
      <c r="P1163" s="171">
        <v>3.9329857344596282</v>
      </c>
      <c r="Q1163" s="171">
        <v>5.9853202211725636</v>
      </c>
      <c r="R1163" s="171">
        <v>8.9979741249257756</v>
      </c>
      <c r="S1163" s="171">
        <v>13.190113714150151</v>
      </c>
      <c r="T1163" s="171">
        <v>18.66839727212475</v>
      </c>
      <c r="U1163" s="172">
        <v>0.50090584394047566</v>
      </c>
    </row>
    <row r="1164" spans="1:21" x14ac:dyDescent="0.15">
      <c r="A1164" s="110" t="s">
        <v>113</v>
      </c>
      <c r="B1164" s="110" t="s">
        <v>13</v>
      </c>
      <c r="C1164" s="110" t="s">
        <v>509</v>
      </c>
      <c r="D1164" s="110" t="s">
        <v>511</v>
      </c>
      <c r="E1164" s="110" t="s">
        <v>41</v>
      </c>
      <c r="F1164" s="110" t="s">
        <v>2</v>
      </c>
      <c r="G1164" s="171">
        <v>11.042083510815919</v>
      </c>
      <c r="H1164" s="171">
        <v>110.1489536777049</v>
      </c>
      <c r="I1164" s="171">
        <v>32.963121674175213</v>
      </c>
      <c r="J1164" s="171">
        <v>21.924048192095601</v>
      </c>
      <c r="K1164" s="171">
        <v>21.870675248916861</v>
      </c>
      <c r="L1164" s="171">
        <v>21.817302305738121</v>
      </c>
      <c r="M1164" s="171">
        <v>21.760200361904278</v>
      </c>
      <c r="N1164" s="171">
        <v>30.403659928903629</v>
      </c>
      <c r="O1164" s="171">
        <v>42.3681057556947</v>
      </c>
      <c r="P1164" s="171">
        <v>58.888662064035799</v>
      </c>
      <c r="Q1164" s="171">
        <v>81.646399217071576</v>
      </c>
      <c r="R1164" s="171">
        <v>112.9235948230633</v>
      </c>
      <c r="S1164" s="171">
        <v>155.66686837729529</v>
      </c>
      <c r="T1164" s="171">
        <v>213.47724965512231</v>
      </c>
      <c r="U1164" s="172">
        <v>0.38570190996849679</v>
      </c>
    </row>
    <row r="1165" spans="1:21" x14ac:dyDescent="0.15">
      <c r="A1165" s="110" t="s">
        <v>113</v>
      </c>
      <c r="B1165" s="110" t="s">
        <v>215</v>
      </c>
      <c r="C1165" s="110" t="s">
        <v>509</v>
      </c>
      <c r="D1165" s="110" t="s">
        <v>515</v>
      </c>
      <c r="E1165" s="110" t="s">
        <v>41</v>
      </c>
      <c r="F1165" s="110" t="s">
        <v>18</v>
      </c>
      <c r="G1165" s="171">
        <v>2.5507212909984771</v>
      </c>
      <c r="H1165" s="171">
        <v>3.8166612449324751</v>
      </c>
      <c r="I1165" s="171">
        <v>5.0763207378229813</v>
      </c>
      <c r="J1165" s="171">
        <v>6.1606575419788649</v>
      </c>
      <c r="K1165" s="171">
        <v>1.093533762445843</v>
      </c>
      <c r="L1165" s="171">
        <v>1.090865115286906</v>
      </c>
      <c r="M1165" s="171">
        <v>1.0880100180952139</v>
      </c>
      <c r="N1165" s="171">
        <v>1.5221065449389839</v>
      </c>
      <c r="O1165" s="171">
        <v>2.1224452183317619</v>
      </c>
      <c r="P1165" s="171">
        <v>2.9532854459836848</v>
      </c>
      <c r="Q1165" s="171">
        <v>4.0911230156576313</v>
      </c>
      <c r="R1165" s="171">
        <v>5.6565530489551321</v>
      </c>
      <c r="S1165" s="171">
        <v>7.631557083080331</v>
      </c>
      <c r="T1165" s="171">
        <v>9.9527233209662658</v>
      </c>
      <c r="U1165" s="172">
        <v>0.37192339612576403</v>
      </c>
    </row>
    <row r="1166" spans="1:21" x14ac:dyDescent="0.15">
      <c r="A1166" s="110" t="s">
        <v>113</v>
      </c>
      <c r="B1166" s="110" t="s">
        <v>216</v>
      </c>
      <c r="C1166" s="110" t="s">
        <v>509</v>
      </c>
      <c r="D1166" s="110" t="s">
        <v>513</v>
      </c>
      <c r="E1166" s="110" t="s">
        <v>41</v>
      </c>
      <c r="F1166" s="110" t="s">
        <v>41</v>
      </c>
      <c r="G1166" s="171">
        <v>22.084167021631831</v>
      </c>
      <c r="H1166" s="171">
        <v>22.029790735540981</v>
      </c>
      <c r="I1166" s="171">
        <v>87.901657797800539</v>
      </c>
      <c r="J1166" s="171">
        <v>65.77214457628682</v>
      </c>
      <c r="K1166" s="171">
        <v>65.612025746750589</v>
      </c>
      <c r="L1166" s="171">
        <v>65.451906917214359</v>
      </c>
      <c r="M1166" s="171">
        <v>76.160701266664987</v>
      </c>
      <c r="N1166" s="171">
        <v>95.589507370272884</v>
      </c>
      <c r="O1166" s="171">
        <v>119.6724027642848</v>
      </c>
      <c r="P1166" s="171">
        <v>149.61426199345669</v>
      </c>
      <c r="Q1166" s="171">
        <v>186.6840889298133</v>
      </c>
      <c r="R1166" s="171">
        <v>232.52604705790259</v>
      </c>
      <c r="S1166" s="171">
        <v>289.12640893439789</v>
      </c>
      <c r="T1166" s="171">
        <v>357.96039564875718</v>
      </c>
      <c r="U1166" s="172">
        <v>0.24742620629308371</v>
      </c>
    </row>
    <row r="1167" spans="1:21" x14ac:dyDescent="0.15">
      <c r="A1167" s="110" t="s">
        <v>113</v>
      </c>
      <c r="B1167" s="110" t="s">
        <v>217</v>
      </c>
      <c r="C1167" s="110" t="s">
        <v>509</v>
      </c>
      <c r="D1167" s="110" t="s">
        <v>511</v>
      </c>
      <c r="E1167" s="110" t="s">
        <v>41</v>
      </c>
      <c r="F1167" s="110" t="s">
        <v>2</v>
      </c>
      <c r="G1167" s="171">
        <v>17.66733361730547</v>
      </c>
      <c r="H1167" s="171">
        <v>22.029790735540981</v>
      </c>
      <c r="I1167" s="171">
        <v>21.975414449450131</v>
      </c>
      <c r="J1167" s="171">
        <v>21.924048192095601</v>
      </c>
      <c r="K1167" s="171">
        <v>24.057742773808549</v>
      </c>
      <c r="L1167" s="171">
        <v>32.725953458607179</v>
      </c>
      <c r="M1167" s="171">
        <v>32.640300542856423</v>
      </c>
      <c r="N1167" s="171">
        <v>44.030612611073863</v>
      </c>
      <c r="O1167" s="171">
        <v>57.006763432444643</v>
      </c>
      <c r="P1167" s="171">
        <v>73.71764229124642</v>
      </c>
      <c r="Q1167" s="171">
        <v>94.289330998313389</v>
      </c>
      <c r="R1167" s="171">
        <v>120.4190950997296</v>
      </c>
      <c r="S1167" s="171">
        <v>153.37829055122049</v>
      </c>
      <c r="T1167" s="171">
        <v>194.4275446004622</v>
      </c>
      <c r="U1167" s="172">
        <v>0.29037162988295551</v>
      </c>
    </row>
    <row r="1168" spans="1:21" x14ac:dyDescent="0.15">
      <c r="A1168" s="110" t="s">
        <v>113</v>
      </c>
      <c r="B1168" s="110" t="s">
        <v>143</v>
      </c>
      <c r="C1168" s="110" t="s">
        <v>509</v>
      </c>
      <c r="D1168" s="110" t="s">
        <v>511</v>
      </c>
      <c r="E1168" s="110" t="s">
        <v>41</v>
      </c>
      <c r="F1168" s="110" t="s">
        <v>2</v>
      </c>
      <c r="G1168" s="171">
        <v>0</v>
      </c>
      <c r="H1168" s="171">
        <v>0</v>
      </c>
      <c r="I1168" s="171">
        <v>0</v>
      </c>
      <c r="J1168" s="171">
        <v>1.09620240960478</v>
      </c>
      <c r="K1168" s="171">
        <v>1.093533762445843</v>
      </c>
      <c r="L1168" s="171">
        <v>1.090865115286906</v>
      </c>
      <c r="M1168" s="171">
        <v>1.0880100180952139</v>
      </c>
      <c r="N1168" s="171">
        <v>1.5168078737113559</v>
      </c>
      <c r="O1168" s="171">
        <v>2.048605059235133</v>
      </c>
      <c r="P1168" s="171">
        <v>2.7498858542413802</v>
      </c>
      <c r="Q1168" s="171">
        <v>3.679022266383023</v>
      </c>
      <c r="R1168" s="171">
        <v>4.8960991396017421</v>
      </c>
      <c r="S1168" s="171">
        <v>6.4979236468005759</v>
      </c>
      <c r="T1168" s="171">
        <v>8.577438514701452</v>
      </c>
      <c r="U1168" s="172">
        <v>0.34308510064986791</v>
      </c>
    </row>
    <row r="1169" spans="1:21" x14ac:dyDescent="0.15">
      <c r="A1169" s="110" t="s">
        <v>113</v>
      </c>
      <c r="B1169" s="110" t="s">
        <v>78</v>
      </c>
      <c r="C1169" s="110" t="s">
        <v>509</v>
      </c>
      <c r="D1169" s="110" t="s">
        <v>509</v>
      </c>
      <c r="E1169" s="110" t="s">
        <v>41</v>
      </c>
      <c r="F1169" s="110" t="s">
        <v>41</v>
      </c>
      <c r="G1169" s="171">
        <v>86.252501064895498</v>
      </c>
      <c r="H1169" s="171">
        <v>108.1191629421639</v>
      </c>
      <c r="I1169" s="171">
        <v>112.2967406876906</v>
      </c>
      <c r="J1169" s="171">
        <v>298.43541203961422</v>
      </c>
      <c r="K1169" s="171">
        <v>388.40419941665982</v>
      </c>
      <c r="L1169" s="171">
        <v>529.81053005992169</v>
      </c>
      <c r="M1169" s="171">
        <v>818.11474495808864</v>
      </c>
      <c r="N1169" s="171">
        <v>1079.9739755901389</v>
      </c>
      <c r="O1169" s="171">
        <v>1407.628924926086</v>
      </c>
      <c r="P1169" s="171">
        <v>1823.640362596577</v>
      </c>
      <c r="Q1169" s="171">
        <v>2348.3168324585672</v>
      </c>
      <c r="R1169" s="171">
        <v>3005.650996803628</v>
      </c>
      <c r="S1169" s="171">
        <v>3823.8453815482799</v>
      </c>
      <c r="T1169" s="171">
        <v>4832.3658542808798</v>
      </c>
      <c r="U1169" s="172">
        <v>0.28881988075591658</v>
      </c>
    </row>
    <row r="1170" spans="1:21" x14ac:dyDescent="0.15">
      <c r="A1170" s="110" t="s">
        <v>113</v>
      </c>
      <c r="B1170" s="110" t="s">
        <v>130</v>
      </c>
      <c r="C1170" s="110" t="s">
        <v>509</v>
      </c>
      <c r="D1170" s="110" t="s">
        <v>42</v>
      </c>
      <c r="E1170" s="110" t="s">
        <v>41</v>
      </c>
      <c r="F1170" s="110" t="s">
        <v>42</v>
      </c>
      <c r="G1170" s="171">
        <v>79.007499999999993</v>
      </c>
      <c r="H1170" s="171">
        <v>80.408736184724603</v>
      </c>
      <c r="I1170" s="171">
        <v>95.524179399206574</v>
      </c>
      <c r="J1170" s="171">
        <v>109.552738974246</v>
      </c>
      <c r="K1170" s="171">
        <v>109.3533762445843</v>
      </c>
      <c r="L1170" s="171">
        <v>110.08651152869059</v>
      </c>
      <c r="M1170" s="171">
        <v>114.3960518999975</v>
      </c>
      <c r="N1170" s="171">
        <v>153.73545507872569</v>
      </c>
      <c r="O1170" s="171">
        <v>205.5216666916123</v>
      </c>
      <c r="P1170" s="171">
        <v>273.60492447242859</v>
      </c>
      <c r="Q1170" s="171">
        <v>363.11394707027898</v>
      </c>
      <c r="R1170" s="171">
        <v>480.69228365125389</v>
      </c>
      <c r="S1170" s="171">
        <v>627.25759852899898</v>
      </c>
      <c r="T1170" s="171">
        <v>815.02830751515171</v>
      </c>
      <c r="U1170" s="172">
        <v>0.32380218576198733</v>
      </c>
    </row>
    <row r="1171" spans="1:21" x14ac:dyDescent="0.15">
      <c r="A1171" s="110" t="s">
        <v>113</v>
      </c>
      <c r="B1171" s="110" t="s">
        <v>69</v>
      </c>
      <c r="C1171" s="110" t="s">
        <v>509</v>
      </c>
      <c r="D1171" s="110" t="s">
        <v>510</v>
      </c>
      <c r="E1171" s="110" t="s">
        <v>41</v>
      </c>
      <c r="F1171" s="110" t="s">
        <v>2</v>
      </c>
      <c r="G1171" s="171">
        <v>11.042083510815919</v>
      </c>
      <c r="H1171" s="171">
        <v>11.014895367770491</v>
      </c>
      <c r="I1171" s="171">
        <v>21.975414449450131</v>
      </c>
      <c r="J1171" s="171">
        <v>21.924048192095601</v>
      </c>
      <c r="K1171" s="171">
        <v>21.870675248916861</v>
      </c>
      <c r="L1171" s="171">
        <v>21.817302305738121</v>
      </c>
      <c r="M1171" s="171">
        <v>21.760200361904278</v>
      </c>
      <c r="N1171" s="171">
        <v>28.741117368106721</v>
      </c>
      <c r="O1171" s="171">
        <v>36.774448580872637</v>
      </c>
      <c r="P1171" s="171">
        <v>46.866553245509387</v>
      </c>
      <c r="Q1171" s="171">
        <v>59.518150169640478</v>
      </c>
      <c r="R1171" s="171">
        <v>75.342564575490442</v>
      </c>
      <c r="S1171" s="171">
        <v>95.095935138375026</v>
      </c>
      <c r="T1171" s="171">
        <v>119.4849263448269</v>
      </c>
      <c r="U1171" s="172">
        <v>0.27545258582510218</v>
      </c>
    </row>
    <row r="1172" spans="1:21" x14ac:dyDescent="0.15">
      <c r="A1172" s="110" t="s">
        <v>113</v>
      </c>
      <c r="B1172" s="110" t="s">
        <v>95</v>
      </c>
      <c r="C1172" s="110" t="s">
        <v>509</v>
      </c>
      <c r="D1172" s="110" t="s">
        <v>511</v>
      </c>
      <c r="E1172" s="110" t="s">
        <v>41</v>
      </c>
      <c r="F1172" s="110" t="s">
        <v>2</v>
      </c>
      <c r="G1172" s="171">
        <v>0</v>
      </c>
      <c r="H1172" s="171">
        <v>0</v>
      </c>
      <c r="I1172" s="171">
        <v>1.373463403090633</v>
      </c>
      <c r="J1172" s="171">
        <v>1.370253012005975</v>
      </c>
      <c r="K1172" s="171">
        <v>12.028871386904269</v>
      </c>
      <c r="L1172" s="171">
        <v>33.816818573894082</v>
      </c>
      <c r="M1172" s="171">
        <v>33.728310560951627</v>
      </c>
      <c r="N1172" s="171">
        <v>47.104837068642937</v>
      </c>
      <c r="O1172" s="171">
        <v>63.712023686035167</v>
      </c>
      <c r="P1172" s="171">
        <v>85.809976281465211</v>
      </c>
      <c r="Q1172" s="171">
        <v>115.0964638877452</v>
      </c>
      <c r="R1172" s="171">
        <v>153.76421737736939</v>
      </c>
      <c r="S1172" s="171">
        <v>205.0438098086172</v>
      </c>
      <c r="T1172" s="171">
        <v>271.93584946290707</v>
      </c>
      <c r="U1172" s="172">
        <v>0.34739826058879419</v>
      </c>
    </row>
    <row r="1173" spans="1:21" x14ac:dyDescent="0.15">
      <c r="A1173" s="110" t="s">
        <v>113</v>
      </c>
      <c r="B1173" s="110" t="s">
        <v>96</v>
      </c>
      <c r="C1173" s="110" t="s">
        <v>509</v>
      </c>
      <c r="D1173" s="110" t="s">
        <v>513</v>
      </c>
      <c r="E1173" s="110" t="s">
        <v>41</v>
      </c>
      <c r="F1173" s="110" t="s">
        <v>41</v>
      </c>
      <c r="G1173" s="171">
        <v>880.22042181366157</v>
      </c>
      <c r="H1173" s="171">
        <v>1265.819245227377</v>
      </c>
      <c r="I1173" s="171">
        <v>1489.5837597217451</v>
      </c>
      <c r="J1173" s="171">
        <v>1890.0708047967839</v>
      </c>
      <c r="K1173" s="171">
        <v>1218.0324503268209</v>
      </c>
      <c r="L1173" s="171">
        <v>2359.5775242538798</v>
      </c>
      <c r="M1173" s="171">
        <v>2349.2293441028251</v>
      </c>
      <c r="N1173" s="171">
        <v>2905.7820073017119</v>
      </c>
      <c r="O1173" s="171">
        <v>3599.684918768774</v>
      </c>
      <c r="P1173" s="171">
        <v>4466.5482550215302</v>
      </c>
      <c r="Q1173" s="171">
        <v>5541.0358950875752</v>
      </c>
      <c r="R1173" s="171">
        <v>6867.2222816386702</v>
      </c>
      <c r="S1173" s="171">
        <v>8496.4417898202973</v>
      </c>
      <c r="T1173" s="171">
        <v>10481.83729953783</v>
      </c>
      <c r="U1173" s="172">
        <v>0.23819038770581361</v>
      </c>
    </row>
    <row r="1174" spans="1:21" x14ac:dyDescent="0.15">
      <c r="A1174" s="110" t="s">
        <v>113</v>
      </c>
      <c r="B1174" s="110" t="s">
        <v>97</v>
      </c>
      <c r="C1174" s="110" t="s">
        <v>509</v>
      </c>
      <c r="D1174" s="110" t="s">
        <v>509</v>
      </c>
      <c r="E1174" s="110" t="s">
        <v>41</v>
      </c>
      <c r="F1174" s="110" t="s">
        <v>41</v>
      </c>
      <c r="G1174" s="171">
        <v>55.210417554079577</v>
      </c>
      <c r="H1174" s="171">
        <v>77.104267574393447</v>
      </c>
      <c r="I1174" s="171">
        <v>110.9758429697232</v>
      </c>
      <c r="J1174" s="171">
        <v>109.620240960478</v>
      </c>
      <c r="K1174" s="171">
        <v>109.3533762445843</v>
      </c>
      <c r="L1174" s="171">
        <v>109.08651152869059</v>
      </c>
      <c r="M1174" s="171">
        <v>108.8010018095214</v>
      </c>
      <c r="N1174" s="171">
        <v>141.93461341462</v>
      </c>
      <c r="O1174" s="171">
        <v>184.8702229978972</v>
      </c>
      <c r="P1174" s="171">
        <v>235.50864922240109</v>
      </c>
      <c r="Q1174" s="171">
        <v>290.31656081449478</v>
      </c>
      <c r="R1174" s="171">
        <v>357.20771676579392</v>
      </c>
      <c r="S1174" s="171">
        <v>438.71236539031952</v>
      </c>
      <c r="T1174" s="171">
        <v>536.60492798613234</v>
      </c>
      <c r="U1174" s="172">
        <v>0.25603895511455738</v>
      </c>
    </row>
    <row r="1175" spans="1:21" x14ac:dyDescent="0.15">
      <c r="A1175" s="110" t="s">
        <v>113</v>
      </c>
      <c r="B1175" s="110" t="s">
        <v>131</v>
      </c>
      <c r="C1175" s="110" t="s">
        <v>509</v>
      </c>
      <c r="D1175" s="110" t="s">
        <v>42</v>
      </c>
      <c r="E1175" s="110" t="s">
        <v>41</v>
      </c>
      <c r="F1175" s="110" t="s">
        <v>42</v>
      </c>
      <c r="G1175" s="171">
        <v>12.05</v>
      </c>
      <c r="H1175" s="171">
        <v>12.014895367770491</v>
      </c>
      <c r="I1175" s="171">
        <v>11.979790735540989</v>
      </c>
      <c r="J1175" s="171">
        <v>32.865821692273791</v>
      </c>
      <c r="K1175" s="171">
        <v>43.741350497833722</v>
      </c>
      <c r="L1175" s="171">
        <v>43.634604611476242</v>
      </c>
      <c r="M1175" s="171">
        <v>59.840550995236782</v>
      </c>
      <c r="N1175" s="171">
        <v>78.539327771443027</v>
      </c>
      <c r="O1175" s="171">
        <v>103.151474994067</v>
      </c>
      <c r="P1175" s="171">
        <v>131.2935378046553</v>
      </c>
      <c r="Q1175" s="171">
        <v>163.85751134292579</v>
      </c>
      <c r="R1175" s="171">
        <v>204.42734177474131</v>
      </c>
      <c r="S1175" s="171">
        <v>254.8889449511999</v>
      </c>
      <c r="T1175" s="171">
        <v>316.42830132056702</v>
      </c>
      <c r="U1175" s="172">
        <v>0.26860283203550561</v>
      </c>
    </row>
    <row r="1176" spans="1:21" x14ac:dyDescent="0.15">
      <c r="A1176" s="110" t="s">
        <v>113</v>
      </c>
      <c r="B1176" s="110" t="s">
        <v>139</v>
      </c>
      <c r="C1176" s="110" t="s">
        <v>509</v>
      </c>
      <c r="D1176" s="110" t="s">
        <v>513</v>
      </c>
      <c r="E1176" s="110" t="s">
        <v>41</v>
      </c>
      <c r="F1176" s="110" t="s">
        <v>41</v>
      </c>
      <c r="G1176" s="171">
        <v>242.92583723795019</v>
      </c>
      <c r="H1176" s="171">
        <v>199.36960615664589</v>
      </c>
      <c r="I1176" s="171">
        <v>220.85291521697391</v>
      </c>
      <c r="J1176" s="171">
        <v>306.93667468933847</v>
      </c>
      <c r="K1176" s="171">
        <v>459.28418022725413</v>
      </c>
      <c r="L1176" s="171">
        <v>458.16334842050048</v>
      </c>
      <c r="M1176" s="171">
        <v>467.84430778094202</v>
      </c>
      <c r="N1176" s="171">
        <v>583.8596731993639</v>
      </c>
      <c r="O1176" s="171">
        <v>725.75091382270773</v>
      </c>
      <c r="P1176" s="171">
        <v>899.77283206051357</v>
      </c>
      <c r="Q1176" s="171">
        <v>1112.5203760897871</v>
      </c>
      <c r="R1176" s="171">
        <v>1372.2840127382719</v>
      </c>
      <c r="S1176" s="171">
        <v>1693.603815045914</v>
      </c>
      <c r="T1176" s="171">
        <v>2081.4305618477979</v>
      </c>
      <c r="U1176" s="172">
        <v>0.23768080016413001</v>
      </c>
    </row>
    <row r="1177" spans="1:21" x14ac:dyDescent="0.15">
      <c r="A1177" s="110" t="s">
        <v>113</v>
      </c>
      <c r="B1177" s="110" t="s">
        <v>36</v>
      </c>
      <c r="C1177" s="110" t="s">
        <v>509</v>
      </c>
      <c r="D1177" s="110" t="s">
        <v>513</v>
      </c>
      <c r="E1177" s="110" t="s">
        <v>41</v>
      </c>
      <c r="F1177" s="110" t="s">
        <v>41</v>
      </c>
      <c r="G1177" s="171">
        <v>1621.3586774576081</v>
      </c>
      <c r="H1177" s="171">
        <v>2219.459746041508</v>
      </c>
      <c r="I1177" s="171">
        <v>2831.178526657945</v>
      </c>
      <c r="J1177" s="171">
        <v>4068.9567806727041</v>
      </c>
      <c r="K1177" s="171">
        <v>5737.1426858088771</v>
      </c>
      <c r="L1177" s="171">
        <v>7182.9597737855538</v>
      </c>
      <c r="M1177" s="171">
        <v>8471.1677773980191</v>
      </c>
      <c r="N1177" s="171">
        <v>10796.673026190419</v>
      </c>
      <c r="O1177" s="171">
        <v>13947.331567556001</v>
      </c>
      <c r="P1177" s="171">
        <v>18129.676282831519</v>
      </c>
      <c r="Q1177" s="171">
        <v>23573.49433895636</v>
      </c>
      <c r="R1177" s="171">
        <v>30485.889109214811</v>
      </c>
      <c r="S1177" s="171">
        <v>39204.858687919979</v>
      </c>
      <c r="T1177" s="171">
        <v>50096.775987009503</v>
      </c>
      <c r="U1177" s="172">
        <v>0.28904073588309731</v>
      </c>
    </row>
    <row r="1178" spans="1:21" x14ac:dyDescent="0.15">
      <c r="A1178" s="110" t="s">
        <v>113</v>
      </c>
      <c r="B1178" s="110" t="s">
        <v>115</v>
      </c>
      <c r="C1178" s="110" t="s">
        <v>509</v>
      </c>
      <c r="D1178" s="110" t="s">
        <v>42</v>
      </c>
      <c r="E1178" s="110" t="s">
        <v>41</v>
      </c>
      <c r="F1178" s="110" t="s">
        <v>42</v>
      </c>
      <c r="G1178" s="171">
        <v>266.2</v>
      </c>
      <c r="H1178" s="171">
        <v>386.52133787196732</v>
      </c>
      <c r="I1178" s="171">
        <v>528.02995530596729</v>
      </c>
      <c r="J1178" s="171">
        <v>812.23499451199564</v>
      </c>
      <c r="K1178" s="171">
        <v>1334.3074441314479</v>
      </c>
      <c r="L1178" s="171">
        <v>1716.3025102487991</v>
      </c>
      <c r="M1178" s="171">
        <v>2293.558333114242</v>
      </c>
      <c r="N1178" s="171">
        <v>3012.6796040187992</v>
      </c>
      <c r="O1178" s="171">
        <v>3936.5953851373279</v>
      </c>
      <c r="P1178" s="171">
        <v>4982.598054484225</v>
      </c>
      <c r="Q1178" s="171">
        <v>6178.232769275668</v>
      </c>
      <c r="R1178" s="171">
        <v>7633.6845841291106</v>
      </c>
      <c r="S1178" s="171">
        <v>9400.8172349826073</v>
      </c>
      <c r="T1178" s="171">
        <v>11518.71092794524</v>
      </c>
      <c r="U1178" s="172">
        <v>0.25929571916964322</v>
      </c>
    </row>
    <row r="1179" spans="1:21" x14ac:dyDescent="0.15">
      <c r="A1179" s="110" t="s">
        <v>113</v>
      </c>
      <c r="B1179" s="110" t="s">
        <v>127</v>
      </c>
      <c r="C1179" s="110" t="s">
        <v>509</v>
      </c>
      <c r="D1179" s="110" t="s">
        <v>513</v>
      </c>
      <c r="E1179" s="110" t="s">
        <v>41</v>
      </c>
      <c r="F1179" s="110" t="s">
        <v>41</v>
      </c>
      <c r="G1179" s="171">
        <v>22.084167021631831</v>
      </c>
      <c r="H1179" s="171">
        <v>44.05958147108197</v>
      </c>
      <c r="I1179" s="171">
        <v>131.85248669670079</v>
      </c>
      <c r="J1179" s="171">
        <v>219.24048192095611</v>
      </c>
      <c r="K1179" s="171">
        <v>218.70675248916859</v>
      </c>
      <c r="L1179" s="171">
        <v>327.25953458607182</v>
      </c>
      <c r="M1179" s="171">
        <v>435.20400723808558</v>
      </c>
      <c r="N1179" s="171">
        <v>542.92063599894823</v>
      </c>
      <c r="O1179" s="171">
        <v>678.96070019277499</v>
      </c>
      <c r="P1179" s="171">
        <v>843.56567194695185</v>
      </c>
      <c r="Q1179" s="171">
        <v>1045.2319818091401</v>
      </c>
      <c r="R1179" s="171">
        <v>1291.65038797958</v>
      </c>
      <c r="S1179" s="171">
        <v>1592.4656655418139</v>
      </c>
      <c r="T1179" s="171">
        <v>1955.169755828013</v>
      </c>
      <c r="U1179" s="172">
        <v>0.23940454261238589</v>
      </c>
    </row>
    <row r="1180" spans="1:21" x14ac:dyDescent="0.15">
      <c r="A1180" s="110" t="s">
        <v>113</v>
      </c>
      <c r="B1180" s="110" t="s">
        <v>116</v>
      </c>
      <c r="C1180" s="110" t="s">
        <v>509</v>
      </c>
      <c r="D1180" s="110" t="s">
        <v>511</v>
      </c>
      <c r="E1180" s="110" t="s">
        <v>41</v>
      </c>
      <c r="F1180" s="110" t="s">
        <v>2</v>
      </c>
      <c r="G1180" s="171">
        <v>37.543083936774117</v>
      </c>
      <c r="H1180" s="171">
        <v>22.029790735540981</v>
      </c>
      <c r="I1180" s="171">
        <v>21.975414449450131</v>
      </c>
      <c r="J1180" s="171">
        <v>76.734168672334619</v>
      </c>
      <c r="K1180" s="171">
        <v>154.1882605048639</v>
      </c>
      <c r="L1180" s="171">
        <v>131.99467894971559</v>
      </c>
      <c r="M1180" s="171">
        <v>186.0497130942816</v>
      </c>
      <c r="N1180" s="171">
        <v>254.20363184161781</v>
      </c>
      <c r="O1180" s="171">
        <v>331.99091514006892</v>
      </c>
      <c r="P1180" s="171">
        <v>429.36211735643661</v>
      </c>
      <c r="Q1180" s="171">
        <v>554.32083389140985</v>
      </c>
      <c r="R1180" s="171">
        <v>714.426264123603</v>
      </c>
      <c r="S1180" s="171">
        <v>919.19437327939215</v>
      </c>
      <c r="T1180" s="171">
        <v>1176.8367119427551</v>
      </c>
      <c r="U1180" s="172">
        <v>0.30149057984169669</v>
      </c>
    </row>
    <row r="1181" spans="1:21" x14ac:dyDescent="0.15">
      <c r="A1181" s="110" t="s">
        <v>113</v>
      </c>
      <c r="B1181" s="110" t="s">
        <v>473</v>
      </c>
      <c r="C1181" s="110" t="s">
        <v>509</v>
      </c>
      <c r="D1181" s="110" t="s">
        <v>513</v>
      </c>
      <c r="E1181" s="110" t="s">
        <v>41</v>
      </c>
      <c r="F1181" s="110" t="s">
        <v>41</v>
      </c>
      <c r="G1181" s="171">
        <v>11.042083510815919</v>
      </c>
      <c r="H1181" s="171">
        <v>22.029790735540981</v>
      </c>
      <c r="I1181" s="171">
        <v>21.975414449450131</v>
      </c>
      <c r="J1181" s="171">
        <v>21.924048192095601</v>
      </c>
      <c r="K1181" s="171">
        <v>32.806012873375288</v>
      </c>
      <c r="L1181" s="171">
        <v>43.634604611476242</v>
      </c>
      <c r="M1181" s="171">
        <v>32.640300542856423</v>
      </c>
      <c r="N1181" s="171">
        <v>40.691279484773133</v>
      </c>
      <c r="O1181" s="171">
        <v>50.521771239586343</v>
      </c>
      <c r="P1181" s="171">
        <v>62.528102917219478</v>
      </c>
      <c r="Q1181" s="171">
        <v>77.184857244313619</v>
      </c>
      <c r="R1181" s="171">
        <v>95.062252079107751</v>
      </c>
      <c r="S1181" s="171">
        <v>116.8462026932874</v>
      </c>
      <c r="T1181" s="171">
        <v>143.03137791868079</v>
      </c>
      <c r="U1181" s="172">
        <v>0.23500344102762011</v>
      </c>
    </row>
    <row r="1182" spans="1:21" x14ac:dyDescent="0.15">
      <c r="A1182" s="110" t="s">
        <v>113</v>
      </c>
      <c r="B1182" s="110" t="s">
        <v>33</v>
      </c>
      <c r="C1182" s="110" t="s">
        <v>509</v>
      </c>
      <c r="D1182" s="110" t="s">
        <v>515</v>
      </c>
      <c r="E1182" s="110" t="s">
        <v>41</v>
      </c>
      <c r="F1182" s="110" t="s">
        <v>18</v>
      </c>
      <c r="G1182" s="171">
        <v>29.875750319468651</v>
      </c>
      <c r="H1182" s="171">
        <v>131.85660239752789</v>
      </c>
      <c r="I1182" s="171">
        <v>148.23484829104291</v>
      </c>
      <c r="J1182" s="171">
        <v>148.70163903433601</v>
      </c>
      <c r="K1182" s="171">
        <v>104.81738248114119</v>
      </c>
      <c r="L1182" s="171">
        <v>226.96295254271141</v>
      </c>
      <c r="M1182" s="171">
        <v>319.39940731947382</v>
      </c>
      <c r="N1182" s="171">
        <v>443.35501365927792</v>
      </c>
      <c r="O1182" s="171">
        <v>609.08163686261787</v>
      </c>
      <c r="P1182" s="171">
        <v>828.8264270957053</v>
      </c>
      <c r="Q1182" s="171">
        <v>1118.111825439036</v>
      </c>
      <c r="R1182" s="171">
        <v>1496.6485513742821</v>
      </c>
      <c r="S1182" s="171">
        <v>1966.601086536846</v>
      </c>
      <c r="T1182" s="171">
        <v>2535.2217946187729</v>
      </c>
      <c r="U1182" s="172">
        <v>0.34439218462013788</v>
      </c>
    </row>
    <row r="1183" spans="1:21" x14ac:dyDescent="0.15">
      <c r="A1183" s="110" t="s">
        <v>113</v>
      </c>
      <c r="B1183" s="110" t="s">
        <v>472</v>
      </c>
      <c r="C1183" s="110" t="s">
        <v>509</v>
      </c>
      <c r="D1183" s="110" t="s">
        <v>511</v>
      </c>
      <c r="E1183" s="110" t="s">
        <v>41</v>
      </c>
      <c r="F1183" s="110" t="s">
        <v>2</v>
      </c>
      <c r="G1183" s="171">
        <v>0</v>
      </c>
      <c r="H1183" s="171">
        <v>0</v>
      </c>
      <c r="I1183" s="171">
        <v>0</v>
      </c>
      <c r="J1183" s="171">
        <v>0</v>
      </c>
      <c r="K1183" s="171">
        <v>10</v>
      </c>
      <c r="L1183" s="171">
        <v>0</v>
      </c>
      <c r="M1183" s="171">
        <v>100</v>
      </c>
      <c r="N1183" s="171">
        <v>136.02086435100469</v>
      </c>
      <c r="O1183" s="171">
        <v>182.46492605622049</v>
      </c>
      <c r="P1183" s="171">
        <v>241.52236257939671</v>
      </c>
      <c r="Q1183" s="171">
        <v>315.62319350614968</v>
      </c>
      <c r="R1183" s="171">
        <v>407.41526538928741</v>
      </c>
      <c r="S1183" s="171">
        <v>519.73190299872158</v>
      </c>
      <c r="T1183" s="171">
        <v>655.54970742985836</v>
      </c>
      <c r="U1183" s="172">
        <v>0.30815120875867258</v>
      </c>
    </row>
    <row r="1184" spans="1:21" x14ac:dyDescent="0.15">
      <c r="A1184" s="110" t="s">
        <v>113</v>
      </c>
      <c r="B1184" s="110" t="s">
        <v>34</v>
      </c>
      <c r="C1184" s="110" t="s">
        <v>509</v>
      </c>
      <c r="D1184" s="110" t="s">
        <v>509</v>
      </c>
      <c r="E1184" s="110" t="s">
        <v>41</v>
      </c>
      <c r="F1184" s="110" t="s">
        <v>41</v>
      </c>
      <c r="G1184" s="171">
        <v>255.42855170671129</v>
      </c>
      <c r="H1184" s="171">
        <v>373.34259345872141</v>
      </c>
      <c r="I1184" s="171">
        <v>449.63121674175198</v>
      </c>
      <c r="J1184" s="171">
        <v>469.82274697748193</v>
      </c>
      <c r="K1184" s="171">
        <v>743.96086834954622</v>
      </c>
      <c r="L1184" s="171">
        <v>997.24502263075078</v>
      </c>
      <c r="M1184" s="171">
        <v>1095.446311399985</v>
      </c>
      <c r="N1184" s="171">
        <v>1447.9731077186971</v>
      </c>
      <c r="O1184" s="171">
        <v>1905.5285711042029</v>
      </c>
      <c r="P1184" s="171">
        <v>2466.6086349490129</v>
      </c>
      <c r="Q1184" s="171">
        <v>3122.841131630757</v>
      </c>
      <c r="R1184" s="171">
        <v>3941.7050066789889</v>
      </c>
      <c r="S1184" s="171">
        <v>4960.0038088031433</v>
      </c>
      <c r="T1184" s="171">
        <v>6213.4854217026677</v>
      </c>
      <c r="U1184" s="172">
        <v>0.28137940915230941</v>
      </c>
    </row>
    <row r="1185" spans="1:21" x14ac:dyDescent="0.15">
      <c r="A1185" s="110" t="s">
        <v>113</v>
      </c>
      <c r="B1185" s="110" t="s">
        <v>128</v>
      </c>
      <c r="C1185" s="110" t="s">
        <v>509</v>
      </c>
      <c r="D1185" s="110" t="s">
        <v>510</v>
      </c>
      <c r="E1185" s="110" t="s">
        <v>41</v>
      </c>
      <c r="F1185" s="110" t="s">
        <v>2</v>
      </c>
      <c r="G1185" s="171">
        <v>22.084167021631831</v>
      </c>
      <c r="H1185" s="171">
        <v>22.029790735540981</v>
      </c>
      <c r="I1185" s="171">
        <v>21.975414449450131</v>
      </c>
      <c r="J1185" s="171">
        <v>10.9620240960478</v>
      </c>
      <c r="K1185" s="171">
        <v>10.93533762445843</v>
      </c>
      <c r="L1185" s="171">
        <v>10.90865115286906</v>
      </c>
      <c r="M1185" s="171">
        <v>10.880100180952139</v>
      </c>
      <c r="N1185" s="171">
        <v>14.510468804266189</v>
      </c>
      <c r="O1185" s="171">
        <v>18.69827726684882</v>
      </c>
      <c r="P1185" s="171">
        <v>23.931565683837182</v>
      </c>
      <c r="Q1185" s="171">
        <v>30.438995142422879</v>
      </c>
      <c r="R1185" s="171">
        <v>38.498426413913833</v>
      </c>
      <c r="S1185" s="171">
        <v>48.450285688853143</v>
      </c>
      <c r="T1185" s="171">
        <v>60.701437842803841</v>
      </c>
      <c r="U1185" s="172">
        <v>0.27835742342764869</v>
      </c>
    </row>
    <row r="1186" spans="1:21" x14ac:dyDescent="0.15">
      <c r="A1186" s="110" t="s">
        <v>113</v>
      </c>
      <c r="B1186" s="110" t="s">
        <v>230</v>
      </c>
      <c r="C1186" s="110" t="s">
        <v>509</v>
      </c>
      <c r="D1186" s="110" t="s">
        <v>515</v>
      </c>
      <c r="E1186" s="110" t="s">
        <v>41</v>
      </c>
      <c r="F1186" s="110" t="s">
        <v>18</v>
      </c>
      <c r="G1186" s="171">
        <v>0</v>
      </c>
      <c r="H1186" s="171">
        <v>0</v>
      </c>
      <c r="I1186" s="171">
        <v>0</v>
      </c>
      <c r="J1186" s="171">
        <v>0</v>
      </c>
      <c r="K1186" s="171">
        <v>0</v>
      </c>
      <c r="L1186" s="171">
        <v>10.90865115286906</v>
      </c>
      <c r="M1186" s="171">
        <v>10.880100180952139</v>
      </c>
      <c r="N1186" s="171">
        <v>15.173366071249729</v>
      </c>
      <c r="O1186" s="171">
        <v>21.13367844965461</v>
      </c>
      <c r="P1186" s="171">
        <v>29.333768878381679</v>
      </c>
      <c r="Q1186" s="171">
        <v>39.676606807959601</v>
      </c>
      <c r="R1186" s="171">
        <v>52.008425351711978</v>
      </c>
      <c r="S1186" s="171">
        <v>67.987492221688569</v>
      </c>
      <c r="T1186" s="171">
        <v>88.417826011499315</v>
      </c>
      <c r="U1186" s="172">
        <v>0.34892158900517217</v>
      </c>
    </row>
    <row r="1187" spans="1:21" x14ac:dyDescent="0.15">
      <c r="A1187" s="110" t="s">
        <v>113</v>
      </c>
      <c r="B1187" s="110" t="s">
        <v>35</v>
      </c>
      <c r="C1187" s="110" t="s">
        <v>509</v>
      </c>
      <c r="D1187" s="110" t="s">
        <v>509</v>
      </c>
      <c r="E1187" s="110" t="s">
        <v>41</v>
      </c>
      <c r="F1187" s="110" t="s">
        <v>41</v>
      </c>
      <c r="G1187" s="171">
        <v>3586.096549446836</v>
      </c>
      <c r="H1187" s="171">
        <v>5205.0088642896399</v>
      </c>
      <c r="I1187" s="171">
        <v>6856.6292084530314</v>
      </c>
      <c r="J1187" s="171">
        <v>10295.523604695871</v>
      </c>
      <c r="K1187" s="171">
        <v>10841.53471555824</v>
      </c>
      <c r="L1187" s="171">
        <v>12803.222618023139</v>
      </c>
      <c r="M1187" s="171">
        <v>15217.706703961039</v>
      </c>
      <c r="N1187" s="171">
        <v>19852.946592603919</v>
      </c>
      <c r="O1187" s="171">
        <v>25811.754823831991</v>
      </c>
      <c r="P1187" s="171">
        <v>33450.723345711587</v>
      </c>
      <c r="Q1187" s="171">
        <v>43213.304406733172</v>
      </c>
      <c r="R1187" s="171">
        <v>55660.49939573108</v>
      </c>
      <c r="S1187" s="171">
        <v>71047.665057900871</v>
      </c>
      <c r="T1187" s="171">
        <v>89064.724885506294</v>
      </c>
      <c r="U1187" s="172">
        <v>0.28712984396766789</v>
      </c>
    </row>
    <row r="1188" spans="1:21" x14ac:dyDescent="0.15">
      <c r="A1188" s="110" t="s">
        <v>113</v>
      </c>
      <c r="B1188" s="110" t="s">
        <v>99</v>
      </c>
      <c r="C1188" s="110" t="s">
        <v>509</v>
      </c>
      <c r="D1188" s="110" t="s">
        <v>509</v>
      </c>
      <c r="E1188" s="110" t="s">
        <v>41</v>
      </c>
      <c r="F1188" s="110" t="s">
        <v>41</v>
      </c>
      <c r="G1188" s="171">
        <v>374.45088069719088</v>
      </c>
      <c r="H1188" s="171">
        <v>463.90028332115082</v>
      </c>
      <c r="I1188" s="171">
        <v>505.65665933284799</v>
      </c>
      <c r="J1188" s="171">
        <v>614.14170600579087</v>
      </c>
      <c r="K1188" s="171">
        <v>437.41350497833719</v>
      </c>
      <c r="L1188" s="171">
        <v>458.16334842050048</v>
      </c>
      <c r="M1188" s="171">
        <v>446.08410741903782</v>
      </c>
      <c r="N1188" s="171">
        <v>582.46629916484108</v>
      </c>
      <c r="O1188" s="171">
        <v>758.79402712426406</v>
      </c>
      <c r="P1188" s="171">
        <v>986.60250661051657</v>
      </c>
      <c r="Q1188" s="171">
        <v>1264.7899150721919</v>
      </c>
      <c r="R1188" s="171">
        <v>1557.1862249009921</v>
      </c>
      <c r="S1188" s="171">
        <v>1914.3295652552861</v>
      </c>
      <c r="T1188" s="171">
        <v>2343.6997227629031</v>
      </c>
      <c r="U1188" s="172">
        <v>0.26743722890428012</v>
      </c>
    </row>
    <row r="1189" spans="1:21" x14ac:dyDescent="0.15">
      <c r="A1189" s="110" t="s">
        <v>113</v>
      </c>
      <c r="B1189" s="110" t="s">
        <v>80</v>
      </c>
      <c r="C1189" s="110" t="s">
        <v>509</v>
      </c>
      <c r="D1189" s="110" t="s">
        <v>511</v>
      </c>
      <c r="E1189" s="110" t="s">
        <v>41</v>
      </c>
      <c r="F1189" s="110" t="s">
        <v>2</v>
      </c>
      <c r="G1189" s="171">
        <v>10</v>
      </c>
      <c r="H1189" s="171">
        <v>10</v>
      </c>
      <c r="I1189" s="171">
        <v>10</v>
      </c>
      <c r="J1189" s="171">
        <v>10</v>
      </c>
      <c r="K1189" s="171">
        <v>10</v>
      </c>
      <c r="L1189" s="171">
        <v>10</v>
      </c>
      <c r="M1189" s="171">
        <v>10</v>
      </c>
      <c r="N1189" s="171">
        <v>13.602086435100469</v>
      </c>
      <c r="O1189" s="171">
        <v>18.246492605622048</v>
      </c>
      <c r="P1189" s="171">
        <v>24.15223625793967</v>
      </c>
      <c r="Q1189" s="171">
        <v>31.562319350614981</v>
      </c>
      <c r="R1189" s="171">
        <v>40.741526538928738</v>
      </c>
      <c r="S1189" s="171">
        <v>51.973190299872158</v>
      </c>
      <c r="T1189" s="171">
        <v>65.554970742985844</v>
      </c>
      <c r="U1189" s="172">
        <v>0.30815120875867258</v>
      </c>
    </row>
    <row r="1190" spans="1:21" x14ac:dyDescent="0.15">
      <c r="A1190" s="110" t="s">
        <v>113</v>
      </c>
      <c r="B1190" s="110" t="s">
        <v>71</v>
      </c>
      <c r="C1190" s="110" t="s">
        <v>509</v>
      </c>
      <c r="D1190" s="110" t="s">
        <v>515</v>
      </c>
      <c r="E1190" s="110" t="s">
        <v>41</v>
      </c>
      <c r="F1190" s="110" t="s">
        <v>18</v>
      </c>
      <c r="G1190" s="171">
        <v>3.1</v>
      </c>
      <c r="H1190" s="171">
        <v>3.1</v>
      </c>
      <c r="I1190" s="171">
        <v>3.1</v>
      </c>
      <c r="J1190" s="171">
        <v>3.1</v>
      </c>
      <c r="K1190" s="171">
        <v>10</v>
      </c>
      <c r="L1190" s="171">
        <v>10</v>
      </c>
      <c r="M1190" s="171">
        <v>10</v>
      </c>
      <c r="N1190" s="171">
        <v>13.602086435100469</v>
      </c>
      <c r="O1190" s="171">
        <v>18.246492605622048</v>
      </c>
      <c r="P1190" s="171">
        <v>24.15223625793967</v>
      </c>
      <c r="Q1190" s="171">
        <v>31.562319350614981</v>
      </c>
      <c r="R1190" s="171">
        <v>40.741526538928738</v>
      </c>
      <c r="S1190" s="171">
        <v>51.973190299872158</v>
      </c>
      <c r="T1190" s="171">
        <v>65.554970742985844</v>
      </c>
      <c r="U1190" s="172">
        <v>0.30815120875867258</v>
      </c>
    </row>
    <row r="1191" spans="1:21" x14ac:dyDescent="0.15">
      <c r="A1191" s="110" t="s">
        <v>113</v>
      </c>
      <c r="B1191" s="110" t="s">
        <v>51</v>
      </c>
      <c r="C1191" s="110" t="s">
        <v>509</v>
      </c>
      <c r="D1191" s="110" t="s">
        <v>511</v>
      </c>
      <c r="E1191" s="110" t="s">
        <v>41</v>
      </c>
      <c r="F1191" s="110" t="s">
        <v>2</v>
      </c>
      <c r="G1191" s="171">
        <v>23.18837537271342</v>
      </c>
      <c r="H1191" s="171">
        <v>56.175966375629507</v>
      </c>
      <c r="I1191" s="171">
        <v>56.037306846097849</v>
      </c>
      <c r="J1191" s="171">
        <v>33.982274697748188</v>
      </c>
      <c r="K1191" s="171">
        <v>49.209019310062942</v>
      </c>
      <c r="L1191" s="171">
        <v>54.543255764345297</v>
      </c>
      <c r="M1191" s="171">
        <v>54.400500904760698</v>
      </c>
      <c r="N1191" s="171">
        <v>72.82717606170597</v>
      </c>
      <c r="O1191" s="171">
        <v>94.527319435927495</v>
      </c>
      <c r="P1191" s="171">
        <v>122.27039791285659</v>
      </c>
      <c r="Q1191" s="171">
        <v>157.65384156799061</v>
      </c>
      <c r="R1191" s="171">
        <v>202.6839684029336</v>
      </c>
      <c r="S1191" s="171">
        <v>259.88437217731962</v>
      </c>
      <c r="T1191" s="171">
        <v>331.60597723193939</v>
      </c>
      <c r="U1191" s="172">
        <v>0.2946299087484392</v>
      </c>
    </row>
    <row r="1192" spans="1:21" x14ac:dyDescent="0.15">
      <c r="A1192" s="110" t="s">
        <v>113</v>
      </c>
      <c r="B1192" s="110" t="s">
        <v>52</v>
      </c>
      <c r="C1192" s="110" t="s">
        <v>509</v>
      </c>
      <c r="D1192" s="110" t="s">
        <v>42</v>
      </c>
      <c r="E1192" s="110" t="s">
        <v>41</v>
      </c>
      <c r="F1192" s="110" t="s">
        <v>42</v>
      </c>
      <c r="G1192" s="171">
        <v>1613.3</v>
      </c>
      <c r="H1192" s="171">
        <v>1685.278991268885</v>
      </c>
      <c r="I1192" s="171">
        <v>2195.958147108197</v>
      </c>
      <c r="J1192" s="171">
        <v>2629.2657353819031</v>
      </c>
      <c r="K1192" s="171">
        <v>3936.7215448050351</v>
      </c>
      <c r="L1192" s="171">
        <v>5017.9795303197679</v>
      </c>
      <c r="M1192" s="171">
        <v>6636.8611103808053</v>
      </c>
      <c r="N1192" s="171">
        <v>8886.8631883646121</v>
      </c>
      <c r="O1192" s="171">
        <v>11847.64977542351</v>
      </c>
      <c r="P1192" s="171">
        <v>14950.719629452091</v>
      </c>
      <c r="Q1192" s="171">
        <v>18804.717791827759</v>
      </c>
      <c r="R1192" s="171">
        <v>23583.953160061061</v>
      </c>
      <c r="S1192" s="171">
        <v>29355.769119805071</v>
      </c>
      <c r="T1192" s="171">
        <v>36382.63528424425</v>
      </c>
      <c r="U1192" s="172">
        <v>0.27515104736530782</v>
      </c>
    </row>
    <row r="1193" spans="1:21" x14ac:dyDescent="0.15">
      <c r="A1193" s="110" t="s">
        <v>113</v>
      </c>
      <c r="B1193" s="110" t="s">
        <v>53</v>
      </c>
      <c r="C1193" s="110" t="s">
        <v>509</v>
      </c>
      <c r="D1193" s="110" t="s">
        <v>513</v>
      </c>
      <c r="E1193" s="110" t="s">
        <v>41</v>
      </c>
      <c r="F1193" s="110" t="s">
        <v>41</v>
      </c>
      <c r="G1193" s="171">
        <v>154.58916915142279</v>
      </c>
      <c r="H1193" s="171">
        <v>198.26811661986889</v>
      </c>
      <c r="I1193" s="171">
        <v>219.75414449450139</v>
      </c>
      <c r="J1193" s="171">
        <v>313.08857830514728</v>
      </c>
      <c r="K1193" s="171">
        <v>349.93080398266977</v>
      </c>
      <c r="L1193" s="171">
        <v>631.6109017511186</v>
      </c>
      <c r="M1193" s="171">
        <v>996.32641158093702</v>
      </c>
      <c r="N1193" s="171">
        <v>1292.385055810603</v>
      </c>
      <c r="O1193" s="171">
        <v>1661.632888207746</v>
      </c>
      <c r="P1193" s="171">
        <v>2116.4914449572188</v>
      </c>
      <c r="Q1193" s="171">
        <v>2681.1473202957818</v>
      </c>
      <c r="R1193" s="171">
        <v>3382.0693937521851</v>
      </c>
      <c r="S1193" s="171">
        <v>4253.0276333125466</v>
      </c>
      <c r="T1193" s="171">
        <v>5324.2650701717394</v>
      </c>
      <c r="U1193" s="172">
        <v>0.27051476933049212</v>
      </c>
    </row>
    <row r="1194" spans="1:21" x14ac:dyDescent="0.15">
      <c r="A1194" s="110" t="s">
        <v>113</v>
      </c>
      <c r="B1194" s="110" t="s">
        <v>140</v>
      </c>
      <c r="C1194" s="110" t="s">
        <v>509</v>
      </c>
      <c r="D1194" s="110" t="s">
        <v>42</v>
      </c>
      <c r="E1194" s="110" t="s">
        <v>41</v>
      </c>
      <c r="F1194" s="110" t="s">
        <v>42</v>
      </c>
      <c r="G1194" s="171">
        <v>243.1</v>
      </c>
      <c r="H1194" s="171">
        <v>253.3425934587213</v>
      </c>
      <c r="I1194" s="171">
        <v>296.45434985960662</v>
      </c>
      <c r="J1194" s="171">
        <v>396.5809150867704</v>
      </c>
      <c r="K1194" s="171">
        <v>438.50703874078312</v>
      </c>
      <c r="L1194" s="171">
        <v>557.432073911609</v>
      </c>
      <c r="M1194" s="171">
        <v>685.77271440541335</v>
      </c>
      <c r="N1194" s="171">
        <v>890.45712793795985</v>
      </c>
      <c r="O1194" s="171">
        <v>1153.7625036477509</v>
      </c>
      <c r="P1194" s="171">
        <v>1492.041362597877</v>
      </c>
      <c r="Q1194" s="171">
        <v>1926.126840959726</v>
      </c>
      <c r="R1194" s="171">
        <v>2482.5861086988498</v>
      </c>
      <c r="S1194" s="171">
        <v>3195.233323913089</v>
      </c>
      <c r="T1194" s="171">
        <v>4095.8820732365862</v>
      </c>
      <c r="U1194" s="172">
        <v>0.2908656212383014</v>
      </c>
    </row>
    <row r="1195" spans="1:21" x14ac:dyDescent="0.15">
      <c r="A1195" s="110" t="s">
        <v>113</v>
      </c>
      <c r="B1195" s="110" t="s">
        <v>81</v>
      </c>
      <c r="C1195" s="110" t="s">
        <v>509</v>
      </c>
      <c r="D1195" s="110" t="s">
        <v>509</v>
      </c>
      <c r="E1195" s="110" t="s">
        <v>41</v>
      </c>
      <c r="F1195" s="110" t="s">
        <v>41</v>
      </c>
      <c r="G1195" s="171">
        <v>30558.849599448022</v>
      </c>
      <c r="H1195" s="171">
        <v>38837.68730920949</v>
      </c>
      <c r="I1195" s="171">
        <v>54817.932010977158</v>
      </c>
      <c r="J1195" s="171">
        <v>74068.403603854167</v>
      </c>
      <c r="K1195" s="171">
        <v>94728.580901248453</v>
      </c>
      <c r="L1195" s="171">
        <v>126845.32062838521</v>
      </c>
      <c r="M1195" s="171">
        <v>164190.34077821951</v>
      </c>
      <c r="N1195" s="171">
        <v>219302.2986976502</v>
      </c>
      <c r="O1195" s="171">
        <v>292463.20167870668</v>
      </c>
      <c r="P1195" s="171">
        <v>389449.56738495937</v>
      </c>
      <c r="Q1195" s="171">
        <v>513767.32597990817</v>
      </c>
      <c r="R1195" s="171">
        <v>672952.83083474531</v>
      </c>
      <c r="S1195" s="171">
        <v>875057.66418282583</v>
      </c>
      <c r="T1195" s="171">
        <v>1129229.6369554121</v>
      </c>
      <c r="U1195" s="172">
        <v>0.31714480521453647</v>
      </c>
    </row>
    <row r="1196" spans="1:21" x14ac:dyDescent="0.15">
      <c r="A1196" s="110" t="s">
        <v>113</v>
      </c>
      <c r="B1196" s="110" t="s">
        <v>100</v>
      </c>
      <c r="C1196" s="110" t="s">
        <v>509</v>
      </c>
      <c r="D1196" s="110" t="s">
        <v>44</v>
      </c>
      <c r="E1196" s="110" t="s">
        <v>41</v>
      </c>
      <c r="F1196" s="110" t="s">
        <v>44</v>
      </c>
      <c r="G1196" s="171">
        <v>12354.657649999999</v>
      </c>
      <c r="H1196" s="171">
        <v>11523.19773894219</v>
      </c>
      <c r="I1196" s="171">
        <v>12818.72609915764</v>
      </c>
      <c r="J1196" s="171">
        <v>15236.15690630596</v>
      </c>
      <c r="K1196" s="171">
        <v>20016.478167353878</v>
      </c>
      <c r="L1196" s="171">
        <v>23603.620092656151</v>
      </c>
      <c r="M1196" s="171">
        <v>29075.363456242849</v>
      </c>
      <c r="N1196" s="171">
        <v>37616.361747740142</v>
      </c>
      <c r="O1196" s="171">
        <v>48520.319539058437</v>
      </c>
      <c r="P1196" s="171">
        <v>62395.331745570067</v>
      </c>
      <c r="Q1196" s="171">
        <v>79971.392133105357</v>
      </c>
      <c r="R1196" s="171">
        <v>102158.97369805411</v>
      </c>
      <c r="S1196" s="171">
        <v>130072.6416359026</v>
      </c>
      <c r="T1196" s="171">
        <v>165068.1993221454</v>
      </c>
      <c r="U1196" s="172">
        <v>0.28154552170293301</v>
      </c>
    </row>
    <row r="1197" spans="1:21" x14ac:dyDescent="0.15">
      <c r="A1197" s="110" t="s">
        <v>113</v>
      </c>
      <c r="B1197" s="110" t="s">
        <v>103</v>
      </c>
      <c r="C1197" s="110" t="s">
        <v>509</v>
      </c>
      <c r="D1197" s="110" t="s">
        <v>511</v>
      </c>
      <c r="E1197" s="110" t="s">
        <v>41</v>
      </c>
      <c r="F1197" s="110" t="s">
        <v>2</v>
      </c>
      <c r="G1197" s="171">
        <v>0</v>
      </c>
      <c r="H1197" s="171">
        <v>11.014895367770491</v>
      </c>
      <c r="I1197" s="171">
        <v>10.987707224725071</v>
      </c>
      <c r="J1197" s="171">
        <v>32.88607228814341</v>
      </c>
      <c r="K1197" s="171">
        <v>32.806012873375288</v>
      </c>
      <c r="L1197" s="171">
        <v>32.725953458607179</v>
      </c>
      <c r="M1197" s="171">
        <v>32.640300542856423</v>
      </c>
      <c r="N1197" s="171">
        <v>44.929635892986852</v>
      </c>
      <c r="O1197" s="171">
        <v>59.739276816637741</v>
      </c>
      <c r="P1197" s="171">
        <v>78.972964596843269</v>
      </c>
      <c r="Q1197" s="171">
        <v>103.92319874153939</v>
      </c>
      <c r="R1197" s="171">
        <v>136.24691434466419</v>
      </c>
      <c r="S1197" s="171">
        <v>178.07688069474861</v>
      </c>
      <c r="T1197" s="171">
        <v>231.5501162872431</v>
      </c>
      <c r="U1197" s="172">
        <v>0.32298779091101731</v>
      </c>
    </row>
    <row r="1198" spans="1:21" x14ac:dyDescent="0.15">
      <c r="A1198" s="110" t="s">
        <v>114</v>
      </c>
      <c r="B1198" s="110" t="s">
        <v>120</v>
      </c>
      <c r="C1198" s="110" t="s">
        <v>43</v>
      </c>
      <c r="D1198" s="110" t="s">
        <v>43</v>
      </c>
      <c r="E1198" s="110" t="s">
        <v>43</v>
      </c>
      <c r="F1198" s="110" t="s">
        <v>43</v>
      </c>
      <c r="G1198" s="171">
        <v>788.40114499999993</v>
      </c>
      <c r="H1198" s="171">
        <v>976.31372668181154</v>
      </c>
      <c r="I1198" s="171">
        <v>1476.800337389413</v>
      </c>
      <c r="J1198" s="171">
        <v>2830.6191753666949</v>
      </c>
      <c r="K1198" s="171">
        <v>3797.8651820408618</v>
      </c>
      <c r="L1198" s="171">
        <v>5009.2916534573196</v>
      </c>
      <c r="M1198" s="171">
        <v>6763.9597217475239</v>
      </c>
      <c r="N1198" s="171">
        <v>9168.3211795066745</v>
      </c>
      <c r="O1198" s="171">
        <v>11982.55242274689</v>
      </c>
      <c r="P1198" s="171">
        <v>15615.33157490444</v>
      </c>
      <c r="Q1198" s="171">
        <v>20281.110529739559</v>
      </c>
      <c r="R1198" s="171">
        <v>26258.919364749781</v>
      </c>
      <c r="S1198" s="171">
        <v>33898.546816828682</v>
      </c>
      <c r="T1198" s="171">
        <v>43556.142953021532</v>
      </c>
      <c r="U1198" s="172">
        <v>0.30481749674645192</v>
      </c>
    </row>
    <row r="1199" spans="1:21" x14ac:dyDescent="0.15">
      <c r="A1199" s="110" t="s">
        <v>114</v>
      </c>
      <c r="B1199" s="110" t="s">
        <v>21</v>
      </c>
      <c r="C1199" s="110" t="s">
        <v>43</v>
      </c>
      <c r="D1199" s="110" t="s">
        <v>511</v>
      </c>
      <c r="E1199" s="110" t="s">
        <v>43</v>
      </c>
      <c r="F1199" s="110" t="s">
        <v>2</v>
      </c>
      <c r="G1199" s="171">
        <v>11.042083510815919</v>
      </c>
      <c r="H1199" s="171">
        <v>0</v>
      </c>
      <c r="I1199" s="171">
        <v>0</v>
      </c>
      <c r="J1199" s="171">
        <v>21.924048192095601</v>
      </c>
      <c r="K1199" s="171">
        <v>21.870675248916861</v>
      </c>
      <c r="L1199" s="171">
        <v>21.817302305738121</v>
      </c>
      <c r="M1199" s="171">
        <v>21.760200361904278</v>
      </c>
      <c r="N1199" s="171">
        <v>29.87732185845336</v>
      </c>
      <c r="O1199" s="171">
        <v>40.085580405449683</v>
      </c>
      <c r="P1199" s="171">
        <v>53.655589766513899</v>
      </c>
      <c r="Q1199" s="171">
        <v>71.590906468513154</v>
      </c>
      <c r="R1199" s="171">
        <v>95.252499304998423</v>
      </c>
      <c r="S1199" s="171">
        <v>126.4076622786565</v>
      </c>
      <c r="T1199" s="171">
        <v>166.8432259469744</v>
      </c>
      <c r="U1199" s="172">
        <v>0.33775922811727771</v>
      </c>
    </row>
    <row r="1200" spans="1:21" x14ac:dyDescent="0.15">
      <c r="A1200" s="110" t="s">
        <v>114</v>
      </c>
      <c r="B1200" s="110" t="s">
        <v>189</v>
      </c>
      <c r="C1200" s="110" t="s">
        <v>43</v>
      </c>
      <c r="D1200" s="110" t="s">
        <v>43</v>
      </c>
      <c r="E1200" s="110" t="s">
        <v>43</v>
      </c>
      <c r="F1200" s="110" t="s">
        <v>43</v>
      </c>
      <c r="G1200" s="171">
        <v>0</v>
      </c>
      <c r="H1200" s="171">
        <v>1.540983861951092</v>
      </c>
      <c r="I1200" s="171">
        <v>2.9019586914034821</v>
      </c>
      <c r="J1200" s="171">
        <v>4.1630040810213469</v>
      </c>
      <c r="K1200" s="171">
        <v>8.3108565945884081</v>
      </c>
      <c r="L1200" s="171">
        <v>11.99951626815597</v>
      </c>
      <c r="M1200" s="171">
        <v>13.056120217142571</v>
      </c>
      <c r="N1200" s="171">
        <v>18.392093672512381</v>
      </c>
      <c r="O1200" s="171">
        <v>25.188950382323469</v>
      </c>
      <c r="P1200" s="171">
        <v>33.357545765362417</v>
      </c>
      <c r="Q1200" s="171">
        <v>44.077818087799379</v>
      </c>
      <c r="R1200" s="171">
        <v>58.108437947933531</v>
      </c>
      <c r="S1200" s="171">
        <v>76.430477776964068</v>
      </c>
      <c r="T1200" s="171">
        <v>100.00226986163609</v>
      </c>
      <c r="U1200" s="172">
        <v>0.33756123594323739</v>
      </c>
    </row>
    <row r="1201" spans="1:21" x14ac:dyDescent="0.15">
      <c r="A1201" s="110" t="s">
        <v>114</v>
      </c>
      <c r="B1201" s="110" t="s">
        <v>38</v>
      </c>
      <c r="C1201" s="110" t="s">
        <v>43</v>
      </c>
      <c r="D1201" s="110" t="s">
        <v>511</v>
      </c>
      <c r="E1201" s="110" t="s">
        <v>43</v>
      </c>
      <c r="F1201" s="110" t="s">
        <v>2</v>
      </c>
      <c r="G1201" s="171">
        <v>0</v>
      </c>
      <c r="H1201" s="171">
        <v>0</v>
      </c>
      <c r="I1201" s="171">
        <v>0</v>
      </c>
      <c r="J1201" s="171">
        <v>0</v>
      </c>
      <c r="K1201" s="171">
        <v>0</v>
      </c>
      <c r="L1201" s="171">
        <v>50</v>
      </c>
      <c r="M1201" s="171">
        <v>50</v>
      </c>
      <c r="N1201" s="171">
        <v>68.010432175502331</v>
      </c>
      <c r="O1201" s="171">
        <v>91.232463028110232</v>
      </c>
      <c r="P1201" s="171">
        <v>120.7611812896983</v>
      </c>
      <c r="Q1201" s="171">
        <v>157.81159675307489</v>
      </c>
      <c r="R1201" s="171">
        <v>203.70763269464371</v>
      </c>
      <c r="S1201" s="171">
        <v>259.86595149936079</v>
      </c>
      <c r="T1201" s="171">
        <v>327.77485371492918</v>
      </c>
      <c r="U1201" s="172">
        <v>0.30815120875867258</v>
      </c>
    </row>
    <row r="1202" spans="1:21" x14ac:dyDescent="0.15">
      <c r="A1202" s="110" t="s">
        <v>114</v>
      </c>
      <c r="B1202" s="110" t="s">
        <v>227</v>
      </c>
      <c r="C1202" s="110" t="s">
        <v>43</v>
      </c>
      <c r="D1202" s="110" t="s">
        <v>43</v>
      </c>
      <c r="E1202" s="110" t="s">
        <v>43</v>
      </c>
      <c r="F1202" s="110" t="s">
        <v>43</v>
      </c>
      <c r="G1202" s="171">
        <v>0.51493</v>
      </c>
      <c r="H1202" s="171">
        <v>0</v>
      </c>
      <c r="I1202" s="171">
        <v>0</v>
      </c>
      <c r="J1202" s="171">
        <v>0</v>
      </c>
      <c r="K1202" s="171">
        <v>0</v>
      </c>
      <c r="L1202" s="171">
        <v>0</v>
      </c>
      <c r="M1202" s="171">
        <v>2.1760200361904278</v>
      </c>
      <c r="N1202" s="171">
        <v>3.0725567462225198</v>
      </c>
      <c r="O1202" s="171">
        <v>4.2325150840743389</v>
      </c>
      <c r="P1202" s="171">
        <v>5.6539080839356446</v>
      </c>
      <c r="Q1202" s="171">
        <v>7.5513125551731468</v>
      </c>
      <c r="R1202" s="171">
        <v>10.05491960014796</v>
      </c>
      <c r="S1202" s="171">
        <v>13.273646290138769</v>
      </c>
      <c r="T1202" s="171">
        <v>17.429881440531979</v>
      </c>
      <c r="U1202" s="172">
        <v>0.34613997246360523</v>
      </c>
    </row>
    <row r="1203" spans="1:21" x14ac:dyDescent="0.15">
      <c r="A1203" s="110" t="s">
        <v>114</v>
      </c>
      <c r="B1203" s="110" t="s">
        <v>116</v>
      </c>
      <c r="C1203" s="110" t="s">
        <v>43</v>
      </c>
      <c r="D1203" s="110" t="s">
        <v>511</v>
      </c>
      <c r="E1203" s="110" t="s">
        <v>43</v>
      </c>
      <c r="F1203" s="110" t="s">
        <v>2</v>
      </c>
      <c r="G1203" s="171">
        <v>0</v>
      </c>
      <c r="H1203" s="171">
        <v>0</v>
      </c>
      <c r="I1203" s="171">
        <v>0</v>
      </c>
      <c r="J1203" s="171">
        <v>21.924048192095601</v>
      </c>
      <c r="K1203" s="171">
        <v>21.870675248916861</v>
      </c>
      <c r="L1203" s="171">
        <v>21.817302305738121</v>
      </c>
      <c r="M1203" s="171">
        <v>21.760200361904278</v>
      </c>
      <c r="N1203" s="171">
        <v>29.87732185845336</v>
      </c>
      <c r="O1203" s="171">
        <v>40.085580405449683</v>
      </c>
      <c r="P1203" s="171">
        <v>53.655589766513899</v>
      </c>
      <c r="Q1203" s="171">
        <v>71.590906468513154</v>
      </c>
      <c r="R1203" s="171">
        <v>95.252499304998423</v>
      </c>
      <c r="S1203" s="171">
        <v>126.4076622786565</v>
      </c>
      <c r="T1203" s="171">
        <v>166.8432259469744</v>
      </c>
      <c r="U1203" s="172">
        <v>0.33775922811727771</v>
      </c>
    </row>
    <row r="1204" spans="1:21" x14ac:dyDescent="0.15">
      <c r="A1204" s="110" t="s">
        <v>114</v>
      </c>
      <c r="B1204" s="110" t="s">
        <v>100</v>
      </c>
      <c r="C1204" s="110" t="s">
        <v>43</v>
      </c>
      <c r="D1204" s="110" t="s">
        <v>44</v>
      </c>
      <c r="E1204" s="110" t="s">
        <v>43</v>
      </c>
      <c r="F1204" s="110" t="s">
        <v>44</v>
      </c>
      <c r="G1204" s="171">
        <v>461.31385999999998</v>
      </c>
      <c r="H1204" s="171">
        <v>541.83507589677322</v>
      </c>
      <c r="I1204" s="171">
        <v>588.42461767787438</v>
      </c>
      <c r="J1204" s="171">
        <v>1152.6407229460549</v>
      </c>
      <c r="K1204" s="171">
        <v>1414.3895859738179</v>
      </c>
      <c r="L1204" s="171">
        <v>1946.319440863341</v>
      </c>
      <c r="M1204" s="171">
        <v>2494.780382365685</v>
      </c>
      <c r="N1204" s="171">
        <v>3266.736556654118</v>
      </c>
      <c r="O1204" s="171">
        <v>4230.6811303260911</v>
      </c>
      <c r="P1204" s="171">
        <v>5475.8178447541768</v>
      </c>
      <c r="Q1204" s="171">
        <v>7081.5511092778088</v>
      </c>
      <c r="R1204" s="171">
        <v>9109.993055966268</v>
      </c>
      <c r="S1204" s="171">
        <v>11656.00097294501</v>
      </c>
      <c r="T1204" s="171">
        <v>14816.22377092247</v>
      </c>
      <c r="U1204" s="172">
        <v>0.28982061959498773</v>
      </c>
    </row>
    <row r="1205" spans="1:21" x14ac:dyDescent="0.15">
      <c r="A1205" s="110" t="s">
        <v>221</v>
      </c>
      <c r="B1205" s="110" t="s">
        <v>181</v>
      </c>
      <c r="C1205" s="110" t="s">
        <v>517</v>
      </c>
      <c r="D1205" s="110" t="s">
        <v>517</v>
      </c>
      <c r="E1205" s="110" t="s">
        <v>108</v>
      </c>
      <c r="F1205" s="110" t="s">
        <v>108</v>
      </c>
      <c r="G1205" s="171">
        <v>13.26</v>
      </c>
      <c r="H1205" s="171">
        <v>23.351578179673439</v>
      </c>
      <c r="I1205" s="171">
        <v>31.841393133068859</v>
      </c>
      <c r="J1205" s="171">
        <v>27.388184743561489</v>
      </c>
      <c r="K1205" s="171">
        <v>32.806012873375288</v>
      </c>
      <c r="L1205" s="171">
        <v>65.451906917214359</v>
      </c>
      <c r="M1205" s="171">
        <v>119.68110199047361</v>
      </c>
      <c r="N1205" s="171">
        <v>152.46837665940211</v>
      </c>
      <c r="O1205" s="171">
        <v>193.41248858279809</v>
      </c>
      <c r="P1205" s="171">
        <v>244.53697685018781</v>
      </c>
      <c r="Q1205" s="171">
        <v>308.30181495569269</v>
      </c>
      <c r="R1205" s="171">
        <v>387.71205718585082</v>
      </c>
      <c r="S1205" s="171">
        <v>486.41667527204442</v>
      </c>
      <c r="T1205" s="171">
        <v>635.18388144630603</v>
      </c>
      <c r="U1205" s="172">
        <v>0.26926823891713719</v>
      </c>
    </row>
    <row r="1206" spans="1:21" x14ac:dyDescent="0.15">
      <c r="A1206" s="110" t="s">
        <v>221</v>
      </c>
      <c r="B1206" s="110" t="s">
        <v>185</v>
      </c>
      <c r="C1206" s="110" t="s">
        <v>517</v>
      </c>
      <c r="D1206" s="110" t="s">
        <v>517</v>
      </c>
      <c r="E1206" s="110" t="s">
        <v>108</v>
      </c>
      <c r="F1206" s="110" t="s">
        <v>108</v>
      </c>
      <c r="G1206" s="171">
        <v>11.05</v>
      </c>
      <c r="H1206" s="171">
        <v>11.014895367770491</v>
      </c>
      <c r="I1206" s="171">
        <v>10.979790735540989</v>
      </c>
      <c r="J1206" s="171">
        <v>10.9552738974246</v>
      </c>
      <c r="K1206" s="171">
        <v>10.93533762445843</v>
      </c>
      <c r="L1206" s="171">
        <v>10.90865115286906</v>
      </c>
      <c r="M1206" s="171">
        <v>10.880100180952139</v>
      </c>
      <c r="N1206" s="171">
        <v>10.85244631679195</v>
      </c>
      <c r="O1206" s="171">
        <v>13.85522430936305</v>
      </c>
      <c r="P1206" s="171">
        <v>17.69629218827194</v>
      </c>
      <c r="Q1206" s="171">
        <v>22.422180547052349</v>
      </c>
      <c r="R1206" s="171">
        <v>28.346790999474958</v>
      </c>
      <c r="S1206" s="171">
        <v>35.75929893940787</v>
      </c>
      <c r="T1206" s="171">
        <v>44.868872268772023</v>
      </c>
      <c r="U1206" s="172">
        <v>0.22433919090630439</v>
      </c>
    </row>
    <row r="1207" spans="1:21" x14ac:dyDescent="0.15">
      <c r="A1207" s="110" t="s">
        <v>221</v>
      </c>
      <c r="B1207" s="110" t="s">
        <v>194</v>
      </c>
      <c r="C1207" s="110" t="s">
        <v>517</v>
      </c>
      <c r="D1207" s="110" t="s">
        <v>517</v>
      </c>
      <c r="E1207" s="110" t="s">
        <v>108</v>
      </c>
      <c r="F1207" s="110" t="s">
        <v>108</v>
      </c>
      <c r="G1207" s="171">
        <v>11.68427</v>
      </c>
      <c r="H1207" s="171">
        <v>24.232769809095078</v>
      </c>
      <c r="I1207" s="171">
        <v>40.076236184724593</v>
      </c>
      <c r="J1207" s="171">
        <v>64.636115994805124</v>
      </c>
      <c r="K1207" s="171">
        <v>76.000596489986094</v>
      </c>
      <c r="L1207" s="171">
        <v>103.63218595225609</v>
      </c>
      <c r="M1207" s="171">
        <v>152.32140253333</v>
      </c>
      <c r="N1207" s="171">
        <v>214.4708287126434</v>
      </c>
      <c r="O1207" s="171">
        <v>296.98305433284082</v>
      </c>
      <c r="P1207" s="171">
        <v>396.05170056413021</v>
      </c>
      <c r="Q1207" s="171">
        <v>525.971650602198</v>
      </c>
      <c r="R1207" s="171">
        <v>697.20671195233592</v>
      </c>
      <c r="S1207" s="171">
        <v>922.53594524894254</v>
      </c>
      <c r="T1207" s="171">
        <v>1214.1790661996961</v>
      </c>
      <c r="U1207" s="172">
        <v>0.34520610659420031</v>
      </c>
    </row>
    <row r="1208" spans="1:21" x14ac:dyDescent="0.15">
      <c r="A1208" s="110" t="s">
        <v>221</v>
      </c>
      <c r="B1208" s="110" t="s">
        <v>199</v>
      </c>
      <c r="C1208" s="110" t="s">
        <v>517</v>
      </c>
      <c r="D1208" s="110" t="s">
        <v>517</v>
      </c>
      <c r="E1208" s="110" t="s">
        <v>108</v>
      </c>
      <c r="F1208" s="110" t="s">
        <v>108</v>
      </c>
      <c r="G1208" s="171">
        <v>11.05</v>
      </c>
      <c r="H1208" s="171">
        <v>11.014895367770491</v>
      </c>
      <c r="I1208" s="171">
        <v>10.979790735540989</v>
      </c>
      <c r="J1208" s="171">
        <v>1.09552738974246</v>
      </c>
      <c r="K1208" s="171">
        <v>10.93533762445843</v>
      </c>
      <c r="L1208" s="171">
        <v>10.90865115286906</v>
      </c>
      <c r="M1208" s="171">
        <v>0</v>
      </c>
      <c r="N1208" s="171">
        <v>10.85244631679195</v>
      </c>
      <c r="O1208" s="171">
        <v>13.767840398942139</v>
      </c>
      <c r="P1208" s="171">
        <v>17.393536300971689</v>
      </c>
      <c r="Q1208" s="171">
        <v>21.895013715412642</v>
      </c>
      <c r="R1208" s="171">
        <v>27.476688549158329</v>
      </c>
      <c r="S1208" s="171">
        <v>34.387610898662409</v>
      </c>
      <c r="T1208" s="171">
        <v>42.811598514097511</v>
      </c>
      <c r="U1208" s="172" t="s">
        <v>406</v>
      </c>
    </row>
    <row r="1209" spans="1:21" x14ac:dyDescent="0.15">
      <c r="A1209" s="110" t="s">
        <v>221</v>
      </c>
      <c r="B1209" s="110" t="s">
        <v>79</v>
      </c>
      <c r="C1209" s="110" t="s">
        <v>517</v>
      </c>
      <c r="D1209" s="110" t="s">
        <v>517</v>
      </c>
      <c r="E1209" s="110" t="s">
        <v>108</v>
      </c>
      <c r="F1209" s="110" t="s">
        <v>108</v>
      </c>
      <c r="G1209" s="171">
        <v>15.173859999999999</v>
      </c>
      <c r="H1209" s="171">
        <v>16.522343051655739</v>
      </c>
      <c r="I1209" s="171">
        <v>20.312612860750821</v>
      </c>
      <c r="J1209" s="171">
        <v>38.865821692273791</v>
      </c>
      <c r="K1209" s="171">
        <v>40.539847279489898</v>
      </c>
      <c r="L1209" s="171">
        <v>49.634604611476242</v>
      </c>
      <c r="M1209" s="171">
        <v>54.960450814284627</v>
      </c>
      <c r="N1209" s="171">
        <v>77.089263232850371</v>
      </c>
      <c r="O1209" s="171">
        <v>105.1849300119141</v>
      </c>
      <c r="P1209" s="171">
        <v>140.11180053877979</v>
      </c>
      <c r="Q1209" s="171">
        <v>186.09967424855631</v>
      </c>
      <c r="R1209" s="171">
        <v>246.49982345262609</v>
      </c>
      <c r="S1209" s="171">
        <v>325.64485700429441</v>
      </c>
      <c r="T1209" s="171">
        <v>427.71477254092122</v>
      </c>
      <c r="U1209" s="172">
        <v>0.34060417100903839</v>
      </c>
    </row>
    <row r="1210" spans="1:21" x14ac:dyDescent="0.15">
      <c r="A1210" s="110" t="s">
        <v>221</v>
      </c>
      <c r="B1210" s="110" t="s">
        <v>100</v>
      </c>
      <c r="C1210" s="110" t="s">
        <v>517</v>
      </c>
      <c r="D1210" s="110" t="s">
        <v>44</v>
      </c>
      <c r="E1210" s="110" t="s">
        <v>108</v>
      </c>
      <c r="F1210" s="110" t="s">
        <v>44</v>
      </c>
      <c r="G1210" s="171">
        <v>90.033189999999991</v>
      </c>
      <c r="H1210" s="171">
        <v>90.322142015718043</v>
      </c>
      <c r="I1210" s="171">
        <v>111.44487596574101</v>
      </c>
      <c r="J1210" s="171">
        <v>125.9856498203829</v>
      </c>
      <c r="K1210" s="171">
        <v>153.094726742418</v>
      </c>
      <c r="L1210" s="171">
        <v>229.0816742102503</v>
      </c>
      <c r="M1210" s="171">
        <v>304.64280506665989</v>
      </c>
      <c r="N1210" s="171">
        <v>428.88540409113841</v>
      </c>
      <c r="O1210" s="171">
        <v>602.82422013516725</v>
      </c>
      <c r="P1210" s="171">
        <v>845.87434276643307</v>
      </c>
      <c r="Q1210" s="171">
        <v>1184.8412468262611</v>
      </c>
      <c r="R1210" s="171">
        <v>1656.7563432093921</v>
      </c>
      <c r="S1210" s="171">
        <v>2209.974911094248</v>
      </c>
      <c r="T1210" s="171">
        <v>2914.8653937036538</v>
      </c>
      <c r="U1210" s="172">
        <v>0.38076008989480381</v>
      </c>
    </row>
    <row r="1211" spans="1:21" x14ac:dyDescent="0.15">
      <c r="A1211" s="110" t="s">
        <v>222</v>
      </c>
      <c r="B1211" s="110" t="s">
        <v>168</v>
      </c>
      <c r="C1211" s="110" t="s">
        <v>515</v>
      </c>
      <c r="D1211" s="110" t="s">
        <v>515</v>
      </c>
      <c r="E1211" s="110" t="s">
        <v>18</v>
      </c>
      <c r="F1211" s="110" t="s">
        <v>18</v>
      </c>
      <c r="G1211" s="171">
        <v>0.66252501064895497</v>
      </c>
      <c r="H1211" s="171">
        <v>5.5074476838852462</v>
      </c>
      <c r="I1211" s="171">
        <v>5.4938536123625337</v>
      </c>
      <c r="J1211" s="171">
        <v>3.5681388432635601</v>
      </c>
      <c r="K1211" s="171">
        <v>0.16949773317910569</v>
      </c>
      <c r="L1211" s="171">
        <v>0.1690840928694704</v>
      </c>
      <c r="M1211" s="171">
        <v>0.1686415528047582</v>
      </c>
      <c r="N1211" s="171">
        <v>0.24428524533608101</v>
      </c>
      <c r="O1211" s="171">
        <v>0.35240454533197252</v>
      </c>
      <c r="P1211" s="171">
        <v>0.5059487885498174</v>
      </c>
      <c r="Q1211" s="171">
        <v>0.72434512027583609</v>
      </c>
      <c r="R1211" s="171">
        <v>1.0083151455754551</v>
      </c>
      <c r="S1211" s="171">
        <v>1.3641385707451119</v>
      </c>
      <c r="T1211" s="171">
        <v>1.8350943032918841</v>
      </c>
      <c r="U1211" s="172">
        <v>0.40636844512752468</v>
      </c>
    </row>
    <row r="1212" spans="1:21" x14ac:dyDescent="0.15">
      <c r="A1212" s="110" t="s">
        <v>222</v>
      </c>
      <c r="B1212" s="110" t="s">
        <v>157</v>
      </c>
      <c r="C1212" s="110" t="s">
        <v>515</v>
      </c>
      <c r="D1212" s="110" t="s">
        <v>515</v>
      </c>
      <c r="E1212" s="110" t="s">
        <v>18</v>
      </c>
      <c r="F1212" s="110" t="s">
        <v>18</v>
      </c>
      <c r="G1212" s="171">
        <v>0</v>
      </c>
      <c r="H1212" s="171">
        <v>0</v>
      </c>
      <c r="I1212" s="171">
        <v>0</v>
      </c>
      <c r="J1212" s="171">
        <v>0</v>
      </c>
      <c r="K1212" s="171">
        <v>10.93533762445843</v>
      </c>
      <c r="L1212" s="171">
        <v>10.90865115286906</v>
      </c>
      <c r="M1212" s="171">
        <v>10.880100180952139</v>
      </c>
      <c r="N1212" s="171">
        <v>16.070052948774091</v>
      </c>
      <c r="O1212" s="171">
        <v>23.544500360672679</v>
      </c>
      <c r="P1212" s="171">
        <v>34.730423625548973</v>
      </c>
      <c r="Q1212" s="171">
        <v>51.049011515299007</v>
      </c>
      <c r="R1212" s="171">
        <v>72.794647014755427</v>
      </c>
      <c r="S1212" s="171">
        <v>100.85258078412841</v>
      </c>
      <c r="T1212" s="171">
        <v>138.88831008730571</v>
      </c>
      <c r="U1212" s="172">
        <v>0.4388141016474385</v>
      </c>
    </row>
    <row r="1213" spans="1:21" x14ac:dyDescent="0.15">
      <c r="A1213" s="110" t="s">
        <v>222</v>
      </c>
      <c r="B1213" s="110" t="s">
        <v>30</v>
      </c>
      <c r="C1213" s="110" t="s">
        <v>515</v>
      </c>
      <c r="D1213" s="110" t="s">
        <v>509</v>
      </c>
      <c r="E1213" s="110" t="s">
        <v>18</v>
      </c>
      <c r="F1213" s="110" t="s">
        <v>41</v>
      </c>
      <c r="G1213" s="171">
        <v>2.058244366416087</v>
      </c>
      <c r="H1213" s="171">
        <v>2.9112368457017408</v>
      </c>
      <c r="I1213" s="171">
        <v>8.2012246725347921</v>
      </c>
      <c r="J1213" s="171">
        <v>43.848096384191209</v>
      </c>
      <c r="K1213" s="171">
        <v>38.273681685604508</v>
      </c>
      <c r="L1213" s="171">
        <v>87.269209222952483</v>
      </c>
      <c r="M1213" s="171">
        <v>125.1211520809496</v>
      </c>
      <c r="N1213" s="171">
        <v>184.80560891090201</v>
      </c>
      <c r="O1213" s="171">
        <v>270.7617541477357</v>
      </c>
      <c r="P1213" s="171">
        <v>399.39987169381311</v>
      </c>
      <c r="Q1213" s="171">
        <v>587.06363242593852</v>
      </c>
      <c r="R1213" s="171">
        <v>858.63524885954564</v>
      </c>
      <c r="S1213" s="171">
        <v>1224.238272296225</v>
      </c>
      <c r="T1213" s="171">
        <v>1685.9497641153489</v>
      </c>
      <c r="U1213" s="172">
        <v>0.44997037113310018</v>
      </c>
    </row>
    <row r="1214" spans="1:21" x14ac:dyDescent="0.15">
      <c r="A1214" s="110" t="s">
        <v>222</v>
      </c>
      <c r="B1214" s="110" t="s">
        <v>97</v>
      </c>
      <c r="C1214" s="110" t="s">
        <v>515</v>
      </c>
      <c r="D1214" s="110" t="s">
        <v>509</v>
      </c>
      <c r="E1214" s="110" t="s">
        <v>18</v>
      </c>
      <c r="F1214" s="110" t="s">
        <v>41</v>
      </c>
      <c r="G1214" s="171">
        <v>0</v>
      </c>
      <c r="H1214" s="171">
        <v>0</v>
      </c>
      <c r="I1214" s="171">
        <v>0</v>
      </c>
      <c r="J1214" s="171">
        <v>0</v>
      </c>
      <c r="K1214" s="171">
        <v>27.338344061146081</v>
      </c>
      <c r="L1214" s="171">
        <v>32.725953458607179</v>
      </c>
      <c r="M1214" s="171">
        <v>54.400500904760698</v>
      </c>
      <c r="N1214" s="171">
        <v>80.35026474387044</v>
      </c>
      <c r="O1214" s="171">
        <v>117.7225018033634</v>
      </c>
      <c r="P1214" s="171">
        <v>173.65211812774481</v>
      </c>
      <c r="Q1214" s="171">
        <v>255.24505757649499</v>
      </c>
      <c r="R1214" s="171">
        <v>373.31967341719383</v>
      </c>
      <c r="S1214" s="171">
        <v>532.27750969401097</v>
      </c>
      <c r="T1214" s="171">
        <v>733.02163657189089</v>
      </c>
      <c r="U1214" s="172">
        <v>0.44997037113310051</v>
      </c>
    </row>
    <row r="1215" spans="1:21" x14ac:dyDescent="0.15">
      <c r="A1215" s="110" t="s">
        <v>222</v>
      </c>
      <c r="B1215" s="110" t="s">
        <v>81</v>
      </c>
      <c r="C1215" s="110" t="s">
        <v>515</v>
      </c>
      <c r="D1215" s="110" t="s">
        <v>509</v>
      </c>
      <c r="E1215" s="110" t="s">
        <v>18</v>
      </c>
      <c r="F1215" s="110" t="s">
        <v>41</v>
      </c>
      <c r="G1215" s="171">
        <v>1.3736351887455001</v>
      </c>
      <c r="H1215" s="171">
        <v>2.055379475625974</v>
      </c>
      <c r="I1215" s="171">
        <v>2.7337415575115971</v>
      </c>
      <c r="J1215" s="171">
        <v>13.736512394757501</v>
      </c>
      <c r="K1215" s="171">
        <v>10.96923717109425</v>
      </c>
      <c r="L1215" s="171">
        <v>3.3816818573894077E-2</v>
      </c>
      <c r="M1215" s="171">
        <v>0.33728310560951641</v>
      </c>
      <c r="N1215" s="171">
        <v>0.49817164141199671</v>
      </c>
      <c r="O1215" s="171">
        <v>0.72987951118085281</v>
      </c>
      <c r="P1215" s="171">
        <v>1.076643132392018</v>
      </c>
      <c r="Q1215" s="171">
        <v>1.582519356974269</v>
      </c>
      <c r="R1215" s="171">
        <v>2.3145819751866021</v>
      </c>
      <c r="S1215" s="171">
        <v>3.3001205601028678</v>
      </c>
      <c r="T1215" s="171">
        <v>4.5447341467457223</v>
      </c>
      <c r="U1215" s="172">
        <v>0.44997037113310018</v>
      </c>
    </row>
    <row r="1216" spans="1:21" x14ac:dyDescent="0.15">
      <c r="A1216" s="110" t="s">
        <v>67</v>
      </c>
      <c r="B1216" s="110" t="s">
        <v>158</v>
      </c>
      <c r="C1216" s="110" t="s">
        <v>515</v>
      </c>
      <c r="D1216" s="110" t="s">
        <v>515</v>
      </c>
      <c r="E1216" s="110" t="s">
        <v>18</v>
      </c>
      <c r="F1216" s="110" t="s">
        <v>18</v>
      </c>
      <c r="G1216" s="171">
        <v>0</v>
      </c>
      <c r="H1216" s="171">
        <v>0</v>
      </c>
      <c r="I1216" s="171">
        <v>0</v>
      </c>
      <c r="J1216" s="171">
        <v>0</v>
      </c>
      <c r="K1216" s="171">
        <v>0</v>
      </c>
      <c r="L1216" s="171">
        <v>10.90865115286906</v>
      </c>
      <c r="M1216" s="171">
        <v>10.880100180952139</v>
      </c>
      <c r="N1216" s="171">
        <v>16.363605921316569</v>
      </c>
      <c r="O1216" s="171">
        <v>24.387912697304881</v>
      </c>
      <c r="P1216" s="171">
        <v>36.049645738420082</v>
      </c>
      <c r="Q1216" s="171">
        <v>53.082052072678493</v>
      </c>
      <c r="R1216" s="171">
        <v>77.886418578572304</v>
      </c>
      <c r="S1216" s="171">
        <v>113.5653195914184</v>
      </c>
      <c r="T1216" s="171">
        <v>164.5970126283336</v>
      </c>
      <c r="U1216" s="172">
        <v>0.4741486989837409</v>
      </c>
    </row>
    <row r="1217" spans="1:21" x14ac:dyDescent="0.15">
      <c r="A1217" s="110" t="s">
        <v>67</v>
      </c>
      <c r="B1217" s="110" t="s">
        <v>168</v>
      </c>
      <c r="C1217" s="110" t="s">
        <v>515</v>
      </c>
      <c r="D1217" s="110" t="s">
        <v>515</v>
      </c>
      <c r="E1217" s="110" t="s">
        <v>18</v>
      </c>
      <c r="F1217" s="110" t="s">
        <v>18</v>
      </c>
      <c r="G1217" s="171">
        <v>0.16563125266223869</v>
      </c>
      <c r="H1217" s="171">
        <v>5.6726711144018038</v>
      </c>
      <c r="I1217" s="171">
        <v>7.8562106656784243</v>
      </c>
      <c r="J1217" s="171">
        <v>11.13193546953654</v>
      </c>
      <c r="K1217" s="171">
        <v>22.3676406509082</v>
      </c>
      <c r="L1217" s="171">
        <v>0.49108409286947041</v>
      </c>
      <c r="M1217" s="171">
        <v>0.47864155280475817</v>
      </c>
      <c r="N1217" s="171">
        <v>0.66594992482419535</v>
      </c>
      <c r="O1217" s="171">
        <v>0.91804581610625613</v>
      </c>
      <c r="P1217" s="171">
        <v>1.2546681125459469</v>
      </c>
      <c r="Q1217" s="171">
        <v>1.7027770201449011</v>
      </c>
      <c r="R1217" s="171">
        <v>2.2713024682822458</v>
      </c>
      <c r="S1217" s="171">
        <v>2.975307470041149</v>
      </c>
      <c r="T1217" s="171">
        <v>3.8672983963244452</v>
      </c>
      <c r="U1217" s="172">
        <v>0.34780847681319083</v>
      </c>
    </row>
    <row r="1218" spans="1:21" x14ac:dyDescent="0.15">
      <c r="A1218" s="110" t="s">
        <v>67</v>
      </c>
      <c r="B1218" s="110" t="s">
        <v>174</v>
      </c>
      <c r="C1218" s="110" t="s">
        <v>515</v>
      </c>
      <c r="D1218" s="110" t="s">
        <v>515</v>
      </c>
      <c r="E1218" s="110" t="s">
        <v>18</v>
      </c>
      <c r="F1218" s="110" t="s">
        <v>18</v>
      </c>
      <c r="G1218" s="171">
        <v>2.2084167021631829</v>
      </c>
      <c r="H1218" s="171">
        <v>0</v>
      </c>
      <c r="I1218" s="171">
        <v>21.975414449450131</v>
      </c>
      <c r="J1218" s="171">
        <v>21.924048192095601</v>
      </c>
      <c r="K1218" s="171">
        <v>21.870675248916861</v>
      </c>
      <c r="L1218" s="171">
        <v>32.725953458607179</v>
      </c>
      <c r="M1218" s="171">
        <v>43.520400723808557</v>
      </c>
      <c r="N1218" s="171">
        <v>62.72661016199406</v>
      </c>
      <c r="O1218" s="171">
        <v>89.938507554005852</v>
      </c>
      <c r="P1218" s="171">
        <v>128.35883373646129</v>
      </c>
      <c r="Q1218" s="171">
        <v>182.41908372104319</v>
      </c>
      <c r="R1218" s="171">
        <v>258.26299387891731</v>
      </c>
      <c r="S1218" s="171">
        <v>364.37042644836771</v>
      </c>
      <c r="T1218" s="171">
        <v>511.23469108664563</v>
      </c>
      <c r="U1218" s="172">
        <v>0.42182706136022458</v>
      </c>
    </row>
    <row r="1219" spans="1:21" x14ac:dyDescent="0.15">
      <c r="A1219" s="110" t="s">
        <v>67</v>
      </c>
      <c r="B1219" s="110" t="s">
        <v>180</v>
      </c>
      <c r="C1219" s="110" t="s">
        <v>515</v>
      </c>
      <c r="D1219" s="110" t="s">
        <v>515</v>
      </c>
      <c r="E1219" s="110" t="s">
        <v>18</v>
      </c>
      <c r="F1219" s="110" t="s">
        <v>18</v>
      </c>
      <c r="G1219" s="171">
        <v>0</v>
      </c>
      <c r="H1219" s="171">
        <v>0</v>
      </c>
      <c r="I1219" s="171">
        <v>0</v>
      </c>
      <c r="J1219" s="171">
        <v>0</v>
      </c>
      <c r="K1219" s="171">
        <v>0</v>
      </c>
      <c r="L1219" s="171">
        <v>21.817302305738121</v>
      </c>
      <c r="M1219" s="171">
        <v>32.640300542856423</v>
      </c>
      <c r="N1219" s="171">
        <v>48.610227475424679</v>
      </c>
      <c r="O1219" s="171">
        <v>72.053648384361509</v>
      </c>
      <c r="P1219" s="171">
        <v>106.0498209028959</v>
      </c>
      <c r="Q1219" s="171">
        <v>151.36915728284529</v>
      </c>
      <c r="R1219" s="171">
        <v>215.43689637011141</v>
      </c>
      <c r="S1219" s="171">
        <v>305.77379136566481</v>
      </c>
      <c r="T1219" s="171">
        <v>431.55794557163767</v>
      </c>
      <c r="U1219" s="172">
        <v>0.44605085592607718</v>
      </c>
    </row>
    <row r="1220" spans="1:21" x14ac:dyDescent="0.15">
      <c r="A1220" s="110" t="s">
        <v>67</v>
      </c>
      <c r="B1220" s="110" t="s">
        <v>157</v>
      </c>
      <c r="C1220" s="110" t="s">
        <v>515</v>
      </c>
      <c r="D1220" s="110" t="s">
        <v>515</v>
      </c>
      <c r="E1220" s="110" t="s">
        <v>18</v>
      </c>
      <c r="F1220" s="110" t="s">
        <v>18</v>
      </c>
      <c r="G1220" s="171">
        <v>0</v>
      </c>
      <c r="H1220" s="171">
        <v>0</v>
      </c>
      <c r="I1220" s="171">
        <v>10.987707224725071</v>
      </c>
      <c r="J1220" s="171">
        <v>16.443036144071701</v>
      </c>
      <c r="K1220" s="171">
        <v>29.68360772402518</v>
      </c>
      <c r="L1220" s="171">
        <v>45.998548804467902</v>
      </c>
      <c r="M1220" s="171">
        <v>56.784430778094197</v>
      </c>
      <c r="N1220" s="171">
        <v>83.721313402092591</v>
      </c>
      <c r="O1220" s="171">
        <v>122.76458027688901</v>
      </c>
      <c r="P1220" s="171">
        <v>178.08263001866089</v>
      </c>
      <c r="Q1220" s="171">
        <v>257.55018742180272</v>
      </c>
      <c r="R1220" s="171">
        <v>370.53716171645959</v>
      </c>
      <c r="S1220" s="171">
        <v>529.35582927001815</v>
      </c>
      <c r="T1220" s="171">
        <v>752.5049369668094</v>
      </c>
      <c r="U1220" s="172">
        <v>0.44652427189145222</v>
      </c>
    </row>
    <row r="1221" spans="1:21" x14ac:dyDescent="0.15">
      <c r="A1221" s="110" t="s">
        <v>67</v>
      </c>
      <c r="B1221" s="110" t="s">
        <v>30</v>
      </c>
      <c r="C1221" s="110" t="s">
        <v>515</v>
      </c>
      <c r="D1221" s="110" t="s">
        <v>509</v>
      </c>
      <c r="E1221" s="110" t="s">
        <v>18</v>
      </c>
      <c r="F1221" s="110" t="s">
        <v>41</v>
      </c>
      <c r="G1221" s="171">
        <v>22.084167021631831</v>
      </c>
      <c r="H1221" s="171">
        <v>16.522343051655739</v>
      </c>
      <c r="I1221" s="171">
        <v>32.963121674175213</v>
      </c>
      <c r="J1221" s="171">
        <v>76.734168672334619</v>
      </c>
      <c r="K1221" s="171">
        <v>196.8360772402518</v>
      </c>
      <c r="L1221" s="171">
        <v>130.90381383442869</v>
      </c>
      <c r="M1221" s="171">
        <v>163.2015027142821</v>
      </c>
      <c r="N1221" s="171">
        <v>256.97026157976211</v>
      </c>
      <c r="O1221" s="171">
        <v>400.39184846612858</v>
      </c>
      <c r="P1221" s="171">
        <v>617.3351895312295</v>
      </c>
      <c r="Q1221" s="171">
        <v>942.02384945988058</v>
      </c>
      <c r="R1221" s="171">
        <v>1423.325733601323</v>
      </c>
      <c r="S1221" s="171">
        <v>2053.2147851085761</v>
      </c>
      <c r="T1221" s="171">
        <v>2902.2212519139239</v>
      </c>
      <c r="U1221" s="172">
        <v>0.50859386698531628</v>
      </c>
    </row>
    <row r="1222" spans="1:21" x14ac:dyDescent="0.15">
      <c r="A1222" s="110" t="s">
        <v>67</v>
      </c>
      <c r="B1222" s="110" t="s">
        <v>190</v>
      </c>
      <c r="C1222" s="110" t="s">
        <v>515</v>
      </c>
      <c r="D1222" s="110" t="s">
        <v>515</v>
      </c>
      <c r="E1222" s="110" t="s">
        <v>18</v>
      </c>
      <c r="F1222" s="110" t="s">
        <v>18</v>
      </c>
      <c r="G1222" s="171">
        <v>0</v>
      </c>
      <c r="H1222" s="171">
        <v>0</v>
      </c>
      <c r="I1222" s="171">
        <v>0</v>
      </c>
      <c r="J1222" s="171">
        <v>21.924048192095601</v>
      </c>
      <c r="K1222" s="171">
        <v>21.870675248916861</v>
      </c>
      <c r="L1222" s="171">
        <v>21.817302305738121</v>
      </c>
      <c r="M1222" s="171">
        <v>0</v>
      </c>
      <c r="N1222" s="171">
        <v>21.704892633583899</v>
      </c>
      <c r="O1222" s="171">
        <v>27.803842979839239</v>
      </c>
      <c r="P1222" s="171">
        <v>35.575361564259417</v>
      </c>
      <c r="Q1222" s="171">
        <v>45.453696852286342</v>
      </c>
      <c r="R1222" s="171">
        <v>57.986704518902329</v>
      </c>
      <c r="S1222" s="171">
        <v>73.859466847468951</v>
      </c>
      <c r="T1222" s="171">
        <v>93.560766371557108</v>
      </c>
      <c r="U1222" s="172" t="s">
        <v>406</v>
      </c>
    </row>
    <row r="1223" spans="1:21" x14ac:dyDescent="0.15">
      <c r="A1223" s="110" t="s">
        <v>67</v>
      </c>
      <c r="B1223" s="110" t="s">
        <v>31</v>
      </c>
      <c r="C1223" s="110" t="s">
        <v>515</v>
      </c>
      <c r="D1223" s="110" t="s">
        <v>509</v>
      </c>
      <c r="E1223" s="110" t="s">
        <v>18</v>
      </c>
      <c r="F1223" s="110" t="s">
        <v>41</v>
      </c>
      <c r="G1223" s="171">
        <v>1.959969823169825</v>
      </c>
      <c r="H1223" s="171">
        <v>1.101489536777049</v>
      </c>
      <c r="I1223" s="171">
        <v>1.098770722472507</v>
      </c>
      <c r="J1223" s="171">
        <v>12.19240481920956</v>
      </c>
      <c r="K1223" s="171">
        <v>12.18706752489169</v>
      </c>
      <c r="L1223" s="171">
        <v>12.181730230573811</v>
      </c>
      <c r="M1223" s="171">
        <v>13.264030054285641</v>
      </c>
      <c r="N1223" s="171">
        <v>18.639405231595241</v>
      </c>
      <c r="O1223" s="171">
        <v>26.23283696932257</v>
      </c>
      <c r="P1223" s="171">
        <v>36.9504537906246</v>
      </c>
      <c r="Q1223" s="171">
        <v>52.055539489197621</v>
      </c>
      <c r="R1223" s="171">
        <v>72.828041073426533</v>
      </c>
      <c r="S1223" s="171">
        <v>100.30968690997921</v>
      </c>
      <c r="T1223" s="171">
        <v>135.63168589897509</v>
      </c>
      <c r="U1223" s="172">
        <v>0.39392949912123409</v>
      </c>
    </row>
    <row r="1224" spans="1:21" x14ac:dyDescent="0.15">
      <c r="A1224" s="110" t="s">
        <v>67</v>
      </c>
      <c r="B1224" s="110" t="s">
        <v>66</v>
      </c>
      <c r="C1224" s="110" t="s">
        <v>515</v>
      </c>
      <c r="D1224" s="110" t="s">
        <v>515</v>
      </c>
      <c r="E1224" s="110" t="s">
        <v>18</v>
      </c>
      <c r="F1224" s="110" t="s">
        <v>18</v>
      </c>
      <c r="G1224" s="171">
        <v>44.16833404326367</v>
      </c>
      <c r="H1224" s="171">
        <v>78.205757111170499</v>
      </c>
      <c r="I1224" s="171">
        <v>104.38321863488819</v>
      </c>
      <c r="J1224" s="171">
        <v>160.38537454927541</v>
      </c>
      <c r="K1224" s="171">
        <v>190.77206626992231</v>
      </c>
      <c r="L1224" s="171">
        <v>291.42177732336529</v>
      </c>
      <c r="M1224" s="171">
        <v>548.70839873322097</v>
      </c>
      <c r="N1224" s="171">
        <v>768.03401988757048</v>
      </c>
      <c r="O1224" s="171">
        <v>1073.538931997912</v>
      </c>
      <c r="P1224" s="171">
        <v>1528.005425816154</v>
      </c>
      <c r="Q1224" s="171">
        <v>2187.6430526030808</v>
      </c>
      <c r="R1224" s="171">
        <v>3096.1977487129611</v>
      </c>
      <c r="S1224" s="171">
        <v>4331.8956668810442</v>
      </c>
      <c r="T1224" s="171">
        <v>5990.0145836334241</v>
      </c>
      <c r="U1224" s="172">
        <v>0.40701276924484492</v>
      </c>
    </row>
    <row r="1225" spans="1:21" x14ac:dyDescent="0.15">
      <c r="A1225" s="110" t="s">
        <v>67</v>
      </c>
      <c r="B1225" s="110" t="s">
        <v>97</v>
      </c>
      <c r="C1225" s="110" t="s">
        <v>515</v>
      </c>
      <c r="D1225" s="110" t="s">
        <v>509</v>
      </c>
      <c r="E1225" s="110" t="s">
        <v>18</v>
      </c>
      <c r="F1225" s="110" t="s">
        <v>41</v>
      </c>
      <c r="G1225" s="171">
        <v>16.563125266223871</v>
      </c>
      <c r="H1225" s="171">
        <v>0</v>
      </c>
      <c r="I1225" s="171">
        <v>43.950828898900269</v>
      </c>
      <c r="J1225" s="171">
        <v>87.696192768382417</v>
      </c>
      <c r="K1225" s="171">
        <v>120.2887138690427</v>
      </c>
      <c r="L1225" s="171">
        <v>152.7211161401668</v>
      </c>
      <c r="M1225" s="171">
        <v>261.12240434285138</v>
      </c>
      <c r="N1225" s="171">
        <v>411.15241852761932</v>
      </c>
      <c r="O1225" s="171">
        <v>640.62695754580579</v>
      </c>
      <c r="P1225" s="171">
        <v>987.73630324996725</v>
      </c>
      <c r="Q1225" s="171">
        <v>1507.2381591358089</v>
      </c>
      <c r="R1225" s="171">
        <v>2233.5222260022028</v>
      </c>
      <c r="S1225" s="171">
        <v>3177.2710226372401</v>
      </c>
      <c r="T1225" s="171">
        <v>4491.0759224347112</v>
      </c>
      <c r="U1225" s="172">
        <v>0.50141549791023743</v>
      </c>
    </row>
    <row r="1226" spans="1:21" x14ac:dyDescent="0.15">
      <c r="A1226" s="110" t="s">
        <v>67</v>
      </c>
      <c r="B1226" s="110" t="s">
        <v>68</v>
      </c>
      <c r="C1226" s="110" t="s">
        <v>515</v>
      </c>
      <c r="D1226" s="110" t="s">
        <v>515</v>
      </c>
      <c r="E1226" s="110" t="s">
        <v>18</v>
      </c>
      <c r="F1226" s="110" t="s">
        <v>18</v>
      </c>
      <c r="G1226" s="171">
        <v>0</v>
      </c>
      <c r="H1226" s="171">
        <v>0</v>
      </c>
      <c r="I1226" s="171">
        <v>0</v>
      </c>
      <c r="J1226" s="171">
        <v>0</v>
      </c>
      <c r="K1226" s="171">
        <v>0</v>
      </c>
      <c r="L1226" s="171">
        <v>0</v>
      </c>
      <c r="M1226" s="171">
        <v>21.760200361904278</v>
      </c>
      <c r="N1226" s="171">
        <v>29.572597649990239</v>
      </c>
      <c r="O1226" s="171">
        <v>39.969198142600312</v>
      </c>
      <c r="P1226" s="171">
        <v>53.646899805127561</v>
      </c>
      <c r="Q1226" s="171">
        <v>71.397146716811363</v>
      </c>
      <c r="R1226" s="171">
        <v>94.415972245770817</v>
      </c>
      <c r="S1226" s="171">
        <v>124.0033418659753</v>
      </c>
      <c r="T1226" s="171">
        <v>161.8977035202669</v>
      </c>
      <c r="U1226" s="172">
        <v>0.33202112976835058</v>
      </c>
    </row>
    <row r="1227" spans="1:21" x14ac:dyDescent="0.15">
      <c r="A1227" s="110" t="s">
        <v>67</v>
      </c>
      <c r="B1227" s="110" t="s">
        <v>229</v>
      </c>
      <c r="C1227" s="110" t="s">
        <v>515</v>
      </c>
      <c r="D1227" s="110" t="s">
        <v>515</v>
      </c>
      <c r="E1227" s="110" t="s">
        <v>18</v>
      </c>
      <c r="F1227" s="110" t="s">
        <v>18</v>
      </c>
      <c r="G1227" s="171">
        <v>0</v>
      </c>
      <c r="H1227" s="171">
        <v>0</v>
      </c>
      <c r="I1227" s="171">
        <v>0</v>
      </c>
      <c r="J1227" s="171">
        <v>2.2450225348705901</v>
      </c>
      <c r="K1227" s="171">
        <v>2.2395571454890762E-3</v>
      </c>
      <c r="L1227" s="171">
        <v>2.234091756107584E-2</v>
      </c>
      <c r="M1227" s="171">
        <v>2.2282445170589981E-2</v>
      </c>
      <c r="N1227" s="171">
        <v>3.192724664834809E-2</v>
      </c>
      <c r="O1227" s="171">
        <v>4.5626254820236738E-2</v>
      </c>
      <c r="P1227" s="171">
        <v>6.4971878530719215E-2</v>
      </c>
      <c r="Q1227" s="171">
        <v>9.2339430460651697E-2</v>
      </c>
      <c r="R1227" s="171">
        <v>0.12753372273842761</v>
      </c>
      <c r="S1227" s="171">
        <v>0.17111079662892659</v>
      </c>
      <c r="T1227" s="171">
        <v>0.22830717275851611</v>
      </c>
      <c r="U1227" s="172">
        <v>0.39432894881032138</v>
      </c>
    </row>
    <row r="1228" spans="1:21" x14ac:dyDescent="0.15">
      <c r="A1228" s="110" t="s">
        <v>67</v>
      </c>
      <c r="B1228" s="110" t="s">
        <v>33</v>
      </c>
      <c r="C1228" s="110" t="s">
        <v>515</v>
      </c>
      <c r="D1228" s="110" t="s">
        <v>515</v>
      </c>
      <c r="E1228" s="110" t="s">
        <v>18</v>
      </c>
      <c r="F1228" s="110" t="s">
        <v>18</v>
      </c>
      <c r="G1228" s="171">
        <v>11.55554039406886</v>
      </c>
      <c r="H1228" s="171">
        <v>0.51219263460132791</v>
      </c>
      <c r="I1228" s="171">
        <v>41.671142614102969</v>
      </c>
      <c r="J1228" s="171">
        <v>112.90997577791551</v>
      </c>
      <c r="K1228" s="171">
        <v>152.245762568375</v>
      </c>
      <c r="L1228" s="171">
        <v>317.57016953027693</v>
      </c>
      <c r="M1228" s="171">
        <v>640.36248488232411</v>
      </c>
      <c r="N1228" s="171">
        <v>899.43644822323836</v>
      </c>
      <c r="O1228" s="171">
        <v>1258.503254618666</v>
      </c>
      <c r="P1228" s="171">
        <v>1751.1538180024841</v>
      </c>
      <c r="Q1228" s="171">
        <v>2422.441427057609</v>
      </c>
      <c r="R1228" s="171">
        <v>3329.1218309546339</v>
      </c>
      <c r="S1228" s="171">
        <v>4545.7052372823446</v>
      </c>
      <c r="T1228" s="171">
        <v>6171.0618733623151</v>
      </c>
      <c r="U1228" s="172">
        <v>0.38217171995780957</v>
      </c>
    </row>
    <row r="1229" spans="1:21" x14ac:dyDescent="0.15">
      <c r="A1229" s="110" t="s">
        <v>67</v>
      </c>
      <c r="B1229" s="110" t="s">
        <v>234</v>
      </c>
      <c r="C1229" s="110" t="s">
        <v>515</v>
      </c>
      <c r="D1229" s="110" t="s">
        <v>515</v>
      </c>
      <c r="E1229" s="110" t="s">
        <v>18</v>
      </c>
      <c r="F1229" s="110" t="s">
        <v>18</v>
      </c>
      <c r="G1229" s="171">
        <v>0</v>
      </c>
      <c r="H1229" s="171">
        <v>0</v>
      </c>
      <c r="I1229" s="171">
        <v>0</v>
      </c>
      <c r="J1229" s="171">
        <v>0</v>
      </c>
      <c r="K1229" s="171">
        <v>0</v>
      </c>
      <c r="L1229" s="171">
        <v>0</v>
      </c>
      <c r="M1229" s="171">
        <v>65.280601085712846</v>
      </c>
      <c r="N1229" s="171">
        <v>96.540955355306096</v>
      </c>
      <c r="O1229" s="171">
        <v>141.90506175002949</v>
      </c>
      <c r="P1229" s="171">
        <v>207.4421437592668</v>
      </c>
      <c r="Q1229" s="171">
        <v>301.74488380358338</v>
      </c>
      <c r="R1229" s="171">
        <v>436.85568305394457</v>
      </c>
      <c r="S1229" s="171">
        <v>629.80826902639296</v>
      </c>
      <c r="T1229" s="171">
        <v>882.53832304155753</v>
      </c>
      <c r="U1229" s="172">
        <v>0.45065521655574359</v>
      </c>
    </row>
    <row r="1230" spans="1:21" x14ac:dyDescent="0.15">
      <c r="A1230" s="110" t="s">
        <v>67</v>
      </c>
      <c r="B1230" s="110" t="s">
        <v>81</v>
      </c>
      <c r="C1230" s="110" t="s">
        <v>515</v>
      </c>
      <c r="D1230" s="110" t="s">
        <v>509</v>
      </c>
      <c r="E1230" s="110" t="s">
        <v>18</v>
      </c>
      <c r="F1230" s="110" t="s">
        <v>41</v>
      </c>
      <c r="G1230" s="171">
        <v>268.61669038888903</v>
      </c>
      <c r="H1230" s="171">
        <v>582.28626310245306</v>
      </c>
      <c r="I1230" s="171">
        <v>940.88549315015143</v>
      </c>
      <c r="J1230" s="171">
        <v>1362.161917374724</v>
      </c>
      <c r="K1230" s="171">
        <v>2596.2282243975701</v>
      </c>
      <c r="L1230" s="171">
        <v>3615.4314223678289</v>
      </c>
      <c r="M1230" s="171">
        <v>5106.6904725100239</v>
      </c>
      <c r="N1230" s="171">
        <v>7559.8208633670283</v>
      </c>
      <c r="O1230" s="171">
        <v>11133.82141347687</v>
      </c>
      <c r="P1230" s="171">
        <v>16299.57932215306</v>
      </c>
      <c r="Q1230" s="171">
        <v>23714.4026978242</v>
      </c>
      <c r="R1230" s="171">
        <v>34279.489131997208</v>
      </c>
      <c r="S1230" s="171">
        <v>47993.265891684627</v>
      </c>
      <c r="T1230" s="171">
        <v>66770.742976381778</v>
      </c>
      <c r="U1230" s="172">
        <v>0.44375127892344901</v>
      </c>
    </row>
    <row r="1231" spans="1:21" x14ac:dyDescent="0.15">
      <c r="A1231" s="110" t="s">
        <v>67</v>
      </c>
      <c r="B1231" s="110" t="s">
        <v>100</v>
      </c>
      <c r="C1231" s="110" t="s">
        <v>515</v>
      </c>
      <c r="D1231" s="110" t="s">
        <v>44</v>
      </c>
      <c r="E1231" s="110" t="s">
        <v>18</v>
      </c>
      <c r="F1231" s="110" t="s">
        <v>44</v>
      </c>
      <c r="G1231" s="171">
        <v>0</v>
      </c>
      <c r="H1231" s="171">
        <v>0</v>
      </c>
      <c r="I1231" s="171">
        <v>0</v>
      </c>
      <c r="J1231" s="171">
        <v>0</v>
      </c>
      <c r="K1231" s="171">
        <v>0</v>
      </c>
      <c r="L1231" s="171">
        <v>10.90865115286906</v>
      </c>
      <c r="M1231" s="171">
        <v>10.880100180952139</v>
      </c>
      <c r="N1231" s="171">
        <v>15.4997935556047</v>
      </c>
      <c r="O1231" s="171">
        <v>21.85056043783408</v>
      </c>
      <c r="P1231" s="171">
        <v>30.481244394015789</v>
      </c>
      <c r="Q1231" s="171">
        <v>42.08311354681129</v>
      </c>
      <c r="R1231" s="171">
        <v>57.528701757449227</v>
      </c>
      <c r="S1231" s="171">
        <v>77.93979475277159</v>
      </c>
      <c r="T1231" s="171">
        <v>104.9218872541507</v>
      </c>
      <c r="U1231" s="172">
        <v>0.38230774954702751</v>
      </c>
    </row>
    <row r="1232" spans="1:21" x14ac:dyDescent="0.15">
      <c r="A1232" s="110" t="s">
        <v>442</v>
      </c>
      <c r="B1232" s="110" t="s">
        <v>160</v>
      </c>
      <c r="C1232" s="110" t="s">
        <v>513</v>
      </c>
      <c r="D1232" s="110" t="s">
        <v>513</v>
      </c>
      <c r="E1232" s="110" t="s">
        <v>41</v>
      </c>
      <c r="F1232" s="110" t="s">
        <v>41</v>
      </c>
      <c r="G1232" s="171">
        <v>0</v>
      </c>
      <c r="H1232" s="171">
        <v>0</v>
      </c>
      <c r="I1232" s="171">
        <v>0</v>
      </c>
      <c r="J1232" s="171">
        <v>1.09620240960478</v>
      </c>
      <c r="K1232" s="171">
        <v>1.093533762445843</v>
      </c>
      <c r="L1232" s="171">
        <v>1.090865115286906</v>
      </c>
      <c r="M1232" s="171">
        <v>0</v>
      </c>
      <c r="N1232" s="171">
        <v>1.085244631679195</v>
      </c>
      <c r="O1232" s="171">
        <v>1.3008760435341931</v>
      </c>
      <c r="P1232" s="171">
        <v>1.5564152907454969</v>
      </c>
      <c r="Q1232" s="171">
        <v>1.845946312628818</v>
      </c>
      <c r="R1232" s="171">
        <v>2.185766944523194</v>
      </c>
      <c r="S1232" s="171">
        <v>2.5771857901580471</v>
      </c>
      <c r="T1232" s="171">
        <v>3.025856605353316</v>
      </c>
      <c r="U1232" s="172" t="s">
        <v>406</v>
      </c>
    </row>
    <row r="1233" spans="1:21" x14ac:dyDescent="0.15">
      <c r="A1233" s="110" t="s">
        <v>442</v>
      </c>
      <c r="B1233" s="110" t="s">
        <v>134</v>
      </c>
      <c r="C1233" s="110" t="s">
        <v>513</v>
      </c>
      <c r="D1233" s="110" t="s">
        <v>509</v>
      </c>
      <c r="E1233" s="110" t="s">
        <v>41</v>
      </c>
      <c r="F1233" s="110" t="s">
        <v>41</v>
      </c>
      <c r="G1233" s="171">
        <v>55.210417554079577</v>
      </c>
      <c r="H1233" s="171">
        <v>68.089372206622954</v>
      </c>
      <c r="I1233" s="171">
        <v>34.963121674175213</v>
      </c>
      <c r="J1233" s="171">
        <v>32.88607228814341</v>
      </c>
      <c r="K1233" s="171">
        <v>54.676688122292163</v>
      </c>
      <c r="L1233" s="171">
        <v>98.177860375821538</v>
      </c>
      <c r="M1233" s="171">
        <v>217.60200361904279</v>
      </c>
      <c r="N1233" s="171">
        <v>272.03014551302391</v>
      </c>
      <c r="O1233" s="171">
        <v>339.15420465050931</v>
      </c>
      <c r="P1233" s="171">
        <v>421.79357321259278</v>
      </c>
      <c r="Q1233" s="171">
        <v>523.3745847871794</v>
      </c>
      <c r="R1233" s="171">
        <v>648.05349935755817</v>
      </c>
      <c r="S1233" s="171">
        <v>800.16930629662738</v>
      </c>
      <c r="T1233" s="171">
        <v>983.85701236621776</v>
      </c>
      <c r="U1233" s="172">
        <v>0.24053742504278161</v>
      </c>
    </row>
    <row r="1234" spans="1:21" x14ac:dyDescent="0.15">
      <c r="A1234" s="110" t="s">
        <v>442</v>
      </c>
      <c r="B1234" s="110" t="s">
        <v>138</v>
      </c>
      <c r="C1234" s="110" t="s">
        <v>513</v>
      </c>
      <c r="D1234" s="110" t="s">
        <v>513</v>
      </c>
      <c r="E1234" s="110" t="s">
        <v>41</v>
      </c>
      <c r="F1234" s="110" t="s">
        <v>41</v>
      </c>
      <c r="G1234" s="171">
        <v>189.75296276780739</v>
      </c>
      <c r="H1234" s="171">
        <v>256.48153363974882</v>
      </c>
      <c r="I1234" s="171">
        <v>321.74228023949951</v>
      </c>
      <c r="J1234" s="171">
        <v>418.55691564981652</v>
      </c>
      <c r="K1234" s="171">
        <v>515.96086834954622</v>
      </c>
      <c r="L1234" s="171">
        <v>765.60558070083425</v>
      </c>
      <c r="M1234" s="171">
        <v>894.16821483807553</v>
      </c>
      <c r="N1234" s="171">
        <v>1129.5418796927861</v>
      </c>
      <c r="O1234" s="171">
        <v>1408.5165280137271</v>
      </c>
      <c r="P1234" s="171">
        <v>1752.011996209779</v>
      </c>
      <c r="Q1234" s="171">
        <v>2174.2696728172641</v>
      </c>
      <c r="R1234" s="171">
        <v>2692.558852845048</v>
      </c>
      <c r="S1234" s="171">
        <v>3324.9094547651139</v>
      </c>
      <c r="T1234" s="171">
        <v>4088.509312161817</v>
      </c>
      <c r="U1234" s="172">
        <v>0.24252901113013589</v>
      </c>
    </row>
    <row r="1235" spans="1:21" x14ac:dyDescent="0.15">
      <c r="A1235" s="110" t="s">
        <v>442</v>
      </c>
      <c r="B1235" s="110" t="s">
        <v>31</v>
      </c>
      <c r="C1235" s="110" t="s">
        <v>513</v>
      </c>
      <c r="D1235" s="110" t="s">
        <v>509</v>
      </c>
      <c r="E1235" s="110" t="s">
        <v>41</v>
      </c>
      <c r="F1235" s="110" t="s">
        <v>41</v>
      </c>
      <c r="G1235" s="171">
        <v>110.4208351081592</v>
      </c>
      <c r="H1235" s="171">
        <v>132.17874441324591</v>
      </c>
      <c r="I1235" s="171">
        <v>153.82790114615099</v>
      </c>
      <c r="J1235" s="171">
        <v>219.24048192095611</v>
      </c>
      <c r="K1235" s="171">
        <v>240.5774277380855</v>
      </c>
      <c r="L1235" s="171">
        <v>239.9903253631193</v>
      </c>
      <c r="M1235" s="171">
        <v>282.88260470475558</v>
      </c>
      <c r="N1235" s="171">
        <v>353.63918916693098</v>
      </c>
      <c r="O1235" s="171">
        <v>440.90046604566209</v>
      </c>
      <c r="P1235" s="171">
        <v>548.33164517637067</v>
      </c>
      <c r="Q1235" s="171">
        <v>680.38696022333306</v>
      </c>
      <c r="R1235" s="171">
        <v>842.46954916482537</v>
      </c>
      <c r="S1235" s="171">
        <v>1040.2200981856149</v>
      </c>
      <c r="T1235" s="171">
        <v>1279.0141160760829</v>
      </c>
      <c r="U1235" s="172">
        <v>0.24053742504278161</v>
      </c>
    </row>
    <row r="1236" spans="1:21" x14ac:dyDescent="0.15">
      <c r="A1236" s="110" t="s">
        <v>442</v>
      </c>
      <c r="B1236" s="110" t="s">
        <v>32</v>
      </c>
      <c r="C1236" s="110" t="s">
        <v>513</v>
      </c>
      <c r="D1236" s="110" t="s">
        <v>509</v>
      </c>
      <c r="E1236" s="110" t="s">
        <v>41</v>
      </c>
      <c r="F1236" s="110" t="s">
        <v>41</v>
      </c>
      <c r="G1236" s="171">
        <v>3.7543083936774121E-2</v>
      </c>
      <c r="H1236" s="171">
        <v>44.097032115332389</v>
      </c>
      <c r="I1236" s="171">
        <v>87.901657797800539</v>
      </c>
      <c r="J1236" s="171">
        <v>131.54428915257361</v>
      </c>
      <c r="K1236" s="171">
        <v>218.70675248916859</v>
      </c>
      <c r="L1236" s="171">
        <v>239.9903253631193</v>
      </c>
      <c r="M1236" s="171">
        <v>249.3622039809471</v>
      </c>
      <c r="N1236" s="171">
        <v>298.58604840112548</v>
      </c>
      <c r="O1236" s="171">
        <v>356.63164010272891</v>
      </c>
      <c r="P1236" s="171">
        <v>424.94949835391373</v>
      </c>
      <c r="Q1236" s="171">
        <v>505.20204211295959</v>
      </c>
      <c r="R1236" s="171">
        <v>599.2850879588359</v>
      </c>
      <c r="S1236" s="171">
        <v>708.78171220192417</v>
      </c>
      <c r="T1236" s="171">
        <v>834.68466196988368</v>
      </c>
      <c r="U1236" s="172">
        <v>0.18838174580226991</v>
      </c>
    </row>
    <row r="1237" spans="1:21" x14ac:dyDescent="0.15">
      <c r="A1237" s="110" t="s">
        <v>442</v>
      </c>
      <c r="B1237" s="110" t="s">
        <v>127</v>
      </c>
      <c r="C1237" s="110" t="s">
        <v>513</v>
      </c>
      <c r="D1237" s="110" t="s">
        <v>513</v>
      </c>
      <c r="E1237" s="110" t="s">
        <v>41</v>
      </c>
      <c r="F1237" s="110" t="s">
        <v>41</v>
      </c>
      <c r="G1237" s="171">
        <v>11.042083510815919</v>
      </c>
      <c r="H1237" s="171">
        <v>11.014895367770491</v>
      </c>
      <c r="I1237" s="171">
        <v>0</v>
      </c>
      <c r="J1237" s="171">
        <v>0</v>
      </c>
      <c r="K1237" s="171">
        <v>0</v>
      </c>
      <c r="L1237" s="171">
        <v>109.08651152869059</v>
      </c>
      <c r="M1237" s="171">
        <v>108.8010018095214</v>
      </c>
      <c r="N1237" s="171">
        <v>136.0150727565119</v>
      </c>
      <c r="O1237" s="171">
        <v>169.57710232525471</v>
      </c>
      <c r="P1237" s="171">
        <v>210.89678660629639</v>
      </c>
      <c r="Q1237" s="171">
        <v>261.6872923935897</v>
      </c>
      <c r="R1237" s="171">
        <v>324.02674967877908</v>
      </c>
      <c r="S1237" s="171">
        <v>400.08465314831369</v>
      </c>
      <c r="T1237" s="171">
        <v>491.92850618310888</v>
      </c>
      <c r="U1237" s="172">
        <v>0.24053742504278161</v>
      </c>
    </row>
    <row r="1238" spans="1:21" x14ac:dyDescent="0.15">
      <c r="A1238" s="110" t="s">
        <v>442</v>
      </c>
      <c r="B1238" s="110" t="s">
        <v>98</v>
      </c>
      <c r="C1238" s="110" t="s">
        <v>513</v>
      </c>
      <c r="D1238" s="110" t="s">
        <v>513</v>
      </c>
      <c r="E1238" s="110" t="s">
        <v>41</v>
      </c>
      <c r="F1238" s="110" t="s">
        <v>41</v>
      </c>
      <c r="G1238" s="171">
        <v>44.16833404326367</v>
      </c>
      <c r="H1238" s="171">
        <v>66.089372206622954</v>
      </c>
      <c r="I1238" s="171">
        <v>109.87707224725069</v>
      </c>
      <c r="J1238" s="171">
        <v>121.6784674661306</v>
      </c>
      <c r="K1238" s="171">
        <v>142.15938911795959</v>
      </c>
      <c r="L1238" s="171">
        <v>185.44706959877399</v>
      </c>
      <c r="M1238" s="171">
        <v>304.64280506665989</v>
      </c>
      <c r="N1238" s="171">
        <v>380.84220371823352</v>
      </c>
      <c r="O1238" s="171">
        <v>474.81588651071309</v>
      </c>
      <c r="P1238" s="171">
        <v>590.51100249762987</v>
      </c>
      <c r="Q1238" s="171">
        <v>732.72441870205114</v>
      </c>
      <c r="R1238" s="171">
        <v>907.27489910058137</v>
      </c>
      <c r="S1238" s="171">
        <v>1120.2370288152781</v>
      </c>
      <c r="T1238" s="171">
        <v>1377.399817312705</v>
      </c>
      <c r="U1238" s="172">
        <v>0.24053742504278161</v>
      </c>
    </row>
    <row r="1239" spans="1:21" x14ac:dyDescent="0.15">
      <c r="A1239" s="110" t="s">
        <v>78</v>
      </c>
      <c r="B1239" s="110" t="s">
        <v>25</v>
      </c>
      <c r="C1239" s="110" t="s">
        <v>509</v>
      </c>
      <c r="D1239" s="110" t="s">
        <v>509</v>
      </c>
      <c r="E1239" s="110" t="s">
        <v>41</v>
      </c>
      <c r="F1239" s="110" t="s">
        <v>41</v>
      </c>
      <c r="G1239" s="171">
        <v>902.66740104417522</v>
      </c>
      <c r="H1239" s="171">
        <v>1364.66436766936</v>
      </c>
      <c r="I1239" s="171">
        <v>1813.396249680397</v>
      </c>
      <c r="J1239" s="171">
        <v>2853.007210449724</v>
      </c>
      <c r="K1239" s="171">
        <v>3842.1512171311788</v>
      </c>
      <c r="L1239" s="171">
        <v>4402.1972689511276</v>
      </c>
      <c r="M1239" s="171">
        <v>3858.8119805399328</v>
      </c>
      <c r="N1239" s="171">
        <v>4728.1555819403984</v>
      </c>
      <c r="O1239" s="171">
        <v>5779.3731898467486</v>
      </c>
      <c r="P1239" s="171">
        <v>7046.9454261947467</v>
      </c>
      <c r="Q1239" s="171">
        <v>8569.4750994878268</v>
      </c>
      <c r="R1239" s="171">
        <v>10389.86350336887</v>
      </c>
      <c r="S1239" s="171">
        <v>12555.620738559401</v>
      </c>
      <c r="T1239" s="171">
        <v>15094.003101046979</v>
      </c>
      <c r="U1239" s="172">
        <v>0.21512664825855299</v>
      </c>
    </row>
    <row r="1240" spans="1:21" x14ac:dyDescent="0.15">
      <c r="A1240" s="110" t="s">
        <v>78</v>
      </c>
      <c r="B1240" s="110" t="s">
        <v>29</v>
      </c>
      <c r="C1240" s="110" t="s">
        <v>509</v>
      </c>
      <c r="D1240" s="110" t="s">
        <v>509</v>
      </c>
      <c r="E1240" s="110" t="s">
        <v>41</v>
      </c>
      <c r="F1240" s="110" t="s">
        <v>41</v>
      </c>
      <c r="G1240" s="171">
        <v>0</v>
      </c>
      <c r="H1240" s="171">
        <v>0</v>
      </c>
      <c r="I1240" s="171">
        <v>0</v>
      </c>
      <c r="J1240" s="171">
        <v>0</v>
      </c>
      <c r="K1240" s="171">
        <v>0</v>
      </c>
      <c r="L1240" s="171">
        <v>10.90865115286906</v>
      </c>
      <c r="M1240" s="171">
        <v>20.880100180952141</v>
      </c>
      <c r="N1240" s="171">
        <v>26.184574776298479</v>
      </c>
      <c r="O1240" s="171">
        <v>32.823186403056603</v>
      </c>
      <c r="P1240" s="171">
        <v>41.118199556755251</v>
      </c>
      <c r="Q1240" s="171">
        <v>51.458625241019192</v>
      </c>
      <c r="R1240" s="171">
        <v>64.310939869528085</v>
      </c>
      <c r="S1240" s="171">
        <v>80.23218650080365</v>
      </c>
      <c r="T1240" s="171">
        <v>99.787539832669324</v>
      </c>
      <c r="U1240" s="172">
        <v>0.25040040411677328</v>
      </c>
    </row>
    <row r="1241" spans="1:21" x14ac:dyDescent="0.15">
      <c r="A1241" s="110" t="s">
        <v>78</v>
      </c>
      <c r="B1241" s="110" t="s">
        <v>31</v>
      </c>
      <c r="C1241" s="110" t="s">
        <v>509</v>
      </c>
      <c r="D1241" s="110" t="s">
        <v>509</v>
      </c>
      <c r="E1241" s="110" t="s">
        <v>41</v>
      </c>
      <c r="F1241" s="110" t="s">
        <v>41</v>
      </c>
      <c r="G1241" s="171">
        <v>505.85167447590032</v>
      </c>
      <c r="H1241" s="171">
        <v>240.29790735540979</v>
      </c>
      <c r="I1241" s="171">
        <v>239.75414449450139</v>
      </c>
      <c r="J1241" s="171">
        <v>548.86072288143407</v>
      </c>
      <c r="K1241" s="171">
        <v>530.44691000703017</v>
      </c>
      <c r="L1241" s="171">
        <v>1493.7829573448121</v>
      </c>
      <c r="M1241" s="171">
        <v>5253.1280823989518</v>
      </c>
      <c r="N1241" s="171">
        <v>6390.9191005782113</v>
      </c>
      <c r="O1241" s="171">
        <v>7777.0888559790619</v>
      </c>
      <c r="P1241" s="171">
        <v>9473.7386207806194</v>
      </c>
      <c r="Q1241" s="171">
        <v>11559.45930449902</v>
      </c>
      <c r="R1241" s="171">
        <v>14091.440996453341</v>
      </c>
      <c r="S1241" s="171">
        <v>17157.18785755795</v>
      </c>
      <c r="T1241" s="171">
        <v>20821.921265977478</v>
      </c>
      <c r="U1241" s="172">
        <v>0.21742792309749781</v>
      </c>
    </row>
    <row r="1242" spans="1:21" x14ac:dyDescent="0.15">
      <c r="A1242" s="110" t="s">
        <v>78</v>
      </c>
      <c r="B1242" s="110" t="s">
        <v>113</v>
      </c>
      <c r="C1242" s="110" t="s">
        <v>509</v>
      </c>
      <c r="D1242" s="110" t="s">
        <v>509</v>
      </c>
      <c r="E1242" s="110" t="s">
        <v>41</v>
      </c>
      <c r="F1242" s="110" t="s">
        <v>41</v>
      </c>
      <c r="G1242" s="171">
        <v>86.252501064895498</v>
      </c>
      <c r="H1242" s="171">
        <v>108.1191629421639</v>
      </c>
      <c r="I1242" s="171">
        <v>112.2967406876906</v>
      </c>
      <c r="J1242" s="171">
        <v>298.43541203961422</v>
      </c>
      <c r="K1242" s="171">
        <v>388.40419941665982</v>
      </c>
      <c r="L1242" s="171">
        <v>529.81053005992169</v>
      </c>
      <c r="M1242" s="171">
        <v>818.11474495808864</v>
      </c>
      <c r="N1242" s="171">
        <v>1079.9739755901389</v>
      </c>
      <c r="O1242" s="171">
        <v>1407.628924926086</v>
      </c>
      <c r="P1242" s="171">
        <v>1823.640362596577</v>
      </c>
      <c r="Q1242" s="171">
        <v>2348.3168324585672</v>
      </c>
      <c r="R1242" s="171">
        <v>3005.650996803628</v>
      </c>
      <c r="S1242" s="171">
        <v>3823.8453815482799</v>
      </c>
      <c r="T1242" s="171">
        <v>4832.3658542808798</v>
      </c>
      <c r="U1242" s="172">
        <v>0.28881988075591658</v>
      </c>
    </row>
    <row r="1243" spans="1:21" x14ac:dyDescent="0.15">
      <c r="A1243" s="110" t="s">
        <v>78</v>
      </c>
      <c r="B1243" s="110" t="s">
        <v>35</v>
      </c>
      <c r="C1243" s="110" t="s">
        <v>509</v>
      </c>
      <c r="D1243" s="110" t="s">
        <v>509</v>
      </c>
      <c r="E1243" s="110" t="s">
        <v>41</v>
      </c>
      <c r="F1243" s="110" t="s">
        <v>41</v>
      </c>
      <c r="G1243" s="171">
        <v>3220.1803081507742</v>
      </c>
      <c r="H1243" s="171">
        <v>3663.772301810744</v>
      </c>
      <c r="I1243" s="171">
        <v>4649.3012398311521</v>
      </c>
      <c r="J1243" s="171">
        <v>5948.5698189070481</v>
      </c>
      <c r="K1243" s="171">
        <v>7687.320566490951</v>
      </c>
      <c r="L1243" s="171">
        <v>9965.9979714313868</v>
      </c>
      <c r="M1243" s="171">
        <v>10428.792007322891</v>
      </c>
      <c r="N1243" s="171">
        <v>12627.69744457038</v>
      </c>
      <c r="O1243" s="171">
        <v>15258.404581854251</v>
      </c>
      <c r="P1243" s="171">
        <v>19019.747482668699</v>
      </c>
      <c r="Q1243" s="171">
        <v>23810.072605760441</v>
      </c>
      <c r="R1243" s="171">
        <v>29719.778060924411</v>
      </c>
      <c r="S1243" s="171">
        <v>36988.218493952387</v>
      </c>
      <c r="T1243" s="171">
        <v>45806.867925672763</v>
      </c>
      <c r="U1243" s="172">
        <v>0.2354176418802649</v>
      </c>
    </row>
    <row r="1244" spans="1:21" x14ac:dyDescent="0.15">
      <c r="A1244" s="110" t="s">
        <v>78</v>
      </c>
      <c r="B1244" s="110" t="s">
        <v>81</v>
      </c>
      <c r="C1244" s="110" t="s">
        <v>509</v>
      </c>
      <c r="D1244" s="110" t="s">
        <v>509</v>
      </c>
      <c r="E1244" s="110" t="s">
        <v>41</v>
      </c>
      <c r="F1244" s="110" t="s">
        <v>41</v>
      </c>
      <c r="G1244" s="171">
        <v>22.208416702163181</v>
      </c>
      <c r="H1244" s="171">
        <v>44.232769809095082</v>
      </c>
      <c r="I1244" s="171">
        <v>44.172955894395152</v>
      </c>
      <c r="J1244" s="171">
        <v>53.982274697748188</v>
      </c>
      <c r="K1244" s="171">
        <v>64.834884260279566</v>
      </c>
      <c r="L1244" s="171">
        <v>464.72546972676321</v>
      </c>
      <c r="M1244" s="171">
        <v>783.97061472285088</v>
      </c>
      <c r="N1244" s="171">
        <v>1033.8704690512029</v>
      </c>
      <c r="O1244" s="171">
        <v>1355.720185866385</v>
      </c>
      <c r="P1244" s="171">
        <v>1755.1244659572139</v>
      </c>
      <c r="Q1244" s="171">
        <v>2235.6764628642618</v>
      </c>
      <c r="R1244" s="171">
        <v>2833.7338892456319</v>
      </c>
      <c r="S1244" s="171">
        <v>3574.1006631720211</v>
      </c>
      <c r="T1244" s="171">
        <v>4482.2604189026206</v>
      </c>
      <c r="U1244" s="172">
        <v>0.28283571652051331</v>
      </c>
    </row>
    <row r="1245" spans="1:21" x14ac:dyDescent="0.15">
      <c r="A1245" s="110" t="s">
        <v>130</v>
      </c>
      <c r="B1245" s="110" t="s">
        <v>129</v>
      </c>
      <c r="C1245" s="110" t="s">
        <v>42</v>
      </c>
      <c r="D1245" s="110" t="s">
        <v>42</v>
      </c>
      <c r="E1245" s="110" t="s">
        <v>42</v>
      </c>
      <c r="F1245" s="110" t="s">
        <v>42</v>
      </c>
      <c r="G1245" s="171">
        <v>11.221275</v>
      </c>
      <c r="H1245" s="171">
        <v>22.029790735540981</v>
      </c>
      <c r="I1245" s="171">
        <v>27.449476838852458</v>
      </c>
      <c r="J1245" s="171">
        <v>33.961349082016262</v>
      </c>
      <c r="K1245" s="171">
        <v>40.630246943675303</v>
      </c>
      <c r="L1245" s="171">
        <v>59.997581340779831</v>
      </c>
      <c r="M1245" s="171">
        <v>32.640300542856423</v>
      </c>
      <c r="N1245" s="171">
        <v>44.362819868443793</v>
      </c>
      <c r="O1245" s="171">
        <v>60.121847607380793</v>
      </c>
      <c r="P1245" s="171">
        <v>81.189402215468817</v>
      </c>
      <c r="Q1245" s="171">
        <v>109.28110552121009</v>
      </c>
      <c r="R1245" s="171">
        <v>146.77740683163071</v>
      </c>
      <c r="S1245" s="171">
        <v>196.77863699911779</v>
      </c>
      <c r="T1245" s="171">
        <v>256.70683600009312</v>
      </c>
      <c r="U1245" s="172">
        <v>0.3426250785275482</v>
      </c>
    </row>
    <row r="1246" spans="1:21" x14ac:dyDescent="0.15">
      <c r="A1246" s="110" t="s">
        <v>130</v>
      </c>
      <c r="B1246" s="110" t="s">
        <v>153</v>
      </c>
      <c r="C1246" s="110" t="s">
        <v>42</v>
      </c>
      <c r="D1246" s="110" t="s">
        <v>515</v>
      </c>
      <c r="E1246" s="110" t="s">
        <v>42</v>
      </c>
      <c r="F1246" s="110" t="s">
        <v>18</v>
      </c>
      <c r="G1246" s="171">
        <v>11.042083510815919</v>
      </c>
      <c r="H1246" s="171">
        <v>11.014895367770491</v>
      </c>
      <c r="I1246" s="171">
        <v>13.185248669670081</v>
      </c>
      <c r="J1246" s="171">
        <v>43.848096384191209</v>
      </c>
      <c r="K1246" s="171">
        <v>43.741350497833722</v>
      </c>
      <c r="L1246" s="171">
        <v>76.360558070083414</v>
      </c>
      <c r="M1246" s="171">
        <v>0</v>
      </c>
      <c r="N1246" s="171">
        <v>75.967124217543656</v>
      </c>
      <c r="O1246" s="171">
        <v>96.812660708044731</v>
      </c>
      <c r="P1246" s="171">
        <v>122.7672349595932</v>
      </c>
      <c r="Q1246" s="171">
        <v>155.1078436633812</v>
      </c>
      <c r="R1246" s="171">
        <v>195.38221970724109</v>
      </c>
      <c r="S1246" s="171">
        <v>241.93308377537289</v>
      </c>
      <c r="T1246" s="171">
        <v>298.05476812332228</v>
      </c>
      <c r="U1246" s="172" t="s">
        <v>406</v>
      </c>
    </row>
    <row r="1247" spans="1:21" x14ac:dyDescent="0.15">
      <c r="A1247" s="110" t="s">
        <v>130</v>
      </c>
      <c r="B1247" s="110" t="s">
        <v>30</v>
      </c>
      <c r="C1247" s="110" t="s">
        <v>42</v>
      </c>
      <c r="D1247" s="110" t="s">
        <v>509</v>
      </c>
      <c r="E1247" s="110" t="s">
        <v>42</v>
      </c>
      <c r="F1247" s="110" t="s">
        <v>41</v>
      </c>
      <c r="G1247" s="171">
        <v>210.5</v>
      </c>
      <c r="H1247" s="171">
        <v>354.20853514878689</v>
      </c>
      <c r="I1247" s="171">
        <v>480.06856806287209</v>
      </c>
      <c r="J1247" s="171">
        <v>1573.8818474356151</v>
      </c>
      <c r="K1247" s="171">
        <v>2673.3834406114611</v>
      </c>
      <c r="L1247" s="171">
        <v>4392.7114415032866</v>
      </c>
      <c r="M1247" s="171">
        <v>6013.443806876181</v>
      </c>
      <c r="N1247" s="171">
        <v>8335.6935386292571</v>
      </c>
      <c r="O1247" s="171">
        <v>11472.13568288048</v>
      </c>
      <c r="P1247" s="171">
        <v>15620.725089005149</v>
      </c>
      <c r="Q1247" s="171">
        <v>20993.168975812881</v>
      </c>
      <c r="R1247" s="171">
        <v>27923.981798757741</v>
      </c>
      <c r="S1247" s="171">
        <v>36762.247767831243</v>
      </c>
      <c r="T1247" s="171">
        <v>47941.475665979502</v>
      </c>
      <c r="U1247" s="172">
        <v>0.34523545737062111</v>
      </c>
    </row>
    <row r="1248" spans="1:21" x14ac:dyDescent="0.15">
      <c r="A1248" s="110" t="s">
        <v>130</v>
      </c>
      <c r="B1248" s="110" t="s">
        <v>31</v>
      </c>
      <c r="C1248" s="110" t="s">
        <v>42</v>
      </c>
      <c r="D1248" s="110" t="s">
        <v>509</v>
      </c>
      <c r="E1248" s="110" t="s">
        <v>42</v>
      </c>
      <c r="F1248" s="110" t="s">
        <v>41</v>
      </c>
      <c r="G1248" s="171">
        <v>80.665000000000006</v>
      </c>
      <c r="H1248" s="171">
        <v>137.6861920971312</v>
      </c>
      <c r="I1248" s="171">
        <v>139.44334234137051</v>
      </c>
      <c r="J1248" s="171">
        <v>142.4185606665198</v>
      </c>
      <c r="K1248" s="171">
        <v>142.15938911795959</v>
      </c>
      <c r="L1248" s="171">
        <v>163.62976729303591</v>
      </c>
      <c r="M1248" s="171">
        <v>168.64155280475819</v>
      </c>
      <c r="N1248" s="171">
        <v>226.63158594802059</v>
      </c>
      <c r="O1248" s="171">
        <v>302.97162989252303</v>
      </c>
      <c r="P1248" s="171">
        <v>403.34035757730231</v>
      </c>
      <c r="Q1248" s="171">
        <v>535.3031745109846</v>
      </c>
      <c r="R1248" s="171">
        <v>708.66116617556736</v>
      </c>
      <c r="S1248" s="171">
        <v>924.76249697427988</v>
      </c>
      <c r="T1248" s="171">
        <v>1188.612508331347</v>
      </c>
      <c r="U1248" s="172">
        <v>0.32176324785486288</v>
      </c>
    </row>
    <row r="1249" spans="1:21" x14ac:dyDescent="0.15">
      <c r="A1249" s="110" t="s">
        <v>130</v>
      </c>
      <c r="B1249" s="110" t="s">
        <v>32</v>
      </c>
      <c r="C1249" s="110" t="s">
        <v>42</v>
      </c>
      <c r="D1249" s="110" t="s">
        <v>509</v>
      </c>
      <c r="E1249" s="110" t="s">
        <v>42</v>
      </c>
      <c r="F1249" s="110" t="s">
        <v>41</v>
      </c>
      <c r="G1249" s="171">
        <v>11.05</v>
      </c>
      <c r="H1249" s="171">
        <v>11.014895367770491</v>
      </c>
      <c r="I1249" s="171">
        <v>10.979790735540989</v>
      </c>
      <c r="J1249" s="171">
        <v>10.9552738974246</v>
      </c>
      <c r="K1249" s="171">
        <v>21.870675248916861</v>
      </c>
      <c r="L1249" s="171">
        <v>21.817302305738121</v>
      </c>
      <c r="M1249" s="171">
        <v>21.760200361904278</v>
      </c>
      <c r="N1249" s="171">
        <v>29.242785283615561</v>
      </c>
      <c r="O1249" s="171">
        <v>39.093113534519091</v>
      </c>
      <c r="P1249" s="171">
        <v>50.421903375220488</v>
      </c>
      <c r="Q1249" s="171">
        <v>63.572747464640322</v>
      </c>
      <c r="R1249" s="171">
        <v>79.95274925580469</v>
      </c>
      <c r="S1249" s="171">
        <v>99.117098822749512</v>
      </c>
      <c r="T1249" s="171">
        <v>122.3531891973967</v>
      </c>
      <c r="U1249" s="172">
        <v>0.27978217724813992</v>
      </c>
    </row>
    <row r="1250" spans="1:21" x14ac:dyDescent="0.15">
      <c r="A1250" s="110" t="s">
        <v>130</v>
      </c>
      <c r="B1250" s="110" t="s">
        <v>47</v>
      </c>
      <c r="C1250" s="110" t="s">
        <v>42</v>
      </c>
      <c r="D1250" s="110" t="s">
        <v>510</v>
      </c>
      <c r="E1250" s="110" t="s">
        <v>42</v>
      </c>
      <c r="F1250" s="110" t="s">
        <v>2</v>
      </c>
      <c r="G1250" s="171">
        <v>22.084167021631831</v>
      </c>
      <c r="H1250" s="171">
        <v>16.522343051655739</v>
      </c>
      <c r="I1250" s="171">
        <v>21.975414449450131</v>
      </c>
      <c r="J1250" s="171">
        <v>21.924048192095601</v>
      </c>
      <c r="K1250" s="171">
        <v>32.806012873375288</v>
      </c>
      <c r="L1250" s="171">
        <v>43.634604611476242</v>
      </c>
      <c r="M1250" s="171">
        <v>48.960450814284627</v>
      </c>
      <c r="N1250" s="171">
        <v>69.521666114171694</v>
      </c>
      <c r="O1250" s="171">
        <v>94.32909048244791</v>
      </c>
      <c r="P1250" s="171">
        <v>127.4727417112921</v>
      </c>
      <c r="Q1250" s="171">
        <v>171.6823253436574</v>
      </c>
      <c r="R1250" s="171">
        <v>230.51830593316851</v>
      </c>
      <c r="S1250" s="171">
        <v>306.43066714784982</v>
      </c>
      <c r="T1250" s="171">
        <v>405.14209430963018</v>
      </c>
      <c r="U1250" s="172">
        <v>0.35241148903249703</v>
      </c>
    </row>
    <row r="1251" spans="1:21" x14ac:dyDescent="0.15">
      <c r="A1251" s="110" t="s">
        <v>130</v>
      </c>
      <c r="B1251" s="110" t="s">
        <v>65</v>
      </c>
      <c r="C1251" s="110" t="s">
        <v>42</v>
      </c>
      <c r="D1251" s="110" t="s">
        <v>42</v>
      </c>
      <c r="E1251" s="110" t="s">
        <v>42</v>
      </c>
      <c r="F1251" s="110" t="s">
        <v>42</v>
      </c>
      <c r="G1251" s="171">
        <v>33.15</v>
      </c>
      <c r="H1251" s="171">
        <v>220.29790735540979</v>
      </c>
      <c r="I1251" s="171">
        <v>329.39372206622949</v>
      </c>
      <c r="J1251" s="171">
        <v>492.9873253841069</v>
      </c>
      <c r="K1251" s="171">
        <v>730.48055331382318</v>
      </c>
      <c r="L1251" s="171">
        <v>1090.8651152869061</v>
      </c>
      <c r="M1251" s="171">
        <v>1088.010018095214</v>
      </c>
      <c r="N1251" s="171">
        <v>1489.0275070030109</v>
      </c>
      <c r="O1251" s="171">
        <v>2025.1971692191621</v>
      </c>
      <c r="P1251" s="171">
        <v>2741.089431899351</v>
      </c>
      <c r="Q1251" s="171">
        <v>3696.1842849250338</v>
      </c>
      <c r="R1251" s="171">
        <v>4968.6160352569059</v>
      </c>
      <c r="S1251" s="171">
        <v>6616.4305059423959</v>
      </c>
      <c r="T1251" s="171">
        <v>8574.2825274385359</v>
      </c>
      <c r="U1251" s="172">
        <v>0.34301449302331771</v>
      </c>
    </row>
    <row r="1252" spans="1:21" x14ac:dyDescent="0.15">
      <c r="A1252" s="110" t="s">
        <v>130</v>
      </c>
      <c r="B1252" s="110" t="s">
        <v>132</v>
      </c>
      <c r="C1252" s="110" t="s">
        <v>42</v>
      </c>
      <c r="D1252" s="110" t="s">
        <v>42</v>
      </c>
      <c r="E1252" s="110" t="s">
        <v>42</v>
      </c>
      <c r="F1252" s="110" t="s">
        <v>42</v>
      </c>
      <c r="G1252" s="171">
        <v>0</v>
      </c>
      <c r="H1252" s="171">
        <v>0</v>
      </c>
      <c r="I1252" s="171">
        <v>65.878744413245911</v>
      </c>
      <c r="J1252" s="171">
        <v>21.91054779484919</v>
      </c>
      <c r="K1252" s="171">
        <v>32.806012873375288</v>
      </c>
      <c r="L1252" s="171">
        <v>32.725953458607179</v>
      </c>
      <c r="M1252" s="171">
        <v>38.080350633332493</v>
      </c>
      <c r="N1252" s="171">
        <v>49.010983351349232</v>
      </c>
      <c r="O1252" s="171">
        <v>63.09258661057963</v>
      </c>
      <c r="P1252" s="171">
        <v>81.254053672225311</v>
      </c>
      <c r="Q1252" s="171">
        <v>104.6968032184805</v>
      </c>
      <c r="R1252" s="171">
        <v>134.98769423196009</v>
      </c>
      <c r="S1252" s="171">
        <v>174.16397026322969</v>
      </c>
      <c r="T1252" s="171">
        <v>218.78764214677099</v>
      </c>
      <c r="U1252" s="172">
        <v>0.28373254025786521</v>
      </c>
    </row>
    <row r="1253" spans="1:21" x14ac:dyDescent="0.15">
      <c r="A1253" s="110" t="s">
        <v>130</v>
      </c>
      <c r="B1253" s="110" t="s">
        <v>113</v>
      </c>
      <c r="C1253" s="110" t="s">
        <v>42</v>
      </c>
      <c r="D1253" s="110" t="s">
        <v>509</v>
      </c>
      <c r="E1253" s="110" t="s">
        <v>42</v>
      </c>
      <c r="F1253" s="110" t="s">
        <v>41</v>
      </c>
      <c r="G1253" s="171">
        <v>79.007499999999993</v>
      </c>
      <c r="H1253" s="171">
        <v>80.408736184724603</v>
      </c>
      <c r="I1253" s="171">
        <v>95.524179399206574</v>
      </c>
      <c r="J1253" s="171">
        <v>109.552738974246</v>
      </c>
      <c r="K1253" s="171">
        <v>109.3533762445843</v>
      </c>
      <c r="L1253" s="171">
        <v>110.08651152869059</v>
      </c>
      <c r="M1253" s="171">
        <v>114.3960518999975</v>
      </c>
      <c r="N1253" s="171">
        <v>153.73545507872569</v>
      </c>
      <c r="O1253" s="171">
        <v>205.5216666916123</v>
      </c>
      <c r="P1253" s="171">
        <v>273.60492447242859</v>
      </c>
      <c r="Q1253" s="171">
        <v>363.11394707027898</v>
      </c>
      <c r="R1253" s="171">
        <v>480.69228365125389</v>
      </c>
      <c r="S1253" s="171">
        <v>627.25759852899898</v>
      </c>
      <c r="T1253" s="171">
        <v>815.02830751515171</v>
      </c>
      <c r="U1253" s="172">
        <v>0.32380218576198733</v>
      </c>
    </row>
    <row r="1254" spans="1:21" x14ac:dyDescent="0.15">
      <c r="A1254" s="110" t="s">
        <v>130</v>
      </c>
      <c r="B1254" s="110" t="s">
        <v>69</v>
      </c>
      <c r="C1254" s="110" t="s">
        <v>42</v>
      </c>
      <c r="D1254" s="110" t="s">
        <v>510</v>
      </c>
      <c r="E1254" s="110" t="s">
        <v>42</v>
      </c>
      <c r="F1254" s="110" t="s">
        <v>2</v>
      </c>
      <c r="G1254" s="171">
        <v>33.810859710118343</v>
      </c>
      <c r="H1254" s="171">
        <v>66.089372206622954</v>
      </c>
      <c r="I1254" s="171">
        <v>407.2264051627605</v>
      </c>
      <c r="J1254" s="171">
        <v>515.89477800820168</v>
      </c>
      <c r="K1254" s="171">
        <v>733.34561177143132</v>
      </c>
      <c r="L1254" s="171">
        <v>1156.3170222041199</v>
      </c>
      <c r="M1254" s="171">
        <v>2034.5787338380501</v>
      </c>
      <c r="N1254" s="171">
        <v>2906.8092610352951</v>
      </c>
      <c r="O1254" s="171">
        <v>3947.3272636865158</v>
      </c>
      <c r="P1254" s="171">
        <v>5303.7858919807522</v>
      </c>
      <c r="Q1254" s="171">
        <v>7096.5631590516687</v>
      </c>
      <c r="R1254" s="171">
        <v>9459.073066924695</v>
      </c>
      <c r="S1254" s="171">
        <v>12564.242347320729</v>
      </c>
      <c r="T1254" s="171">
        <v>16598.824065544159</v>
      </c>
      <c r="U1254" s="172">
        <v>0.34967428800305123</v>
      </c>
    </row>
    <row r="1255" spans="1:21" x14ac:dyDescent="0.15">
      <c r="A1255" s="110" t="s">
        <v>130</v>
      </c>
      <c r="B1255" s="110" t="s">
        <v>131</v>
      </c>
      <c r="C1255" s="110" t="s">
        <v>42</v>
      </c>
      <c r="D1255" s="110" t="s">
        <v>42</v>
      </c>
      <c r="E1255" s="110" t="s">
        <v>42</v>
      </c>
      <c r="F1255" s="110" t="s">
        <v>42</v>
      </c>
      <c r="G1255" s="171">
        <v>33.321275</v>
      </c>
      <c r="H1255" s="171">
        <v>66.089372206622954</v>
      </c>
      <c r="I1255" s="171">
        <v>65.878744413245911</v>
      </c>
      <c r="J1255" s="171">
        <v>98.597465076821379</v>
      </c>
      <c r="K1255" s="171">
        <v>120.2887138690427</v>
      </c>
      <c r="L1255" s="171">
        <v>229.0816742102503</v>
      </c>
      <c r="M1255" s="171">
        <v>282.88260470475558</v>
      </c>
      <c r="N1255" s="171">
        <v>385.55428983846377</v>
      </c>
      <c r="O1255" s="171">
        <v>524.1589536633918</v>
      </c>
      <c r="P1255" s="171">
        <v>711.06164372912826</v>
      </c>
      <c r="Q1255" s="171">
        <v>962.93727142432647</v>
      </c>
      <c r="R1255" s="171">
        <v>1301.97769015777</v>
      </c>
      <c r="S1255" s="171">
        <v>1745.9557303305221</v>
      </c>
      <c r="T1255" s="171">
        <v>2278.253072751173</v>
      </c>
      <c r="U1255" s="172">
        <v>0.34718723887240438</v>
      </c>
    </row>
    <row r="1256" spans="1:21" x14ac:dyDescent="0.15">
      <c r="A1256" s="110" t="s">
        <v>130</v>
      </c>
      <c r="B1256" s="110" t="s">
        <v>116</v>
      </c>
      <c r="C1256" s="110" t="s">
        <v>42</v>
      </c>
      <c r="D1256" s="110" t="s">
        <v>511</v>
      </c>
      <c r="E1256" s="110" t="s">
        <v>42</v>
      </c>
      <c r="F1256" s="110" t="s">
        <v>2</v>
      </c>
      <c r="G1256" s="171">
        <v>33.126250532447749</v>
      </c>
      <c r="H1256" s="171">
        <v>77.104267574393447</v>
      </c>
      <c r="I1256" s="171">
        <v>98.88936502252561</v>
      </c>
      <c r="J1256" s="171">
        <v>132.54428915257361</v>
      </c>
      <c r="K1256" s="171">
        <v>132.22405149350121</v>
      </c>
      <c r="L1256" s="171">
        <v>208.2643719045121</v>
      </c>
      <c r="M1256" s="171">
        <v>283.88260470475558</v>
      </c>
      <c r="N1256" s="171">
        <v>364.11696745938389</v>
      </c>
      <c r="O1256" s="171">
        <v>464.1226152888828</v>
      </c>
      <c r="P1256" s="171">
        <v>588.65097628107401</v>
      </c>
      <c r="Q1256" s="171">
        <v>779.36556287607334</v>
      </c>
      <c r="R1256" s="171">
        <v>1030.717121684854</v>
      </c>
      <c r="S1256" s="171">
        <v>1340.005802608689</v>
      </c>
      <c r="T1256" s="171">
        <v>1733.2244098016499</v>
      </c>
      <c r="U1256" s="172">
        <v>0.29492657898172409</v>
      </c>
    </row>
    <row r="1257" spans="1:21" x14ac:dyDescent="0.15">
      <c r="A1257" s="110" t="s">
        <v>130</v>
      </c>
      <c r="B1257" s="110" t="s">
        <v>429</v>
      </c>
      <c r="C1257" s="110" t="s">
        <v>42</v>
      </c>
      <c r="D1257" s="110" t="s">
        <v>515</v>
      </c>
      <c r="E1257" s="110" t="s">
        <v>42</v>
      </c>
      <c r="F1257" s="110" t="s">
        <v>18</v>
      </c>
      <c r="G1257" s="171">
        <v>0</v>
      </c>
      <c r="H1257" s="171">
        <v>7.710426757439345</v>
      </c>
      <c r="I1257" s="171">
        <v>10.987707224725071</v>
      </c>
      <c r="J1257" s="171">
        <v>21.924048192095601</v>
      </c>
      <c r="K1257" s="171">
        <v>32.806012873375288</v>
      </c>
      <c r="L1257" s="171">
        <v>65.451906917214359</v>
      </c>
      <c r="M1257" s="171">
        <v>65.280601085712846</v>
      </c>
      <c r="N1257" s="171">
        <v>93.380315616930233</v>
      </c>
      <c r="O1257" s="171">
        <v>133.34291641754129</v>
      </c>
      <c r="P1257" s="171">
        <v>189.3358098927223</v>
      </c>
      <c r="Q1257" s="171">
        <v>268.3182502926208</v>
      </c>
      <c r="R1257" s="171">
        <v>379.36784381995932</v>
      </c>
      <c r="S1257" s="171">
        <v>523.30036724120646</v>
      </c>
      <c r="T1257" s="171">
        <v>697.53806881544017</v>
      </c>
      <c r="U1257" s="172">
        <v>0.40271393038848102</v>
      </c>
    </row>
    <row r="1258" spans="1:21" x14ac:dyDescent="0.15">
      <c r="A1258" s="110" t="s">
        <v>130</v>
      </c>
      <c r="B1258" s="110" t="s">
        <v>140</v>
      </c>
      <c r="C1258" s="110" t="s">
        <v>42</v>
      </c>
      <c r="D1258" s="110" t="s">
        <v>42</v>
      </c>
      <c r="E1258" s="110" t="s">
        <v>42</v>
      </c>
      <c r="F1258" s="110" t="s">
        <v>42</v>
      </c>
      <c r="G1258" s="171">
        <v>23.470199999999998</v>
      </c>
      <c r="H1258" s="171">
        <v>27.537238419426231</v>
      </c>
      <c r="I1258" s="171">
        <v>35.684319890508199</v>
      </c>
      <c r="J1258" s="171">
        <v>43.990902335108473</v>
      </c>
      <c r="K1258" s="171">
        <v>54.846185855471262</v>
      </c>
      <c r="L1258" s="171">
        <v>76.360558070083414</v>
      </c>
      <c r="M1258" s="171">
        <v>181.60075135714109</v>
      </c>
      <c r="N1258" s="171">
        <v>251.12195504064661</v>
      </c>
      <c r="O1258" s="171">
        <v>344.32196169826068</v>
      </c>
      <c r="P1258" s="171">
        <v>468.4478698602303</v>
      </c>
      <c r="Q1258" s="171">
        <v>623.2130746278624</v>
      </c>
      <c r="R1258" s="171">
        <v>817.39512099034084</v>
      </c>
      <c r="S1258" s="171">
        <v>1059.265415064167</v>
      </c>
      <c r="T1258" s="171">
        <v>1363.103494469412</v>
      </c>
      <c r="U1258" s="172">
        <v>0.33370181270558152</v>
      </c>
    </row>
    <row r="1259" spans="1:21" x14ac:dyDescent="0.15">
      <c r="A1259" s="110" t="s">
        <v>130</v>
      </c>
      <c r="B1259" s="110" t="s">
        <v>81</v>
      </c>
      <c r="C1259" s="110" t="s">
        <v>42</v>
      </c>
      <c r="D1259" s="110" t="s">
        <v>509</v>
      </c>
      <c r="E1259" s="110" t="s">
        <v>42</v>
      </c>
      <c r="F1259" s="110" t="s">
        <v>41</v>
      </c>
      <c r="G1259" s="171">
        <v>5.5250000000000004</v>
      </c>
      <c r="H1259" s="171">
        <v>22.029790735540981</v>
      </c>
      <c r="I1259" s="171">
        <v>21.959581471081972</v>
      </c>
      <c r="J1259" s="171">
        <v>43.821095589698388</v>
      </c>
      <c r="K1259" s="171">
        <v>43.741350497833722</v>
      </c>
      <c r="L1259" s="171">
        <v>43.634604611476242</v>
      </c>
      <c r="M1259" s="171">
        <v>43.520400723808557</v>
      </c>
      <c r="N1259" s="171">
        <v>52.91551622749482</v>
      </c>
      <c r="O1259" s="171">
        <v>64.002784516831696</v>
      </c>
      <c r="P1259" s="171">
        <v>77.090860044312521</v>
      </c>
      <c r="Q1259" s="171">
        <v>95.640416539724342</v>
      </c>
      <c r="R1259" s="171">
        <v>120.2828971105026</v>
      </c>
      <c r="S1259" s="171">
        <v>149.11421946785319</v>
      </c>
      <c r="T1259" s="171">
        <v>184.0711695890038</v>
      </c>
      <c r="U1259" s="172">
        <v>0.2287694699439364</v>
      </c>
    </row>
    <row r="1260" spans="1:21" x14ac:dyDescent="0.15">
      <c r="A1260" s="110" t="s">
        <v>130</v>
      </c>
      <c r="B1260" s="110" t="s">
        <v>100</v>
      </c>
      <c r="C1260" s="110" t="s">
        <v>42</v>
      </c>
      <c r="D1260" s="110" t="s">
        <v>44</v>
      </c>
      <c r="E1260" s="110" t="s">
        <v>42</v>
      </c>
      <c r="F1260" s="110" t="s">
        <v>44</v>
      </c>
      <c r="G1260" s="171">
        <v>33.15</v>
      </c>
      <c r="H1260" s="171">
        <v>22.029790735540981</v>
      </c>
      <c r="I1260" s="171">
        <v>21.959581471081972</v>
      </c>
      <c r="J1260" s="171">
        <v>21.91054779484919</v>
      </c>
      <c r="K1260" s="171">
        <v>0</v>
      </c>
      <c r="L1260" s="171">
        <v>21.817302305738121</v>
      </c>
      <c r="M1260" s="171">
        <v>21.760200361904278</v>
      </c>
      <c r="N1260" s="171">
        <v>30.841667753576321</v>
      </c>
      <c r="O1260" s="171">
        <v>43.442020673021389</v>
      </c>
      <c r="P1260" s="171">
        <v>60.887203846047854</v>
      </c>
      <c r="Q1260" s="171">
        <v>85.024289157141951</v>
      </c>
      <c r="R1260" s="171">
        <v>118.3749974062884</v>
      </c>
      <c r="S1260" s="171">
        <v>162.0077901808279</v>
      </c>
      <c r="T1260" s="171">
        <v>212.59190719280861</v>
      </c>
      <c r="U1260" s="172">
        <v>0.38487946910443932</v>
      </c>
    </row>
    <row r="1261" spans="1:21" x14ac:dyDescent="0.15">
      <c r="A1261" s="110" t="s">
        <v>130</v>
      </c>
      <c r="B1261" s="110" t="s">
        <v>238</v>
      </c>
      <c r="C1261" s="110" t="s">
        <v>42</v>
      </c>
      <c r="D1261" s="110" t="s">
        <v>42</v>
      </c>
      <c r="E1261" s="110" t="s">
        <v>42</v>
      </c>
      <c r="F1261" s="110" t="s">
        <v>42</v>
      </c>
      <c r="G1261" s="171">
        <v>11.05</v>
      </c>
      <c r="H1261" s="171">
        <v>22.029790735540981</v>
      </c>
      <c r="I1261" s="171">
        <v>21.959581471081972</v>
      </c>
      <c r="J1261" s="171">
        <v>32.865821692273791</v>
      </c>
      <c r="K1261" s="171">
        <v>43.741350497833722</v>
      </c>
      <c r="L1261" s="171">
        <v>163.62976729303591</v>
      </c>
      <c r="M1261" s="171">
        <v>315.52290524761207</v>
      </c>
      <c r="N1261" s="171">
        <v>439.28816711162187</v>
      </c>
      <c r="O1261" s="171">
        <v>608.35351757731451</v>
      </c>
      <c r="P1261" s="171">
        <v>838.73703311252018</v>
      </c>
      <c r="Q1261" s="171">
        <v>1152.0531410315541</v>
      </c>
      <c r="R1261" s="171">
        <v>1577.3235630096119</v>
      </c>
      <c r="S1261" s="171">
        <v>2139.1061016525691</v>
      </c>
      <c r="T1261" s="171">
        <v>2822.335774778318</v>
      </c>
      <c r="U1261" s="172">
        <v>0.36753888514979288</v>
      </c>
    </row>
    <row r="1262" spans="1:21" x14ac:dyDescent="0.15">
      <c r="A1262" s="110" t="s">
        <v>69</v>
      </c>
      <c r="B1262" s="110" t="s">
        <v>428</v>
      </c>
      <c r="C1262" s="110" t="s">
        <v>510</v>
      </c>
      <c r="D1262" s="110" t="s">
        <v>42</v>
      </c>
      <c r="E1262" s="110" t="s">
        <v>2</v>
      </c>
      <c r="F1262" s="110" t="s">
        <v>42</v>
      </c>
      <c r="G1262" s="171">
        <v>23.797898382510461</v>
      </c>
      <c r="H1262" s="171">
        <v>19.826811661986891</v>
      </c>
      <c r="I1262" s="171">
        <v>27.46926806181267</v>
      </c>
      <c r="J1262" s="171">
        <v>40.559489155376873</v>
      </c>
      <c r="K1262" s="171">
        <v>45.92841802272541</v>
      </c>
      <c r="L1262" s="171">
        <v>51.270660418484582</v>
      </c>
      <c r="M1262" s="171">
        <v>51.136470850475057</v>
      </c>
      <c r="N1262" s="171">
        <v>71.100263248630753</v>
      </c>
      <c r="O1262" s="171">
        <v>94.546141487953562</v>
      </c>
      <c r="P1262" s="171">
        <v>125.3144920645931</v>
      </c>
      <c r="Q1262" s="171">
        <v>165.57645667709491</v>
      </c>
      <c r="R1262" s="171">
        <v>218.14394182672879</v>
      </c>
      <c r="S1262" s="171">
        <v>286.74025847904272</v>
      </c>
      <c r="T1262" s="171">
        <v>374.93351405498657</v>
      </c>
      <c r="U1262" s="172">
        <v>0.32923986786326259</v>
      </c>
    </row>
    <row r="1263" spans="1:21" x14ac:dyDescent="0.15">
      <c r="A1263" s="110" t="s">
        <v>69</v>
      </c>
      <c r="B1263" s="110" t="s">
        <v>30</v>
      </c>
      <c r="C1263" s="110" t="s">
        <v>510</v>
      </c>
      <c r="D1263" s="110" t="s">
        <v>509</v>
      </c>
      <c r="E1263" s="110" t="s">
        <v>2</v>
      </c>
      <c r="F1263" s="110" t="s">
        <v>41</v>
      </c>
      <c r="G1263" s="171">
        <v>430.64125692182068</v>
      </c>
      <c r="H1263" s="171">
        <v>517.70008228521317</v>
      </c>
      <c r="I1263" s="171">
        <v>681.2378479329542</v>
      </c>
      <c r="J1263" s="171">
        <v>899.98217828552458</v>
      </c>
      <c r="K1263" s="171">
        <v>1018.07993283708</v>
      </c>
      <c r="L1263" s="171">
        <v>1691.9317938099909</v>
      </c>
      <c r="M1263" s="171">
        <v>2158.611875900905</v>
      </c>
      <c r="N1263" s="171">
        <v>2642.3591325589659</v>
      </c>
      <c r="O1263" s="171">
        <v>3219.9198835177672</v>
      </c>
      <c r="P1263" s="171">
        <v>3908.1624927516418</v>
      </c>
      <c r="Q1263" s="171">
        <v>4940.7139150356616</v>
      </c>
      <c r="R1263" s="171">
        <v>6254.3284045557757</v>
      </c>
      <c r="S1263" s="171">
        <v>7894.0929558855678</v>
      </c>
      <c r="T1263" s="171">
        <v>9918.6691210376994</v>
      </c>
      <c r="U1263" s="172">
        <v>0.24340114500794161</v>
      </c>
    </row>
    <row r="1264" spans="1:21" x14ac:dyDescent="0.15">
      <c r="A1264" s="110" t="s">
        <v>69</v>
      </c>
      <c r="B1264" s="110" t="s">
        <v>31</v>
      </c>
      <c r="C1264" s="110" t="s">
        <v>510</v>
      </c>
      <c r="D1264" s="110" t="s">
        <v>509</v>
      </c>
      <c r="E1264" s="110" t="s">
        <v>2</v>
      </c>
      <c r="F1264" s="110" t="s">
        <v>41</v>
      </c>
      <c r="G1264" s="171">
        <v>55.381569848497243</v>
      </c>
      <c r="H1264" s="171">
        <v>66.260103084823399</v>
      </c>
      <c r="I1264" s="171">
        <v>230.91216118120971</v>
      </c>
      <c r="J1264" s="171">
        <v>230.20250601700391</v>
      </c>
      <c r="K1264" s="171">
        <v>229.64209011362709</v>
      </c>
      <c r="L1264" s="171">
        <v>229.0816742102503</v>
      </c>
      <c r="M1264" s="171">
        <v>230.65812383618541</v>
      </c>
      <c r="N1264" s="171">
        <v>291.31678463119789</v>
      </c>
      <c r="O1264" s="171">
        <v>372.74174069005022</v>
      </c>
      <c r="P1264" s="171">
        <v>475.034196595955</v>
      </c>
      <c r="Q1264" s="171">
        <v>603.26938276438364</v>
      </c>
      <c r="R1264" s="171">
        <v>763.66389576614074</v>
      </c>
      <c r="S1264" s="171">
        <v>963.88187352624357</v>
      </c>
      <c r="T1264" s="171">
        <v>1211.085989067913</v>
      </c>
      <c r="U1264" s="172">
        <v>0.26732091878438208</v>
      </c>
    </row>
    <row r="1265" spans="1:21" x14ac:dyDescent="0.15">
      <c r="A1265" s="110" t="s">
        <v>69</v>
      </c>
      <c r="B1265" s="110" t="s">
        <v>37</v>
      </c>
      <c r="C1265" s="110" t="s">
        <v>510</v>
      </c>
      <c r="D1265" s="110" t="s">
        <v>509</v>
      </c>
      <c r="E1265" s="110" t="s">
        <v>2</v>
      </c>
      <c r="F1265" s="110" t="s">
        <v>41</v>
      </c>
      <c r="G1265" s="171">
        <v>110.4208351081592</v>
      </c>
      <c r="H1265" s="171">
        <v>143.1936397810164</v>
      </c>
      <c r="I1265" s="171">
        <v>241.7295589439515</v>
      </c>
      <c r="J1265" s="171">
        <v>493.29108432215111</v>
      </c>
      <c r="K1265" s="171">
        <v>437.41350497833719</v>
      </c>
      <c r="L1265" s="171">
        <v>545.43255764345304</v>
      </c>
      <c r="M1265" s="171">
        <v>544.00500904760702</v>
      </c>
      <c r="N1265" s="171">
        <v>706.42372933409104</v>
      </c>
      <c r="O1265" s="171">
        <v>889.42126477738793</v>
      </c>
      <c r="P1265" s="171">
        <v>1116.353941114068</v>
      </c>
      <c r="Q1265" s="171">
        <v>1397.3611454564709</v>
      </c>
      <c r="R1265" s="171">
        <v>1744.7719662845891</v>
      </c>
      <c r="S1265" s="171">
        <v>2173.5508121278572</v>
      </c>
      <c r="T1265" s="171">
        <v>2695.9956820765051</v>
      </c>
      <c r="U1265" s="172">
        <v>0.25690463476714531</v>
      </c>
    </row>
    <row r="1266" spans="1:21" x14ac:dyDescent="0.15">
      <c r="A1266" s="110" t="s">
        <v>69</v>
      </c>
      <c r="B1266" s="110" t="s">
        <v>13</v>
      </c>
      <c r="C1266" s="110" t="s">
        <v>510</v>
      </c>
      <c r="D1266" s="110" t="s">
        <v>511</v>
      </c>
      <c r="E1266" s="110" t="s">
        <v>2</v>
      </c>
      <c r="F1266" s="110" t="s">
        <v>2</v>
      </c>
      <c r="G1266" s="171">
        <v>22.084167021631831</v>
      </c>
      <c r="H1266" s="171">
        <v>22.029790735540981</v>
      </c>
      <c r="I1266" s="171">
        <v>0</v>
      </c>
      <c r="J1266" s="171">
        <v>0</v>
      </c>
      <c r="K1266" s="171">
        <v>0</v>
      </c>
      <c r="L1266" s="171">
        <v>0</v>
      </c>
      <c r="M1266" s="171">
        <v>10.880100180952139</v>
      </c>
      <c r="N1266" s="171">
        <v>14.72027318116997</v>
      </c>
      <c r="O1266" s="171">
        <v>18.966529092102022</v>
      </c>
      <c r="P1266" s="171">
        <v>24.171561502076209</v>
      </c>
      <c r="Q1266" s="171">
        <v>30.696659508518881</v>
      </c>
      <c r="R1266" s="171">
        <v>38.858147383285797</v>
      </c>
      <c r="S1266" s="171">
        <v>49.046005853117187</v>
      </c>
      <c r="T1266" s="171">
        <v>61.624699187618681</v>
      </c>
      <c r="U1266" s="172">
        <v>0.28111715123616082</v>
      </c>
    </row>
    <row r="1267" spans="1:21" x14ac:dyDescent="0.15">
      <c r="A1267" s="110" t="s">
        <v>69</v>
      </c>
      <c r="B1267" s="110" t="s">
        <v>113</v>
      </c>
      <c r="C1267" s="110" t="s">
        <v>510</v>
      </c>
      <c r="D1267" s="110" t="s">
        <v>509</v>
      </c>
      <c r="E1267" s="110" t="s">
        <v>2</v>
      </c>
      <c r="F1267" s="110" t="s">
        <v>41</v>
      </c>
      <c r="G1267" s="171">
        <v>11.042083510815919</v>
      </c>
      <c r="H1267" s="171">
        <v>11.014895367770491</v>
      </c>
      <c r="I1267" s="171">
        <v>21.975414449450131</v>
      </c>
      <c r="J1267" s="171">
        <v>21.924048192095601</v>
      </c>
      <c r="K1267" s="171">
        <v>21.870675248916861</v>
      </c>
      <c r="L1267" s="171">
        <v>21.817302305738121</v>
      </c>
      <c r="M1267" s="171">
        <v>21.760200361904278</v>
      </c>
      <c r="N1267" s="171">
        <v>28.741117368106721</v>
      </c>
      <c r="O1267" s="171">
        <v>36.774448580872637</v>
      </c>
      <c r="P1267" s="171">
        <v>46.866553245509387</v>
      </c>
      <c r="Q1267" s="171">
        <v>59.518150169640478</v>
      </c>
      <c r="R1267" s="171">
        <v>75.342564575490442</v>
      </c>
      <c r="S1267" s="171">
        <v>95.095935138375026</v>
      </c>
      <c r="T1267" s="171">
        <v>119.4849263448269</v>
      </c>
      <c r="U1267" s="172">
        <v>0.27545258582510218</v>
      </c>
    </row>
    <row r="1268" spans="1:21" x14ac:dyDescent="0.15">
      <c r="A1268" s="110" t="s">
        <v>69</v>
      </c>
      <c r="B1268" s="110" t="s">
        <v>130</v>
      </c>
      <c r="C1268" s="110" t="s">
        <v>510</v>
      </c>
      <c r="D1268" s="110" t="s">
        <v>42</v>
      </c>
      <c r="E1268" s="110" t="s">
        <v>2</v>
      </c>
      <c r="F1268" s="110" t="s">
        <v>42</v>
      </c>
      <c r="G1268" s="171">
        <v>33.810859710118343</v>
      </c>
      <c r="H1268" s="171">
        <v>66.089372206622954</v>
      </c>
      <c r="I1268" s="171">
        <v>407.2264051627605</v>
      </c>
      <c r="J1268" s="171">
        <v>515.89477800820168</v>
      </c>
      <c r="K1268" s="171">
        <v>733.34561177143132</v>
      </c>
      <c r="L1268" s="171">
        <v>1156.3170222041199</v>
      </c>
      <c r="M1268" s="171">
        <v>2034.5787338380501</v>
      </c>
      <c r="N1268" s="171">
        <v>2906.8092610352951</v>
      </c>
      <c r="O1268" s="171">
        <v>3947.3272636865158</v>
      </c>
      <c r="P1268" s="171">
        <v>5303.7858919807522</v>
      </c>
      <c r="Q1268" s="171">
        <v>7096.5631590516687</v>
      </c>
      <c r="R1268" s="171">
        <v>9459.073066924695</v>
      </c>
      <c r="S1268" s="171">
        <v>12564.242347320729</v>
      </c>
      <c r="T1268" s="171">
        <v>16598.824065544159</v>
      </c>
      <c r="U1268" s="172">
        <v>0.34967428800305123</v>
      </c>
    </row>
    <row r="1269" spans="1:21" x14ac:dyDescent="0.15">
      <c r="A1269" s="110" t="s">
        <v>69</v>
      </c>
      <c r="B1269" s="110" t="s">
        <v>116</v>
      </c>
      <c r="C1269" s="110" t="s">
        <v>510</v>
      </c>
      <c r="D1269" s="110" t="s">
        <v>511</v>
      </c>
      <c r="E1269" s="110" t="s">
        <v>2</v>
      </c>
      <c r="F1269" s="110" t="s">
        <v>2</v>
      </c>
      <c r="G1269" s="171">
        <v>200.37950319468649</v>
      </c>
      <c r="H1269" s="171">
        <v>343.08375640088531</v>
      </c>
      <c r="I1269" s="171">
        <v>473.47141066317789</v>
      </c>
      <c r="J1269" s="171">
        <v>790.26573491544173</v>
      </c>
      <c r="K1269" s="171">
        <v>832.08565945884072</v>
      </c>
      <c r="L1269" s="171">
        <v>1267.903533732811</v>
      </c>
      <c r="M1269" s="171">
        <v>1384.272722980922</v>
      </c>
      <c r="N1269" s="171">
        <v>1694.8300066641621</v>
      </c>
      <c r="O1269" s="171">
        <v>2089.609423692496</v>
      </c>
      <c r="P1269" s="171">
        <v>2663.2907857394262</v>
      </c>
      <c r="Q1269" s="171">
        <v>3382.4670287699141</v>
      </c>
      <c r="R1269" s="171">
        <v>4281.9788310940812</v>
      </c>
      <c r="S1269" s="171">
        <v>5404.7687844220354</v>
      </c>
      <c r="T1269" s="171">
        <v>6790.9779612084021</v>
      </c>
      <c r="U1269" s="172">
        <v>0.25508445731126939</v>
      </c>
    </row>
    <row r="1270" spans="1:21" x14ac:dyDescent="0.15">
      <c r="A1270" s="110" t="s">
        <v>69</v>
      </c>
      <c r="B1270" s="110" t="s">
        <v>140</v>
      </c>
      <c r="C1270" s="110" t="s">
        <v>510</v>
      </c>
      <c r="D1270" s="110" t="s">
        <v>42</v>
      </c>
      <c r="E1270" s="110" t="s">
        <v>2</v>
      </c>
      <c r="F1270" s="110" t="s">
        <v>42</v>
      </c>
      <c r="G1270" s="171">
        <v>55.102205135673593</v>
      </c>
      <c r="H1270" s="171">
        <v>44.744707962957293</v>
      </c>
      <c r="I1270" s="171">
        <v>44.634264288278167</v>
      </c>
      <c r="J1270" s="171">
        <v>44.529934282965392</v>
      </c>
      <c r="K1270" s="171">
        <v>77.227541371450329</v>
      </c>
      <c r="L1270" s="171">
        <v>87.947727324660931</v>
      </c>
      <c r="M1270" s="171">
        <v>98.597643859824487</v>
      </c>
      <c r="N1270" s="171">
        <v>140.86677478798961</v>
      </c>
      <c r="O1270" s="171">
        <v>195.43030860763051</v>
      </c>
      <c r="P1270" s="171">
        <v>262.58793467521122</v>
      </c>
      <c r="Q1270" s="171">
        <v>351.34749048695812</v>
      </c>
      <c r="R1270" s="171">
        <v>468.31424027527191</v>
      </c>
      <c r="S1270" s="171">
        <v>622.04970485896649</v>
      </c>
      <c r="T1270" s="171">
        <v>821.79994030276589</v>
      </c>
      <c r="U1270" s="172">
        <v>0.35380801583148092</v>
      </c>
    </row>
    <row r="1271" spans="1:21" x14ac:dyDescent="0.15">
      <c r="A1271" s="110" t="s">
        <v>69</v>
      </c>
      <c r="B1271" s="110" t="s">
        <v>81</v>
      </c>
      <c r="C1271" s="110" t="s">
        <v>510</v>
      </c>
      <c r="D1271" s="110" t="s">
        <v>509</v>
      </c>
      <c r="E1271" s="110" t="s">
        <v>2</v>
      </c>
      <c r="F1271" s="110" t="s">
        <v>41</v>
      </c>
      <c r="G1271" s="171">
        <v>44.339486337681308</v>
      </c>
      <c r="H1271" s="171">
        <v>44.230312349282407</v>
      </c>
      <c r="I1271" s="171">
        <v>44.121138360883513</v>
      </c>
      <c r="J1271" s="171">
        <v>44.944298793795987</v>
      </c>
      <c r="K1271" s="171">
        <v>44.834884260279573</v>
      </c>
      <c r="L1271" s="171">
        <v>44.725469726763137</v>
      </c>
      <c r="M1271" s="171">
        <v>45.696420759998993</v>
      </c>
      <c r="N1271" s="171">
        <v>60.356346473024097</v>
      </c>
      <c r="O1271" s="171">
        <v>77.226342019832529</v>
      </c>
      <c r="P1271" s="171">
        <v>98.4197618155697</v>
      </c>
      <c r="Q1271" s="171">
        <v>124.988115356245</v>
      </c>
      <c r="R1271" s="171">
        <v>158.2193856085299</v>
      </c>
      <c r="S1271" s="171">
        <v>199.70146379058761</v>
      </c>
      <c r="T1271" s="171">
        <v>250.9183453241366</v>
      </c>
      <c r="U1271" s="172">
        <v>0.27545258582510201</v>
      </c>
    </row>
    <row r="1272" spans="1:21" x14ac:dyDescent="0.15">
      <c r="A1272" s="110" t="s">
        <v>223</v>
      </c>
      <c r="B1272" s="110" t="s">
        <v>134</v>
      </c>
      <c r="C1272" s="110" t="s">
        <v>42</v>
      </c>
      <c r="D1272" s="110" t="s">
        <v>509</v>
      </c>
      <c r="E1272" s="110" t="s">
        <v>42</v>
      </c>
      <c r="F1272" s="110" t="s">
        <v>41</v>
      </c>
      <c r="G1272" s="171">
        <v>33.15</v>
      </c>
      <c r="H1272" s="171">
        <v>33.044686103311477</v>
      </c>
      <c r="I1272" s="171">
        <v>32.939372206622963</v>
      </c>
      <c r="J1272" s="171">
        <v>32.865821692273791</v>
      </c>
      <c r="K1272" s="171">
        <v>32.806012873375288</v>
      </c>
      <c r="L1272" s="171">
        <v>32.725953458607179</v>
      </c>
      <c r="M1272" s="171">
        <v>0</v>
      </c>
      <c r="N1272" s="171">
        <v>32.557338950375851</v>
      </c>
      <c r="O1272" s="171">
        <v>39.502146851780587</v>
      </c>
      <c r="P1272" s="171">
        <v>47.735562556311287</v>
      </c>
      <c r="Q1272" s="171">
        <v>57.577839205539632</v>
      </c>
      <c r="R1272" s="171">
        <v>69.321779486530488</v>
      </c>
      <c r="S1272" s="171">
        <v>83.306636401511454</v>
      </c>
      <c r="T1272" s="171">
        <v>99.660027699150717</v>
      </c>
      <c r="U1272" s="172" t="s">
        <v>406</v>
      </c>
    </row>
    <row r="1273" spans="1:21" x14ac:dyDescent="0.15">
      <c r="A1273" s="110" t="s">
        <v>223</v>
      </c>
      <c r="B1273" s="110" t="s">
        <v>138</v>
      </c>
      <c r="C1273" s="110" t="s">
        <v>42</v>
      </c>
      <c r="D1273" s="110" t="s">
        <v>513</v>
      </c>
      <c r="E1273" s="110" t="s">
        <v>42</v>
      </c>
      <c r="F1273" s="110" t="s">
        <v>41</v>
      </c>
      <c r="G1273" s="171">
        <v>0</v>
      </c>
      <c r="H1273" s="171">
        <v>0</v>
      </c>
      <c r="I1273" s="171">
        <v>0</v>
      </c>
      <c r="J1273" s="171">
        <v>0</v>
      </c>
      <c r="K1273" s="171">
        <v>22.964209011362701</v>
      </c>
      <c r="L1273" s="171">
        <v>23.99903253631193</v>
      </c>
      <c r="M1273" s="171">
        <v>1.0880100180952139</v>
      </c>
      <c r="N1273" s="171">
        <v>1.502087332941823</v>
      </c>
      <c r="O1273" s="171">
        <v>2.0689767055936499</v>
      </c>
      <c r="P1273" s="171">
        <v>2.7488096615995219</v>
      </c>
      <c r="Q1273" s="171">
        <v>3.5737133849767089</v>
      </c>
      <c r="R1273" s="171">
        <v>4.6367772672628051</v>
      </c>
      <c r="S1273" s="171">
        <v>6.0038265194666138</v>
      </c>
      <c r="T1273" s="171">
        <v>7.7353282106551493</v>
      </c>
      <c r="U1273" s="172">
        <v>0.32340345609060961</v>
      </c>
    </row>
    <row r="1274" spans="1:21" x14ac:dyDescent="0.15">
      <c r="A1274" s="110" t="s">
        <v>223</v>
      </c>
      <c r="B1274" s="110" t="s">
        <v>30</v>
      </c>
      <c r="C1274" s="110" t="s">
        <v>42</v>
      </c>
      <c r="D1274" s="110" t="s">
        <v>509</v>
      </c>
      <c r="E1274" s="110" t="s">
        <v>42</v>
      </c>
      <c r="F1274" s="110" t="s">
        <v>41</v>
      </c>
      <c r="G1274" s="171">
        <v>0</v>
      </c>
      <c r="H1274" s="171">
        <v>0</v>
      </c>
      <c r="I1274" s="171">
        <v>0</v>
      </c>
      <c r="J1274" s="171">
        <v>10.9552738974246</v>
      </c>
      <c r="K1274" s="171">
        <v>3.2806012873375292</v>
      </c>
      <c r="L1274" s="171">
        <v>92.723534799387011</v>
      </c>
      <c r="M1274" s="171">
        <v>359.04330597142058</v>
      </c>
      <c r="N1274" s="171">
        <v>482.49891923651768</v>
      </c>
      <c r="O1274" s="171">
        <v>647.04403359465755</v>
      </c>
      <c r="P1274" s="171">
        <v>864.21316239240218</v>
      </c>
      <c r="Q1274" s="171">
        <v>1152.1257622924729</v>
      </c>
      <c r="R1274" s="171">
        <v>1533.133317174987</v>
      </c>
      <c r="S1274" s="171">
        <v>2036.3644774863469</v>
      </c>
      <c r="T1274" s="171">
        <v>2692.542767274947</v>
      </c>
      <c r="U1274" s="172">
        <v>0.33352835234366379</v>
      </c>
    </row>
    <row r="1275" spans="1:21" x14ac:dyDescent="0.15">
      <c r="A1275" s="110" t="s">
        <v>223</v>
      </c>
      <c r="B1275" s="110" t="s">
        <v>31</v>
      </c>
      <c r="C1275" s="110" t="s">
        <v>42</v>
      </c>
      <c r="D1275" s="110" t="s">
        <v>509</v>
      </c>
      <c r="E1275" s="110" t="s">
        <v>42</v>
      </c>
      <c r="F1275" s="110" t="s">
        <v>41</v>
      </c>
      <c r="G1275" s="171">
        <v>46.26193</v>
      </c>
      <c r="H1275" s="171">
        <v>68.315482560449368</v>
      </c>
      <c r="I1275" s="171">
        <v>113.04133753868869</v>
      </c>
      <c r="J1275" s="171">
        <v>125.717245609896</v>
      </c>
      <c r="K1275" s="171">
        <v>136.6917203057304</v>
      </c>
      <c r="L1275" s="171">
        <v>112.3591068745513</v>
      </c>
      <c r="M1275" s="171">
        <v>357.95529595332539</v>
      </c>
      <c r="N1275" s="171">
        <v>481.03680129943763</v>
      </c>
      <c r="O1275" s="171">
        <v>645.08329409891633</v>
      </c>
      <c r="P1275" s="171">
        <v>861.59433462757681</v>
      </c>
      <c r="Q1275" s="171">
        <v>1148.634472103708</v>
      </c>
      <c r="R1275" s="171">
        <v>1528.487458638094</v>
      </c>
      <c r="S1275" s="171">
        <v>2030.1936760394201</v>
      </c>
      <c r="T1275" s="171">
        <v>2684.3835467680542</v>
      </c>
      <c r="U1275" s="172">
        <v>0.33352835234366413</v>
      </c>
    </row>
    <row r="1276" spans="1:21" x14ac:dyDescent="0.15">
      <c r="A1276" s="110" t="s">
        <v>223</v>
      </c>
      <c r="B1276" s="110" t="s">
        <v>50</v>
      </c>
      <c r="C1276" s="110" t="s">
        <v>42</v>
      </c>
      <c r="D1276" s="110" t="s">
        <v>42</v>
      </c>
      <c r="E1276" s="110" t="s">
        <v>42</v>
      </c>
      <c r="F1276" s="110" t="s">
        <v>42</v>
      </c>
      <c r="G1276" s="171">
        <v>22.49117</v>
      </c>
      <c r="H1276" s="171">
        <v>22.580535503929511</v>
      </c>
      <c r="I1276" s="171">
        <v>25.60487199528157</v>
      </c>
      <c r="J1276" s="171">
        <v>33.74224360406776</v>
      </c>
      <c r="K1276" s="171">
        <v>33.899546635821139</v>
      </c>
      <c r="L1276" s="171">
        <v>41.452874380902429</v>
      </c>
      <c r="M1276" s="171">
        <v>55.488510922855923</v>
      </c>
      <c r="N1276" s="171">
        <v>75.764462528786765</v>
      </c>
      <c r="O1276" s="171">
        <v>103.2231405346307</v>
      </c>
      <c r="P1276" s="171">
        <v>140.18002092428591</v>
      </c>
      <c r="Q1276" s="171">
        <v>189.99119861232299</v>
      </c>
      <c r="R1276" s="171">
        <v>257.00611660020292</v>
      </c>
      <c r="S1276" s="171">
        <v>346.99655564559203</v>
      </c>
      <c r="T1276" s="171">
        <v>455.82793172475039</v>
      </c>
      <c r="U1276" s="172">
        <v>0.35100463081589361</v>
      </c>
    </row>
    <row r="1277" spans="1:21" x14ac:dyDescent="0.15">
      <c r="A1277" s="110" t="s">
        <v>223</v>
      </c>
      <c r="B1277" s="110" t="s">
        <v>203</v>
      </c>
      <c r="C1277" s="110" t="s">
        <v>42</v>
      </c>
      <c r="D1277" s="110" t="s">
        <v>42</v>
      </c>
      <c r="E1277" s="110" t="s">
        <v>42</v>
      </c>
      <c r="F1277" s="110" t="s">
        <v>42</v>
      </c>
      <c r="G1277" s="171">
        <v>0.51382499999999998</v>
      </c>
      <c r="H1277" s="171">
        <v>2.2029790735540979</v>
      </c>
      <c r="I1277" s="171">
        <v>3.2939372206622961</v>
      </c>
      <c r="J1277" s="171">
        <v>4.3821095589698391</v>
      </c>
      <c r="K1277" s="171">
        <v>16.403006436687651</v>
      </c>
      <c r="L1277" s="171">
        <v>18.544706959877399</v>
      </c>
      <c r="M1277" s="171">
        <v>21.760200361904278</v>
      </c>
      <c r="N1277" s="171">
        <v>30.04174665883647</v>
      </c>
      <c r="O1277" s="171">
        <v>41.379534111873006</v>
      </c>
      <c r="P1277" s="171">
        <v>56.744713148143788</v>
      </c>
      <c r="Q1277" s="171">
        <v>77.656327788609332</v>
      </c>
      <c r="R1277" s="171">
        <v>106.05954516401781</v>
      </c>
      <c r="S1277" s="171">
        <v>144.5566433652227</v>
      </c>
      <c r="T1277" s="171">
        <v>191.6718494675612</v>
      </c>
      <c r="U1277" s="172">
        <v>0.36453620545018423</v>
      </c>
    </row>
    <row r="1278" spans="1:21" x14ac:dyDescent="0.15">
      <c r="A1278" s="110" t="s">
        <v>223</v>
      </c>
      <c r="B1278" s="110" t="s">
        <v>81</v>
      </c>
      <c r="C1278" s="110" t="s">
        <v>42</v>
      </c>
      <c r="D1278" s="110" t="s">
        <v>509</v>
      </c>
      <c r="E1278" s="110" t="s">
        <v>42</v>
      </c>
      <c r="F1278" s="110" t="s">
        <v>41</v>
      </c>
      <c r="G1278" s="171">
        <v>8.4223099999999995</v>
      </c>
      <c r="H1278" s="171">
        <v>29.910948371180769</v>
      </c>
      <c r="I1278" s="171">
        <v>33.828735256201767</v>
      </c>
      <c r="J1278" s="171">
        <v>26.802077590049279</v>
      </c>
      <c r="K1278" s="171">
        <v>51.396086834954623</v>
      </c>
      <c r="L1278" s="171">
        <v>27.271627882172648</v>
      </c>
      <c r="M1278" s="171">
        <v>16.320150271428211</v>
      </c>
      <c r="N1278" s="171">
        <v>21.931769056205361</v>
      </c>
      <c r="O1278" s="171">
        <v>29.4110924361208</v>
      </c>
      <c r="P1278" s="171">
        <v>38.05813085999953</v>
      </c>
      <c r="Q1278" s="171">
        <v>48.200336664352442</v>
      </c>
      <c r="R1278" s="171">
        <v>60.933161322183857</v>
      </c>
      <c r="S1278" s="171">
        <v>76.886998433883761</v>
      </c>
      <c r="T1278" s="171">
        <v>96.579201379936038</v>
      </c>
      <c r="U1278" s="172">
        <v>0.28916496322378182</v>
      </c>
    </row>
    <row r="1279" spans="1:21" x14ac:dyDescent="0.15">
      <c r="A1279" s="110" t="s">
        <v>79</v>
      </c>
      <c r="B1279" s="110" t="s">
        <v>119</v>
      </c>
      <c r="C1279" s="110" t="s">
        <v>517</v>
      </c>
      <c r="D1279" s="110" t="s">
        <v>516</v>
      </c>
      <c r="E1279" s="110" t="s">
        <v>108</v>
      </c>
      <c r="F1279" s="110" t="s">
        <v>108</v>
      </c>
      <c r="G1279" s="171">
        <v>0</v>
      </c>
      <c r="H1279" s="171">
        <v>0</v>
      </c>
      <c r="I1279" s="171">
        <v>0</v>
      </c>
      <c r="J1279" s="171">
        <v>1.09552738974246</v>
      </c>
      <c r="K1279" s="171">
        <v>1.093533762445843</v>
      </c>
      <c r="L1279" s="171">
        <v>2.181730230573812</v>
      </c>
      <c r="M1279" s="171">
        <v>2.1760200361904278</v>
      </c>
      <c r="N1279" s="171">
        <v>3.0562138436393091</v>
      </c>
      <c r="O1279" s="171">
        <v>4.0861402538729514</v>
      </c>
      <c r="P1279" s="171">
        <v>5.4007666965072252</v>
      </c>
      <c r="Q1279" s="171">
        <v>7.1089874431641338</v>
      </c>
      <c r="R1279" s="171">
        <v>9.3221860055144798</v>
      </c>
      <c r="S1279" s="171">
        <v>12.18217365004055</v>
      </c>
      <c r="T1279" s="171">
        <v>15.83760489932628</v>
      </c>
      <c r="U1279" s="172">
        <v>0.3278427883279782</v>
      </c>
    </row>
    <row r="1280" spans="1:21" x14ac:dyDescent="0.15">
      <c r="A1280" s="110" t="s">
        <v>79</v>
      </c>
      <c r="B1280" s="110" t="s">
        <v>137</v>
      </c>
      <c r="C1280" s="110" t="s">
        <v>517</v>
      </c>
      <c r="D1280" s="110" t="s">
        <v>516</v>
      </c>
      <c r="E1280" s="110" t="s">
        <v>108</v>
      </c>
      <c r="F1280" s="110" t="s">
        <v>108</v>
      </c>
      <c r="G1280" s="171">
        <v>10</v>
      </c>
      <c r="H1280" s="171">
        <v>0</v>
      </c>
      <c r="I1280" s="171">
        <v>0</v>
      </c>
      <c r="J1280" s="171">
        <v>0</v>
      </c>
      <c r="K1280" s="171">
        <v>0</v>
      </c>
      <c r="L1280" s="171">
        <v>200</v>
      </c>
      <c r="M1280" s="171">
        <v>300</v>
      </c>
      <c r="N1280" s="171">
        <v>408.06259305301398</v>
      </c>
      <c r="O1280" s="171">
        <v>547.39477816866145</v>
      </c>
      <c r="P1280" s="171">
        <v>724.56708773819003</v>
      </c>
      <c r="Q1280" s="171">
        <v>946.86958051844931</v>
      </c>
      <c r="R1280" s="171">
        <v>1222.245796167862</v>
      </c>
      <c r="S1280" s="171">
        <v>1559.195708996165</v>
      </c>
      <c r="T1280" s="171">
        <v>1966.649122289575</v>
      </c>
      <c r="U1280" s="172">
        <v>0.30815120875867258</v>
      </c>
    </row>
    <row r="1281" spans="1:21" x14ac:dyDescent="0.15">
      <c r="A1281" s="110" t="s">
        <v>79</v>
      </c>
      <c r="B1281" s="110" t="s">
        <v>20</v>
      </c>
      <c r="C1281" s="110" t="s">
        <v>517</v>
      </c>
      <c r="D1281" s="110" t="s">
        <v>516</v>
      </c>
      <c r="E1281" s="110" t="s">
        <v>108</v>
      </c>
      <c r="F1281" s="110" t="s">
        <v>108</v>
      </c>
      <c r="G1281" s="171">
        <v>574.6</v>
      </c>
      <c r="H1281" s="171">
        <v>562.41975908172788</v>
      </c>
      <c r="I1281" s="171">
        <v>846.62577001678699</v>
      </c>
      <c r="J1281" s="171">
        <v>1173.616841947611</v>
      </c>
      <c r="K1281" s="171">
        <v>1171.663087196926</v>
      </c>
      <c r="L1281" s="171">
        <v>732.70176686640548</v>
      </c>
      <c r="M1281" s="171">
        <v>641.70968966711723</v>
      </c>
      <c r="N1281" s="171">
        <v>820.58676223887676</v>
      </c>
      <c r="O1281" s="171">
        <v>1043.8095068155969</v>
      </c>
      <c r="P1281" s="171">
        <v>1321.1939827217991</v>
      </c>
      <c r="Q1281" s="171">
        <v>1664.302057372392</v>
      </c>
      <c r="R1281" s="171">
        <v>2086.751422509737</v>
      </c>
      <c r="S1281" s="171">
        <v>2604.793353482341</v>
      </c>
      <c r="T1281" s="171">
        <v>3231.1187739596512</v>
      </c>
      <c r="U1281" s="172">
        <v>0.25975984430149168</v>
      </c>
    </row>
    <row r="1282" spans="1:21" x14ac:dyDescent="0.15">
      <c r="A1282" s="110" t="s">
        <v>79</v>
      </c>
      <c r="B1282" s="110" t="s">
        <v>22</v>
      </c>
      <c r="C1282" s="110" t="s">
        <v>517</v>
      </c>
      <c r="D1282" s="110" t="s">
        <v>516</v>
      </c>
      <c r="E1282" s="110" t="s">
        <v>108</v>
      </c>
      <c r="F1282" s="110" t="s">
        <v>108</v>
      </c>
      <c r="G1282" s="171">
        <v>131.55000000000001</v>
      </c>
      <c r="H1282" s="171">
        <v>229.28301198763941</v>
      </c>
      <c r="I1282" s="171">
        <v>217.63623323973769</v>
      </c>
      <c r="J1282" s="171">
        <v>267.92657353819033</v>
      </c>
      <c r="K1282" s="171">
        <v>267.44810298700241</v>
      </c>
      <c r="L1282" s="171">
        <v>943.14399914673913</v>
      </c>
      <c r="M1282" s="171">
        <v>2186.4600862809039</v>
      </c>
      <c r="N1282" s="171">
        <v>2790.810936127571</v>
      </c>
      <c r="O1282" s="171">
        <v>3545.3528565858192</v>
      </c>
      <c r="P1282" s="171">
        <v>4484.3543829857008</v>
      </c>
      <c r="Q1282" s="171">
        <v>5649.0443811295754</v>
      </c>
      <c r="R1282" s="171">
        <v>7088.7206824203167</v>
      </c>
      <c r="S1282" s="171">
        <v>8863.3697822362374</v>
      </c>
      <c r="T1282" s="171">
        <v>11024.29223706124</v>
      </c>
      <c r="U1282" s="172">
        <v>0.26000636108212821</v>
      </c>
    </row>
    <row r="1283" spans="1:21" x14ac:dyDescent="0.15">
      <c r="A1283" s="110" t="s">
        <v>79</v>
      </c>
      <c r="B1283" s="110" t="s">
        <v>181</v>
      </c>
      <c r="C1283" s="110" t="s">
        <v>517</v>
      </c>
      <c r="D1283" s="110" t="s">
        <v>517</v>
      </c>
      <c r="E1283" s="110" t="s">
        <v>108</v>
      </c>
      <c r="F1283" s="110" t="s">
        <v>108</v>
      </c>
      <c r="G1283" s="171">
        <v>77.047719999999998</v>
      </c>
      <c r="H1283" s="171">
        <v>102.6340583099344</v>
      </c>
      <c r="I1283" s="171">
        <v>155.0211121504656</v>
      </c>
      <c r="J1283" s="171">
        <v>169.87687215624021</v>
      </c>
      <c r="K1283" s="171">
        <v>366.95967536957409</v>
      </c>
      <c r="L1283" s="171">
        <v>376.98500431283492</v>
      </c>
      <c r="M1283" s="171">
        <v>645.61412554782976</v>
      </c>
      <c r="N1283" s="171">
        <v>822.38898073906671</v>
      </c>
      <c r="O1283" s="171">
        <v>1041.5788544409841</v>
      </c>
      <c r="P1283" s="171">
        <v>1313.0864721075579</v>
      </c>
      <c r="Q1283" s="171">
        <v>1648.7728828374211</v>
      </c>
      <c r="R1283" s="171">
        <v>2062.8858804654401</v>
      </c>
      <c r="S1283" s="171">
        <v>2572.4385702575428</v>
      </c>
      <c r="T1283" s="171">
        <v>3191.0690631127341</v>
      </c>
      <c r="U1283" s="172">
        <v>0.25642797350534158</v>
      </c>
    </row>
    <row r="1284" spans="1:21" x14ac:dyDescent="0.15">
      <c r="A1284" s="110" t="s">
        <v>79</v>
      </c>
      <c r="B1284" s="110" t="s">
        <v>182</v>
      </c>
      <c r="C1284" s="110" t="s">
        <v>517</v>
      </c>
      <c r="D1284" s="110" t="s">
        <v>518</v>
      </c>
      <c r="E1284" s="110" t="s">
        <v>108</v>
      </c>
      <c r="F1284" s="110" t="s">
        <v>108</v>
      </c>
      <c r="G1284" s="171">
        <v>0</v>
      </c>
      <c r="H1284" s="171">
        <v>0</v>
      </c>
      <c r="I1284" s="171">
        <v>1.097979073554098</v>
      </c>
      <c r="J1284" s="171">
        <v>2.19105477948492</v>
      </c>
      <c r="K1284" s="171">
        <v>3.2806012873375292</v>
      </c>
      <c r="L1284" s="171">
        <v>6.5451906917214364</v>
      </c>
      <c r="M1284" s="171">
        <v>16.320150271428211</v>
      </c>
      <c r="N1284" s="171">
        <v>22.870917654340371</v>
      </c>
      <c r="O1284" s="171">
        <v>30.848398295602429</v>
      </c>
      <c r="P1284" s="171">
        <v>41.167056999374552</v>
      </c>
      <c r="Q1284" s="171">
        <v>55.087307872707783</v>
      </c>
      <c r="R1284" s="171">
        <v>73.527308814340017</v>
      </c>
      <c r="S1284" s="171">
        <v>97.940526770686574</v>
      </c>
      <c r="T1284" s="171">
        <v>129.75126026017381</v>
      </c>
      <c r="U1284" s="172">
        <v>0.34470424517680609</v>
      </c>
    </row>
    <row r="1285" spans="1:21" x14ac:dyDescent="0.15">
      <c r="A1285" s="110" t="s">
        <v>79</v>
      </c>
      <c r="B1285" s="110" t="s">
        <v>26</v>
      </c>
      <c r="C1285" s="110" t="s">
        <v>517</v>
      </c>
      <c r="D1285" s="110" t="s">
        <v>516</v>
      </c>
      <c r="E1285" s="110" t="s">
        <v>108</v>
      </c>
      <c r="F1285" s="110" t="s">
        <v>108</v>
      </c>
      <c r="G1285" s="171">
        <v>11.05</v>
      </c>
      <c r="H1285" s="171">
        <v>21.014895367770489</v>
      </c>
      <c r="I1285" s="171">
        <v>10</v>
      </c>
      <c r="J1285" s="171">
        <v>0</v>
      </c>
      <c r="K1285" s="171">
        <v>0</v>
      </c>
      <c r="L1285" s="171">
        <v>287.2692092229525</v>
      </c>
      <c r="M1285" s="171">
        <v>842.91699902951177</v>
      </c>
      <c r="N1285" s="171">
        <v>1104.7543845728189</v>
      </c>
      <c r="O1285" s="171">
        <v>1435.4486201530849</v>
      </c>
      <c r="P1285" s="171">
        <v>1849.9736315528371</v>
      </c>
      <c r="Q1285" s="171">
        <v>2365.6940936612309</v>
      </c>
      <c r="R1285" s="171">
        <v>3002.683446809855</v>
      </c>
      <c r="S1285" s="171">
        <v>3784.0406671077599</v>
      </c>
      <c r="T1285" s="171">
        <v>4732.3448145033799</v>
      </c>
      <c r="U1285" s="172">
        <v>0.27950401410226622</v>
      </c>
    </row>
    <row r="1286" spans="1:21" x14ac:dyDescent="0.15">
      <c r="A1286" s="110" t="s">
        <v>79</v>
      </c>
      <c r="B1286" s="110" t="s">
        <v>185</v>
      </c>
      <c r="C1286" s="110" t="s">
        <v>517</v>
      </c>
      <c r="D1286" s="110" t="s">
        <v>517</v>
      </c>
      <c r="E1286" s="110" t="s">
        <v>108</v>
      </c>
      <c r="F1286" s="110" t="s">
        <v>108</v>
      </c>
      <c r="G1286" s="171">
        <v>0</v>
      </c>
      <c r="H1286" s="171">
        <v>1.101489536777049</v>
      </c>
      <c r="I1286" s="171">
        <v>3.2939372206622961</v>
      </c>
      <c r="J1286" s="171">
        <v>7.668691728197218</v>
      </c>
      <c r="K1286" s="171">
        <v>10.93533762445843</v>
      </c>
      <c r="L1286" s="171">
        <v>21.817302305738121</v>
      </c>
      <c r="M1286" s="171">
        <v>21.760200361904278</v>
      </c>
      <c r="N1286" s="171">
        <v>31.124864262382609</v>
      </c>
      <c r="O1286" s="171">
        <v>42.180108007572933</v>
      </c>
      <c r="P1286" s="171">
        <v>56.907467302722978</v>
      </c>
      <c r="Q1286" s="171">
        <v>75.693928852732597</v>
      </c>
      <c r="R1286" s="171">
        <v>100.40826412392251</v>
      </c>
      <c r="S1286" s="171">
        <v>132.846575234721</v>
      </c>
      <c r="T1286" s="171">
        <v>174.8274298036205</v>
      </c>
      <c r="U1286" s="172">
        <v>0.34672244273347269</v>
      </c>
    </row>
    <row r="1287" spans="1:21" x14ac:dyDescent="0.15">
      <c r="A1287" s="110" t="s">
        <v>79</v>
      </c>
      <c r="B1287" s="110" t="s">
        <v>194</v>
      </c>
      <c r="C1287" s="110" t="s">
        <v>517</v>
      </c>
      <c r="D1287" s="110" t="s">
        <v>517</v>
      </c>
      <c r="E1287" s="110" t="s">
        <v>108</v>
      </c>
      <c r="F1287" s="110" t="s">
        <v>108</v>
      </c>
      <c r="G1287" s="171">
        <v>0</v>
      </c>
      <c r="H1287" s="171">
        <v>0</v>
      </c>
      <c r="I1287" s="171">
        <v>0</v>
      </c>
      <c r="J1287" s="171">
        <v>2</v>
      </c>
      <c r="K1287" s="171">
        <v>12.93533762445843</v>
      </c>
      <c r="L1287" s="171">
        <v>12.90865115286906</v>
      </c>
      <c r="M1287" s="171">
        <v>12.880100180952139</v>
      </c>
      <c r="N1287" s="171">
        <v>16.582594675505248</v>
      </c>
      <c r="O1287" s="171">
        <v>21.302066973783969</v>
      </c>
      <c r="P1287" s="171">
        <v>27.260232288046279</v>
      </c>
      <c r="Q1287" s="171">
        <v>34.62488874966219</v>
      </c>
      <c r="R1287" s="171">
        <v>43.814942597812497</v>
      </c>
      <c r="S1287" s="171">
        <v>55.243038194849113</v>
      </c>
      <c r="T1287" s="171">
        <v>69.205894426120423</v>
      </c>
      <c r="U1287" s="172">
        <v>0.27150388693308969</v>
      </c>
    </row>
    <row r="1288" spans="1:21" x14ac:dyDescent="0.15">
      <c r="A1288" s="110" t="s">
        <v>79</v>
      </c>
      <c r="B1288" s="110" t="s">
        <v>199</v>
      </c>
      <c r="C1288" s="110" t="s">
        <v>517</v>
      </c>
      <c r="D1288" s="110" t="s">
        <v>517</v>
      </c>
      <c r="E1288" s="110" t="s">
        <v>108</v>
      </c>
      <c r="F1288" s="110" t="s">
        <v>108</v>
      </c>
      <c r="G1288" s="171">
        <v>0</v>
      </c>
      <c r="H1288" s="171">
        <v>0</v>
      </c>
      <c r="I1288" s="171">
        <v>0</v>
      </c>
      <c r="J1288" s="171">
        <v>3</v>
      </c>
      <c r="K1288" s="171">
        <v>3</v>
      </c>
      <c r="L1288" s="171">
        <v>3</v>
      </c>
      <c r="M1288" s="171">
        <v>3</v>
      </c>
      <c r="N1288" s="171">
        <v>4.0806259305301404</v>
      </c>
      <c r="O1288" s="171">
        <v>5.473947781686614</v>
      </c>
      <c r="P1288" s="171">
        <v>7.2456708773819001</v>
      </c>
      <c r="Q1288" s="171">
        <v>9.4686958051844918</v>
      </c>
      <c r="R1288" s="171">
        <v>12.22245796167862</v>
      </c>
      <c r="S1288" s="171">
        <v>15.59195708996165</v>
      </c>
      <c r="T1288" s="171">
        <v>19.66649122289575</v>
      </c>
      <c r="U1288" s="172">
        <v>0.30815120875867258</v>
      </c>
    </row>
    <row r="1289" spans="1:21" x14ac:dyDescent="0.15">
      <c r="A1289" s="110" t="s">
        <v>79</v>
      </c>
      <c r="B1289" s="110" t="s">
        <v>112</v>
      </c>
      <c r="C1289" s="110" t="s">
        <v>517</v>
      </c>
      <c r="D1289" s="110" t="s">
        <v>517</v>
      </c>
      <c r="E1289" s="110" t="s">
        <v>108</v>
      </c>
      <c r="F1289" s="110" t="s">
        <v>108</v>
      </c>
      <c r="G1289" s="171">
        <v>88.4</v>
      </c>
      <c r="H1289" s="171">
        <v>66.089372206622954</v>
      </c>
      <c r="I1289" s="171">
        <v>65.878744413245911</v>
      </c>
      <c r="J1289" s="171">
        <v>69.827170774290039</v>
      </c>
      <c r="K1289" s="171">
        <v>69.705559509196434</v>
      </c>
      <c r="L1289" s="171">
        <v>81.542288300657233</v>
      </c>
      <c r="M1289" s="171">
        <v>183.60966300380551</v>
      </c>
      <c r="N1289" s="171">
        <v>234.73277625763339</v>
      </c>
      <c r="O1289" s="171">
        <v>298.36329784205719</v>
      </c>
      <c r="P1289" s="171">
        <v>377.28600213877962</v>
      </c>
      <c r="Q1289" s="171">
        <v>474.85908082558677</v>
      </c>
      <c r="R1289" s="171">
        <v>595.17350460077205</v>
      </c>
      <c r="S1289" s="171">
        <v>743.15313917276239</v>
      </c>
      <c r="T1289" s="171">
        <v>922.9967250258801</v>
      </c>
      <c r="U1289" s="172">
        <v>0.25946578904352008</v>
      </c>
    </row>
    <row r="1290" spans="1:21" x14ac:dyDescent="0.15">
      <c r="A1290" s="110" t="s">
        <v>79</v>
      </c>
      <c r="B1290" s="110" t="s">
        <v>221</v>
      </c>
      <c r="C1290" s="110" t="s">
        <v>517</v>
      </c>
      <c r="D1290" s="110" t="s">
        <v>517</v>
      </c>
      <c r="E1290" s="110" t="s">
        <v>108</v>
      </c>
      <c r="F1290" s="110" t="s">
        <v>108</v>
      </c>
      <c r="G1290" s="171">
        <v>15.173859999999999</v>
      </c>
      <c r="H1290" s="171">
        <v>16.522343051655739</v>
      </c>
      <c r="I1290" s="171">
        <v>20.312612860750821</v>
      </c>
      <c r="J1290" s="171">
        <v>38.865821692273791</v>
      </c>
      <c r="K1290" s="171">
        <v>40.539847279489898</v>
      </c>
      <c r="L1290" s="171">
        <v>49.634604611476242</v>
      </c>
      <c r="M1290" s="171">
        <v>54.960450814284627</v>
      </c>
      <c r="N1290" s="171">
        <v>77.089263232850371</v>
      </c>
      <c r="O1290" s="171">
        <v>105.1849300119141</v>
      </c>
      <c r="P1290" s="171">
        <v>140.11180053877979</v>
      </c>
      <c r="Q1290" s="171">
        <v>186.09967424855631</v>
      </c>
      <c r="R1290" s="171">
        <v>246.49982345262609</v>
      </c>
      <c r="S1290" s="171">
        <v>325.64485700429441</v>
      </c>
      <c r="T1290" s="171">
        <v>427.71477254092122</v>
      </c>
      <c r="U1290" s="172">
        <v>0.34060417100903839</v>
      </c>
    </row>
    <row r="1291" spans="1:21" x14ac:dyDescent="0.15">
      <c r="A1291" s="110" t="s">
        <v>79</v>
      </c>
      <c r="B1291" s="110" t="s">
        <v>55</v>
      </c>
      <c r="C1291" s="110" t="s">
        <v>517</v>
      </c>
      <c r="D1291" s="110" t="s">
        <v>516</v>
      </c>
      <c r="E1291" s="110" t="s">
        <v>108</v>
      </c>
      <c r="F1291" s="110" t="s">
        <v>108</v>
      </c>
      <c r="G1291" s="171">
        <v>58.012500000000003</v>
      </c>
      <c r="H1291" s="171">
        <v>55.074476838852462</v>
      </c>
      <c r="I1291" s="171">
        <v>120.77769809095081</v>
      </c>
      <c r="J1291" s="171">
        <v>131.46328676909519</v>
      </c>
      <c r="K1291" s="171">
        <v>568.63755647183837</v>
      </c>
      <c r="L1291" s="171">
        <v>1254.494882579942</v>
      </c>
      <c r="M1291" s="171">
        <v>2748.1380239783412</v>
      </c>
      <c r="N1291" s="171">
        <v>3522.7041012908562</v>
      </c>
      <c r="O1291" s="171">
        <v>4494.2019103743451</v>
      </c>
      <c r="P1291" s="171">
        <v>5708.030792009813</v>
      </c>
      <c r="Q1291" s="171">
        <v>7218.8359109210414</v>
      </c>
      <c r="R1291" s="171">
        <v>9092.8209919454366</v>
      </c>
      <c r="S1291" s="171">
        <v>11409.57268191924</v>
      </c>
      <c r="T1291" s="171">
        <v>14241.155073174879</v>
      </c>
      <c r="U1291" s="172">
        <v>0.26494715337272939</v>
      </c>
    </row>
    <row r="1292" spans="1:21" x14ac:dyDescent="0.15">
      <c r="A1292" s="110" t="s">
        <v>79</v>
      </c>
      <c r="B1292" s="110" t="s">
        <v>100</v>
      </c>
      <c r="C1292" s="110" t="s">
        <v>517</v>
      </c>
      <c r="D1292" s="110" t="s">
        <v>44</v>
      </c>
      <c r="E1292" s="110" t="s">
        <v>108</v>
      </c>
      <c r="F1292" s="110" t="s">
        <v>44</v>
      </c>
      <c r="G1292" s="171">
        <v>1051.1950899999999</v>
      </c>
      <c r="H1292" s="171">
        <v>1153.208078090245</v>
      </c>
      <c r="I1292" s="171">
        <v>1748.627656711288</v>
      </c>
      <c r="J1292" s="171">
        <v>2307.2806356543952</v>
      </c>
      <c r="K1292" s="171">
        <v>3024.996136661528</v>
      </c>
      <c r="L1292" s="171">
        <v>4043.4773917621651</v>
      </c>
      <c r="M1292" s="171">
        <v>6712.4758605712432</v>
      </c>
      <c r="N1292" s="171">
        <v>8547.8152656225902</v>
      </c>
      <c r="O1292" s="171">
        <v>10835.33698176192</v>
      </c>
      <c r="P1292" s="171">
        <v>13676.037061696419</v>
      </c>
      <c r="Q1292" s="171">
        <v>17191.467203695491</v>
      </c>
      <c r="R1292" s="171">
        <v>21528.19373427258</v>
      </c>
      <c r="S1292" s="171">
        <v>27027.147934242432</v>
      </c>
      <c r="T1292" s="171">
        <v>35189.002299806263</v>
      </c>
      <c r="U1292" s="172">
        <v>0.26703663965578017</v>
      </c>
    </row>
    <row r="1293" spans="1:21" x14ac:dyDescent="0.15">
      <c r="A1293" s="110" t="s">
        <v>79</v>
      </c>
      <c r="B1293" s="110" t="s">
        <v>102</v>
      </c>
      <c r="C1293" s="110" t="s">
        <v>517</v>
      </c>
      <c r="D1293" s="110" t="s">
        <v>516</v>
      </c>
      <c r="E1293" s="110" t="s">
        <v>108</v>
      </c>
      <c r="F1293" s="110" t="s">
        <v>108</v>
      </c>
      <c r="G1293" s="171">
        <v>47.745894999999997</v>
      </c>
      <c r="H1293" s="171">
        <v>62.721766216043747</v>
      </c>
      <c r="I1293" s="171">
        <v>90.287214490819991</v>
      </c>
      <c r="J1293" s="171">
        <v>134.013849816798</v>
      </c>
      <c r="K1293" s="171">
        <v>132.95620897321541</v>
      </c>
      <c r="L1293" s="171">
        <v>141.8124649872978</v>
      </c>
      <c r="M1293" s="171">
        <v>449.33262945289778</v>
      </c>
      <c r="N1293" s="171">
        <v>569.59295923777256</v>
      </c>
      <c r="O1293" s="171">
        <v>719.25248632379873</v>
      </c>
      <c r="P1293" s="171">
        <v>904.95043563170429</v>
      </c>
      <c r="Q1293" s="171">
        <v>1134.720807467226</v>
      </c>
      <c r="R1293" s="171">
        <v>1418.290044525847</v>
      </c>
      <c r="S1293" s="171">
        <v>1767.3829606591401</v>
      </c>
      <c r="T1293" s="171">
        <v>2191.0174236249081</v>
      </c>
      <c r="U1293" s="172">
        <v>0.25399798646227317</v>
      </c>
    </row>
    <row r="1294" spans="1:21" x14ac:dyDescent="0.15">
      <c r="A1294" s="110" t="s">
        <v>224</v>
      </c>
      <c r="B1294" s="110" t="s">
        <v>120</v>
      </c>
      <c r="C1294" s="110" t="s">
        <v>43</v>
      </c>
      <c r="D1294" s="110" t="s">
        <v>43</v>
      </c>
      <c r="E1294" s="110" t="s">
        <v>43</v>
      </c>
      <c r="F1294" s="110" t="s">
        <v>43</v>
      </c>
      <c r="G1294" s="171">
        <v>5.5250000000000004</v>
      </c>
      <c r="H1294" s="171">
        <v>7.9791902044129444</v>
      </c>
      <c r="I1294" s="171">
        <v>12.077769809095081</v>
      </c>
      <c r="J1294" s="171">
        <v>35.056876471758713</v>
      </c>
      <c r="K1294" s="171">
        <v>45.92841802272541</v>
      </c>
      <c r="L1294" s="171">
        <v>70.906232493648886</v>
      </c>
      <c r="M1294" s="171">
        <v>87.040801447617127</v>
      </c>
      <c r="N1294" s="171">
        <v>130.2962955569202</v>
      </c>
      <c r="O1294" s="171">
        <v>188.18598753598559</v>
      </c>
      <c r="P1294" s="171">
        <v>262.6335367622616</v>
      </c>
      <c r="Q1294" s="171">
        <v>363.74483380480729</v>
      </c>
      <c r="R1294" s="171">
        <v>500.42841891176221</v>
      </c>
      <c r="S1294" s="171">
        <v>684.39809097418834</v>
      </c>
      <c r="T1294" s="171">
        <v>930.56367182990653</v>
      </c>
      <c r="U1294" s="172">
        <v>0.40282441603163738</v>
      </c>
    </row>
    <row r="1295" spans="1:21" x14ac:dyDescent="0.15">
      <c r="A1295" s="110" t="s">
        <v>224</v>
      </c>
      <c r="B1295" s="110" t="s">
        <v>21</v>
      </c>
      <c r="C1295" s="110" t="s">
        <v>43</v>
      </c>
      <c r="D1295" s="110" t="s">
        <v>511</v>
      </c>
      <c r="E1295" s="110" t="s">
        <v>43</v>
      </c>
      <c r="F1295" s="110" t="s">
        <v>2</v>
      </c>
      <c r="G1295" s="171">
        <v>0</v>
      </c>
      <c r="H1295" s="171">
        <v>0.68512649187532459</v>
      </c>
      <c r="I1295" s="171">
        <v>6.5926243348350404</v>
      </c>
      <c r="J1295" s="171">
        <v>6.5772144576286813</v>
      </c>
      <c r="K1295" s="171">
        <v>8.7482700995667457</v>
      </c>
      <c r="L1295" s="171">
        <v>10.90865115286906</v>
      </c>
      <c r="M1295" s="171">
        <v>8.7040801447617131</v>
      </c>
      <c r="N1295" s="171">
        <v>13.0027225239619</v>
      </c>
      <c r="O1295" s="171">
        <v>18.837158040598911</v>
      </c>
      <c r="P1295" s="171">
        <v>27.038979102610281</v>
      </c>
      <c r="Q1295" s="171">
        <v>38.495981923877068</v>
      </c>
      <c r="R1295" s="171">
        <v>54.41678195339788</v>
      </c>
      <c r="S1295" s="171">
        <v>76.434142302670111</v>
      </c>
      <c r="T1295" s="171">
        <v>106.69158453014759</v>
      </c>
      <c r="U1295" s="172">
        <v>0.43049635271579739</v>
      </c>
    </row>
    <row r="1296" spans="1:21" x14ac:dyDescent="0.15">
      <c r="A1296" s="110" t="s">
        <v>225</v>
      </c>
      <c r="B1296" s="110" t="s">
        <v>119</v>
      </c>
      <c r="C1296" s="110" t="s">
        <v>516</v>
      </c>
      <c r="D1296" s="110" t="s">
        <v>516</v>
      </c>
      <c r="E1296" s="110" t="s">
        <v>108</v>
      </c>
      <c r="F1296" s="110" t="s">
        <v>108</v>
      </c>
      <c r="G1296" s="171">
        <v>41.563470000000002</v>
      </c>
      <c r="H1296" s="171">
        <v>66.051921562372542</v>
      </c>
      <c r="I1296" s="171">
        <v>78.505503759118042</v>
      </c>
      <c r="J1296" s="171">
        <v>86.546663789654318</v>
      </c>
      <c r="K1296" s="171">
        <v>109.3533762445843</v>
      </c>
      <c r="L1296" s="171">
        <v>177.8110137917657</v>
      </c>
      <c r="M1296" s="171">
        <v>228.48210379999489</v>
      </c>
      <c r="N1296" s="171">
        <v>328.49578808876151</v>
      </c>
      <c r="O1296" s="171">
        <v>465.29096145384767</v>
      </c>
      <c r="P1296" s="171">
        <v>657.71938689452702</v>
      </c>
      <c r="Q1296" s="171">
        <v>927.75253438763423</v>
      </c>
      <c r="R1296" s="171">
        <v>1306.328092134383</v>
      </c>
      <c r="S1296" s="171">
        <v>1806.613624627538</v>
      </c>
      <c r="T1296" s="171">
        <v>2393.5940143621069</v>
      </c>
      <c r="U1296" s="172">
        <v>0.39875809991850758</v>
      </c>
    </row>
    <row r="1297" spans="1:21" x14ac:dyDescent="0.15">
      <c r="A1297" s="110" t="s">
        <v>225</v>
      </c>
      <c r="B1297" s="110" t="s">
        <v>136</v>
      </c>
      <c r="C1297" s="110" t="s">
        <v>516</v>
      </c>
      <c r="D1297" s="110" t="s">
        <v>516</v>
      </c>
      <c r="E1297" s="110" t="s">
        <v>108</v>
      </c>
      <c r="F1297" s="110" t="s">
        <v>108</v>
      </c>
      <c r="G1297" s="171">
        <v>0</v>
      </c>
      <c r="H1297" s="171">
        <v>1.101489536777049</v>
      </c>
      <c r="I1297" s="171">
        <v>1.097979073554098</v>
      </c>
      <c r="J1297" s="171">
        <v>1.09552738974246</v>
      </c>
      <c r="K1297" s="171">
        <v>3.2806012873375292</v>
      </c>
      <c r="L1297" s="171">
        <v>3.2725953458607182</v>
      </c>
      <c r="M1297" s="171">
        <v>3.2640300542856422</v>
      </c>
      <c r="N1297" s="171">
        <v>4.6927969726965912</v>
      </c>
      <c r="O1297" s="171">
        <v>6.6470137350549656</v>
      </c>
      <c r="P1297" s="171">
        <v>9.3959912413503854</v>
      </c>
      <c r="Q1297" s="171">
        <v>13.253607634109059</v>
      </c>
      <c r="R1297" s="171">
        <v>18.661829887634038</v>
      </c>
      <c r="S1297" s="171">
        <v>25.488160276466591</v>
      </c>
      <c r="T1297" s="171">
        <v>33.769427531816767</v>
      </c>
      <c r="U1297" s="172">
        <v>0.39626251396718359</v>
      </c>
    </row>
    <row r="1298" spans="1:21" x14ac:dyDescent="0.15">
      <c r="A1298" s="110" t="s">
        <v>225</v>
      </c>
      <c r="B1298" s="110" t="s">
        <v>137</v>
      </c>
      <c r="C1298" s="110" t="s">
        <v>516</v>
      </c>
      <c r="D1298" s="110" t="s">
        <v>516</v>
      </c>
      <c r="E1298" s="110" t="s">
        <v>108</v>
      </c>
      <c r="F1298" s="110" t="s">
        <v>108</v>
      </c>
      <c r="G1298" s="171">
        <v>15.971114999999999</v>
      </c>
      <c r="H1298" s="171">
        <v>14.26845991156318</v>
      </c>
      <c r="I1298" s="171">
        <v>24.579443444888629</v>
      </c>
      <c r="J1298" s="171">
        <v>52.85919655507368</v>
      </c>
      <c r="K1298" s="171">
        <v>98.964805501348806</v>
      </c>
      <c r="L1298" s="171">
        <v>128.72208360385491</v>
      </c>
      <c r="M1298" s="171">
        <v>223.04205370951891</v>
      </c>
      <c r="N1298" s="171">
        <v>320.67445980093368</v>
      </c>
      <c r="O1298" s="171">
        <v>454.21260522875599</v>
      </c>
      <c r="P1298" s="171">
        <v>642.05940149227627</v>
      </c>
      <c r="Q1298" s="171">
        <v>905.66318833078583</v>
      </c>
      <c r="R1298" s="171">
        <v>1275.225042321659</v>
      </c>
      <c r="S1298" s="171">
        <v>1788.189686612986</v>
      </c>
      <c r="T1298" s="171">
        <v>2388.2843559451562</v>
      </c>
      <c r="U1298" s="172">
        <v>0.40313641857249788</v>
      </c>
    </row>
    <row r="1299" spans="1:21" x14ac:dyDescent="0.15">
      <c r="A1299" s="110" t="s">
        <v>225</v>
      </c>
      <c r="B1299" s="110" t="s">
        <v>100</v>
      </c>
      <c r="C1299" s="110" t="s">
        <v>516</v>
      </c>
      <c r="D1299" s="110" t="s">
        <v>44</v>
      </c>
      <c r="E1299" s="110" t="s">
        <v>108</v>
      </c>
      <c r="F1299" s="110" t="s">
        <v>44</v>
      </c>
      <c r="G1299" s="171">
        <v>22.046959999999999</v>
      </c>
      <c r="H1299" s="171">
        <v>23.13128027231803</v>
      </c>
      <c r="I1299" s="171">
        <v>23.057560544636068</v>
      </c>
      <c r="J1299" s="171">
        <v>23.006075184591651</v>
      </c>
      <c r="K1299" s="171">
        <v>27.338344061146081</v>
      </c>
      <c r="L1299" s="171">
        <v>27.271627882172648</v>
      </c>
      <c r="M1299" s="171">
        <v>32.640300542856423</v>
      </c>
      <c r="N1299" s="171">
        <v>43.863793773872032</v>
      </c>
      <c r="O1299" s="171">
        <v>55.969868434123413</v>
      </c>
      <c r="P1299" s="171">
        <v>71.296137217880968</v>
      </c>
      <c r="Q1299" s="171">
        <v>90.657323966928573</v>
      </c>
      <c r="R1299" s="171">
        <v>115.1049977422217</v>
      </c>
      <c r="S1299" s="171">
        <v>145.63943320248859</v>
      </c>
      <c r="T1299" s="171">
        <v>183.4327817806157</v>
      </c>
      <c r="U1299" s="172">
        <v>0.27968552529869029</v>
      </c>
    </row>
    <row r="1300" spans="1:21" x14ac:dyDescent="0.15">
      <c r="A1300" s="110" t="s">
        <v>55</v>
      </c>
      <c r="B1300" s="110" t="s">
        <v>136</v>
      </c>
      <c r="C1300" s="110" t="s">
        <v>516</v>
      </c>
      <c r="D1300" s="110" t="s">
        <v>516</v>
      </c>
      <c r="E1300" s="110" t="s">
        <v>108</v>
      </c>
      <c r="F1300" s="110" t="s">
        <v>108</v>
      </c>
      <c r="G1300" s="171">
        <v>45.52158</v>
      </c>
      <c r="H1300" s="171">
        <v>95.829589699603289</v>
      </c>
      <c r="I1300" s="171">
        <v>172.9317040847705</v>
      </c>
      <c r="J1300" s="171">
        <v>292.50581306123672</v>
      </c>
      <c r="K1300" s="171">
        <v>363.0532091320199</v>
      </c>
      <c r="L1300" s="171">
        <v>409.07441823258978</v>
      </c>
      <c r="M1300" s="171">
        <v>533.12490886665489</v>
      </c>
      <c r="N1300" s="171">
        <v>769.38929200956284</v>
      </c>
      <c r="O1300" s="171">
        <v>1105.576325358541</v>
      </c>
      <c r="P1300" s="171">
        <v>1581.1191612862681</v>
      </c>
      <c r="Q1300" s="171">
        <v>2243.5081375566178</v>
      </c>
      <c r="R1300" s="171">
        <v>3170.7656331926169</v>
      </c>
      <c r="S1300" s="171">
        <v>4286.3982991711</v>
      </c>
      <c r="T1300" s="171">
        <v>5702.2515746531153</v>
      </c>
      <c r="U1300" s="172">
        <v>0.40291402554688388</v>
      </c>
    </row>
    <row r="1301" spans="1:21" x14ac:dyDescent="0.15">
      <c r="A1301" s="110" t="s">
        <v>55</v>
      </c>
      <c r="B1301" s="110" t="s">
        <v>137</v>
      </c>
      <c r="C1301" s="110" t="s">
        <v>516</v>
      </c>
      <c r="D1301" s="110" t="s">
        <v>516</v>
      </c>
      <c r="E1301" s="110" t="s">
        <v>108</v>
      </c>
      <c r="F1301" s="110" t="s">
        <v>108</v>
      </c>
      <c r="G1301" s="171">
        <v>994.5</v>
      </c>
      <c r="H1301" s="171">
        <v>1101.4895367770489</v>
      </c>
      <c r="I1301" s="171">
        <v>1317.5748882649179</v>
      </c>
      <c r="J1301" s="171">
        <v>1424.1856066651981</v>
      </c>
      <c r="K1301" s="171">
        <v>1421.5938911795961</v>
      </c>
      <c r="L1301" s="171">
        <v>1745.3841844590499</v>
      </c>
      <c r="M1301" s="171">
        <v>1740.816028952343</v>
      </c>
      <c r="N1301" s="171">
        <v>2485.1018103311799</v>
      </c>
      <c r="O1301" s="171">
        <v>3529.8907612019161</v>
      </c>
      <c r="P1301" s="171">
        <v>4990.1945114896316</v>
      </c>
      <c r="Q1301" s="171">
        <v>7022.3365729468524</v>
      </c>
      <c r="R1301" s="171">
        <v>9838.9348854289383</v>
      </c>
      <c r="S1301" s="171">
        <v>13727.77378563642</v>
      </c>
      <c r="T1301" s="171">
        <v>19051.044386315811</v>
      </c>
      <c r="U1301" s="172">
        <v>0.40751254104805329</v>
      </c>
    </row>
    <row r="1302" spans="1:21" x14ac:dyDescent="0.15">
      <c r="A1302" s="110" t="s">
        <v>55</v>
      </c>
      <c r="B1302" s="110" t="s">
        <v>20</v>
      </c>
      <c r="C1302" s="110" t="s">
        <v>516</v>
      </c>
      <c r="D1302" s="110" t="s">
        <v>516</v>
      </c>
      <c r="E1302" s="110" t="s">
        <v>108</v>
      </c>
      <c r="F1302" s="110" t="s">
        <v>108</v>
      </c>
      <c r="G1302" s="171">
        <v>377.84896500000002</v>
      </c>
      <c r="H1302" s="171">
        <v>505.97964108584682</v>
      </c>
      <c r="I1302" s="171">
        <v>950.39224937267079</v>
      </c>
      <c r="J1302" s="171">
        <v>1528.2872092395321</v>
      </c>
      <c r="K1302" s="171">
        <v>2257.225721029673</v>
      </c>
      <c r="L1302" s="171">
        <v>3562.041447995804</v>
      </c>
      <c r="M1302" s="171">
        <v>5861.0422545520232</v>
      </c>
      <c r="N1302" s="171">
        <v>8237.3424988464267</v>
      </c>
      <c r="O1302" s="171">
        <v>11523.8220195145</v>
      </c>
      <c r="P1302" s="171">
        <v>16055.93733405668</v>
      </c>
      <c r="Q1302" s="171">
        <v>22286.092537577959</v>
      </c>
      <c r="R1302" s="171">
        <v>30824.431896593818</v>
      </c>
      <c r="S1302" s="171">
        <v>42384.296700370884</v>
      </c>
      <c r="T1302" s="171">
        <v>55287.321513400631</v>
      </c>
      <c r="U1302" s="172">
        <v>0.37795747159996612</v>
      </c>
    </row>
    <row r="1303" spans="1:21" x14ac:dyDescent="0.15">
      <c r="A1303" s="110" t="s">
        <v>55</v>
      </c>
      <c r="B1303" s="110" t="s">
        <v>22</v>
      </c>
      <c r="C1303" s="110" t="s">
        <v>516</v>
      </c>
      <c r="D1303" s="110" t="s">
        <v>516</v>
      </c>
      <c r="E1303" s="110" t="s">
        <v>108</v>
      </c>
      <c r="F1303" s="110" t="s">
        <v>108</v>
      </c>
      <c r="G1303" s="171">
        <v>22.1</v>
      </c>
      <c r="H1303" s="171">
        <v>11.014895367770491</v>
      </c>
      <c r="I1303" s="171">
        <v>21.959581471081972</v>
      </c>
      <c r="J1303" s="171">
        <v>31.91054779484919</v>
      </c>
      <c r="K1303" s="171">
        <v>42.806012873375288</v>
      </c>
      <c r="L1303" s="171">
        <v>653.61041801927456</v>
      </c>
      <c r="M1303" s="171">
        <v>1297.605057369095</v>
      </c>
      <c r="N1303" s="171">
        <v>1676.4646454550159</v>
      </c>
      <c r="O1303" s="171">
        <v>2155.1099254335741</v>
      </c>
      <c r="P1303" s="171">
        <v>2757.274124417911</v>
      </c>
      <c r="Q1303" s="171">
        <v>3511.511447483796</v>
      </c>
      <c r="R1303" s="171">
        <v>4452.5135087679118</v>
      </c>
      <c r="S1303" s="171">
        <v>5622.065033377844</v>
      </c>
      <c r="T1303" s="171">
        <v>7060.7671851488467</v>
      </c>
      <c r="U1303" s="172">
        <v>0.27380027250524169</v>
      </c>
    </row>
    <row r="1304" spans="1:21" x14ac:dyDescent="0.15">
      <c r="A1304" s="110" t="s">
        <v>55</v>
      </c>
      <c r="B1304" s="110" t="s">
        <v>26</v>
      </c>
      <c r="C1304" s="110" t="s">
        <v>516</v>
      </c>
      <c r="D1304" s="110" t="s">
        <v>516</v>
      </c>
      <c r="E1304" s="110" t="s">
        <v>108</v>
      </c>
      <c r="F1304" s="110" t="s">
        <v>108</v>
      </c>
      <c r="G1304" s="171">
        <v>191.73506499999999</v>
      </c>
      <c r="H1304" s="171">
        <v>264.35748882649182</v>
      </c>
      <c r="I1304" s="171">
        <v>233.32055313024591</v>
      </c>
      <c r="J1304" s="171">
        <v>309.48648760224489</v>
      </c>
      <c r="K1304" s="171">
        <v>552.23455003515073</v>
      </c>
      <c r="L1304" s="171">
        <v>534.52390649058395</v>
      </c>
      <c r="M1304" s="171">
        <v>413.44380687618133</v>
      </c>
      <c r="N1304" s="171">
        <v>590.84544186160861</v>
      </c>
      <c r="O1304" s="171">
        <v>838.5247992111415</v>
      </c>
      <c r="P1304" s="171">
        <v>1182.810843094896</v>
      </c>
      <c r="Q1304" s="171">
        <v>1659.307892981547</v>
      </c>
      <c r="R1304" s="171">
        <v>2316.170049175591</v>
      </c>
      <c r="S1304" s="171">
        <v>3218.3667307739079</v>
      </c>
      <c r="T1304" s="171">
        <v>4448.2942815430224</v>
      </c>
      <c r="U1304" s="172">
        <v>0.40409572517825382</v>
      </c>
    </row>
    <row r="1305" spans="1:21" x14ac:dyDescent="0.15">
      <c r="A1305" s="110" t="s">
        <v>55</v>
      </c>
      <c r="B1305" s="110" t="s">
        <v>194</v>
      </c>
      <c r="C1305" s="110" t="s">
        <v>516</v>
      </c>
      <c r="D1305" s="110" t="s">
        <v>517</v>
      </c>
      <c r="E1305" s="110" t="s">
        <v>108</v>
      </c>
      <c r="F1305" s="110" t="s">
        <v>108</v>
      </c>
      <c r="G1305" s="171">
        <v>33.15</v>
      </c>
      <c r="H1305" s="171">
        <v>33.044686103311477</v>
      </c>
      <c r="I1305" s="171">
        <v>32.939372206622963</v>
      </c>
      <c r="J1305" s="171">
        <v>32.865821692273791</v>
      </c>
      <c r="K1305" s="171">
        <v>65.612025746750589</v>
      </c>
      <c r="L1305" s="171">
        <v>250.89897651598841</v>
      </c>
      <c r="M1305" s="171">
        <v>391.68360651427707</v>
      </c>
      <c r="N1305" s="171">
        <v>505.89572567456162</v>
      </c>
      <c r="O1305" s="171">
        <v>650.14824734382205</v>
      </c>
      <c r="P1305" s="171">
        <v>831.57784631456184</v>
      </c>
      <c r="Q1305" s="171">
        <v>1058.769406870987</v>
      </c>
      <c r="R1305" s="171">
        <v>1342.1533372820679</v>
      </c>
      <c r="S1305" s="171">
        <v>1694.2928161650591</v>
      </c>
      <c r="T1305" s="171">
        <v>2127.362260230223</v>
      </c>
      <c r="U1305" s="172">
        <v>0.27346372761490523</v>
      </c>
    </row>
    <row r="1306" spans="1:21" x14ac:dyDescent="0.15">
      <c r="A1306" s="110" t="s">
        <v>55</v>
      </c>
      <c r="B1306" s="110" t="s">
        <v>79</v>
      </c>
      <c r="C1306" s="110" t="s">
        <v>516</v>
      </c>
      <c r="D1306" s="110" t="s">
        <v>517</v>
      </c>
      <c r="E1306" s="110" t="s">
        <v>108</v>
      </c>
      <c r="F1306" s="110" t="s">
        <v>108</v>
      </c>
      <c r="G1306" s="171">
        <v>58.012500000000003</v>
      </c>
      <c r="H1306" s="171">
        <v>55.074476838852462</v>
      </c>
      <c r="I1306" s="171">
        <v>120.77769809095081</v>
      </c>
      <c r="J1306" s="171">
        <v>131.46328676909519</v>
      </c>
      <c r="K1306" s="171">
        <v>568.63755647183837</v>
      </c>
      <c r="L1306" s="171">
        <v>1254.494882579942</v>
      </c>
      <c r="M1306" s="171">
        <v>2748.1380239783412</v>
      </c>
      <c r="N1306" s="171">
        <v>3522.7041012908562</v>
      </c>
      <c r="O1306" s="171">
        <v>4494.2019103743451</v>
      </c>
      <c r="P1306" s="171">
        <v>5708.030792009813</v>
      </c>
      <c r="Q1306" s="171">
        <v>7218.8359109210414</v>
      </c>
      <c r="R1306" s="171">
        <v>9092.8209919454366</v>
      </c>
      <c r="S1306" s="171">
        <v>11409.57268191924</v>
      </c>
      <c r="T1306" s="171">
        <v>14241.155073174879</v>
      </c>
      <c r="U1306" s="172">
        <v>0.26494715337272939</v>
      </c>
    </row>
    <row r="1307" spans="1:21" x14ac:dyDescent="0.15">
      <c r="A1307" s="110" t="s">
        <v>55</v>
      </c>
      <c r="B1307" s="110" t="s">
        <v>100</v>
      </c>
      <c r="C1307" s="110" t="s">
        <v>516</v>
      </c>
      <c r="D1307" s="110" t="s">
        <v>44</v>
      </c>
      <c r="E1307" s="110" t="s">
        <v>108</v>
      </c>
      <c r="F1307" s="110" t="s">
        <v>44</v>
      </c>
      <c r="G1307" s="171">
        <v>1741.736715</v>
      </c>
      <c r="H1307" s="171">
        <v>1838.4526352145799</v>
      </c>
      <c r="I1307" s="171">
        <v>2260.584784243998</v>
      </c>
      <c r="J1307" s="171">
        <v>2844.9101263717339</v>
      </c>
      <c r="K1307" s="171">
        <v>3493.9787630491292</v>
      </c>
      <c r="L1307" s="171">
        <v>4793.4894850582659</v>
      </c>
      <c r="M1307" s="171">
        <v>6174.0425769046597</v>
      </c>
      <c r="N1307" s="171">
        <v>8342.8980819220742</v>
      </c>
      <c r="O1307" s="171">
        <v>11236.215062624011</v>
      </c>
      <c r="P1307" s="171">
        <v>14703.09265526464</v>
      </c>
      <c r="Q1307" s="171">
        <v>18953.04197756252</v>
      </c>
      <c r="R1307" s="171">
        <v>24313.42036791685</v>
      </c>
      <c r="S1307" s="171">
        <v>31039.327724757852</v>
      </c>
      <c r="T1307" s="171">
        <v>39403.40239207726</v>
      </c>
      <c r="U1307" s="172">
        <v>0.30315139105251171</v>
      </c>
    </row>
    <row r="1308" spans="1:21" x14ac:dyDescent="0.15">
      <c r="A1308" s="110" t="s">
        <v>95</v>
      </c>
      <c r="B1308" s="110" t="s">
        <v>120</v>
      </c>
      <c r="C1308" s="110" t="s">
        <v>511</v>
      </c>
      <c r="D1308" s="110" t="s">
        <v>43</v>
      </c>
      <c r="E1308" s="110" t="s">
        <v>2</v>
      </c>
      <c r="F1308" s="110" t="s">
        <v>43</v>
      </c>
      <c r="G1308" s="171">
        <v>1.3736351887455001</v>
      </c>
      <c r="H1308" s="171">
        <v>1.370252983750649</v>
      </c>
      <c r="I1308" s="171">
        <v>1.366870778755799</v>
      </c>
      <c r="J1308" s="171">
        <v>1.3636757975483469</v>
      </c>
      <c r="K1308" s="171">
        <v>7.6547363371209016</v>
      </c>
      <c r="L1308" s="171">
        <v>10.90865115286906</v>
      </c>
      <c r="M1308" s="171">
        <v>10.880100180952139</v>
      </c>
      <c r="N1308" s="171">
        <v>14.251900795380839</v>
      </c>
      <c r="O1308" s="171">
        <v>18.58260360325815</v>
      </c>
      <c r="P1308" s="171">
        <v>24.132386735663271</v>
      </c>
      <c r="Q1308" s="171">
        <v>31.222230886471159</v>
      </c>
      <c r="R1308" s="171">
        <v>41.014560510426939</v>
      </c>
      <c r="S1308" s="171">
        <v>55.38847170580658</v>
      </c>
      <c r="T1308" s="171">
        <v>74.37536908993664</v>
      </c>
      <c r="U1308" s="172">
        <v>0.31600217081746118</v>
      </c>
    </row>
    <row r="1309" spans="1:21" x14ac:dyDescent="0.15">
      <c r="A1309" s="110" t="s">
        <v>95</v>
      </c>
      <c r="B1309" s="110" t="s">
        <v>21</v>
      </c>
      <c r="C1309" s="110" t="s">
        <v>511</v>
      </c>
      <c r="D1309" s="110" t="s">
        <v>511</v>
      </c>
      <c r="E1309" s="110" t="s">
        <v>2</v>
      </c>
      <c r="F1309" s="110" t="s">
        <v>2</v>
      </c>
      <c r="G1309" s="171">
        <v>545.01695357747417</v>
      </c>
      <c r="H1309" s="171">
        <v>1050.7007215503211</v>
      </c>
      <c r="I1309" s="171">
        <v>1844.4615313525289</v>
      </c>
      <c r="J1309" s="171">
        <v>3045.067021856692</v>
      </c>
      <c r="K1309" s="171">
        <v>4419.816269968187</v>
      </c>
      <c r="L1309" s="171">
        <v>5736.2966101569136</v>
      </c>
      <c r="M1309" s="171">
        <v>7068.8896752732599</v>
      </c>
      <c r="N1309" s="171">
        <v>9802.5267781050225</v>
      </c>
      <c r="O1309" s="171">
        <v>13367.48403219495</v>
      </c>
      <c r="P1309" s="171">
        <v>17623.54284393373</v>
      </c>
      <c r="Q1309" s="171">
        <v>23156.585913633749</v>
      </c>
      <c r="R1309" s="171">
        <v>30286.637510044351</v>
      </c>
      <c r="S1309" s="171">
        <v>39490.453518207243</v>
      </c>
      <c r="T1309" s="171">
        <v>51189.896014568629</v>
      </c>
      <c r="U1309" s="172">
        <v>0.32688502259706298</v>
      </c>
    </row>
    <row r="1310" spans="1:21" x14ac:dyDescent="0.15">
      <c r="A1310" s="110" t="s">
        <v>95</v>
      </c>
      <c r="B1310" s="110" t="s">
        <v>30</v>
      </c>
      <c r="C1310" s="110" t="s">
        <v>511</v>
      </c>
      <c r="D1310" s="110" t="s">
        <v>509</v>
      </c>
      <c r="E1310" s="110" t="s">
        <v>2</v>
      </c>
      <c r="F1310" s="110" t="s">
        <v>41</v>
      </c>
      <c r="G1310" s="171">
        <v>0</v>
      </c>
      <c r="H1310" s="171">
        <v>0</v>
      </c>
      <c r="I1310" s="171">
        <v>0.54938536123625337</v>
      </c>
      <c r="J1310" s="171">
        <v>0.54810120480239011</v>
      </c>
      <c r="K1310" s="171">
        <v>6.5612025746750584</v>
      </c>
      <c r="L1310" s="171">
        <v>11.99951626815597</v>
      </c>
      <c r="M1310" s="171">
        <v>11.96811019904735</v>
      </c>
      <c r="N1310" s="171">
        <v>16.092312825043951</v>
      </c>
      <c r="O1310" s="171">
        <v>20.968501554282849</v>
      </c>
      <c r="P1310" s="171">
        <v>27.234116081375511</v>
      </c>
      <c r="Q1310" s="171">
        <v>35.276717377965312</v>
      </c>
      <c r="R1310" s="171">
        <v>45.587244006751419</v>
      </c>
      <c r="S1310" s="171">
        <v>58.731745975481758</v>
      </c>
      <c r="T1310" s="171">
        <v>75.292661404826774</v>
      </c>
      <c r="U1310" s="172">
        <v>0.3004805672584876</v>
      </c>
    </row>
    <row r="1311" spans="1:21" x14ac:dyDescent="0.15">
      <c r="A1311" s="110" t="s">
        <v>95</v>
      </c>
      <c r="B1311" s="110" t="s">
        <v>31</v>
      </c>
      <c r="C1311" s="110" t="s">
        <v>511</v>
      </c>
      <c r="D1311" s="110" t="s">
        <v>509</v>
      </c>
      <c r="E1311" s="110" t="s">
        <v>2</v>
      </c>
      <c r="F1311" s="110" t="s">
        <v>41</v>
      </c>
      <c r="G1311" s="171">
        <v>0</v>
      </c>
      <c r="H1311" s="171">
        <v>0</v>
      </c>
      <c r="I1311" s="171">
        <v>1.373463403090633</v>
      </c>
      <c r="J1311" s="171">
        <v>2.466455421610755</v>
      </c>
      <c r="K1311" s="171">
        <v>7.6547363371209016</v>
      </c>
      <c r="L1311" s="171">
        <v>23.99903253631193</v>
      </c>
      <c r="M1311" s="171">
        <v>23.936220398094711</v>
      </c>
      <c r="N1311" s="171">
        <v>33.429239210004667</v>
      </c>
      <c r="O1311" s="171">
        <v>45.214984551379793</v>
      </c>
      <c r="P1311" s="171">
        <v>60.897402522330147</v>
      </c>
      <c r="Q1311" s="171">
        <v>81.681361468722429</v>
      </c>
      <c r="R1311" s="171">
        <v>109.122992977488</v>
      </c>
      <c r="S1311" s="171">
        <v>145.51496179966381</v>
      </c>
      <c r="T1311" s="171">
        <v>192.9867318769019</v>
      </c>
      <c r="U1311" s="172">
        <v>0.34739826058879419</v>
      </c>
    </row>
    <row r="1312" spans="1:21" x14ac:dyDescent="0.15">
      <c r="A1312" s="110" t="s">
        <v>95</v>
      </c>
      <c r="B1312" s="110" t="s">
        <v>38</v>
      </c>
      <c r="C1312" s="110" t="s">
        <v>511</v>
      </c>
      <c r="D1312" s="110" t="s">
        <v>511</v>
      </c>
      <c r="E1312" s="110" t="s">
        <v>2</v>
      </c>
      <c r="F1312" s="110" t="s">
        <v>2</v>
      </c>
      <c r="G1312" s="171">
        <v>79.829153572292256</v>
      </c>
      <c r="H1312" s="171">
        <v>236.04449174848901</v>
      </c>
      <c r="I1312" s="171">
        <v>706.76729431032243</v>
      </c>
      <c r="J1312" s="171">
        <v>1122.351836127252</v>
      </c>
      <c r="K1312" s="171">
        <v>1789.977093512957</v>
      </c>
      <c r="L1312" s="171">
        <v>2889.5035897531338</v>
      </c>
      <c r="M1312" s="171">
        <v>4890.3403322752083</v>
      </c>
      <c r="N1312" s="171">
        <v>6714.2087630043006</v>
      </c>
      <c r="O1312" s="171">
        <v>9175.6299188246139</v>
      </c>
      <c r="P1312" s="171">
        <v>12332.98697470174</v>
      </c>
      <c r="Q1312" s="171">
        <v>16471.225841322161</v>
      </c>
      <c r="R1312" s="171">
        <v>21824.525135120501</v>
      </c>
      <c r="S1312" s="171">
        <v>28701.61652998281</v>
      </c>
      <c r="T1312" s="171">
        <v>37429.833121176067</v>
      </c>
      <c r="U1312" s="172">
        <v>0.33742180941766181</v>
      </c>
    </row>
    <row r="1313" spans="1:21" x14ac:dyDescent="0.15">
      <c r="A1313" s="110" t="s">
        <v>95</v>
      </c>
      <c r="B1313" s="110" t="s">
        <v>113</v>
      </c>
      <c r="C1313" s="110" t="s">
        <v>511</v>
      </c>
      <c r="D1313" s="110" t="s">
        <v>509</v>
      </c>
      <c r="E1313" s="110" t="s">
        <v>2</v>
      </c>
      <c r="F1313" s="110" t="s">
        <v>41</v>
      </c>
      <c r="G1313" s="171">
        <v>0</v>
      </c>
      <c r="H1313" s="171">
        <v>0</v>
      </c>
      <c r="I1313" s="171">
        <v>1.373463403090633</v>
      </c>
      <c r="J1313" s="171">
        <v>1.370253012005975</v>
      </c>
      <c r="K1313" s="171">
        <v>12.028871386904269</v>
      </c>
      <c r="L1313" s="171">
        <v>33.816818573894082</v>
      </c>
      <c r="M1313" s="171">
        <v>33.728310560951627</v>
      </c>
      <c r="N1313" s="171">
        <v>47.104837068642937</v>
      </c>
      <c r="O1313" s="171">
        <v>63.712023686035167</v>
      </c>
      <c r="P1313" s="171">
        <v>85.809976281465211</v>
      </c>
      <c r="Q1313" s="171">
        <v>115.0964638877452</v>
      </c>
      <c r="R1313" s="171">
        <v>153.76421737736939</v>
      </c>
      <c r="S1313" s="171">
        <v>205.0438098086172</v>
      </c>
      <c r="T1313" s="171">
        <v>271.93584946290707</v>
      </c>
      <c r="U1313" s="172">
        <v>0.34739826058879419</v>
      </c>
    </row>
    <row r="1314" spans="1:21" x14ac:dyDescent="0.15">
      <c r="A1314" s="110" t="s">
        <v>95</v>
      </c>
      <c r="B1314" s="110" t="s">
        <v>116</v>
      </c>
      <c r="C1314" s="110" t="s">
        <v>511</v>
      </c>
      <c r="D1314" s="110" t="s">
        <v>511</v>
      </c>
      <c r="E1314" s="110" t="s">
        <v>2</v>
      </c>
      <c r="F1314" s="110" t="s">
        <v>2</v>
      </c>
      <c r="G1314" s="171">
        <v>253.39680834072109</v>
      </c>
      <c r="H1314" s="171">
        <v>1126.263229077279</v>
      </c>
      <c r="I1314" s="171">
        <v>2072.4064671383899</v>
      </c>
      <c r="J1314" s="171">
        <v>3423.6764924702361</v>
      </c>
      <c r="K1314" s="171">
        <v>5403.6346923662222</v>
      </c>
      <c r="L1314" s="171">
        <v>7987.6513822832349</v>
      </c>
      <c r="M1314" s="171">
        <v>10584.513118720841</v>
      </c>
      <c r="N1314" s="171">
        <v>14650.24095141852</v>
      </c>
      <c r="O1314" s="171">
        <v>20201.088813731851</v>
      </c>
      <c r="P1314" s="171">
        <v>27759.352994272431</v>
      </c>
      <c r="Q1314" s="171">
        <v>38020.71942672498</v>
      </c>
      <c r="R1314" s="171">
        <v>51148.256139285651</v>
      </c>
      <c r="S1314" s="171">
        <v>67290.483127255065</v>
      </c>
      <c r="T1314" s="171">
        <v>87819.27731763816</v>
      </c>
      <c r="U1314" s="172">
        <v>0.35292629934352288</v>
      </c>
    </row>
    <row r="1315" spans="1:21" x14ac:dyDescent="0.15">
      <c r="A1315" s="110" t="s">
        <v>95</v>
      </c>
      <c r="B1315" s="110" t="s">
        <v>472</v>
      </c>
      <c r="C1315" s="110" t="s">
        <v>511</v>
      </c>
      <c r="D1315" s="110" t="s">
        <v>511</v>
      </c>
      <c r="E1315" s="110" t="s">
        <v>2</v>
      </c>
      <c r="F1315" s="110" t="s">
        <v>2</v>
      </c>
      <c r="G1315" s="171">
        <v>13.802604388519899</v>
      </c>
      <c r="H1315" s="171">
        <v>16.522343051655739</v>
      </c>
      <c r="I1315" s="171">
        <v>5.4938536123625337</v>
      </c>
      <c r="J1315" s="171">
        <v>5.4810120480239011</v>
      </c>
      <c r="K1315" s="171">
        <v>5.4676688122292152</v>
      </c>
      <c r="L1315" s="171">
        <v>5.4543255764345302</v>
      </c>
      <c r="M1315" s="171">
        <v>0</v>
      </c>
      <c r="N1315" s="171">
        <v>5.4262231583959757</v>
      </c>
      <c r="O1315" s="171">
        <v>6.5477884242502471</v>
      </c>
      <c r="P1315" s="171">
        <v>7.8750551418701669</v>
      </c>
      <c r="Q1315" s="171">
        <v>9.4490983175351815</v>
      </c>
      <c r="R1315" s="171">
        <v>11.31673715752822</v>
      </c>
      <c r="S1315" s="171">
        <v>13.53172267502624</v>
      </c>
      <c r="T1315" s="171">
        <v>16.107503897449341</v>
      </c>
      <c r="U1315" s="172" t="s">
        <v>406</v>
      </c>
    </row>
    <row r="1316" spans="1:21" x14ac:dyDescent="0.15">
      <c r="A1316" s="110" t="s">
        <v>95</v>
      </c>
      <c r="B1316" s="110" t="s">
        <v>35</v>
      </c>
      <c r="C1316" s="110" t="s">
        <v>511</v>
      </c>
      <c r="D1316" s="110" t="s">
        <v>509</v>
      </c>
      <c r="E1316" s="110" t="s">
        <v>2</v>
      </c>
      <c r="F1316" s="110" t="s">
        <v>41</v>
      </c>
      <c r="G1316" s="171">
        <v>0</v>
      </c>
      <c r="H1316" s="171">
        <v>0</v>
      </c>
      <c r="I1316" s="171">
        <v>0.2197541444945014</v>
      </c>
      <c r="J1316" s="171">
        <v>0.2192404819209561</v>
      </c>
      <c r="K1316" s="171">
        <v>0.54676688122292161</v>
      </c>
      <c r="L1316" s="171">
        <v>1.090865115286906</v>
      </c>
      <c r="M1316" s="171">
        <v>1.0880100180952139</v>
      </c>
      <c r="N1316" s="171">
        <v>1.519510873182031</v>
      </c>
      <c r="O1316" s="171">
        <v>2.0552265705172639</v>
      </c>
      <c r="P1316" s="171">
        <v>2.7680637510150068</v>
      </c>
      <c r="Q1316" s="171">
        <v>3.712789157669202</v>
      </c>
      <c r="R1316" s="171">
        <v>4.9601360444312714</v>
      </c>
      <c r="S1316" s="171">
        <v>6.6143164454392647</v>
      </c>
      <c r="T1316" s="171">
        <v>8.7721241762228122</v>
      </c>
      <c r="U1316" s="172">
        <v>0.34739826058879419</v>
      </c>
    </row>
    <row r="1317" spans="1:21" x14ac:dyDescent="0.15">
      <c r="A1317" s="110" t="s">
        <v>95</v>
      </c>
      <c r="B1317" s="110" t="s">
        <v>80</v>
      </c>
      <c r="C1317" s="110" t="s">
        <v>511</v>
      </c>
      <c r="D1317" s="110" t="s">
        <v>511</v>
      </c>
      <c r="E1317" s="110" t="s">
        <v>2</v>
      </c>
      <c r="F1317" s="110" t="s">
        <v>2</v>
      </c>
      <c r="G1317" s="171">
        <v>8.453819135880666</v>
      </c>
      <c r="H1317" s="171">
        <v>9.1181303854404145</v>
      </c>
      <c r="I1317" s="171">
        <v>9.0956240406274116</v>
      </c>
      <c r="J1317" s="171">
        <v>20.718225541530341</v>
      </c>
      <c r="K1317" s="171">
        <v>23.401272585537061</v>
      </c>
      <c r="L1317" s="171">
        <v>34.907683689180992</v>
      </c>
      <c r="M1317" s="171">
        <v>34.816320579046852</v>
      </c>
      <c r="N1317" s="171">
        <v>47.311398421045801</v>
      </c>
      <c r="O1317" s="171">
        <v>61.288614865256562</v>
      </c>
      <c r="P1317" s="171">
        <v>78.612916419478111</v>
      </c>
      <c r="Q1317" s="171">
        <v>100.5644775904218</v>
      </c>
      <c r="R1317" s="171">
        <v>128.3205617766159</v>
      </c>
      <c r="S1317" s="171">
        <v>163.49687010935</v>
      </c>
      <c r="T1317" s="171">
        <v>207.33255391141631</v>
      </c>
      <c r="U1317" s="172">
        <v>0.29032111306877728</v>
      </c>
    </row>
    <row r="1318" spans="1:21" x14ac:dyDescent="0.15">
      <c r="A1318" s="110" t="s">
        <v>95</v>
      </c>
      <c r="B1318" s="110" t="s">
        <v>81</v>
      </c>
      <c r="C1318" s="110" t="s">
        <v>511</v>
      </c>
      <c r="D1318" s="110" t="s">
        <v>509</v>
      </c>
      <c r="E1318" s="110" t="s">
        <v>2</v>
      </c>
      <c r="F1318" s="110" t="s">
        <v>41</v>
      </c>
      <c r="G1318" s="171">
        <v>0</v>
      </c>
      <c r="H1318" s="171">
        <v>0</v>
      </c>
      <c r="I1318" s="171">
        <v>1.098770722472507</v>
      </c>
      <c r="J1318" s="171">
        <v>2.19240481920956</v>
      </c>
      <c r="K1318" s="171">
        <v>7.6547363371209016</v>
      </c>
      <c r="L1318" s="171">
        <v>13.090381383442869</v>
      </c>
      <c r="M1318" s="171">
        <v>13.056120217142571</v>
      </c>
      <c r="N1318" s="171">
        <v>18.234130478184369</v>
      </c>
      <c r="O1318" s="171">
        <v>24.66271884620717</v>
      </c>
      <c r="P1318" s="171">
        <v>33.216765012180083</v>
      </c>
      <c r="Q1318" s="171">
        <v>44.553469892030421</v>
      </c>
      <c r="R1318" s="171">
        <v>59.521632533175257</v>
      </c>
      <c r="S1318" s="171">
        <v>79.371797345271176</v>
      </c>
      <c r="T1318" s="171">
        <v>105.2654901146737</v>
      </c>
      <c r="U1318" s="172">
        <v>0.34739826058879419</v>
      </c>
    </row>
    <row r="1319" spans="1:21" x14ac:dyDescent="0.15">
      <c r="A1319" s="110" t="s">
        <v>95</v>
      </c>
      <c r="B1319" s="110" t="s">
        <v>100</v>
      </c>
      <c r="C1319" s="110" t="s">
        <v>511</v>
      </c>
      <c r="D1319" s="110" t="s">
        <v>44</v>
      </c>
      <c r="E1319" s="110" t="s">
        <v>2</v>
      </c>
      <c r="F1319" s="110" t="s">
        <v>44</v>
      </c>
      <c r="G1319" s="171">
        <v>790.70924550096379</v>
      </c>
      <c r="H1319" s="171">
        <v>1014.471863371662</v>
      </c>
      <c r="I1319" s="171">
        <v>1165.7957365433299</v>
      </c>
      <c r="J1319" s="171">
        <v>1386.830226463604</v>
      </c>
      <c r="K1319" s="171">
        <v>1166.958720667702</v>
      </c>
      <c r="L1319" s="171">
        <v>1471.941468446872</v>
      </c>
      <c r="M1319" s="171">
        <v>1883.664239332342</v>
      </c>
      <c r="N1319" s="171">
        <v>2549.6475267621909</v>
      </c>
      <c r="O1319" s="171">
        <v>3436.5723347028752</v>
      </c>
      <c r="P1319" s="171">
        <v>4614.649953163379</v>
      </c>
      <c r="Q1319" s="171">
        <v>6038.0028762406173</v>
      </c>
      <c r="R1319" s="171">
        <v>7671.4300682228677</v>
      </c>
      <c r="S1319" s="171">
        <v>9729.0381127129967</v>
      </c>
      <c r="T1319" s="171">
        <v>12281.03250344867</v>
      </c>
      <c r="U1319" s="172">
        <v>0.30712996210927529</v>
      </c>
    </row>
    <row r="1320" spans="1:21" x14ac:dyDescent="0.15">
      <c r="A1320" s="110" t="s">
        <v>96</v>
      </c>
      <c r="B1320" s="110" t="s">
        <v>134</v>
      </c>
      <c r="C1320" s="110" t="s">
        <v>513</v>
      </c>
      <c r="D1320" s="110" t="s">
        <v>509</v>
      </c>
      <c r="E1320" s="110" t="s">
        <v>41</v>
      </c>
      <c r="F1320" s="110" t="s">
        <v>41</v>
      </c>
      <c r="G1320" s="171">
        <v>55.210417554079577</v>
      </c>
      <c r="H1320" s="171">
        <v>971.61071007859016</v>
      </c>
      <c r="I1320" s="171">
        <v>719.75414449450136</v>
      </c>
      <c r="J1320" s="171">
        <v>833.62776865271189</v>
      </c>
      <c r="K1320" s="171">
        <v>995.92054371912036</v>
      </c>
      <c r="L1320" s="171">
        <v>1311.042491930883</v>
      </c>
      <c r="M1320" s="171">
        <v>1744.094125514252</v>
      </c>
      <c r="N1320" s="171">
        <v>2271.8374871777501</v>
      </c>
      <c r="O1320" s="171">
        <v>2874.687052087681</v>
      </c>
      <c r="P1320" s="171">
        <v>3582.024056948087</v>
      </c>
      <c r="Q1320" s="171">
        <v>4457.8774831823721</v>
      </c>
      <c r="R1320" s="171">
        <v>5536.8665906276938</v>
      </c>
      <c r="S1320" s="171">
        <v>6858.2771076307117</v>
      </c>
      <c r="T1320" s="171">
        <v>8456.0079493770409</v>
      </c>
      <c r="U1320" s="172">
        <v>0.25297443229018279</v>
      </c>
    </row>
    <row r="1321" spans="1:21" x14ac:dyDescent="0.15">
      <c r="A1321" s="110" t="s">
        <v>96</v>
      </c>
      <c r="B1321" s="110" t="s">
        <v>166</v>
      </c>
      <c r="C1321" s="110" t="s">
        <v>513</v>
      </c>
      <c r="D1321" s="110" t="s">
        <v>513</v>
      </c>
      <c r="E1321" s="110" t="s">
        <v>41</v>
      </c>
      <c r="F1321" s="110" t="s">
        <v>41</v>
      </c>
      <c r="G1321" s="171">
        <v>158.54708564060689</v>
      </c>
      <c r="H1321" s="171">
        <v>173.1936397810164</v>
      </c>
      <c r="I1321" s="171">
        <v>205.80331559560111</v>
      </c>
      <c r="J1321" s="171">
        <v>348.86072288143413</v>
      </c>
      <c r="K1321" s="171">
        <v>457.41350497833719</v>
      </c>
      <c r="L1321" s="171">
        <v>555.43255764345304</v>
      </c>
      <c r="M1321" s="171">
        <v>662.8060108571284</v>
      </c>
      <c r="N1321" s="171">
        <v>865.21694115346884</v>
      </c>
      <c r="O1321" s="171">
        <v>1126.511045435486</v>
      </c>
      <c r="P1321" s="171">
        <v>1437.8409985625319</v>
      </c>
      <c r="Q1321" s="171">
        <v>1771.5525909156229</v>
      </c>
      <c r="R1321" s="171">
        <v>2177.9431659137872</v>
      </c>
      <c r="S1321" s="171">
        <v>2671.973224949752</v>
      </c>
      <c r="T1321" s="171">
        <v>3264.3441531839239</v>
      </c>
      <c r="U1321" s="172">
        <v>0.25578601716325888</v>
      </c>
    </row>
    <row r="1322" spans="1:21" x14ac:dyDescent="0.15">
      <c r="A1322" s="110" t="s">
        <v>96</v>
      </c>
      <c r="B1322" s="110" t="s">
        <v>24</v>
      </c>
      <c r="C1322" s="110" t="s">
        <v>513</v>
      </c>
      <c r="D1322" s="110" t="s">
        <v>513</v>
      </c>
      <c r="E1322" s="110" t="s">
        <v>41</v>
      </c>
      <c r="F1322" s="110" t="s">
        <v>41</v>
      </c>
      <c r="G1322" s="171">
        <v>549.79958670550241</v>
      </c>
      <c r="H1322" s="171">
        <v>924.65539618190166</v>
      </c>
      <c r="I1322" s="171">
        <v>1540.8690646747059</v>
      </c>
      <c r="J1322" s="171">
        <v>1585.037879491729</v>
      </c>
      <c r="K1322" s="171">
        <v>2601.663087196926</v>
      </c>
      <c r="L1322" s="171">
        <v>3788.1149752360971</v>
      </c>
      <c r="M1322" s="171">
        <v>4866.6578322094811</v>
      </c>
      <c r="N1322" s="171">
        <v>6216.8516999121184</v>
      </c>
      <c r="O1322" s="171">
        <v>7929.2333097559658</v>
      </c>
      <c r="P1322" s="171">
        <v>10094.58902067445</v>
      </c>
      <c r="Q1322" s="171">
        <v>12843.28611097264</v>
      </c>
      <c r="R1322" s="171">
        <v>16474.086694375808</v>
      </c>
      <c r="S1322" s="171">
        <v>21027.29760444666</v>
      </c>
      <c r="T1322" s="171">
        <v>26690.930383198389</v>
      </c>
      <c r="U1322" s="172">
        <v>0.27523555918463122</v>
      </c>
    </row>
    <row r="1323" spans="1:21" x14ac:dyDescent="0.15">
      <c r="A1323" s="110" t="s">
        <v>96</v>
      </c>
      <c r="B1323" s="110" t="s">
        <v>28</v>
      </c>
      <c r="C1323" s="110" t="s">
        <v>513</v>
      </c>
      <c r="D1323" s="110" t="s">
        <v>513</v>
      </c>
      <c r="E1323" s="110" t="s">
        <v>41</v>
      </c>
      <c r="F1323" s="110" t="s">
        <v>41</v>
      </c>
      <c r="G1323" s="171">
        <v>0</v>
      </c>
      <c r="H1323" s="171">
        <v>0</v>
      </c>
      <c r="I1323" s="171">
        <v>0</v>
      </c>
      <c r="J1323" s="171">
        <v>0</v>
      </c>
      <c r="K1323" s="171">
        <v>21.870675248916861</v>
      </c>
      <c r="L1323" s="171">
        <v>0</v>
      </c>
      <c r="M1323" s="171">
        <v>435.20400723808558</v>
      </c>
      <c r="N1323" s="171">
        <v>0</v>
      </c>
      <c r="O1323" s="171">
        <v>0</v>
      </c>
      <c r="P1323" s="171">
        <v>0</v>
      </c>
      <c r="Q1323" s="171">
        <v>0</v>
      </c>
      <c r="R1323" s="171">
        <v>0</v>
      </c>
      <c r="S1323" s="171">
        <v>0</v>
      </c>
      <c r="T1323" s="171">
        <v>0</v>
      </c>
      <c r="U1323" s="172">
        <v>-1</v>
      </c>
    </row>
    <row r="1324" spans="1:21" x14ac:dyDescent="0.15">
      <c r="A1324" s="110" t="s">
        <v>96</v>
      </c>
      <c r="B1324" s="110" t="s">
        <v>29</v>
      </c>
      <c r="C1324" s="110" t="s">
        <v>513</v>
      </c>
      <c r="D1324" s="110" t="s">
        <v>509</v>
      </c>
      <c r="E1324" s="110" t="s">
        <v>41</v>
      </c>
      <c r="F1324" s="110" t="s">
        <v>41</v>
      </c>
      <c r="G1324" s="171">
        <v>231.88375372713429</v>
      </c>
      <c r="H1324" s="171">
        <v>0</v>
      </c>
      <c r="I1324" s="171">
        <v>0</v>
      </c>
      <c r="J1324" s="171">
        <v>10</v>
      </c>
      <c r="K1324" s="171">
        <v>119.3533762445843</v>
      </c>
      <c r="L1324" s="171">
        <v>109.08651152869059</v>
      </c>
      <c r="M1324" s="171">
        <v>108.8010018095214</v>
      </c>
      <c r="N1324" s="171">
        <v>127.5894688779137</v>
      </c>
      <c r="O1324" s="171">
        <v>149.716060138529</v>
      </c>
      <c r="P1324" s="171">
        <v>176.0136230822097</v>
      </c>
      <c r="Q1324" s="171">
        <v>206.8372600039074</v>
      </c>
      <c r="R1324" s="171">
        <v>242.77217222987301</v>
      </c>
      <c r="S1324" s="171">
        <v>284.39504133781651</v>
      </c>
      <c r="T1324" s="171">
        <v>331.7802204642885</v>
      </c>
      <c r="U1324" s="172">
        <v>0.1726649440934622</v>
      </c>
    </row>
    <row r="1325" spans="1:21" x14ac:dyDescent="0.15">
      <c r="A1325" s="110" t="s">
        <v>96</v>
      </c>
      <c r="B1325" s="110" t="s">
        <v>31</v>
      </c>
      <c r="C1325" s="110" t="s">
        <v>513</v>
      </c>
      <c r="D1325" s="110" t="s">
        <v>509</v>
      </c>
      <c r="E1325" s="110" t="s">
        <v>41</v>
      </c>
      <c r="F1325" s="110" t="s">
        <v>41</v>
      </c>
      <c r="G1325" s="171">
        <v>6434.3274554344334</v>
      </c>
      <c r="H1325" s="171">
        <v>8450.3394433096</v>
      </c>
      <c r="I1325" s="171">
        <v>10713.34717288625</v>
      </c>
      <c r="J1325" s="171">
        <v>13197.448650404071</v>
      </c>
      <c r="K1325" s="171">
        <v>17780.95155960893</v>
      </c>
      <c r="L1325" s="171">
        <v>26278.731783144231</v>
      </c>
      <c r="M1325" s="171">
        <v>32246.610470457312</v>
      </c>
      <c r="N1325" s="171">
        <v>41266.092720201486</v>
      </c>
      <c r="O1325" s="171">
        <v>53152.776972462692</v>
      </c>
      <c r="P1325" s="171">
        <v>68519.489854589265</v>
      </c>
      <c r="Q1325" s="171">
        <v>88304.639712220029</v>
      </c>
      <c r="R1325" s="171">
        <v>113332.2275570225</v>
      </c>
      <c r="S1325" s="171">
        <v>144771.12347983141</v>
      </c>
      <c r="T1325" s="171">
        <v>183888.8547423748</v>
      </c>
      <c r="U1325" s="172">
        <v>0.28236067352882838</v>
      </c>
    </row>
    <row r="1326" spans="1:21" x14ac:dyDescent="0.15">
      <c r="A1326" s="110" t="s">
        <v>96</v>
      </c>
      <c r="B1326" s="110" t="s">
        <v>46</v>
      </c>
      <c r="C1326" s="110" t="s">
        <v>513</v>
      </c>
      <c r="D1326" s="110" t="s">
        <v>513</v>
      </c>
      <c r="E1326" s="110" t="s">
        <v>41</v>
      </c>
      <c r="F1326" s="110" t="s">
        <v>41</v>
      </c>
      <c r="G1326" s="171">
        <v>44.16833404326367</v>
      </c>
      <c r="H1326" s="171">
        <v>11.014895367770491</v>
      </c>
      <c r="I1326" s="171">
        <v>21.975414449450131</v>
      </c>
      <c r="J1326" s="171">
        <v>274.05060240119508</v>
      </c>
      <c r="K1326" s="171">
        <v>459.28418022725413</v>
      </c>
      <c r="L1326" s="171">
        <v>1330.855440650025</v>
      </c>
      <c r="M1326" s="171">
        <v>892.55403399334364</v>
      </c>
      <c r="N1326" s="171">
        <v>1043.9290817931651</v>
      </c>
      <c r="O1326" s="171">
        <v>1222.7792496945319</v>
      </c>
      <c r="P1326" s="171">
        <v>1435.1191602509091</v>
      </c>
      <c r="Q1326" s="171">
        <v>1683.767416540973</v>
      </c>
      <c r="R1326" s="171">
        <v>1973.3667730445891</v>
      </c>
      <c r="S1326" s="171">
        <v>2308.6255015962101</v>
      </c>
      <c r="T1326" s="171">
        <v>2689.761027901618</v>
      </c>
      <c r="U1326" s="172">
        <v>0.17068453913601811</v>
      </c>
    </row>
    <row r="1327" spans="1:21" x14ac:dyDescent="0.15">
      <c r="A1327" s="110" t="s">
        <v>96</v>
      </c>
      <c r="B1327" s="110" t="s">
        <v>37</v>
      </c>
      <c r="C1327" s="110" t="s">
        <v>513</v>
      </c>
      <c r="D1327" s="110" t="s">
        <v>509</v>
      </c>
      <c r="E1327" s="110" t="s">
        <v>41</v>
      </c>
      <c r="F1327" s="110" t="s">
        <v>41</v>
      </c>
      <c r="G1327" s="171">
        <v>0</v>
      </c>
      <c r="H1327" s="171">
        <v>0</v>
      </c>
      <c r="I1327" s="171">
        <v>0</v>
      </c>
      <c r="J1327" s="171">
        <v>0</v>
      </c>
      <c r="K1327" s="171">
        <v>100</v>
      </c>
      <c r="L1327" s="171">
        <v>100</v>
      </c>
      <c r="M1327" s="171">
        <v>100</v>
      </c>
      <c r="N1327" s="171">
        <v>134.03225353865579</v>
      </c>
      <c r="O1327" s="171">
        <v>178.38522196928531</v>
      </c>
      <c r="P1327" s="171">
        <v>235.7829772851664</v>
      </c>
      <c r="Q1327" s="171">
        <v>309.55151020394783</v>
      </c>
      <c r="R1327" s="171">
        <v>403.72188305964028</v>
      </c>
      <c r="S1327" s="171">
        <v>523.14442657784264</v>
      </c>
      <c r="T1327" s="171">
        <v>673.61386255039031</v>
      </c>
      <c r="U1327" s="172">
        <v>0.3132409931171003</v>
      </c>
    </row>
    <row r="1328" spans="1:21" x14ac:dyDescent="0.15">
      <c r="A1328" s="110" t="s">
        <v>96</v>
      </c>
      <c r="B1328" s="110" t="s">
        <v>39</v>
      </c>
      <c r="C1328" s="110" t="s">
        <v>513</v>
      </c>
      <c r="D1328" s="110" t="s">
        <v>513</v>
      </c>
      <c r="E1328" s="110" t="s">
        <v>41</v>
      </c>
      <c r="F1328" s="110" t="s">
        <v>41</v>
      </c>
      <c r="G1328" s="171">
        <v>33.126250532447749</v>
      </c>
      <c r="H1328" s="171">
        <v>308.41707029757379</v>
      </c>
      <c r="I1328" s="171">
        <v>571.36077568570352</v>
      </c>
      <c r="J1328" s="171">
        <v>646.75942166682034</v>
      </c>
      <c r="K1328" s="171">
        <v>448.34884260279568</v>
      </c>
      <c r="L1328" s="171">
        <v>883.60074338239383</v>
      </c>
      <c r="M1328" s="171">
        <v>913.92841519997978</v>
      </c>
      <c r="N1328" s="171">
        <v>1170.076197595105</v>
      </c>
      <c r="O1328" s="171">
        <v>1495.130842200816</v>
      </c>
      <c r="P1328" s="171">
        <v>1903.351447035712</v>
      </c>
      <c r="Q1328" s="171">
        <v>2304.3822353260571</v>
      </c>
      <c r="R1328" s="171">
        <v>2786.7954134264719</v>
      </c>
      <c r="S1328" s="171">
        <v>3366.7775303534818</v>
      </c>
      <c r="T1328" s="171">
        <v>4051.8570291657952</v>
      </c>
      <c r="U1328" s="172">
        <v>0.23706267840231021</v>
      </c>
    </row>
    <row r="1329" spans="1:21" x14ac:dyDescent="0.15">
      <c r="A1329" s="110" t="s">
        <v>96</v>
      </c>
      <c r="B1329" s="110" t="s">
        <v>40</v>
      </c>
      <c r="C1329" s="110" t="s">
        <v>513</v>
      </c>
      <c r="D1329" s="110" t="s">
        <v>513</v>
      </c>
      <c r="E1329" s="110" t="s">
        <v>41</v>
      </c>
      <c r="F1329" s="110" t="s">
        <v>41</v>
      </c>
      <c r="G1329" s="171">
        <v>250.84167021631831</v>
      </c>
      <c r="H1329" s="171">
        <v>250.29790735540979</v>
      </c>
      <c r="I1329" s="171">
        <v>225.80331559560111</v>
      </c>
      <c r="J1329" s="171">
        <v>358.27845782490817</v>
      </c>
      <c r="K1329" s="171">
        <v>653.02553072508783</v>
      </c>
      <c r="L1329" s="171">
        <v>793.61041801927456</v>
      </c>
      <c r="M1329" s="171">
        <v>1076.887613752363</v>
      </c>
      <c r="N1329" s="171">
        <v>1313.406914481078</v>
      </c>
      <c r="O1329" s="171">
        <v>1642.773547905023</v>
      </c>
      <c r="P1329" s="171">
        <v>2067.8146668329382</v>
      </c>
      <c r="Q1329" s="171">
        <v>2599.283073980499</v>
      </c>
      <c r="R1329" s="171">
        <v>3257.359781017889</v>
      </c>
      <c r="S1329" s="171">
        <v>4069.042813428011</v>
      </c>
      <c r="T1329" s="171">
        <v>5058.0900661097767</v>
      </c>
      <c r="U1329" s="172">
        <v>0.24730809093753819</v>
      </c>
    </row>
    <row r="1330" spans="1:21" x14ac:dyDescent="0.15">
      <c r="A1330" s="110" t="s">
        <v>96</v>
      </c>
      <c r="B1330" s="110" t="s">
        <v>113</v>
      </c>
      <c r="C1330" s="110" t="s">
        <v>513</v>
      </c>
      <c r="D1330" s="110" t="s">
        <v>509</v>
      </c>
      <c r="E1330" s="110" t="s">
        <v>41</v>
      </c>
      <c r="F1330" s="110" t="s">
        <v>41</v>
      </c>
      <c r="G1330" s="171">
        <v>880.22042181366157</v>
      </c>
      <c r="H1330" s="171">
        <v>1265.819245227377</v>
      </c>
      <c r="I1330" s="171">
        <v>1489.5837597217451</v>
      </c>
      <c r="J1330" s="171">
        <v>1890.0708047967839</v>
      </c>
      <c r="K1330" s="171">
        <v>1218.0324503268209</v>
      </c>
      <c r="L1330" s="171">
        <v>2359.5775242538798</v>
      </c>
      <c r="M1330" s="171">
        <v>2349.2293441028251</v>
      </c>
      <c r="N1330" s="171">
        <v>2905.7820073017119</v>
      </c>
      <c r="O1330" s="171">
        <v>3599.684918768774</v>
      </c>
      <c r="P1330" s="171">
        <v>4466.5482550215302</v>
      </c>
      <c r="Q1330" s="171">
        <v>5541.0358950875752</v>
      </c>
      <c r="R1330" s="171">
        <v>6867.2222816386702</v>
      </c>
      <c r="S1330" s="171">
        <v>8496.4417898202973</v>
      </c>
      <c r="T1330" s="171">
        <v>10481.83729953783</v>
      </c>
      <c r="U1330" s="172">
        <v>0.23819038770581361</v>
      </c>
    </row>
    <row r="1331" spans="1:21" x14ac:dyDescent="0.15">
      <c r="A1331" s="110" t="s">
        <v>96</v>
      </c>
      <c r="B1331" s="110" t="s">
        <v>36</v>
      </c>
      <c r="C1331" s="110" t="s">
        <v>513</v>
      </c>
      <c r="D1331" s="110" t="s">
        <v>513</v>
      </c>
      <c r="E1331" s="110" t="s">
        <v>41</v>
      </c>
      <c r="F1331" s="110" t="s">
        <v>41</v>
      </c>
      <c r="G1331" s="171">
        <v>381.88375372713432</v>
      </c>
      <c r="H1331" s="171">
        <v>678.71497765298363</v>
      </c>
      <c r="I1331" s="171">
        <v>184.06189239664769</v>
      </c>
      <c r="J1331" s="171">
        <v>418.88349878258299</v>
      </c>
      <c r="K1331" s="171">
        <v>1498.2994506887919</v>
      </c>
      <c r="L1331" s="171">
        <v>2694.4368347586578</v>
      </c>
      <c r="M1331" s="171">
        <v>2480.6628412570881</v>
      </c>
      <c r="N1331" s="171">
        <v>3242.3262545334778</v>
      </c>
      <c r="O1331" s="171">
        <v>4016.847199316192</v>
      </c>
      <c r="P1331" s="171">
        <v>4962.0708675965689</v>
      </c>
      <c r="Q1331" s="171">
        <v>6113.8944442289558</v>
      </c>
      <c r="R1331" s="171">
        <v>7515.3448914068649</v>
      </c>
      <c r="S1331" s="171">
        <v>9219.1881323797752</v>
      </c>
      <c r="T1331" s="171">
        <v>11263.163183819979</v>
      </c>
      <c r="U1331" s="172">
        <v>0.24128176783130001</v>
      </c>
    </row>
    <row r="1332" spans="1:21" x14ac:dyDescent="0.15">
      <c r="A1332" s="110" t="s">
        <v>96</v>
      </c>
      <c r="B1332" s="110" t="s">
        <v>473</v>
      </c>
      <c r="C1332" s="110" t="s">
        <v>513</v>
      </c>
      <c r="D1332" s="110" t="s">
        <v>513</v>
      </c>
      <c r="E1332" s="110" t="s">
        <v>41</v>
      </c>
      <c r="F1332" s="110" t="s">
        <v>41</v>
      </c>
      <c r="G1332" s="171">
        <v>272.92583723795019</v>
      </c>
      <c r="H1332" s="171">
        <v>272.32769809095078</v>
      </c>
      <c r="I1332" s="171">
        <v>271.72955894395147</v>
      </c>
      <c r="J1332" s="171">
        <v>358.86072288143413</v>
      </c>
      <c r="K1332" s="171">
        <v>553.02553072508783</v>
      </c>
      <c r="L1332" s="171">
        <v>511.79795303197682</v>
      </c>
      <c r="M1332" s="171">
        <v>728.08661194284127</v>
      </c>
      <c r="N1332" s="171">
        <v>860.93692833460045</v>
      </c>
      <c r="O1332" s="171">
        <v>1016.357870682055</v>
      </c>
      <c r="P1332" s="171">
        <v>1199.109343546075</v>
      </c>
      <c r="Q1332" s="171">
        <v>1412.573027454461</v>
      </c>
      <c r="R1332" s="171">
        <v>1661.1536377034979</v>
      </c>
      <c r="S1332" s="171">
        <v>1949.5338495822591</v>
      </c>
      <c r="T1332" s="171">
        <v>2278.5153576115281</v>
      </c>
      <c r="U1332" s="172">
        <v>0.1770130377674837</v>
      </c>
    </row>
    <row r="1333" spans="1:21" x14ac:dyDescent="0.15">
      <c r="A1333" s="110" t="s">
        <v>96</v>
      </c>
      <c r="B1333" s="110" t="s">
        <v>35</v>
      </c>
      <c r="C1333" s="110" t="s">
        <v>513</v>
      </c>
      <c r="D1333" s="110" t="s">
        <v>509</v>
      </c>
      <c r="E1333" s="110" t="s">
        <v>41</v>
      </c>
      <c r="F1333" s="110" t="s">
        <v>41</v>
      </c>
      <c r="G1333" s="171">
        <v>0</v>
      </c>
      <c r="H1333" s="171">
        <v>0</v>
      </c>
      <c r="I1333" s="171">
        <v>0</v>
      </c>
      <c r="J1333" s="171">
        <v>0</v>
      </c>
      <c r="K1333" s="171">
        <v>250</v>
      </c>
      <c r="L1333" s="171">
        <v>500</v>
      </c>
      <c r="M1333" s="171">
        <v>700</v>
      </c>
      <c r="N1333" s="171">
        <v>938.22577477059053</v>
      </c>
      <c r="O1333" s="171">
        <v>1248.6965537849969</v>
      </c>
      <c r="P1333" s="171">
        <v>1650.4808409961649</v>
      </c>
      <c r="Q1333" s="171">
        <v>2166.8605714276341</v>
      </c>
      <c r="R1333" s="171">
        <v>2826.0531814174819</v>
      </c>
      <c r="S1333" s="171">
        <v>3662.0109860448979</v>
      </c>
      <c r="T1333" s="171">
        <v>4715.2970378527316</v>
      </c>
      <c r="U1333" s="172">
        <v>0.3132409931171003</v>
      </c>
    </row>
    <row r="1334" spans="1:21" x14ac:dyDescent="0.15">
      <c r="A1334" s="110" t="s">
        <v>96</v>
      </c>
      <c r="B1334" s="110" t="s">
        <v>53</v>
      </c>
      <c r="C1334" s="110" t="s">
        <v>513</v>
      </c>
      <c r="D1334" s="110" t="s">
        <v>513</v>
      </c>
      <c r="E1334" s="110" t="s">
        <v>41</v>
      </c>
      <c r="F1334" s="110" t="s">
        <v>41</v>
      </c>
      <c r="G1334" s="171">
        <v>595.85167447590038</v>
      </c>
      <c r="H1334" s="171">
        <v>732.7745591240656</v>
      </c>
      <c r="I1334" s="171">
        <v>742.34848291042863</v>
      </c>
      <c r="J1334" s="171">
        <v>936.96192768382423</v>
      </c>
      <c r="K1334" s="171">
        <v>1536.9172030573041</v>
      </c>
      <c r="L1334" s="171">
        <v>2756.2589743828362</v>
      </c>
      <c r="M1334" s="171">
        <v>4094.5146626094411</v>
      </c>
      <c r="N1334" s="171">
        <v>5028.8164839679066</v>
      </c>
      <c r="O1334" s="171">
        <v>6155.956132917363</v>
      </c>
      <c r="P1334" s="171">
        <v>7743.1861843632914</v>
      </c>
      <c r="Q1334" s="171">
        <v>9682.3463210303398</v>
      </c>
      <c r="R1334" s="171">
        <v>12055.920849955841</v>
      </c>
      <c r="S1334" s="171">
        <v>14972.187447850431</v>
      </c>
      <c r="T1334" s="171">
        <v>18510.095789704901</v>
      </c>
      <c r="U1334" s="172">
        <v>0.24051177448789951</v>
      </c>
    </row>
    <row r="1335" spans="1:21" x14ac:dyDescent="0.15">
      <c r="A1335" s="110" t="s">
        <v>96</v>
      </c>
      <c r="B1335" s="110" t="s">
        <v>81</v>
      </c>
      <c r="C1335" s="110" t="s">
        <v>513</v>
      </c>
      <c r="D1335" s="110" t="s">
        <v>509</v>
      </c>
      <c r="E1335" s="110" t="s">
        <v>41</v>
      </c>
      <c r="F1335" s="110" t="s">
        <v>41</v>
      </c>
      <c r="G1335" s="171">
        <v>144.6512939916885</v>
      </c>
      <c r="H1335" s="171">
        <v>144.29512931779351</v>
      </c>
      <c r="I1335" s="171">
        <v>165.91437909334849</v>
      </c>
      <c r="J1335" s="171">
        <v>165.52656385032179</v>
      </c>
      <c r="K1335" s="171">
        <v>12.70913686984658</v>
      </c>
      <c r="L1335" s="171">
        <v>197.44658586693001</v>
      </c>
      <c r="M1335" s="171">
        <v>175.1696129133295</v>
      </c>
      <c r="N1335" s="171">
        <v>205.419044893441</v>
      </c>
      <c r="O1335" s="171">
        <v>241.04285682303171</v>
      </c>
      <c r="P1335" s="171">
        <v>283.38193316235771</v>
      </c>
      <c r="Q1335" s="171">
        <v>333.00798860629078</v>
      </c>
      <c r="R1335" s="171">
        <v>390.86319729009551</v>
      </c>
      <c r="S1335" s="171">
        <v>457.87601655388443</v>
      </c>
      <c r="T1335" s="171">
        <v>534.16615494750454</v>
      </c>
      <c r="U1335" s="172">
        <v>0.1726649440934622</v>
      </c>
    </row>
    <row r="1336" spans="1:21" x14ac:dyDescent="0.15">
      <c r="A1336" s="110" t="s">
        <v>97</v>
      </c>
      <c r="B1336" s="110" t="s">
        <v>158</v>
      </c>
      <c r="C1336" s="110" t="s">
        <v>509</v>
      </c>
      <c r="D1336" s="110" t="s">
        <v>515</v>
      </c>
      <c r="E1336" s="110" t="s">
        <v>41</v>
      </c>
      <c r="F1336" s="110" t="s">
        <v>18</v>
      </c>
      <c r="G1336" s="171">
        <v>30.49823465687356</v>
      </c>
      <c r="H1336" s="171">
        <v>35.274100925748229</v>
      </c>
      <c r="I1336" s="171">
        <v>56.037306846097849</v>
      </c>
      <c r="J1336" s="171">
        <v>55.906322889843793</v>
      </c>
      <c r="K1336" s="171">
        <v>76.547363371209016</v>
      </c>
      <c r="L1336" s="171">
        <v>65.451906917214359</v>
      </c>
      <c r="M1336" s="171">
        <v>76.160701266664987</v>
      </c>
      <c r="N1336" s="171">
        <v>113.7365520445845</v>
      </c>
      <c r="O1336" s="171">
        <v>161.0346313238517</v>
      </c>
      <c r="P1336" s="171">
        <v>226.13576687558441</v>
      </c>
      <c r="Q1336" s="171">
        <v>316.32940606104802</v>
      </c>
      <c r="R1336" s="171">
        <v>440.93766892576349</v>
      </c>
      <c r="S1336" s="171">
        <v>610.77998956758449</v>
      </c>
      <c r="T1336" s="171">
        <v>840.97798444805017</v>
      </c>
      <c r="U1336" s="172">
        <v>0.40931368900967269</v>
      </c>
    </row>
    <row r="1337" spans="1:21" x14ac:dyDescent="0.15">
      <c r="A1337" s="110" t="s">
        <v>97</v>
      </c>
      <c r="B1337" s="110" t="s">
        <v>168</v>
      </c>
      <c r="C1337" s="110" t="s">
        <v>509</v>
      </c>
      <c r="D1337" s="110" t="s">
        <v>515</v>
      </c>
      <c r="E1337" s="110" t="s">
        <v>41</v>
      </c>
      <c r="F1337" s="110" t="s">
        <v>18</v>
      </c>
      <c r="G1337" s="171">
        <v>0</v>
      </c>
      <c r="H1337" s="171">
        <v>0</v>
      </c>
      <c r="I1337" s="171">
        <v>2.7469268061812668</v>
      </c>
      <c r="J1337" s="171">
        <v>3.8367084336167312</v>
      </c>
      <c r="K1337" s="171">
        <v>12.028871386904269</v>
      </c>
      <c r="L1337" s="171">
        <v>0</v>
      </c>
      <c r="M1337" s="171">
        <v>21.760200361904278</v>
      </c>
      <c r="N1337" s="171">
        <v>31.52067681755884</v>
      </c>
      <c r="O1337" s="171">
        <v>45.471554236383561</v>
      </c>
      <c r="P1337" s="171">
        <v>65.283714651589364</v>
      </c>
      <c r="Q1337" s="171">
        <v>93.463886487204675</v>
      </c>
      <c r="R1337" s="171">
        <v>133.44614014093591</v>
      </c>
      <c r="S1337" s="171">
        <v>185.79665121259589</v>
      </c>
      <c r="T1337" s="171">
        <v>249.94115958814189</v>
      </c>
      <c r="U1337" s="172">
        <v>0.41727313764618251</v>
      </c>
    </row>
    <row r="1338" spans="1:21" x14ac:dyDescent="0.15">
      <c r="A1338" s="110" t="s">
        <v>97</v>
      </c>
      <c r="B1338" s="110" t="s">
        <v>137</v>
      </c>
      <c r="C1338" s="110" t="s">
        <v>509</v>
      </c>
      <c r="D1338" s="110" t="s">
        <v>516</v>
      </c>
      <c r="E1338" s="110" t="s">
        <v>41</v>
      </c>
      <c r="F1338" s="110" t="s">
        <v>108</v>
      </c>
      <c r="G1338" s="171">
        <v>18.564</v>
      </c>
      <c r="H1338" s="171">
        <v>19.606513754631479</v>
      </c>
      <c r="I1338" s="171">
        <v>23.057560544636068</v>
      </c>
      <c r="J1338" s="171">
        <v>23.006075184591651</v>
      </c>
      <c r="K1338" s="171">
        <v>122.9642090113627</v>
      </c>
      <c r="L1338" s="171">
        <v>241.8124649872978</v>
      </c>
      <c r="M1338" s="171">
        <v>341.44130235237782</v>
      </c>
      <c r="N1338" s="171">
        <v>450.21884703024779</v>
      </c>
      <c r="O1338" s="171">
        <v>597.12734505924652</v>
      </c>
      <c r="P1338" s="171">
        <v>789.5993588861279</v>
      </c>
      <c r="Q1338" s="171">
        <v>1036.0478781070219</v>
      </c>
      <c r="R1338" s="171">
        <v>1349.518596535049</v>
      </c>
      <c r="S1338" s="171">
        <v>1745.714930302142</v>
      </c>
      <c r="T1338" s="171">
        <v>2241.984074874184</v>
      </c>
      <c r="U1338" s="172">
        <v>0.30845712250372942</v>
      </c>
    </row>
    <row r="1339" spans="1:21" x14ac:dyDescent="0.15">
      <c r="A1339" s="110" t="s">
        <v>97</v>
      </c>
      <c r="B1339" s="110" t="s">
        <v>172</v>
      </c>
      <c r="C1339" s="110" t="s">
        <v>509</v>
      </c>
      <c r="D1339" s="110" t="s">
        <v>515</v>
      </c>
      <c r="E1339" s="110" t="s">
        <v>41</v>
      </c>
      <c r="F1339" s="110" t="s">
        <v>18</v>
      </c>
      <c r="G1339" s="171">
        <v>5.5210417554079587</v>
      </c>
      <c r="H1339" s="171">
        <v>7.710426757439345</v>
      </c>
      <c r="I1339" s="171">
        <v>17.580331559560111</v>
      </c>
      <c r="J1339" s="171">
        <v>21.924048192095601</v>
      </c>
      <c r="K1339" s="171">
        <v>13.12240514935012</v>
      </c>
      <c r="L1339" s="171">
        <v>35.998548804467902</v>
      </c>
      <c r="M1339" s="171">
        <v>35.904330597142057</v>
      </c>
      <c r="N1339" s="171">
        <v>50.896037586615172</v>
      </c>
      <c r="O1339" s="171">
        <v>71.981165335333159</v>
      </c>
      <c r="P1339" s="171">
        <v>101.5730257757024</v>
      </c>
      <c r="Q1339" s="171">
        <v>143.01679503114539</v>
      </c>
      <c r="R1339" s="171">
        <v>200.9335823996812</v>
      </c>
      <c r="S1339" s="171">
        <v>275.4361092051019</v>
      </c>
      <c r="T1339" s="171">
        <v>364.88428512138512</v>
      </c>
      <c r="U1339" s="172">
        <v>0.39270242629437552</v>
      </c>
    </row>
    <row r="1340" spans="1:21" x14ac:dyDescent="0.15">
      <c r="A1340" s="110" t="s">
        <v>97</v>
      </c>
      <c r="B1340" s="110" t="s">
        <v>174</v>
      </c>
      <c r="C1340" s="110" t="s">
        <v>509</v>
      </c>
      <c r="D1340" s="110" t="s">
        <v>515</v>
      </c>
      <c r="E1340" s="110" t="s">
        <v>41</v>
      </c>
      <c r="F1340" s="110" t="s">
        <v>18</v>
      </c>
      <c r="G1340" s="171">
        <v>1.71373136087863</v>
      </c>
      <c r="H1340" s="171">
        <v>8.8119162942163936</v>
      </c>
      <c r="I1340" s="171">
        <v>14.284019392142589</v>
      </c>
      <c r="J1340" s="171">
        <v>18.635440963281269</v>
      </c>
      <c r="K1340" s="171">
        <v>22.964209011362701</v>
      </c>
      <c r="L1340" s="171">
        <v>64.361041801927456</v>
      </c>
      <c r="M1340" s="171">
        <v>76.160701266664987</v>
      </c>
      <c r="N1340" s="171">
        <v>109.7715677834896</v>
      </c>
      <c r="O1340" s="171">
        <v>157.39238821951031</v>
      </c>
      <c r="P1340" s="171">
        <v>224.62795903880721</v>
      </c>
      <c r="Q1340" s="171">
        <v>319.2333965118255</v>
      </c>
      <c r="R1340" s="171">
        <v>451.96023928810502</v>
      </c>
      <c r="S1340" s="171">
        <v>637.64824628464328</v>
      </c>
      <c r="T1340" s="171">
        <v>894.66070940162956</v>
      </c>
      <c r="U1340" s="172">
        <v>0.42182706136022441</v>
      </c>
    </row>
    <row r="1341" spans="1:21" x14ac:dyDescent="0.15">
      <c r="A1341" s="110" t="s">
        <v>97</v>
      </c>
      <c r="B1341" s="110" t="s">
        <v>175</v>
      </c>
      <c r="C1341" s="110" t="s">
        <v>509</v>
      </c>
      <c r="D1341" s="110" t="s">
        <v>515</v>
      </c>
      <c r="E1341" s="110" t="s">
        <v>41</v>
      </c>
      <c r="F1341" s="110" t="s">
        <v>18</v>
      </c>
      <c r="G1341" s="171">
        <v>4.4168334043263666</v>
      </c>
      <c r="H1341" s="171">
        <v>5.5074476838852462</v>
      </c>
      <c r="I1341" s="171">
        <v>6.5926243348350404</v>
      </c>
      <c r="J1341" s="171">
        <v>8.7696192768382417</v>
      </c>
      <c r="K1341" s="171">
        <v>10.93533762445843</v>
      </c>
      <c r="L1341" s="171">
        <v>21.817302305738121</v>
      </c>
      <c r="M1341" s="171">
        <v>21.760200361904278</v>
      </c>
      <c r="N1341" s="171">
        <v>31.04648182333359</v>
      </c>
      <c r="O1341" s="171">
        <v>44.147426364392707</v>
      </c>
      <c r="P1341" s="171">
        <v>62.528151335152373</v>
      </c>
      <c r="Q1341" s="171">
        <v>88.296812125686799</v>
      </c>
      <c r="R1341" s="171">
        <v>122.2449779167854</v>
      </c>
      <c r="S1341" s="171">
        <v>167.49638246206979</v>
      </c>
      <c r="T1341" s="171">
        <v>221.79339234162401</v>
      </c>
      <c r="U1341" s="172">
        <v>0.3932877419381553</v>
      </c>
    </row>
    <row r="1342" spans="1:21" x14ac:dyDescent="0.15">
      <c r="A1342" s="110" t="s">
        <v>97</v>
      </c>
      <c r="B1342" s="110" t="s">
        <v>177</v>
      </c>
      <c r="C1342" s="110" t="s">
        <v>509</v>
      </c>
      <c r="D1342" s="110" t="s">
        <v>515</v>
      </c>
      <c r="E1342" s="110" t="s">
        <v>41</v>
      </c>
      <c r="F1342" s="110" t="s">
        <v>18</v>
      </c>
      <c r="G1342" s="171">
        <v>0</v>
      </c>
      <c r="H1342" s="171">
        <v>0.57828200680795083</v>
      </c>
      <c r="I1342" s="171">
        <v>0.22524799810686391</v>
      </c>
      <c r="J1342" s="171">
        <v>1.09620240960478</v>
      </c>
      <c r="K1342" s="171">
        <v>1.093533762445843</v>
      </c>
      <c r="L1342" s="171">
        <v>4.363460461147624</v>
      </c>
      <c r="M1342" s="171">
        <v>16.320150271428211</v>
      </c>
      <c r="N1342" s="171">
        <v>26.019978713060318</v>
      </c>
      <c r="O1342" s="171">
        <v>41.113252509500313</v>
      </c>
      <c r="P1342" s="171">
        <v>64.735359080180302</v>
      </c>
      <c r="Q1342" s="171">
        <v>101.12137482979919</v>
      </c>
      <c r="R1342" s="171">
        <v>156.73882494617271</v>
      </c>
      <c r="S1342" s="171">
        <v>236.95614892191529</v>
      </c>
      <c r="T1342" s="171">
        <v>345.72759318429542</v>
      </c>
      <c r="U1342" s="172">
        <v>0.546785115320783</v>
      </c>
    </row>
    <row r="1343" spans="1:21" x14ac:dyDescent="0.15">
      <c r="A1343" s="110" t="s">
        <v>97</v>
      </c>
      <c r="B1343" s="110" t="s">
        <v>179</v>
      </c>
      <c r="C1343" s="110" t="s">
        <v>509</v>
      </c>
      <c r="D1343" s="110" t="s">
        <v>515</v>
      </c>
      <c r="E1343" s="110" t="s">
        <v>41</v>
      </c>
      <c r="F1343" s="110" t="s">
        <v>18</v>
      </c>
      <c r="G1343" s="171">
        <v>0</v>
      </c>
      <c r="H1343" s="171">
        <v>0</v>
      </c>
      <c r="I1343" s="171">
        <v>0</v>
      </c>
      <c r="J1343" s="171">
        <v>3.3982274697748189</v>
      </c>
      <c r="K1343" s="171">
        <v>3.3899546635821141</v>
      </c>
      <c r="L1343" s="171">
        <v>3.3816818573894092</v>
      </c>
      <c r="M1343" s="171">
        <v>25.024230416189919</v>
      </c>
      <c r="N1343" s="171">
        <v>38.22266233282447</v>
      </c>
      <c r="O1343" s="171">
        <v>58.434857061184793</v>
      </c>
      <c r="P1343" s="171">
        <v>88.630217284362232</v>
      </c>
      <c r="Q1343" s="171">
        <v>131.78893396251661</v>
      </c>
      <c r="R1343" s="171">
        <v>195.19808057955149</v>
      </c>
      <c r="S1343" s="171">
        <v>281.62285911711177</v>
      </c>
      <c r="T1343" s="171">
        <v>392.38289380573048</v>
      </c>
      <c r="U1343" s="172">
        <v>0.48171333963946128</v>
      </c>
    </row>
    <row r="1344" spans="1:21" x14ac:dyDescent="0.15">
      <c r="A1344" s="110" t="s">
        <v>97</v>
      </c>
      <c r="B1344" s="110" t="s">
        <v>157</v>
      </c>
      <c r="C1344" s="110" t="s">
        <v>509</v>
      </c>
      <c r="D1344" s="110" t="s">
        <v>515</v>
      </c>
      <c r="E1344" s="110" t="s">
        <v>41</v>
      </c>
      <c r="F1344" s="110" t="s">
        <v>18</v>
      </c>
      <c r="G1344" s="171">
        <v>0</v>
      </c>
      <c r="H1344" s="171">
        <v>0</v>
      </c>
      <c r="I1344" s="171">
        <v>22.502824396236939</v>
      </c>
      <c r="J1344" s="171">
        <v>27.405060240119511</v>
      </c>
      <c r="K1344" s="171">
        <v>21.870675248916861</v>
      </c>
      <c r="L1344" s="171">
        <v>32.725953458607179</v>
      </c>
      <c r="M1344" s="171">
        <v>261.12240434285138</v>
      </c>
      <c r="N1344" s="171">
        <v>364.41795501009187</v>
      </c>
      <c r="O1344" s="171">
        <v>508.11674610841777</v>
      </c>
      <c r="P1344" s="171">
        <v>702.80116959840791</v>
      </c>
      <c r="Q1344" s="171">
        <v>973.28785125296645</v>
      </c>
      <c r="R1344" s="171">
        <v>1345.1679303019901</v>
      </c>
      <c r="S1344" s="171">
        <v>1850.30982046083</v>
      </c>
      <c r="T1344" s="171">
        <v>2532.0386439552731</v>
      </c>
      <c r="U1344" s="172">
        <v>0.3833962659201664</v>
      </c>
    </row>
    <row r="1345" spans="1:21" x14ac:dyDescent="0.15">
      <c r="A1345" s="110" t="s">
        <v>97</v>
      </c>
      <c r="B1345" s="110" t="s">
        <v>186</v>
      </c>
      <c r="C1345" s="110" t="s">
        <v>509</v>
      </c>
      <c r="D1345" s="110" t="s">
        <v>515</v>
      </c>
      <c r="E1345" s="110" t="s">
        <v>41</v>
      </c>
      <c r="F1345" s="110" t="s">
        <v>18</v>
      </c>
      <c r="G1345" s="171">
        <v>3.9475448551166901</v>
      </c>
      <c r="H1345" s="171">
        <v>11.32992137528873</v>
      </c>
      <c r="I1345" s="171">
        <v>9.3933909064174603</v>
      </c>
      <c r="J1345" s="171">
        <v>9.8888419370447238</v>
      </c>
      <c r="K1345" s="171">
        <v>22.964209011362701</v>
      </c>
      <c r="L1345" s="171">
        <v>30.544223228033371</v>
      </c>
      <c r="M1345" s="171">
        <v>30.46428050666599</v>
      </c>
      <c r="N1345" s="171">
        <v>43.501260197578347</v>
      </c>
      <c r="O1345" s="171">
        <v>61.421354513830877</v>
      </c>
      <c r="P1345" s="171">
        <v>86.46277640590084</v>
      </c>
      <c r="Q1345" s="171">
        <v>121.3610189643655</v>
      </c>
      <c r="R1345" s="171">
        <v>180.33085021532531</v>
      </c>
      <c r="S1345" s="171">
        <v>230.124562334335</v>
      </c>
      <c r="T1345" s="171">
        <v>284.11325887268282</v>
      </c>
      <c r="U1345" s="172">
        <v>0.37571557374740427</v>
      </c>
    </row>
    <row r="1346" spans="1:21" x14ac:dyDescent="0.15">
      <c r="A1346" s="110" t="s">
        <v>97</v>
      </c>
      <c r="B1346" s="110" t="s">
        <v>30</v>
      </c>
      <c r="C1346" s="110" t="s">
        <v>509</v>
      </c>
      <c r="D1346" s="110" t="s">
        <v>509</v>
      </c>
      <c r="E1346" s="110" t="s">
        <v>41</v>
      </c>
      <c r="F1346" s="110" t="s">
        <v>41</v>
      </c>
      <c r="G1346" s="171">
        <v>287.09417128121379</v>
      </c>
      <c r="H1346" s="171">
        <v>440.5958147108197</v>
      </c>
      <c r="I1346" s="171">
        <v>450.49599621372778</v>
      </c>
      <c r="J1346" s="171">
        <v>701.56954214705934</v>
      </c>
      <c r="K1346" s="171">
        <v>888.92627034088116</v>
      </c>
      <c r="L1346" s="171">
        <v>1325.413208369692</v>
      </c>
      <c r="M1346" s="171">
        <v>1879.6936246094911</v>
      </c>
      <c r="N1346" s="171">
        <v>2384.6138436687261</v>
      </c>
      <c r="O1346" s="171">
        <v>3000.8146169436918</v>
      </c>
      <c r="P1346" s="171">
        <v>3768.1346968743642</v>
      </c>
      <c r="Q1346" s="171">
        <v>4720.6475406679219</v>
      </c>
      <c r="R1346" s="171">
        <v>5899.7101873522088</v>
      </c>
      <c r="S1346" s="171">
        <v>7355.0751106870057</v>
      </c>
      <c r="T1346" s="171">
        <v>9131.2059579968172</v>
      </c>
      <c r="U1346" s="172">
        <v>0.25332300129408591</v>
      </c>
    </row>
    <row r="1347" spans="1:21" x14ac:dyDescent="0.15">
      <c r="A1347" s="110" t="s">
        <v>97</v>
      </c>
      <c r="B1347" s="110" t="s">
        <v>190</v>
      </c>
      <c r="C1347" s="110" t="s">
        <v>509</v>
      </c>
      <c r="D1347" s="110" t="s">
        <v>515</v>
      </c>
      <c r="E1347" s="110" t="s">
        <v>41</v>
      </c>
      <c r="F1347" s="110" t="s">
        <v>18</v>
      </c>
      <c r="G1347" s="171">
        <v>0</v>
      </c>
      <c r="H1347" s="171">
        <v>0</v>
      </c>
      <c r="I1347" s="171">
        <v>2.197541444945013</v>
      </c>
      <c r="J1347" s="171">
        <v>2.740506024011951</v>
      </c>
      <c r="K1347" s="171">
        <v>3.2806012873375292</v>
      </c>
      <c r="L1347" s="171">
        <v>46.907199957336957</v>
      </c>
      <c r="M1347" s="171">
        <v>57.664530959046353</v>
      </c>
      <c r="N1347" s="171">
        <v>78.895374682186457</v>
      </c>
      <c r="O1347" s="171">
        <v>107.74110408954709</v>
      </c>
      <c r="P1347" s="171">
        <v>146.8079377772988</v>
      </c>
      <c r="Q1347" s="171">
        <v>199.57897565334909</v>
      </c>
      <c r="R1347" s="171">
        <v>263.61409892793512</v>
      </c>
      <c r="S1347" s="171">
        <v>338.94517281448071</v>
      </c>
      <c r="T1347" s="171">
        <v>433.6641714833799</v>
      </c>
      <c r="U1347" s="172">
        <v>0.33406756574907548</v>
      </c>
    </row>
    <row r="1348" spans="1:21" x14ac:dyDescent="0.15">
      <c r="A1348" s="110" t="s">
        <v>97</v>
      </c>
      <c r="B1348" s="110" t="s">
        <v>191</v>
      </c>
      <c r="C1348" s="110" t="s">
        <v>509</v>
      </c>
      <c r="D1348" s="110" t="s">
        <v>515</v>
      </c>
      <c r="E1348" s="110" t="s">
        <v>41</v>
      </c>
      <c r="F1348" s="110" t="s">
        <v>18</v>
      </c>
      <c r="G1348" s="171">
        <v>5.6568593825909934</v>
      </c>
      <c r="H1348" s="171">
        <v>7.8778531670294569</v>
      </c>
      <c r="I1348" s="171">
        <v>14.284019392142589</v>
      </c>
      <c r="J1348" s="171">
        <v>18.635440963281269</v>
      </c>
      <c r="K1348" s="171">
        <v>34.993080398266983</v>
      </c>
      <c r="L1348" s="171">
        <v>55.634120879632214</v>
      </c>
      <c r="M1348" s="171">
        <v>71.808661194284127</v>
      </c>
      <c r="N1348" s="171">
        <v>103.85793872598261</v>
      </c>
      <c r="O1348" s="171">
        <v>149.77314238672281</v>
      </c>
      <c r="P1348" s="171">
        <v>214.93917186994281</v>
      </c>
      <c r="Q1348" s="171">
        <v>307.36726132086221</v>
      </c>
      <c r="R1348" s="171">
        <v>438.19764421656998</v>
      </c>
      <c r="S1348" s="171">
        <v>609.0307909123768</v>
      </c>
      <c r="T1348" s="171">
        <v>817.87598984790191</v>
      </c>
      <c r="U1348" s="172">
        <v>0.41556589229879681</v>
      </c>
    </row>
    <row r="1349" spans="1:21" x14ac:dyDescent="0.15">
      <c r="A1349" s="110" t="s">
        <v>97</v>
      </c>
      <c r="B1349" s="110" t="s">
        <v>31</v>
      </c>
      <c r="C1349" s="110" t="s">
        <v>509</v>
      </c>
      <c r="D1349" s="110" t="s">
        <v>509</v>
      </c>
      <c r="E1349" s="110" t="s">
        <v>41</v>
      </c>
      <c r="F1349" s="110" t="s">
        <v>41</v>
      </c>
      <c r="G1349" s="171">
        <v>44.16833404326367</v>
      </c>
      <c r="H1349" s="171">
        <v>110.1489536777049</v>
      </c>
      <c r="I1349" s="171">
        <v>164.81560837087599</v>
      </c>
      <c r="J1349" s="171">
        <v>219.24048192095611</v>
      </c>
      <c r="K1349" s="171">
        <v>219.80028625161449</v>
      </c>
      <c r="L1349" s="171">
        <v>219.26388817266809</v>
      </c>
      <c r="M1349" s="171">
        <v>218.69001363713801</v>
      </c>
      <c r="N1349" s="171">
        <v>285.28857296338617</v>
      </c>
      <c r="O1349" s="171">
        <v>371.58914822577339</v>
      </c>
      <c r="P1349" s="171">
        <v>473.37238493702608</v>
      </c>
      <c r="Q1349" s="171">
        <v>583.53628723713462</v>
      </c>
      <c r="R1349" s="171">
        <v>717.98751069924572</v>
      </c>
      <c r="S1349" s="171">
        <v>881.81185443454217</v>
      </c>
      <c r="T1349" s="171">
        <v>1078.5759052521259</v>
      </c>
      <c r="U1349" s="172">
        <v>0.25603895511455738</v>
      </c>
    </row>
    <row r="1350" spans="1:21" x14ac:dyDescent="0.15">
      <c r="A1350" s="110" t="s">
        <v>97</v>
      </c>
      <c r="B1350" s="110" t="s">
        <v>66</v>
      </c>
      <c r="C1350" s="110" t="s">
        <v>509</v>
      </c>
      <c r="D1350" s="110" t="s">
        <v>515</v>
      </c>
      <c r="E1350" s="110" t="s">
        <v>41</v>
      </c>
      <c r="F1350" s="110" t="s">
        <v>18</v>
      </c>
      <c r="G1350" s="171">
        <v>16.183277593451809</v>
      </c>
      <c r="H1350" s="171">
        <v>36.470318562688099</v>
      </c>
      <c r="I1350" s="171">
        <v>48.268997838217217</v>
      </c>
      <c r="J1350" s="171">
        <v>154.48780558560171</v>
      </c>
      <c r="K1350" s="171">
        <v>176.0589357537807</v>
      </c>
      <c r="L1350" s="171">
        <v>143.44876266022811</v>
      </c>
      <c r="M1350" s="171">
        <v>155.5854325876156</v>
      </c>
      <c r="N1350" s="171">
        <v>216.45345907656889</v>
      </c>
      <c r="O1350" s="171">
        <v>300.05705318263819</v>
      </c>
      <c r="P1350" s="171">
        <v>414.71295885079218</v>
      </c>
      <c r="Q1350" s="171">
        <v>571.76892663216654</v>
      </c>
      <c r="R1350" s="171">
        <v>786.58807075060076</v>
      </c>
      <c r="S1350" s="171">
        <v>1062.780326241721</v>
      </c>
      <c r="T1350" s="171">
        <v>1379.1684380474139</v>
      </c>
      <c r="U1350" s="172">
        <v>0.36577242402088311</v>
      </c>
    </row>
    <row r="1351" spans="1:21" x14ac:dyDescent="0.15">
      <c r="A1351" s="110" t="s">
        <v>97</v>
      </c>
      <c r="B1351" s="110" t="s">
        <v>195</v>
      </c>
      <c r="C1351" s="110" t="s">
        <v>509</v>
      </c>
      <c r="D1351" s="110" t="s">
        <v>515</v>
      </c>
      <c r="E1351" s="110" t="s">
        <v>41</v>
      </c>
      <c r="F1351" s="110" t="s">
        <v>18</v>
      </c>
      <c r="G1351" s="171">
        <v>13.740768720859331</v>
      </c>
      <c r="H1351" s="171">
        <v>8.4396128307857499</v>
      </c>
      <c r="I1351" s="171">
        <v>8.7615977409957697</v>
      </c>
      <c r="J1351" s="171">
        <v>11.200996221341651</v>
      </c>
      <c r="K1351" s="171">
        <v>15.63753280297556</v>
      </c>
      <c r="L1351" s="171">
        <v>22.14456184032419</v>
      </c>
      <c r="M1351" s="171">
        <v>28.397061472285088</v>
      </c>
      <c r="N1351" s="171">
        <v>40.395369376678602</v>
      </c>
      <c r="O1351" s="171">
        <v>57.319434710219532</v>
      </c>
      <c r="P1351" s="171">
        <v>80.882523598311337</v>
      </c>
      <c r="Q1351" s="171">
        <v>113.8138460813456</v>
      </c>
      <c r="R1351" s="171">
        <v>159.80389715833971</v>
      </c>
      <c r="S1351" s="171">
        <v>218.90557585858221</v>
      </c>
      <c r="T1351" s="171">
        <v>289.79879787397562</v>
      </c>
      <c r="U1351" s="172">
        <v>0.39353408854198529</v>
      </c>
    </row>
    <row r="1352" spans="1:21" x14ac:dyDescent="0.15">
      <c r="A1352" s="110" t="s">
        <v>97</v>
      </c>
      <c r="B1352" s="110" t="s">
        <v>196</v>
      </c>
      <c r="C1352" s="110" t="s">
        <v>509</v>
      </c>
      <c r="D1352" s="110" t="s">
        <v>515</v>
      </c>
      <c r="E1352" s="110" t="s">
        <v>41</v>
      </c>
      <c r="F1352" s="110" t="s">
        <v>18</v>
      </c>
      <c r="G1352" s="171">
        <v>0.51345688325294014</v>
      </c>
      <c r="H1352" s="171">
        <v>0.68512649187532459</v>
      </c>
      <c r="I1352" s="171">
        <v>0.68343538937789927</v>
      </c>
      <c r="J1352" s="171">
        <v>1.3636757975483469</v>
      </c>
      <c r="K1352" s="171">
        <v>1.640300643668765</v>
      </c>
      <c r="L1352" s="171">
        <v>3.2725953458607182</v>
      </c>
      <c r="M1352" s="171">
        <v>5.4400500904760696</v>
      </c>
      <c r="N1352" s="171">
        <v>7.7611885204125199</v>
      </c>
      <c r="O1352" s="171">
        <v>11.1573007886672</v>
      </c>
      <c r="P1352" s="171">
        <v>16.0024652174124</v>
      </c>
      <c r="Q1352" s="171">
        <v>22.88234703099949</v>
      </c>
      <c r="R1352" s="171">
        <v>32.467040877568181</v>
      </c>
      <c r="S1352" s="171">
        <v>44.911873025991113</v>
      </c>
      <c r="T1352" s="171">
        <v>60.03274507474412</v>
      </c>
      <c r="U1352" s="172">
        <v>0.40918927473468703</v>
      </c>
    </row>
    <row r="1353" spans="1:21" x14ac:dyDescent="0.15">
      <c r="A1353" s="110" t="s">
        <v>97</v>
      </c>
      <c r="B1353" s="110" t="s">
        <v>208</v>
      </c>
      <c r="C1353" s="110" t="s">
        <v>509</v>
      </c>
      <c r="D1353" s="110" t="s">
        <v>515</v>
      </c>
      <c r="E1353" s="110" t="s">
        <v>41</v>
      </c>
      <c r="F1353" s="110" t="s">
        <v>18</v>
      </c>
      <c r="G1353" s="171">
        <v>4.7988894938005977</v>
      </c>
      <c r="H1353" s="171">
        <v>4.7958854431272728</v>
      </c>
      <c r="I1353" s="171">
        <v>9.8889365022525606</v>
      </c>
      <c r="J1353" s="171">
        <v>2.19240481920956</v>
      </c>
      <c r="K1353" s="171">
        <v>3.2806012873375292</v>
      </c>
      <c r="L1353" s="171">
        <v>6.5451906917214364</v>
      </c>
      <c r="M1353" s="171">
        <v>6.5280601085712844</v>
      </c>
      <c r="N1353" s="171">
        <v>9.3141530312654552</v>
      </c>
      <c r="O1353" s="171">
        <v>13.12625026413051</v>
      </c>
      <c r="P1353" s="171">
        <v>18.484074785291739</v>
      </c>
      <c r="Q1353" s="171">
        <v>25.963971068422069</v>
      </c>
      <c r="R1353" s="171">
        <v>36.177144023651181</v>
      </c>
      <c r="S1353" s="171">
        <v>49.4509463768579</v>
      </c>
      <c r="T1353" s="171">
        <v>65.327916970276632</v>
      </c>
      <c r="U1353" s="172">
        <v>0.38963932357008813</v>
      </c>
    </row>
    <row r="1354" spans="1:21" x14ac:dyDescent="0.15">
      <c r="A1354" s="110" t="s">
        <v>97</v>
      </c>
      <c r="B1354" s="110" t="s">
        <v>212</v>
      </c>
      <c r="C1354" s="110" t="s">
        <v>509</v>
      </c>
      <c r="D1354" s="110" t="s">
        <v>515</v>
      </c>
      <c r="E1354" s="110" t="s">
        <v>41</v>
      </c>
      <c r="F1354" s="110" t="s">
        <v>18</v>
      </c>
      <c r="G1354" s="171">
        <v>0</v>
      </c>
      <c r="H1354" s="171">
        <v>0</v>
      </c>
      <c r="I1354" s="171">
        <v>0</v>
      </c>
      <c r="J1354" s="171">
        <v>0</v>
      </c>
      <c r="K1354" s="171">
        <v>0</v>
      </c>
      <c r="L1354" s="171">
        <v>32.725953458607179</v>
      </c>
      <c r="M1354" s="171">
        <v>65.280601085712846</v>
      </c>
      <c r="N1354" s="171">
        <v>93.940170165914964</v>
      </c>
      <c r="O1354" s="171">
        <v>134.8445850673364</v>
      </c>
      <c r="P1354" s="171">
        <v>192.99296634378919</v>
      </c>
      <c r="Q1354" s="171">
        <v>275.43861253020702</v>
      </c>
      <c r="R1354" s="171">
        <v>391.20420201660181</v>
      </c>
      <c r="S1354" s="171">
        <v>541.74129463631664</v>
      </c>
      <c r="T1354" s="171">
        <v>724.90677115307642</v>
      </c>
      <c r="U1354" s="172">
        <v>0.41044728383620632</v>
      </c>
    </row>
    <row r="1355" spans="1:21" x14ac:dyDescent="0.15">
      <c r="A1355" s="110" t="s">
        <v>97</v>
      </c>
      <c r="B1355" s="110" t="s">
        <v>214</v>
      </c>
      <c r="C1355" s="110" t="s">
        <v>509</v>
      </c>
      <c r="D1355" s="110" t="s">
        <v>515</v>
      </c>
      <c r="E1355" s="110" t="s">
        <v>41</v>
      </c>
      <c r="F1355" s="110" t="s">
        <v>18</v>
      </c>
      <c r="G1355" s="171">
        <v>5.1456109160402166</v>
      </c>
      <c r="H1355" s="171">
        <v>6.8512649187532464</v>
      </c>
      <c r="I1355" s="171">
        <v>10.987707224725071</v>
      </c>
      <c r="J1355" s="171">
        <v>16.443036144071701</v>
      </c>
      <c r="K1355" s="171">
        <v>18.590073961579328</v>
      </c>
      <c r="L1355" s="171">
        <v>10.90865115286906</v>
      </c>
      <c r="M1355" s="171">
        <v>21.760200361904278</v>
      </c>
      <c r="N1355" s="171">
        <v>30.728178879998261</v>
      </c>
      <c r="O1355" s="171">
        <v>43.376530869025977</v>
      </c>
      <c r="P1355" s="171">
        <v>61.108097951422948</v>
      </c>
      <c r="Q1355" s="171">
        <v>85.17624749367522</v>
      </c>
      <c r="R1355" s="171">
        <v>118.51213191850751</v>
      </c>
      <c r="S1355" s="171">
        <v>161.34179077609161</v>
      </c>
      <c r="T1355" s="171">
        <v>212.29538371586119</v>
      </c>
      <c r="U1355" s="172">
        <v>0.38460335661699552</v>
      </c>
    </row>
    <row r="1356" spans="1:21" x14ac:dyDescent="0.15">
      <c r="A1356" s="110" t="s">
        <v>97</v>
      </c>
      <c r="B1356" s="110" t="s">
        <v>219</v>
      </c>
      <c r="C1356" s="110" t="s">
        <v>509</v>
      </c>
      <c r="D1356" s="110" t="s">
        <v>515</v>
      </c>
      <c r="E1356" s="110" t="s">
        <v>41</v>
      </c>
      <c r="F1356" s="110" t="s">
        <v>18</v>
      </c>
      <c r="G1356" s="171">
        <v>2.7605208777039789</v>
      </c>
      <c r="H1356" s="171">
        <v>3.3044686103311478</v>
      </c>
      <c r="I1356" s="171">
        <v>2.7469268061812668</v>
      </c>
      <c r="J1356" s="171">
        <v>3.2886072288143411</v>
      </c>
      <c r="K1356" s="171">
        <v>5.4676688122292152</v>
      </c>
      <c r="L1356" s="171">
        <v>10.90865115286906</v>
      </c>
      <c r="M1356" s="171">
        <v>233.92215389047101</v>
      </c>
      <c r="N1356" s="171">
        <v>334.01926765805621</v>
      </c>
      <c r="O1356" s="171">
        <v>469.97577194467482</v>
      </c>
      <c r="P1356" s="171">
        <v>660.54108777198746</v>
      </c>
      <c r="Q1356" s="171">
        <v>918.92097989482579</v>
      </c>
      <c r="R1356" s="171">
        <v>1276.9971423412489</v>
      </c>
      <c r="S1356" s="171">
        <v>1733.2000224749861</v>
      </c>
      <c r="T1356" s="171">
        <v>2273.717761838665</v>
      </c>
      <c r="U1356" s="172">
        <v>0.38386915227289609</v>
      </c>
    </row>
    <row r="1357" spans="1:21" x14ac:dyDescent="0.15">
      <c r="A1357" s="110" t="s">
        <v>97</v>
      </c>
      <c r="B1357" s="110" t="s">
        <v>113</v>
      </c>
      <c r="C1357" s="110" t="s">
        <v>509</v>
      </c>
      <c r="D1357" s="110" t="s">
        <v>509</v>
      </c>
      <c r="E1357" s="110" t="s">
        <v>41</v>
      </c>
      <c r="F1357" s="110" t="s">
        <v>41</v>
      </c>
      <c r="G1357" s="171">
        <v>55.210417554079577</v>
      </c>
      <c r="H1357" s="171">
        <v>77.104267574393447</v>
      </c>
      <c r="I1357" s="171">
        <v>110.9758429697232</v>
      </c>
      <c r="J1357" s="171">
        <v>109.620240960478</v>
      </c>
      <c r="K1357" s="171">
        <v>109.3533762445843</v>
      </c>
      <c r="L1357" s="171">
        <v>109.08651152869059</v>
      </c>
      <c r="M1357" s="171">
        <v>108.8010018095214</v>
      </c>
      <c r="N1357" s="171">
        <v>141.93461341462</v>
      </c>
      <c r="O1357" s="171">
        <v>184.8702229978972</v>
      </c>
      <c r="P1357" s="171">
        <v>235.50864922240109</v>
      </c>
      <c r="Q1357" s="171">
        <v>290.31656081449478</v>
      </c>
      <c r="R1357" s="171">
        <v>357.20771676579392</v>
      </c>
      <c r="S1357" s="171">
        <v>438.71236539031952</v>
      </c>
      <c r="T1357" s="171">
        <v>536.60492798613234</v>
      </c>
      <c r="U1357" s="172">
        <v>0.25603895511455738</v>
      </c>
    </row>
    <row r="1358" spans="1:21" x14ac:dyDescent="0.15">
      <c r="A1358" s="110" t="s">
        <v>97</v>
      </c>
      <c r="B1358" s="110" t="s">
        <v>222</v>
      </c>
      <c r="C1358" s="110" t="s">
        <v>509</v>
      </c>
      <c r="D1358" s="110" t="s">
        <v>515</v>
      </c>
      <c r="E1358" s="110" t="s">
        <v>41</v>
      </c>
      <c r="F1358" s="110" t="s">
        <v>18</v>
      </c>
      <c r="G1358" s="171">
        <v>0</v>
      </c>
      <c r="H1358" s="171">
        <v>0</v>
      </c>
      <c r="I1358" s="171">
        <v>0</v>
      </c>
      <c r="J1358" s="171">
        <v>0</v>
      </c>
      <c r="K1358" s="171">
        <v>27.338344061146081</v>
      </c>
      <c r="L1358" s="171">
        <v>32.725953458607179</v>
      </c>
      <c r="M1358" s="171">
        <v>54.400500904760698</v>
      </c>
      <c r="N1358" s="171">
        <v>80.35026474387044</v>
      </c>
      <c r="O1358" s="171">
        <v>117.7225018033634</v>
      </c>
      <c r="P1358" s="171">
        <v>173.65211812774481</v>
      </c>
      <c r="Q1358" s="171">
        <v>255.24505757649499</v>
      </c>
      <c r="R1358" s="171">
        <v>373.31967341719383</v>
      </c>
      <c r="S1358" s="171">
        <v>532.27750969401097</v>
      </c>
      <c r="T1358" s="171">
        <v>733.02163657189089</v>
      </c>
      <c r="U1358" s="172">
        <v>0.44997037113310051</v>
      </c>
    </row>
    <row r="1359" spans="1:21" x14ac:dyDescent="0.15">
      <c r="A1359" s="110" t="s">
        <v>97</v>
      </c>
      <c r="B1359" s="110" t="s">
        <v>67</v>
      </c>
      <c r="C1359" s="110" t="s">
        <v>509</v>
      </c>
      <c r="D1359" s="110" t="s">
        <v>515</v>
      </c>
      <c r="E1359" s="110" t="s">
        <v>41</v>
      </c>
      <c r="F1359" s="110" t="s">
        <v>18</v>
      </c>
      <c r="G1359" s="171">
        <v>16.563125266223871</v>
      </c>
      <c r="H1359" s="171">
        <v>0</v>
      </c>
      <c r="I1359" s="171">
        <v>43.950828898900269</v>
      </c>
      <c r="J1359" s="171">
        <v>87.696192768382417</v>
      </c>
      <c r="K1359" s="171">
        <v>120.2887138690427</v>
      </c>
      <c r="L1359" s="171">
        <v>152.7211161401668</v>
      </c>
      <c r="M1359" s="171">
        <v>261.12240434285138</v>
      </c>
      <c r="N1359" s="171">
        <v>411.15241852761932</v>
      </c>
      <c r="O1359" s="171">
        <v>640.62695754580579</v>
      </c>
      <c r="P1359" s="171">
        <v>987.73630324996725</v>
      </c>
      <c r="Q1359" s="171">
        <v>1507.2381591358089</v>
      </c>
      <c r="R1359" s="171">
        <v>2233.5222260022028</v>
      </c>
      <c r="S1359" s="171">
        <v>3177.2710226372401</v>
      </c>
      <c r="T1359" s="171">
        <v>4491.0759224347112</v>
      </c>
      <c r="U1359" s="172">
        <v>0.50141549791023743</v>
      </c>
    </row>
    <row r="1360" spans="1:21" x14ac:dyDescent="0.15">
      <c r="A1360" s="110" t="s">
        <v>97</v>
      </c>
      <c r="B1360" s="110" t="s">
        <v>68</v>
      </c>
      <c r="C1360" s="110" t="s">
        <v>509</v>
      </c>
      <c r="D1360" s="110" t="s">
        <v>515</v>
      </c>
      <c r="E1360" s="110" t="s">
        <v>41</v>
      </c>
      <c r="F1360" s="110" t="s">
        <v>18</v>
      </c>
      <c r="G1360" s="171">
        <v>33.126250532447749</v>
      </c>
      <c r="H1360" s="171">
        <v>46.813305313024593</v>
      </c>
      <c r="I1360" s="171">
        <v>10.987707224725071</v>
      </c>
      <c r="J1360" s="171">
        <v>27.405060240119511</v>
      </c>
      <c r="K1360" s="171">
        <v>87.482700995667443</v>
      </c>
      <c r="L1360" s="171">
        <v>425.43739496189329</v>
      </c>
      <c r="M1360" s="171">
        <v>424.32390705713351</v>
      </c>
      <c r="N1360" s="171">
        <v>606.6119238579879</v>
      </c>
      <c r="O1360" s="171">
        <v>867.17483002281665</v>
      </c>
      <c r="P1360" s="171">
        <v>1235.857886997054</v>
      </c>
      <c r="Q1360" s="171">
        <v>1749.9441070427549</v>
      </c>
      <c r="R1360" s="171">
        <v>2471.426263470029</v>
      </c>
      <c r="S1360" s="171">
        <v>3338.2972267089158</v>
      </c>
      <c r="T1360" s="171">
        <v>4434.0632688278874</v>
      </c>
      <c r="U1360" s="172">
        <v>0.39825487005986759</v>
      </c>
    </row>
    <row r="1361" spans="1:21" x14ac:dyDescent="0.15">
      <c r="A1361" s="110" t="s">
        <v>97</v>
      </c>
      <c r="B1361" s="110" t="s">
        <v>229</v>
      </c>
      <c r="C1361" s="110" t="s">
        <v>509</v>
      </c>
      <c r="D1361" s="110" t="s">
        <v>515</v>
      </c>
      <c r="E1361" s="110" t="s">
        <v>41</v>
      </c>
      <c r="F1361" s="110" t="s">
        <v>18</v>
      </c>
      <c r="G1361" s="171">
        <v>8.5796988879039677</v>
      </c>
      <c r="H1361" s="171">
        <v>8.5629796589047817</v>
      </c>
      <c r="I1361" s="171">
        <v>16.40684442795947</v>
      </c>
      <c r="J1361" s="171">
        <v>27.330518476266381</v>
      </c>
      <c r="K1361" s="171">
        <v>45.92841802272541</v>
      </c>
      <c r="L1361" s="171">
        <v>52.361525533771477</v>
      </c>
      <c r="M1361" s="171">
        <v>69.632641158093705</v>
      </c>
      <c r="N1361" s="171">
        <v>99.772645776087785</v>
      </c>
      <c r="O1361" s="171">
        <v>142.5820463132398</v>
      </c>
      <c r="P1361" s="171">
        <v>203.03712040849749</v>
      </c>
      <c r="Q1361" s="171">
        <v>288.56072018953648</v>
      </c>
      <c r="R1361" s="171">
        <v>408.77703302086621</v>
      </c>
      <c r="S1361" s="171">
        <v>564.42797499125095</v>
      </c>
      <c r="T1361" s="171">
        <v>753.09657680760517</v>
      </c>
      <c r="U1361" s="172">
        <v>0.4051402895434828</v>
      </c>
    </row>
    <row r="1362" spans="1:21" x14ac:dyDescent="0.15">
      <c r="A1362" s="110" t="s">
        <v>97</v>
      </c>
      <c r="B1362" s="110" t="s">
        <v>33</v>
      </c>
      <c r="C1362" s="110" t="s">
        <v>509</v>
      </c>
      <c r="D1362" s="110" t="s">
        <v>515</v>
      </c>
      <c r="E1362" s="110" t="s">
        <v>41</v>
      </c>
      <c r="F1362" s="110" t="s">
        <v>18</v>
      </c>
      <c r="G1362" s="171">
        <v>22.084167021631831</v>
      </c>
      <c r="H1362" s="171">
        <v>55.074476838852462</v>
      </c>
      <c r="I1362" s="171">
        <v>43.950828898900269</v>
      </c>
      <c r="J1362" s="171">
        <v>10.9620240960478</v>
      </c>
      <c r="K1362" s="171">
        <v>32.806012873375288</v>
      </c>
      <c r="L1362" s="171">
        <v>21.817302305738121</v>
      </c>
      <c r="M1362" s="171">
        <v>21.760200361904278</v>
      </c>
      <c r="N1362" s="171">
        <v>29.761365884823672</v>
      </c>
      <c r="O1362" s="171">
        <v>40.498630483698321</v>
      </c>
      <c r="P1362" s="171">
        <v>54.776384924722073</v>
      </c>
      <c r="Q1362" s="171">
        <v>73.665097544861553</v>
      </c>
      <c r="R1362" s="171">
        <v>98.535925771879477</v>
      </c>
      <c r="S1362" s="171">
        <v>131.15544826576999</v>
      </c>
      <c r="T1362" s="171">
        <v>173.6273569383147</v>
      </c>
      <c r="U1362" s="172">
        <v>0.3453979203672477</v>
      </c>
    </row>
    <row r="1363" spans="1:21" x14ac:dyDescent="0.15">
      <c r="A1363" s="110" t="s">
        <v>97</v>
      </c>
      <c r="B1363" s="110" t="s">
        <v>34</v>
      </c>
      <c r="C1363" s="110" t="s">
        <v>509</v>
      </c>
      <c r="D1363" s="110" t="s">
        <v>509</v>
      </c>
      <c r="E1363" s="110" t="s">
        <v>41</v>
      </c>
      <c r="F1363" s="110" t="s">
        <v>41</v>
      </c>
      <c r="G1363" s="171">
        <v>1617.477676361056</v>
      </c>
      <c r="H1363" s="171">
        <v>2831.264895682637</v>
      </c>
      <c r="I1363" s="171">
        <v>3660.9958763883101</v>
      </c>
      <c r="J1363" s="171">
        <v>5776.6906119022551</v>
      </c>
      <c r="K1363" s="171">
        <v>9345.8733450479413</v>
      </c>
      <c r="L1363" s="171">
        <v>12254.85030727612</v>
      </c>
      <c r="M1363" s="171">
        <v>14353.393887910281</v>
      </c>
      <c r="N1363" s="171">
        <v>17756.099732209241</v>
      </c>
      <c r="O1363" s="171">
        <v>21978.543083610501</v>
      </c>
      <c r="P1363" s="171">
        <v>27213.35105685977</v>
      </c>
      <c r="Q1363" s="171">
        <v>33700.73818917662</v>
      </c>
      <c r="R1363" s="171">
        <v>41668.555677276658</v>
      </c>
      <c r="S1363" s="171">
        <v>52316.49488214658</v>
      </c>
      <c r="T1363" s="171">
        <v>65707.091581268032</v>
      </c>
      <c r="U1363" s="172">
        <v>0.24273824265330421</v>
      </c>
    </row>
    <row r="1364" spans="1:21" x14ac:dyDescent="0.15">
      <c r="A1364" s="110" t="s">
        <v>97</v>
      </c>
      <c r="B1364" s="110" t="s">
        <v>234</v>
      </c>
      <c r="C1364" s="110" t="s">
        <v>509</v>
      </c>
      <c r="D1364" s="110" t="s">
        <v>515</v>
      </c>
      <c r="E1364" s="110" t="s">
        <v>41</v>
      </c>
      <c r="F1364" s="110" t="s">
        <v>18</v>
      </c>
      <c r="G1364" s="171">
        <v>14.765474070663039</v>
      </c>
      <c r="H1364" s="171">
        <v>14.7291180857827</v>
      </c>
      <c r="I1364" s="171">
        <v>18.280248509775099</v>
      </c>
      <c r="J1364" s="171">
        <v>30.82740416290563</v>
      </c>
      <c r="K1364" s="171">
        <v>30.072178467260681</v>
      </c>
      <c r="L1364" s="171">
        <v>32.725953458607179</v>
      </c>
      <c r="M1364" s="171">
        <v>54.400500904760698</v>
      </c>
      <c r="N1364" s="171">
        <v>80.450796129421732</v>
      </c>
      <c r="O1364" s="171">
        <v>118.25421812502459</v>
      </c>
      <c r="P1364" s="171">
        <v>172.86845313272229</v>
      </c>
      <c r="Q1364" s="171">
        <v>251.45406983631949</v>
      </c>
      <c r="R1364" s="171">
        <v>364.04640254495382</v>
      </c>
      <c r="S1364" s="171">
        <v>513.12170425760553</v>
      </c>
      <c r="T1364" s="171">
        <v>698.6761724078998</v>
      </c>
      <c r="U1364" s="172">
        <v>0.44006422656018912</v>
      </c>
    </row>
    <row r="1365" spans="1:21" x14ac:dyDescent="0.15">
      <c r="A1365" s="110" t="s">
        <v>97</v>
      </c>
      <c r="B1365" s="110" t="s">
        <v>81</v>
      </c>
      <c r="C1365" s="110" t="s">
        <v>509</v>
      </c>
      <c r="D1365" s="110" t="s">
        <v>509</v>
      </c>
      <c r="E1365" s="110" t="s">
        <v>41</v>
      </c>
      <c r="F1365" s="110" t="s">
        <v>41</v>
      </c>
      <c r="G1365" s="171">
        <v>666.42107756812561</v>
      </c>
      <c r="H1365" s="171">
        <v>1017.036138575276</v>
      </c>
      <c r="I1365" s="171">
        <v>1267.17177650436</v>
      </c>
      <c r="J1365" s="171">
        <v>1864.835373474725</v>
      </c>
      <c r="K1365" s="171">
        <v>2303.1422092526768</v>
      </c>
      <c r="L1365" s="171">
        <v>3383.588650086293</v>
      </c>
      <c r="M1365" s="171">
        <v>4374.2535745190153</v>
      </c>
      <c r="N1365" s="171">
        <v>5783.6904243463669</v>
      </c>
      <c r="O1365" s="171">
        <v>7640.228820131907</v>
      </c>
      <c r="P1365" s="171">
        <v>10022.339248135841</v>
      </c>
      <c r="Q1365" s="171">
        <v>13009.70624107032</v>
      </c>
      <c r="R1365" s="171">
        <v>16802.473382681019</v>
      </c>
      <c r="S1365" s="171">
        <v>21586.30360580605</v>
      </c>
      <c r="T1365" s="171">
        <v>27563.449368318921</v>
      </c>
      <c r="U1365" s="172">
        <v>0.30078113564172693</v>
      </c>
    </row>
    <row r="1366" spans="1:21" x14ac:dyDescent="0.15">
      <c r="A1366" s="110" t="s">
        <v>97</v>
      </c>
      <c r="B1366" s="110" t="s">
        <v>100</v>
      </c>
      <c r="C1366" s="110" t="s">
        <v>509</v>
      </c>
      <c r="D1366" s="110" t="s">
        <v>44</v>
      </c>
      <c r="E1366" s="110" t="s">
        <v>41</v>
      </c>
      <c r="F1366" s="110" t="s">
        <v>44</v>
      </c>
      <c r="G1366" s="171">
        <v>22.1</v>
      </c>
      <c r="H1366" s="171">
        <v>44.05958147108197</v>
      </c>
      <c r="I1366" s="171">
        <v>54.898953677704917</v>
      </c>
      <c r="J1366" s="171">
        <v>54.776369487122977</v>
      </c>
      <c r="K1366" s="171">
        <v>98.418038620125884</v>
      </c>
      <c r="L1366" s="171">
        <v>98.177860375821538</v>
      </c>
      <c r="M1366" s="171">
        <v>97.920901628569268</v>
      </c>
      <c r="N1366" s="171">
        <v>128.24716651085521</v>
      </c>
      <c r="O1366" s="171">
        <v>167.5775463107328</v>
      </c>
      <c r="P1366" s="171">
        <v>207.67191738525619</v>
      </c>
      <c r="Q1366" s="171">
        <v>256.9156844645924</v>
      </c>
      <c r="R1366" s="171">
        <v>317.32363605351958</v>
      </c>
      <c r="S1366" s="171">
        <v>391.3391756925933</v>
      </c>
      <c r="T1366" s="171">
        <v>480.60859292250967</v>
      </c>
      <c r="U1366" s="172">
        <v>0.25516928726861038</v>
      </c>
    </row>
    <row r="1367" spans="1:21" x14ac:dyDescent="0.15">
      <c r="A1367" s="110" t="s">
        <v>131</v>
      </c>
      <c r="B1367" s="110" t="s">
        <v>129</v>
      </c>
      <c r="C1367" s="110" t="s">
        <v>42</v>
      </c>
      <c r="D1367" s="110" t="s">
        <v>42</v>
      </c>
      <c r="E1367" s="110" t="s">
        <v>42</v>
      </c>
      <c r="F1367" s="110" t="s">
        <v>42</v>
      </c>
      <c r="G1367" s="171">
        <v>20.520955000000001</v>
      </c>
      <c r="H1367" s="171">
        <v>19.992035092503439</v>
      </c>
      <c r="I1367" s="171">
        <v>22.124278332115079</v>
      </c>
      <c r="J1367" s="171">
        <v>71.209280333259883</v>
      </c>
      <c r="K1367" s="171">
        <v>109.3533762445843</v>
      </c>
      <c r="L1367" s="171">
        <v>136.35813941086329</v>
      </c>
      <c r="M1367" s="171">
        <v>157.76145262380601</v>
      </c>
      <c r="N1367" s="171">
        <v>214.42029603081161</v>
      </c>
      <c r="O1367" s="171">
        <v>290.58893010234038</v>
      </c>
      <c r="P1367" s="171">
        <v>392.41544404143252</v>
      </c>
      <c r="Q1367" s="171">
        <v>528.19201001918213</v>
      </c>
      <c r="R1367" s="171">
        <v>709.42413301954821</v>
      </c>
      <c r="S1367" s="171">
        <v>951.09674549573595</v>
      </c>
      <c r="T1367" s="171">
        <v>1226.0807452766351</v>
      </c>
      <c r="U1367" s="172">
        <v>0.34034587541295291</v>
      </c>
    </row>
    <row r="1368" spans="1:21" x14ac:dyDescent="0.15">
      <c r="A1368" s="110" t="s">
        <v>131</v>
      </c>
      <c r="B1368" s="110" t="s">
        <v>153</v>
      </c>
      <c r="C1368" s="110" t="s">
        <v>42</v>
      </c>
      <c r="D1368" s="110" t="s">
        <v>515</v>
      </c>
      <c r="E1368" s="110" t="s">
        <v>42</v>
      </c>
      <c r="F1368" s="110" t="s">
        <v>18</v>
      </c>
      <c r="G1368" s="171">
        <v>0</v>
      </c>
      <c r="H1368" s="171">
        <v>0</v>
      </c>
      <c r="I1368" s="171">
        <v>0</v>
      </c>
      <c r="J1368" s="171">
        <v>0</v>
      </c>
      <c r="K1368" s="171">
        <v>1.489939751332461</v>
      </c>
      <c r="L1368" s="171">
        <v>9.2723534799387011E-2</v>
      </c>
      <c r="M1368" s="171">
        <v>1.0880100180952139</v>
      </c>
      <c r="N1368" s="171">
        <v>1.3565945981471801</v>
      </c>
      <c r="O1368" s="171">
        <v>1.692833810936536</v>
      </c>
      <c r="P1368" s="171">
        <v>2.1131378568118162</v>
      </c>
      <c r="Q1368" s="171">
        <v>2.637622546131861</v>
      </c>
      <c r="R1368" s="171">
        <v>3.2908860038113859</v>
      </c>
      <c r="S1368" s="171">
        <v>4.1029602408368149</v>
      </c>
      <c r="T1368" s="171">
        <v>5.0889488833860899</v>
      </c>
      <c r="U1368" s="172">
        <v>0.24656118309708169</v>
      </c>
    </row>
    <row r="1369" spans="1:21" x14ac:dyDescent="0.15">
      <c r="A1369" s="110" t="s">
        <v>131</v>
      </c>
      <c r="B1369" s="110" t="s">
        <v>30</v>
      </c>
      <c r="C1369" s="110" t="s">
        <v>42</v>
      </c>
      <c r="D1369" s="110" t="s">
        <v>509</v>
      </c>
      <c r="E1369" s="110" t="s">
        <v>42</v>
      </c>
      <c r="F1369" s="110" t="s">
        <v>41</v>
      </c>
      <c r="G1369" s="171">
        <v>77.349999999999994</v>
      </c>
      <c r="H1369" s="171">
        <v>77.104267574393447</v>
      </c>
      <c r="I1369" s="171">
        <v>115.28780272318031</v>
      </c>
      <c r="J1369" s="171">
        <v>423.01382593290731</v>
      </c>
      <c r="K1369" s="171">
        <v>458.34884260279568</v>
      </c>
      <c r="L1369" s="171">
        <v>479.07199957336962</v>
      </c>
      <c r="M1369" s="171">
        <v>592.08535968093952</v>
      </c>
      <c r="N1369" s="171">
        <v>777.57554748459154</v>
      </c>
      <c r="O1369" s="171">
        <v>1021.6290220933651</v>
      </c>
      <c r="P1369" s="171">
        <v>1301.2802858123141</v>
      </c>
      <c r="Q1369" s="171">
        <v>1625.4490205954389</v>
      </c>
      <c r="R1369" s="171">
        <v>2029.262032893231</v>
      </c>
      <c r="S1369" s="171">
        <v>2531.3474730069988</v>
      </c>
      <c r="T1369" s="171">
        <v>3143.5393563157741</v>
      </c>
      <c r="U1369" s="172">
        <v>0.26933533102636459</v>
      </c>
    </row>
    <row r="1370" spans="1:21" x14ac:dyDescent="0.15">
      <c r="A1370" s="110" t="s">
        <v>131</v>
      </c>
      <c r="B1370" s="110" t="s">
        <v>31</v>
      </c>
      <c r="C1370" s="110" t="s">
        <v>42</v>
      </c>
      <c r="D1370" s="110" t="s">
        <v>509</v>
      </c>
      <c r="E1370" s="110" t="s">
        <v>42</v>
      </c>
      <c r="F1370" s="110" t="s">
        <v>41</v>
      </c>
      <c r="G1370" s="171">
        <v>121.55</v>
      </c>
      <c r="H1370" s="171">
        <v>220.29790735540979</v>
      </c>
      <c r="I1370" s="171">
        <v>252.53518691744259</v>
      </c>
      <c r="J1370" s="171">
        <v>340.70901820990503</v>
      </c>
      <c r="K1370" s="171">
        <v>340.0890001206572</v>
      </c>
      <c r="L1370" s="171">
        <v>351.25856712238368</v>
      </c>
      <c r="M1370" s="171">
        <v>339.45912564570682</v>
      </c>
      <c r="N1370" s="171">
        <v>445.53218663073142</v>
      </c>
      <c r="O1370" s="171">
        <v>570.43120403077376</v>
      </c>
      <c r="P1370" s="171">
        <v>711.9434992875822</v>
      </c>
      <c r="Q1370" s="171">
        <v>888.52270995702395</v>
      </c>
      <c r="R1370" s="171">
        <v>1108.51394125513</v>
      </c>
      <c r="S1370" s="171">
        <v>1382.143633514328</v>
      </c>
      <c r="T1370" s="171">
        <v>1715.8428044719969</v>
      </c>
      <c r="U1370" s="172">
        <v>0.26045441619885529</v>
      </c>
    </row>
    <row r="1371" spans="1:21" x14ac:dyDescent="0.15">
      <c r="A1371" s="110" t="s">
        <v>131</v>
      </c>
      <c r="B1371" s="110" t="s">
        <v>32</v>
      </c>
      <c r="C1371" s="110" t="s">
        <v>42</v>
      </c>
      <c r="D1371" s="110" t="s">
        <v>509</v>
      </c>
      <c r="E1371" s="110" t="s">
        <v>42</v>
      </c>
      <c r="F1371" s="110" t="s">
        <v>41</v>
      </c>
      <c r="G1371" s="171">
        <v>0</v>
      </c>
      <c r="H1371" s="171">
        <v>0</v>
      </c>
      <c r="I1371" s="171">
        <v>0</v>
      </c>
      <c r="J1371" s="171">
        <v>0</v>
      </c>
      <c r="K1371" s="171">
        <v>1.488572834129404</v>
      </c>
      <c r="L1371" s="171">
        <v>0.81814883646517944</v>
      </c>
      <c r="M1371" s="171">
        <v>5.4400500904760696</v>
      </c>
      <c r="N1371" s="171">
        <v>6.4599447084736683</v>
      </c>
      <c r="O1371" s="171">
        <v>7.6762899346234148</v>
      </c>
      <c r="P1371" s="171">
        <v>9.1244001930711995</v>
      </c>
      <c r="Q1371" s="171">
        <v>10.845211592523251</v>
      </c>
      <c r="R1371" s="171">
        <v>12.88609585053101</v>
      </c>
      <c r="S1371" s="171">
        <v>15.30185479928006</v>
      </c>
      <c r="T1371" s="171">
        <v>18.091688340572439</v>
      </c>
      <c r="U1371" s="172">
        <v>0.18728161474072411</v>
      </c>
    </row>
    <row r="1372" spans="1:21" x14ac:dyDescent="0.15">
      <c r="A1372" s="110" t="s">
        <v>131</v>
      </c>
      <c r="B1372" s="110" t="s">
        <v>65</v>
      </c>
      <c r="C1372" s="110" t="s">
        <v>42</v>
      </c>
      <c r="D1372" s="110" t="s">
        <v>42</v>
      </c>
      <c r="E1372" s="110" t="s">
        <v>42</v>
      </c>
      <c r="F1372" s="110" t="s">
        <v>42</v>
      </c>
      <c r="G1372" s="171">
        <v>55.25</v>
      </c>
      <c r="H1372" s="171">
        <v>110.1489536777049</v>
      </c>
      <c r="I1372" s="171">
        <v>494.09058309934431</v>
      </c>
      <c r="J1372" s="171">
        <v>438.21095589698388</v>
      </c>
      <c r="K1372" s="171">
        <v>437.41350497833719</v>
      </c>
      <c r="L1372" s="171">
        <v>436.34604611476237</v>
      </c>
      <c r="M1372" s="171">
        <v>435.20400723808558</v>
      </c>
      <c r="N1372" s="171">
        <v>587.92691833461436</v>
      </c>
      <c r="O1372" s="171">
        <v>791.86519676723378</v>
      </c>
      <c r="P1372" s="171">
        <v>1063.9829738879021</v>
      </c>
      <c r="Q1372" s="171">
        <v>1426.654412157458</v>
      </c>
      <c r="R1372" s="171">
        <v>1909.285430153268</v>
      </c>
      <c r="S1372" s="171">
        <v>2550.5700886289951</v>
      </c>
      <c r="T1372" s="171">
        <v>3315.6463170085799</v>
      </c>
      <c r="U1372" s="172">
        <v>0.33654069734139558</v>
      </c>
    </row>
    <row r="1373" spans="1:21" x14ac:dyDescent="0.15">
      <c r="A1373" s="110" t="s">
        <v>131</v>
      </c>
      <c r="B1373" s="110" t="s">
        <v>201</v>
      </c>
      <c r="C1373" s="110" t="s">
        <v>42</v>
      </c>
      <c r="D1373" s="110" t="s">
        <v>42</v>
      </c>
      <c r="E1373" s="110" t="s">
        <v>42</v>
      </c>
      <c r="F1373" s="110" t="s">
        <v>42</v>
      </c>
      <c r="G1373" s="171">
        <v>5.5250000000000004</v>
      </c>
      <c r="H1373" s="171">
        <v>0</v>
      </c>
      <c r="I1373" s="171">
        <v>0</v>
      </c>
      <c r="J1373" s="171">
        <v>10</v>
      </c>
      <c r="K1373" s="171">
        <v>20</v>
      </c>
      <c r="L1373" s="171">
        <v>20</v>
      </c>
      <c r="M1373" s="171">
        <v>20</v>
      </c>
      <c r="N1373" s="171">
        <v>26.806450707731159</v>
      </c>
      <c r="O1373" s="171">
        <v>35.677044393857052</v>
      </c>
      <c r="P1373" s="171">
        <v>47.156595457033283</v>
      </c>
      <c r="Q1373" s="171">
        <v>61.910302040789553</v>
      </c>
      <c r="R1373" s="171">
        <v>80.744376611928061</v>
      </c>
      <c r="S1373" s="171">
        <v>104.6288853155685</v>
      </c>
      <c r="T1373" s="171">
        <v>134.7227725100781</v>
      </c>
      <c r="U1373" s="172">
        <v>0.3132409931171003</v>
      </c>
    </row>
    <row r="1374" spans="1:21" x14ac:dyDescent="0.15">
      <c r="A1374" s="110" t="s">
        <v>131</v>
      </c>
      <c r="B1374" s="110" t="s">
        <v>132</v>
      </c>
      <c r="C1374" s="110" t="s">
        <v>42</v>
      </c>
      <c r="D1374" s="110" t="s">
        <v>42</v>
      </c>
      <c r="E1374" s="110" t="s">
        <v>42</v>
      </c>
      <c r="F1374" s="110" t="s">
        <v>42</v>
      </c>
      <c r="G1374" s="171">
        <v>19.89</v>
      </c>
      <c r="H1374" s="171">
        <v>37.988171144366873</v>
      </c>
      <c r="I1374" s="171">
        <v>28.547455912406559</v>
      </c>
      <c r="J1374" s="171">
        <v>43.821095589698388</v>
      </c>
      <c r="K1374" s="171">
        <v>54.676688122292163</v>
      </c>
      <c r="L1374" s="171">
        <v>32.725953458607179</v>
      </c>
      <c r="M1374" s="171">
        <v>10.880100180952139</v>
      </c>
      <c r="N1374" s="171">
        <v>14.003138100385501</v>
      </c>
      <c r="O1374" s="171">
        <v>18.026453317308469</v>
      </c>
      <c r="P1374" s="171">
        <v>23.215443906350089</v>
      </c>
      <c r="Q1374" s="171">
        <v>29.913372348137269</v>
      </c>
      <c r="R1374" s="171">
        <v>38.567912637702889</v>
      </c>
      <c r="S1374" s="171">
        <v>49.761134360922782</v>
      </c>
      <c r="T1374" s="171">
        <v>62.510754899077433</v>
      </c>
      <c r="U1374" s="172">
        <v>0.28373254025786521</v>
      </c>
    </row>
    <row r="1375" spans="1:21" x14ac:dyDescent="0.15">
      <c r="A1375" s="110" t="s">
        <v>131</v>
      </c>
      <c r="B1375" s="110" t="s">
        <v>113</v>
      </c>
      <c r="C1375" s="110" t="s">
        <v>42</v>
      </c>
      <c r="D1375" s="110" t="s">
        <v>509</v>
      </c>
      <c r="E1375" s="110" t="s">
        <v>42</v>
      </c>
      <c r="F1375" s="110" t="s">
        <v>41</v>
      </c>
      <c r="G1375" s="171">
        <v>12.05</v>
      </c>
      <c r="H1375" s="171">
        <v>12.014895367770491</v>
      </c>
      <c r="I1375" s="171">
        <v>11.979790735540989</v>
      </c>
      <c r="J1375" s="171">
        <v>32.865821692273791</v>
      </c>
      <c r="K1375" s="171">
        <v>43.741350497833722</v>
      </c>
      <c r="L1375" s="171">
        <v>43.634604611476242</v>
      </c>
      <c r="M1375" s="171">
        <v>59.840550995236782</v>
      </c>
      <c r="N1375" s="171">
        <v>78.539327771443027</v>
      </c>
      <c r="O1375" s="171">
        <v>103.151474994067</v>
      </c>
      <c r="P1375" s="171">
        <v>131.2935378046553</v>
      </c>
      <c r="Q1375" s="171">
        <v>163.85751134292579</v>
      </c>
      <c r="R1375" s="171">
        <v>204.42734177474131</v>
      </c>
      <c r="S1375" s="171">
        <v>254.8889449511999</v>
      </c>
      <c r="T1375" s="171">
        <v>316.42830132056702</v>
      </c>
      <c r="U1375" s="172">
        <v>0.26860283203550561</v>
      </c>
    </row>
    <row r="1376" spans="1:21" x14ac:dyDescent="0.15">
      <c r="A1376" s="110" t="s">
        <v>131</v>
      </c>
      <c r="B1376" s="110" t="s">
        <v>130</v>
      </c>
      <c r="C1376" s="110" t="s">
        <v>42</v>
      </c>
      <c r="D1376" s="110" t="s">
        <v>42</v>
      </c>
      <c r="E1376" s="110" t="s">
        <v>42</v>
      </c>
      <c r="F1376" s="110" t="s">
        <v>42</v>
      </c>
      <c r="G1376" s="171">
        <v>33.321275</v>
      </c>
      <c r="H1376" s="171">
        <v>66.089372206622954</v>
      </c>
      <c r="I1376" s="171">
        <v>65.878744413245911</v>
      </c>
      <c r="J1376" s="171">
        <v>98.597465076821379</v>
      </c>
      <c r="K1376" s="171">
        <v>120.2887138690427</v>
      </c>
      <c r="L1376" s="171">
        <v>229.0816742102503</v>
      </c>
      <c r="M1376" s="171">
        <v>282.88260470475558</v>
      </c>
      <c r="N1376" s="171">
        <v>385.55428983846377</v>
      </c>
      <c r="O1376" s="171">
        <v>524.1589536633918</v>
      </c>
      <c r="P1376" s="171">
        <v>711.06164372912826</v>
      </c>
      <c r="Q1376" s="171">
        <v>962.93727142432647</v>
      </c>
      <c r="R1376" s="171">
        <v>1301.97769015777</v>
      </c>
      <c r="S1376" s="171">
        <v>1745.9557303305221</v>
      </c>
      <c r="T1376" s="171">
        <v>2278.253072751173</v>
      </c>
      <c r="U1376" s="172">
        <v>0.34718723887240438</v>
      </c>
    </row>
    <row r="1377" spans="1:21" x14ac:dyDescent="0.15">
      <c r="A1377" s="110" t="s">
        <v>131</v>
      </c>
      <c r="B1377" s="110" t="s">
        <v>115</v>
      </c>
      <c r="C1377" s="110" t="s">
        <v>42</v>
      </c>
      <c r="D1377" s="110" t="s">
        <v>42</v>
      </c>
      <c r="E1377" s="110" t="s">
        <v>42</v>
      </c>
      <c r="F1377" s="110" t="s">
        <v>42</v>
      </c>
      <c r="G1377" s="171">
        <v>12.154999999999999</v>
      </c>
      <c r="H1377" s="171">
        <v>12.116384904547539</v>
      </c>
      <c r="I1377" s="171">
        <v>1.097979073554098</v>
      </c>
      <c r="J1377" s="171">
        <v>0.65731643384547578</v>
      </c>
      <c r="K1377" s="171">
        <v>0.54676688122292161</v>
      </c>
      <c r="L1377" s="171">
        <v>11.45408371051251</v>
      </c>
      <c r="M1377" s="171">
        <v>16.864155280475821</v>
      </c>
      <c r="N1377" s="171">
        <v>22.687209005751139</v>
      </c>
      <c r="O1377" s="171">
        <v>30.543586118766932</v>
      </c>
      <c r="P1377" s="171">
        <v>41.133819384044692</v>
      </c>
      <c r="Q1377" s="171">
        <v>55.392882032055219</v>
      </c>
      <c r="R1377" s="171">
        <v>74.56602078884562</v>
      </c>
      <c r="S1377" s="171">
        <v>100.3088233491177</v>
      </c>
      <c r="T1377" s="171">
        <v>131.29719990053849</v>
      </c>
      <c r="U1377" s="172">
        <v>0.34068659605716461</v>
      </c>
    </row>
    <row r="1378" spans="1:21" x14ac:dyDescent="0.15">
      <c r="A1378" s="110" t="s">
        <v>131</v>
      </c>
      <c r="B1378" s="110" t="s">
        <v>116</v>
      </c>
      <c r="C1378" s="110" t="s">
        <v>42</v>
      </c>
      <c r="D1378" s="110" t="s">
        <v>511</v>
      </c>
      <c r="E1378" s="110" t="s">
        <v>42</v>
      </c>
      <c r="F1378" s="110" t="s">
        <v>2</v>
      </c>
      <c r="G1378" s="171">
        <v>55.210417554079577</v>
      </c>
      <c r="H1378" s="171">
        <v>137.6861920971312</v>
      </c>
      <c r="I1378" s="171">
        <v>142.84019392142591</v>
      </c>
      <c r="J1378" s="171">
        <v>383.67084336167312</v>
      </c>
      <c r="K1378" s="171">
        <v>645.57039049430955</v>
      </c>
      <c r="L1378" s="171">
        <v>644.15585057691794</v>
      </c>
      <c r="M1378" s="171">
        <v>882.37612467521853</v>
      </c>
      <c r="N1378" s="171">
        <v>1187.8894816094701</v>
      </c>
      <c r="O1378" s="171">
        <v>1556.4299422350559</v>
      </c>
      <c r="P1378" s="171">
        <v>2040.010402511042</v>
      </c>
      <c r="Q1378" s="171">
        <v>2673.6619598170059</v>
      </c>
      <c r="R1378" s="171">
        <v>3502.643913989004</v>
      </c>
      <c r="S1378" s="171">
        <v>4585.3211370052913</v>
      </c>
      <c r="T1378" s="171">
        <v>5971.5879964605956</v>
      </c>
      <c r="U1378" s="172">
        <v>0.31411607193287622</v>
      </c>
    </row>
    <row r="1379" spans="1:21" x14ac:dyDescent="0.15">
      <c r="A1379" s="110" t="s">
        <v>131</v>
      </c>
      <c r="B1379" s="110" t="s">
        <v>140</v>
      </c>
      <c r="C1379" s="110" t="s">
        <v>42</v>
      </c>
      <c r="D1379" s="110" t="s">
        <v>42</v>
      </c>
      <c r="E1379" s="110" t="s">
        <v>42</v>
      </c>
      <c r="F1379" s="110" t="s">
        <v>42</v>
      </c>
      <c r="G1379" s="171">
        <v>40.982571500000013</v>
      </c>
      <c r="H1379" s="171">
        <v>39.102878555585249</v>
      </c>
      <c r="I1379" s="171">
        <v>71.917629317793455</v>
      </c>
      <c r="J1379" s="171">
        <v>132.83932114347331</v>
      </c>
      <c r="K1379" s="171">
        <v>176.37532802975559</v>
      </c>
      <c r="L1379" s="171">
        <v>286.90236263889659</v>
      </c>
      <c r="M1379" s="171">
        <v>250.56120217142569</v>
      </c>
      <c r="N1379" s="171">
        <v>340.91296473526472</v>
      </c>
      <c r="O1379" s="171">
        <v>461.81958233357722</v>
      </c>
      <c r="P1379" s="171">
        <v>622.74744420443312</v>
      </c>
      <c r="Q1379" s="171">
        <v>816.24741906422594</v>
      </c>
      <c r="R1379" s="171">
        <v>1062.6744605039521</v>
      </c>
      <c r="S1379" s="171">
        <v>1377.051100999251</v>
      </c>
      <c r="T1379" s="171">
        <v>1772.5278149696189</v>
      </c>
      <c r="U1379" s="172">
        <v>0.32246061782284219</v>
      </c>
    </row>
    <row r="1380" spans="1:21" x14ac:dyDescent="0.15">
      <c r="A1380" s="110" t="s">
        <v>131</v>
      </c>
      <c r="B1380" s="110" t="s">
        <v>81</v>
      </c>
      <c r="C1380" s="110" t="s">
        <v>42</v>
      </c>
      <c r="D1380" s="110" t="s">
        <v>509</v>
      </c>
      <c r="E1380" s="110" t="s">
        <v>42</v>
      </c>
      <c r="F1380" s="110" t="s">
        <v>41</v>
      </c>
      <c r="G1380" s="171">
        <v>122.55</v>
      </c>
      <c r="H1380" s="171">
        <v>181.74577356821311</v>
      </c>
      <c r="I1380" s="171">
        <v>186.65644250419669</v>
      </c>
      <c r="J1380" s="171">
        <v>231.15627923565901</v>
      </c>
      <c r="K1380" s="171">
        <v>241.67096150053129</v>
      </c>
      <c r="L1380" s="171">
        <v>242.1720555936931</v>
      </c>
      <c r="M1380" s="171">
        <v>171.90558285904379</v>
      </c>
      <c r="N1380" s="171">
        <v>224.79973083171251</v>
      </c>
      <c r="O1380" s="171">
        <v>293.11695196548999</v>
      </c>
      <c r="P1380" s="171">
        <v>381.51878306499088</v>
      </c>
      <c r="Q1380" s="171">
        <v>495.77397573992698</v>
      </c>
      <c r="R1380" s="171">
        <v>627.6131219800252</v>
      </c>
      <c r="S1380" s="171">
        <v>771.79126990374721</v>
      </c>
      <c r="T1380" s="171">
        <v>945.18043858137378</v>
      </c>
      <c r="U1380" s="172">
        <v>0.27569364473421459</v>
      </c>
    </row>
    <row r="1381" spans="1:21" x14ac:dyDescent="0.15">
      <c r="A1381" s="110" t="s">
        <v>131</v>
      </c>
      <c r="B1381" s="110" t="s">
        <v>100</v>
      </c>
      <c r="C1381" s="110" t="s">
        <v>42</v>
      </c>
      <c r="D1381" s="110" t="s">
        <v>44</v>
      </c>
      <c r="E1381" s="110" t="s">
        <v>42</v>
      </c>
      <c r="F1381" s="110" t="s">
        <v>44</v>
      </c>
      <c r="G1381" s="171">
        <v>22.1</v>
      </c>
      <c r="H1381" s="171">
        <v>22.029790735540981</v>
      </c>
      <c r="I1381" s="171">
        <v>21.959581471081972</v>
      </c>
      <c r="J1381" s="171">
        <v>21.91054779484919</v>
      </c>
      <c r="K1381" s="171">
        <v>21.870675248916861</v>
      </c>
      <c r="L1381" s="171">
        <v>21.817302305738121</v>
      </c>
      <c r="M1381" s="171">
        <v>21.760200361904278</v>
      </c>
      <c r="N1381" s="171">
        <v>29.987880590621881</v>
      </c>
      <c r="O1381" s="171">
        <v>41.359540754737537</v>
      </c>
      <c r="P1381" s="171">
        <v>57.063040361376977</v>
      </c>
      <c r="Q1381" s="171">
        <v>78.723685422037988</v>
      </c>
      <c r="R1381" s="171">
        <v>108.5603670859048</v>
      </c>
      <c r="S1381" s="171">
        <v>149.5965117429939</v>
      </c>
      <c r="T1381" s="171">
        <v>197.63427464140599</v>
      </c>
      <c r="U1381" s="172">
        <v>0.37052078043365921</v>
      </c>
    </row>
    <row r="1382" spans="1:21" x14ac:dyDescent="0.15">
      <c r="A1382" s="110" t="s">
        <v>139</v>
      </c>
      <c r="B1382" s="110" t="s">
        <v>134</v>
      </c>
      <c r="C1382" s="110" t="s">
        <v>513</v>
      </c>
      <c r="D1382" s="110" t="s">
        <v>509</v>
      </c>
      <c r="E1382" s="110" t="s">
        <v>41</v>
      </c>
      <c r="F1382" s="110" t="s">
        <v>41</v>
      </c>
      <c r="G1382" s="171">
        <v>674.98074325950199</v>
      </c>
      <c r="H1382" s="171">
        <v>795.84102242787253</v>
      </c>
      <c r="I1382" s="171">
        <v>958.56796347351155</v>
      </c>
      <c r="J1382" s="171">
        <v>1708.2606361104331</v>
      </c>
      <c r="K1382" s="171">
        <v>2430.4588398067522</v>
      </c>
      <c r="L1382" s="171">
        <v>2947.5659146896228</v>
      </c>
      <c r="M1382" s="171">
        <v>3386.512449712342</v>
      </c>
      <c r="N1382" s="171">
        <v>4505.9051627023173</v>
      </c>
      <c r="O1382" s="171">
        <v>5982.8895877410732</v>
      </c>
      <c r="P1382" s="171">
        <v>7933.7829713760784</v>
      </c>
      <c r="Q1382" s="171">
        <v>10250.523935607111</v>
      </c>
      <c r="R1382" s="171">
        <v>13174.4793932831</v>
      </c>
      <c r="S1382" s="171">
        <v>16867.16921382404</v>
      </c>
      <c r="T1382" s="171">
        <v>21459.702586977772</v>
      </c>
      <c r="U1382" s="172">
        <v>0.3018261863650793</v>
      </c>
    </row>
    <row r="1383" spans="1:21" x14ac:dyDescent="0.15">
      <c r="A1383" s="110" t="s">
        <v>139</v>
      </c>
      <c r="B1383" s="110" t="s">
        <v>135</v>
      </c>
      <c r="C1383" s="110" t="s">
        <v>513</v>
      </c>
      <c r="D1383" s="110" t="s">
        <v>509</v>
      </c>
      <c r="E1383" s="110" t="s">
        <v>41</v>
      </c>
      <c r="F1383" s="110" t="s">
        <v>41</v>
      </c>
      <c r="G1383" s="171">
        <v>0</v>
      </c>
      <c r="H1383" s="171">
        <v>0</v>
      </c>
      <c r="I1383" s="171">
        <v>0</v>
      </c>
      <c r="J1383" s="171">
        <v>0</v>
      </c>
      <c r="K1383" s="171">
        <v>0</v>
      </c>
      <c r="L1383" s="171">
        <v>0</v>
      </c>
      <c r="M1383" s="171">
        <v>870.40801447617127</v>
      </c>
      <c r="N1383" s="171">
        <v>1088.949005028217</v>
      </c>
      <c r="O1383" s="171">
        <v>1357.440381446025</v>
      </c>
      <c r="P1383" s="171">
        <v>1687.216668725029</v>
      </c>
      <c r="Q1383" s="171">
        <v>2091.8906067980279</v>
      </c>
      <c r="R1383" s="171">
        <v>2587.8647261836732</v>
      </c>
      <c r="S1383" s="171">
        <v>3194.8594713263228</v>
      </c>
      <c r="T1383" s="171">
        <v>3927.7332081582931</v>
      </c>
      <c r="U1383" s="172">
        <v>0.24019062133032179</v>
      </c>
    </row>
    <row r="1384" spans="1:21" x14ac:dyDescent="0.15">
      <c r="A1384" s="110" t="s">
        <v>139</v>
      </c>
      <c r="B1384" s="110" t="s">
        <v>138</v>
      </c>
      <c r="C1384" s="110" t="s">
        <v>513</v>
      </c>
      <c r="D1384" s="110" t="s">
        <v>513</v>
      </c>
      <c r="E1384" s="110" t="s">
        <v>41</v>
      </c>
      <c r="F1384" s="110" t="s">
        <v>41</v>
      </c>
      <c r="G1384" s="171">
        <v>661.06209202997991</v>
      </c>
      <c r="H1384" s="171">
        <v>1216.8480307832299</v>
      </c>
      <c r="I1384" s="171">
        <v>1841.797450624422</v>
      </c>
      <c r="J1384" s="171">
        <v>2301.597272234882</v>
      </c>
      <c r="K1384" s="171">
        <v>3059.7568592374719</v>
      </c>
      <c r="L1384" s="171">
        <v>3932.986379036975</v>
      </c>
      <c r="M1384" s="171">
        <v>4783.1640206123138</v>
      </c>
      <c r="N1384" s="171">
        <v>5948.4837411663866</v>
      </c>
      <c r="O1384" s="171">
        <v>7386.0882620439506</v>
      </c>
      <c r="P1384" s="171">
        <v>9159.9166004151612</v>
      </c>
      <c r="Q1384" s="171">
        <v>11343.19657319955</v>
      </c>
      <c r="R1384" s="171">
        <v>14024.87654987086</v>
      </c>
      <c r="S1384" s="171">
        <v>17321.059198704719</v>
      </c>
      <c r="T1384" s="171">
        <v>21327.280051483311</v>
      </c>
      <c r="U1384" s="172">
        <v>0.23807154617231821</v>
      </c>
    </row>
    <row r="1385" spans="1:21" x14ac:dyDescent="0.15">
      <c r="A1385" s="110" t="s">
        <v>139</v>
      </c>
      <c r="B1385" s="110" t="s">
        <v>24</v>
      </c>
      <c r="C1385" s="110" t="s">
        <v>513</v>
      </c>
      <c r="D1385" s="110" t="s">
        <v>513</v>
      </c>
      <c r="E1385" s="110" t="s">
        <v>41</v>
      </c>
      <c r="F1385" s="110" t="s">
        <v>41</v>
      </c>
      <c r="G1385" s="171">
        <v>165.63125266223881</v>
      </c>
      <c r="H1385" s="171">
        <v>170.73087820044259</v>
      </c>
      <c r="I1385" s="171">
        <v>170.30946198323849</v>
      </c>
      <c r="J1385" s="171">
        <v>49.329108432215108</v>
      </c>
      <c r="K1385" s="171">
        <v>273.3834406114608</v>
      </c>
      <c r="L1385" s="171">
        <v>272.71627882172652</v>
      </c>
      <c r="M1385" s="171">
        <v>272.00250452380351</v>
      </c>
      <c r="N1385" s="171">
        <v>323.28885559211739</v>
      </c>
      <c r="O1385" s="171">
        <v>382.71946096224627</v>
      </c>
      <c r="P1385" s="171">
        <v>451.89395492501097</v>
      </c>
      <c r="Q1385" s="171">
        <v>532.13562015433888</v>
      </c>
      <c r="R1385" s="171">
        <v>625.12815802719285</v>
      </c>
      <c r="S1385" s="171">
        <v>734.76351313359999</v>
      </c>
      <c r="T1385" s="171">
        <v>860.01967457411592</v>
      </c>
      <c r="U1385" s="172">
        <v>0.17874361920393331</v>
      </c>
    </row>
    <row r="1386" spans="1:21" x14ac:dyDescent="0.15">
      <c r="A1386" s="110" t="s">
        <v>139</v>
      </c>
      <c r="B1386" s="110" t="s">
        <v>31</v>
      </c>
      <c r="C1386" s="110" t="s">
        <v>513</v>
      </c>
      <c r="D1386" s="110" t="s">
        <v>509</v>
      </c>
      <c r="E1386" s="110" t="s">
        <v>41</v>
      </c>
      <c r="F1386" s="110" t="s">
        <v>41</v>
      </c>
      <c r="G1386" s="171">
        <v>2209.667770224959</v>
      </c>
      <c r="H1386" s="171">
        <v>2796.4706206905248</v>
      </c>
      <c r="I1386" s="171">
        <v>2720.4923716571279</v>
      </c>
      <c r="J1386" s="171">
        <v>3447.2401926842849</v>
      </c>
      <c r="K1386" s="171">
        <v>4460.5320913201986</v>
      </c>
      <c r="L1386" s="171">
        <v>5429.8306938545884</v>
      </c>
      <c r="M1386" s="171">
        <v>7188.7843321621749</v>
      </c>
      <c r="N1386" s="171">
        <v>8789.0281021702576</v>
      </c>
      <c r="O1386" s="171">
        <v>10741.69390719382</v>
      </c>
      <c r="P1386" s="171">
        <v>13299.03999602283</v>
      </c>
      <c r="Q1386" s="171">
        <v>16848.187096665151</v>
      </c>
      <c r="R1386" s="171">
        <v>21273.278226706851</v>
      </c>
      <c r="S1386" s="171">
        <v>26816.924215475261</v>
      </c>
      <c r="T1386" s="171">
        <v>33634.526378181778</v>
      </c>
      <c r="U1386" s="172">
        <v>0.24661640403863869</v>
      </c>
    </row>
    <row r="1387" spans="1:21" x14ac:dyDescent="0.15">
      <c r="A1387" s="110" t="s">
        <v>139</v>
      </c>
      <c r="B1387" s="110" t="s">
        <v>46</v>
      </c>
      <c r="C1387" s="110" t="s">
        <v>513</v>
      </c>
      <c r="D1387" s="110" t="s">
        <v>513</v>
      </c>
      <c r="E1387" s="110" t="s">
        <v>41</v>
      </c>
      <c r="F1387" s="110" t="s">
        <v>41</v>
      </c>
      <c r="G1387" s="171">
        <v>1400.8816872546461</v>
      </c>
      <c r="H1387" s="171">
        <v>1741.157050289105</v>
      </c>
      <c r="I1387" s="171">
        <v>2079.131926678484</v>
      </c>
      <c r="J1387" s="171">
        <v>2699.518746921417</v>
      </c>
      <c r="K1387" s="171">
        <v>3937.8644704814842</v>
      </c>
      <c r="L1387" s="171">
        <v>4481.6915320262897</v>
      </c>
      <c r="M1387" s="171">
        <v>6070.2798720189521</v>
      </c>
      <c r="N1387" s="171">
        <v>7431.9905863787271</v>
      </c>
      <c r="O1387" s="171">
        <v>9104.6990996411332</v>
      </c>
      <c r="P1387" s="171">
        <v>11161.142947008309</v>
      </c>
      <c r="Q1387" s="171">
        <v>13676.0395053545</v>
      </c>
      <c r="R1387" s="171">
        <v>16743.264813300451</v>
      </c>
      <c r="S1387" s="171">
        <v>20488.322651921051</v>
      </c>
      <c r="T1387" s="171">
        <v>25002.470571180769</v>
      </c>
      <c r="U1387" s="172">
        <v>0.2241225185255484</v>
      </c>
    </row>
    <row r="1388" spans="1:21" x14ac:dyDescent="0.15">
      <c r="A1388" s="110" t="s">
        <v>139</v>
      </c>
      <c r="B1388" s="110" t="s">
        <v>47</v>
      </c>
      <c r="C1388" s="110" t="s">
        <v>513</v>
      </c>
      <c r="D1388" s="110" t="s">
        <v>510</v>
      </c>
      <c r="E1388" s="110" t="s">
        <v>41</v>
      </c>
      <c r="F1388" s="110" t="s">
        <v>2</v>
      </c>
      <c r="G1388" s="171">
        <v>0</v>
      </c>
      <c r="H1388" s="171">
        <v>0</v>
      </c>
      <c r="I1388" s="171">
        <v>0</v>
      </c>
      <c r="J1388" s="171">
        <v>0</v>
      </c>
      <c r="K1388" s="171">
        <v>0</v>
      </c>
      <c r="L1388" s="171">
        <v>0</v>
      </c>
      <c r="M1388" s="171">
        <v>10.880100180952139</v>
      </c>
      <c r="N1388" s="171">
        <v>15.04044732054161</v>
      </c>
      <c r="O1388" s="171">
        <v>20.153700400903599</v>
      </c>
      <c r="P1388" s="171">
        <v>26.920860411545661</v>
      </c>
      <c r="Q1388" s="171">
        <v>35.847402276184731</v>
      </c>
      <c r="R1388" s="171">
        <v>47.590959630624248</v>
      </c>
      <c r="S1388" s="171">
        <v>63.098245294892358</v>
      </c>
      <c r="T1388" s="171">
        <v>83.209906106862931</v>
      </c>
      <c r="U1388" s="172">
        <v>0.33727370589417838</v>
      </c>
    </row>
    <row r="1389" spans="1:21" x14ac:dyDescent="0.15">
      <c r="A1389" s="110" t="s">
        <v>139</v>
      </c>
      <c r="B1389" s="110" t="s">
        <v>37</v>
      </c>
      <c r="C1389" s="110" t="s">
        <v>513</v>
      </c>
      <c r="D1389" s="110" t="s">
        <v>509</v>
      </c>
      <c r="E1389" s="110" t="s">
        <v>41</v>
      </c>
      <c r="F1389" s="110" t="s">
        <v>41</v>
      </c>
      <c r="G1389" s="171">
        <v>0</v>
      </c>
      <c r="H1389" s="171">
        <v>0</v>
      </c>
      <c r="I1389" s="171">
        <v>0</v>
      </c>
      <c r="J1389" s="171">
        <v>0</v>
      </c>
      <c r="K1389" s="171">
        <v>43.741350497833722</v>
      </c>
      <c r="L1389" s="171">
        <v>54.543255764345297</v>
      </c>
      <c r="M1389" s="171">
        <v>217.60200361904279</v>
      </c>
      <c r="N1389" s="171">
        <v>270.91238328107778</v>
      </c>
      <c r="O1389" s="171">
        <v>336.14970237815072</v>
      </c>
      <c r="P1389" s="171">
        <v>416.09320333656149</v>
      </c>
      <c r="Q1389" s="171">
        <v>513.86136192001106</v>
      </c>
      <c r="R1389" s="171">
        <v>633.29664285984632</v>
      </c>
      <c r="S1389" s="171">
        <v>780.05369771821506</v>
      </c>
      <c r="T1389" s="171">
        <v>956.836142547809</v>
      </c>
      <c r="U1389" s="172">
        <v>0.2356119429615795</v>
      </c>
    </row>
    <row r="1390" spans="1:21" x14ac:dyDescent="0.15">
      <c r="A1390" s="110" t="s">
        <v>139</v>
      </c>
      <c r="B1390" s="110" t="s">
        <v>40</v>
      </c>
      <c r="C1390" s="110" t="s">
        <v>513</v>
      </c>
      <c r="D1390" s="110" t="s">
        <v>513</v>
      </c>
      <c r="E1390" s="110" t="s">
        <v>41</v>
      </c>
      <c r="F1390" s="110" t="s">
        <v>41</v>
      </c>
      <c r="G1390" s="171">
        <v>0</v>
      </c>
      <c r="H1390" s="171">
        <v>0</v>
      </c>
      <c r="I1390" s="171">
        <v>0</v>
      </c>
      <c r="J1390" s="171">
        <v>0</v>
      </c>
      <c r="K1390" s="171">
        <v>0</v>
      </c>
      <c r="L1390" s="171">
        <v>43.634604611476242</v>
      </c>
      <c r="M1390" s="171">
        <v>0</v>
      </c>
      <c r="N1390" s="171">
        <v>43.409785267167813</v>
      </c>
      <c r="O1390" s="171">
        <v>51.142353319939048</v>
      </c>
      <c r="P1390" s="171">
        <v>60.043572881438912</v>
      </c>
      <c r="Q1390" s="171">
        <v>70.276334057363286</v>
      </c>
      <c r="R1390" s="171">
        <v>82.073384261928453</v>
      </c>
      <c r="S1390" s="171">
        <v>95.796009264984122</v>
      </c>
      <c r="T1390" s="171">
        <v>111.35839189777209</v>
      </c>
      <c r="U1390" s="172" t="s">
        <v>406</v>
      </c>
    </row>
    <row r="1391" spans="1:21" x14ac:dyDescent="0.15">
      <c r="A1391" s="110" t="s">
        <v>139</v>
      </c>
      <c r="B1391" s="110" t="s">
        <v>13</v>
      </c>
      <c r="C1391" s="110" t="s">
        <v>513</v>
      </c>
      <c r="D1391" s="110" t="s">
        <v>511</v>
      </c>
      <c r="E1391" s="110" t="s">
        <v>41</v>
      </c>
      <c r="F1391" s="110" t="s">
        <v>2</v>
      </c>
      <c r="G1391" s="171">
        <v>0</v>
      </c>
      <c r="H1391" s="171">
        <v>0</v>
      </c>
      <c r="I1391" s="171">
        <v>0</v>
      </c>
      <c r="J1391" s="171">
        <v>0</v>
      </c>
      <c r="K1391" s="171">
        <v>10.93533762445843</v>
      </c>
      <c r="L1391" s="171">
        <v>10.90865115286906</v>
      </c>
      <c r="M1391" s="171">
        <v>0</v>
      </c>
      <c r="N1391" s="171">
        <v>10.85244631679195</v>
      </c>
      <c r="O1391" s="171">
        <v>13.682804874600659</v>
      </c>
      <c r="P1391" s="171">
        <v>17.206878012594199</v>
      </c>
      <c r="Q1391" s="171">
        <v>21.58448717974078</v>
      </c>
      <c r="R1391" s="171">
        <v>27.00994500694069</v>
      </c>
      <c r="S1391" s="171">
        <v>33.687555629081949</v>
      </c>
      <c r="T1391" s="171">
        <v>41.79835750629374</v>
      </c>
      <c r="U1391" s="172" t="s">
        <v>406</v>
      </c>
    </row>
    <row r="1392" spans="1:21" x14ac:dyDescent="0.15">
      <c r="A1392" s="110" t="s">
        <v>139</v>
      </c>
      <c r="B1392" s="110" t="s">
        <v>216</v>
      </c>
      <c r="C1392" s="110" t="s">
        <v>513</v>
      </c>
      <c r="D1392" s="110" t="s">
        <v>513</v>
      </c>
      <c r="E1392" s="110" t="s">
        <v>41</v>
      </c>
      <c r="F1392" s="110" t="s">
        <v>41</v>
      </c>
      <c r="G1392" s="171">
        <v>224.0500869184815</v>
      </c>
      <c r="H1392" s="171">
        <v>321.32864354013452</v>
      </c>
      <c r="I1392" s="171">
        <v>317.76686579004928</v>
      </c>
      <c r="J1392" s="171">
        <v>382.70881926562532</v>
      </c>
      <c r="K1392" s="171">
        <v>564.89620597400472</v>
      </c>
      <c r="L1392" s="171">
        <v>1065.413208369692</v>
      </c>
      <c r="M1392" s="171">
        <v>1400.012522619018</v>
      </c>
      <c r="N1392" s="171">
        <v>1680.080239792662</v>
      </c>
      <c r="O1392" s="171">
        <v>2088.6063402663508</v>
      </c>
      <c r="P1392" s="171">
        <v>2616.534568044046</v>
      </c>
      <c r="Q1392" s="171">
        <v>3270.5352086695948</v>
      </c>
      <c r="R1392" s="171">
        <v>4079.359745316905</v>
      </c>
      <c r="S1392" s="171">
        <v>5077.5959329143752</v>
      </c>
      <c r="T1392" s="171">
        <v>6291.2812906228364</v>
      </c>
      <c r="U1392" s="172">
        <v>0.23945167177628651</v>
      </c>
    </row>
    <row r="1393" spans="1:21" x14ac:dyDescent="0.15">
      <c r="A1393" s="110" t="s">
        <v>139</v>
      </c>
      <c r="B1393" s="110" t="s">
        <v>113</v>
      </c>
      <c r="C1393" s="110" t="s">
        <v>513</v>
      </c>
      <c r="D1393" s="110" t="s">
        <v>509</v>
      </c>
      <c r="E1393" s="110" t="s">
        <v>41</v>
      </c>
      <c r="F1393" s="110" t="s">
        <v>41</v>
      </c>
      <c r="G1393" s="171">
        <v>242.92583723795019</v>
      </c>
      <c r="H1393" s="171">
        <v>199.36960615664589</v>
      </c>
      <c r="I1393" s="171">
        <v>220.85291521697391</v>
      </c>
      <c r="J1393" s="171">
        <v>306.93667468933847</v>
      </c>
      <c r="K1393" s="171">
        <v>459.28418022725413</v>
      </c>
      <c r="L1393" s="171">
        <v>458.16334842050048</v>
      </c>
      <c r="M1393" s="171">
        <v>467.84430778094202</v>
      </c>
      <c r="N1393" s="171">
        <v>583.8596731993639</v>
      </c>
      <c r="O1393" s="171">
        <v>725.75091382270773</v>
      </c>
      <c r="P1393" s="171">
        <v>899.77283206051357</v>
      </c>
      <c r="Q1393" s="171">
        <v>1112.5203760897871</v>
      </c>
      <c r="R1393" s="171">
        <v>1372.2840127382719</v>
      </c>
      <c r="S1393" s="171">
        <v>1693.603815045914</v>
      </c>
      <c r="T1393" s="171">
        <v>2081.4305618477979</v>
      </c>
      <c r="U1393" s="172">
        <v>0.23768080016413001</v>
      </c>
    </row>
    <row r="1394" spans="1:21" x14ac:dyDescent="0.15">
      <c r="A1394" s="110" t="s">
        <v>139</v>
      </c>
      <c r="B1394" s="110" t="s">
        <v>127</v>
      </c>
      <c r="C1394" s="110" t="s">
        <v>513</v>
      </c>
      <c r="D1394" s="110" t="s">
        <v>513</v>
      </c>
      <c r="E1394" s="110" t="s">
        <v>41</v>
      </c>
      <c r="F1394" s="110" t="s">
        <v>41</v>
      </c>
      <c r="G1394" s="171">
        <v>93.857709841935289</v>
      </c>
      <c r="H1394" s="171">
        <v>181.74577356821311</v>
      </c>
      <c r="I1394" s="171">
        <v>137.34634030906341</v>
      </c>
      <c r="J1394" s="171">
        <v>158.94934939269311</v>
      </c>
      <c r="K1394" s="171">
        <v>191.36840842802249</v>
      </c>
      <c r="L1394" s="171">
        <v>27.271627882172648</v>
      </c>
      <c r="M1394" s="171">
        <v>27.200250452380349</v>
      </c>
      <c r="N1394" s="171">
        <v>32.316704523746921</v>
      </c>
      <c r="O1394" s="171">
        <v>39.150194566364547</v>
      </c>
      <c r="P1394" s="171">
        <v>48.641637397941203</v>
      </c>
      <c r="Q1394" s="171">
        <v>60.270109069930079</v>
      </c>
      <c r="R1394" s="171">
        <v>74.479073658848151</v>
      </c>
      <c r="S1394" s="171">
        <v>91.824667655308687</v>
      </c>
      <c r="T1394" s="171">
        <v>112.73889096851249</v>
      </c>
      <c r="U1394" s="172">
        <v>0.2252209323060079</v>
      </c>
    </row>
    <row r="1395" spans="1:21" x14ac:dyDescent="0.15">
      <c r="A1395" s="110" t="s">
        <v>139</v>
      </c>
      <c r="B1395" s="110" t="s">
        <v>473</v>
      </c>
      <c r="C1395" s="110" t="s">
        <v>513</v>
      </c>
      <c r="D1395" s="110" t="s">
        <v>513</v>
      </c>
      <c r="E1395" s="110" t="s">
        <v>41</v>
      </c>
      <c r="F1395" s="110" t="s">
        <v>41</v>
      </c>
      <c r="G1395" s="171">
        <v>11.042083510815919</v>
      </c>
      <c r="H1395" s="171">
        <v>22.029790735540981</v>
      </c>
      <c r="I1395" s="171">
        <v>21.975414449450131</v>
      </c>
      <c r="J1395" s="171">
        <v>21.924048192095601</v>
      </c>
      <c r="K1395" s="171">
        <v>240.5774277380855</v>
      </c>
      <c r="L1395" s="171">
        <v>1090.8651152869061</v>
      </c>
      <c r="M1395" s="171">
        <v>870.40801447617127</v>
      </c>
      <c r="N1395" s="171">
        <v>1034.524337894775</v>
      </c>
      <c r="O1395" s="171">
        <v>1265.84461713263</v>
      </c>
      <c r="P1395" s="171">
        <v>1569.371218710198</v>
      </c>
      <c r="Q1395" s="171">
        <v>1940.4425164356751</v>
      </c>
      <c r="R1395" s="171">
        <v>2393.5186268690782</v>
      </c>
      <c r="S1395" s="171">
        <v>2953.9601425219421</v>
      </c>
      <c r="T1395" s="171">
        <v>3630.4021427577891</v>
      </c>
      <c r="U1395" s="172">
        <v>0.2263220875933574</v>
      </c>
    </row>
    <row r="1396" spans="1:21" x14ac:dyDescent="0.15">
      <c r="A1396" s="110" t="s">
        <v>139</v>
      </c>
      <c r="B1396" s="110" t="s">
        <v>34</v>
      </c>
      <c r="C1396" s="110" t="s">
        <v>513</v>
      </c>
      <c r="D1396" s="110" t="s">
        <v>509</v>
      </c>
      <c r="E1396" s="110" t="s">
        <v>41</v>
      </c>
      <c r="F1396" s="110" t="s">
        <v>41</v>
      </c>
      <c r="G1396" s="171">
        <v>0</v>
      </c>
      <c r="H1396" s="171">
        <v>0</v>
      </c>
      <c r="I1396" s="171">
        <v>0</v>
      </c>
      <c r="J1396" s="171">
        <v>219.24048192095611</v>
      </c>
      <c r="K1396" s="171">
        <v>437.41350497833719</v>
      </c>
      <c r="L1396" s="171">
        <v>436.34604611476237</v>
      </c>
      <c r="M1396" s="171">
        <v>1566.7344260571081</v>
      </c>
      <c r="N1396" s="171">
        <v>1862.143808210596</v>
      </c>
      <c r="O1396" s="171">
        <v>2204.464095142539</v>
      </c>
      <c r="P1396" s="171">
        <v>2694.2232709581281</v>
      </c>
      <c r="Q1396" s="171">
        <v>3331.2611582326658</v>
      </c>
      <c r="R1396" s="171">
        <v>4109.0810810729126</v>
      </c>
      <c r="S1396" s="171">
        <v>5071.2209212083508</v>
      </c>
      <c r="T1396" s="171">
        <v>6232.5049799199078</v>
      </c>
      <c r="U1396" s="172">
        <v>0.2180545816540165</v>
      </c>
    </row>
    <row r="1397" spans="1:21" x14ac:dyDescent="0.15">
      <c r="A1397" s="110" t="s">
        <v>139</v>
      </c>
      <c r="B1397" s="110" t="s">
        <v>52</v>
      </c>
      <c r="C1397" s="110" t="s">
        <v>513</v>
      </c>
      <c r="D1397" s="110" t="s">
        <v>42</v>
      </c>
      <c r="E1397" s="110" t="s">
        <v>41</v>
      </c>
      <c r="F1397" s="110" t="s">
        <v>42</v>
      </c>
      <c r="G1397" s="171">
        <v>331.5</v>
      </c>
      <c r="H1397" s="171">
        <v>330.44686103311483</v>
      </c>
      <c r="I1397" s="171">
        <v>516.05016457042632</v>
      </c>
      <c r="J1397" s="171">
        <v>525.85314707638065</v>
      </c>
      <c r="K1397" s="171">
        <v>787.34430896100707</v>
      </c>
      <c r="L1397" s="171">
        <v>1767.2014867647879</v>
      </c>
      <c r="M1397" s="171">
        <v>2502.4230416189921</v>
      </c>
      <c r="N1397" s="171">
        <v>3113.4696022000571</v>
      </c>
      <c r="O1397" s="171">
        <v>3855.513766231094</v>
      </c>
      <c r="P1397" s="171">
        <v>4754.9619334747849</v>
      </c>
      <c r="Q1397" s="171">
        <v>5843.1393526619477</v>
      </c>
      <c r="R1397" s="171">
        <v>7157.5790856359481</v>
      </c>
      <c r="S1397" s="171">
        <v>8695.4418632938596</v>
      </c>
      <c r="T1397" s="171">
        <v>10513.6703333674</v>
      </c>
      <c r="U1397" s="172">
        <v>0.2275981693711944</v>
      </c>
    </row>
    <row r="1398" spans="1:21" x14ac:dyDescent="0.15">
      <c r="A1398" s="110" t="s">
        <v>139</v>
      </c>
      <c r="B1398" s="110" t="s">
        <v>53</v>
      </c>
      <c r="C1398" s="110" t="s">
        <v>513</v>
      </c>
      <c r="D1398" s="110" t="s">
        <v>513</v>
      </c>
      <c r="E1398" s="110" t="s">
        <v>41</v>
      </c>
      <c r="F1398" s="110" t="s">
        <v>41</v>
      </c>
      <c r="G1398" s="171">
        <v>187.71541968387061</v>
      </c>
      <c r="H1398" s="171">
        <v>484.65539618190172</v>
      </c>
      <c r="I1398" s="171">
        <v>483.45911788790301</v>
      </c>
      <c r="J1398" s="171">
        <v>616.06575419788646</v>
      </c>
      <c r="K1398" s="171">
        <v>745.79002598806505</v>
      </c>
      <c r="L1398" s="171">
        <v>918.50842707157483</v>
      </c>
      <c r="M1398" s="171">
        <v>742.02283234093602</v>
      </c>
      <c r="N1398" s="171">
        <v>903.53663292074702</v>
      </c>
      <c r="O1398" s="171">
        <v>1088.8002630506301</v>
      </c>
      <c r="P1398" s="171">
        <v>1297.1536469271309</v>
      </c>
      <c r="Q1398" s="171">
        <v>1536.3969778081739</v>
      </c>
      <c r="R1398" s="171">
        <v>1812.585381457224</v>
      </c>
      <c r="S1398" s="171">
        <v>2133.956074731293</v>
      </c>
      <c r="T1398" s="171">
        <v>2501.7479860575349</v>
      </c>
      <c r="U1398" s="172">
        <v>0.18960767018607649</v>
      </c>
    </row>
    <row r="1399" spans="1:21" x14ac:dyDescent="0.15">
      <c r="A1399" s="110" t="s">
        <v>139</v>
      </c>
      <c r="B1399" s="110" t="s">
        <v>81</v>
      </c>
      <c r="C1399" s="110" t="s">
        <v>513</v>
      </c>
      <c r="D1399" s="110" t="s">
        <v>509</v>
      </c>
      <c r="E1399" s="110" t="s">
        <v>41</v>
      </c>
      <c r="F1399" s="110" t="s">
        <v>41</v>
      </c>
      <c r="G1399" s="171">
        <v>209.79958670550241</v>
      </c>
      <c r="H1399" s="171">
        <v>176.23832588432791</v>
      </c>
      <c r="I1399" s="171">
        <v>175.80331559560111</v>
      </c>
      <c r="J1399" s="171">
        <v>274.05060240119508</v>
      </c>
      <c r="K1399" s="171">
        <v>437.41350497833719</v>
      </c>
      <c r="L1399" s="171">
        <v>436.34604611476237</v>
      </c>
      <c r="M1399" s="171">
        <v>446.08410741903782</v>
      </c>
      <c r="N1399" s="171">
        <v>556.70340932962608</v>
      </c>
      <c r="O1399" s="171">
        <v>691.99505736583762</v>
      </c>
      <c r="P1399" s="171">
        <v>857.9229328949084</v>
      </c>
      <c r="Q1399" s="171">
        <v>1060.7752423181689</v>
      </c>
      <c r="R1399" s="171">
        <v>1308.456849355096</v>
      </c>
      <c r="S1399" s="171">
        <v>1614.831544578662</v>
      </c>
      <c r="T1399" s="171">
        <v>1984.6198380409251</v>
      </c>
      <c r="U1399" s="172">
        <v>0.23768080016413001</v>
      </c>
    </row>
    <row r="1400" spans="1:21" x14ac:dyDescent="0.15">
      <c r="A1400" s="110" t="s">
        <v>36</v>
      </c>
      <c r="B1400" s="110" t="s">
        <v>161</v>
      </c>
      <c r="C1400" s="110" t="s">
        <v>513</v>
      </c>
      <c r="D1400" s="110" t="s">
        <v>512</v>
      </c>
      <c r="E1400" s="110" t="s">
        <v>41</v>
      </c>
      <c r="F1400" s="110" t="s">
        <v>2</v>
      </c>
      <c r="G1400" s="171">
        <v>55.210417554079577</v>
      </c>
      <c r="H1400" s="171">
        <v>99.134058309934431</v>
      </c>
      <c r="I1400" s="171">
        <v>131.85248669670079</v>
      </c>
      <c r="J1400" s="171">
        <v>142.50631324862141</v>
      </c>
      <c r="K1400" s="171">
        <v>229.64209011362709</v>
      </c>
      <c r="L1400" s="171">
        <v>219.26388817266809</v>
      </c>
      <c r="M1400" s="171">
        <v>293.76270488570782</v>
      </c>
      <c r="N1400" s="171">
        <v>398.97190339243758</v>
      </c>
      <c r="O1400" s="171">
        <v>534.47585056791877</v>
      </c>
      <c r="P1400" s="171">
        <v>709.02111812166197</v>
      </c>
      <c r="Q1400" s="171">
        <v>931.17322079179212</v>
      </c>
      <c r="R1400" s="171">
        <v>1217.855180148249</v>
      </c>
      <c r="S1400" s="171">
        <v>1581.95467866429</v>
      </c>
      <c r="T1400" s="171">
        <v>2044.5089331876061</v>
      </c>
      <c r="U1400" s="172">
        <v>0.31938133614955633</v>
      </c>
    </row>
    <row r="1401" spans="1:21" x14ac:dyDescent="0.15">
      <c r="A1401" s="110" t="s">
        <v>36</v>
      </c>
      <c r="B1401" s="110" t="s">
        <v>162</v>
      </c>
      <c r="C1401" s="110" t="s">
        <v>513</v>
      </c>
      <c r="D1401" s="110" t="s">
        <v>512</v>
      </c>
      <c r="E1401" s="110" t="s">
        <v>41</v>
      </c>
      <c r="F1401" s="110" t="s">
        <v>2</v>
      </c>
      <c r="G1401" s="171">
        <v>154.58916915142279</v>
      </c>
      <c r="H1401" s="171">
        <v>209.28301198763941</v>
      </c>
      <c r="I1401" s="171">
        <v>340.6189239664771</v>
      </c>
      <c r="J1401" s="171">
        <v>416.55691564981652</v>
      </c>
      <c r="K1401" s="171">
        <v>240.5774277380855</v>
      </c>
      <c r="L1401" s="171">
        <v>261.80762766885738</v>
      </c>
      <c r="M1401" s="171">
        <v>261.12240434285138</v>
      </c>
      <c r="N1401" s="171">
        <v>359.1114845152477</v>
      </c>
      <c r="O1401" s="171">
        <v>477.762166407503</v>
      </c>
      <c r="P1401" s="171">
        <v>632.49964078287883</v>
      </c>
      <c r="Q1401" s="171">
        <v>833.96781320390528</v>
      </c>
      <c r="R1401" s="171">
        <v>1095.7651413975721</v>
      </c>
      <c r="S1401" s="171">
        <v>1426.608995523419</v>
      </c>
      <c r="T1401" s="171">
        <v>1847.8820607598429</v>
      </c>
      <c r="U1401" s="172">
        <v>0.32252625329049289</v>
      </c>
    </row>
    <row r="1402" spans="1:21" x14ac:dyDescent="0.15">
      <c r="A1402" s="110" t="s">
        <v>36</v>
      </c>
      <c r="B1402" s="110" t="s">
        <v>166</v>
      </c>
      <c r="C1402" s="110" t="s">
        <v>513</v>
      </c>
      <c r="D1402" s="110" t="s">
        <v>513</v>
      </c>
      <c r="E1402" s="110" t="s">
        <v>41</v>
      </c>
      <c r="F1402" s="110" t="s">
        <v>41</v>
      </c>
      <c r="G1402" s="171">
        <v>552.10417554079584</v>
      </c>
      <c r="H1402" s="171">
        <v>737.99798964062302</v>
      </c>
      <c r="I1402" s="171">
        <v>879.01657797800544</v>
      </c>
      <c r="J1402" s="171">
        <v>1030.430265028494</v>
      </c>
      <c r="K1402" s="171">
        <v>1377.8525406817621</v>
      </c>
      <c r="L1402" s="171">
        <v>1647.2063240832281</v>
      </c>
      <c r="M1402" s="171">
        <v>2186.9001363713801</v>
      </c>
      <c r="N1402" s="171">
        <v>2696.780373274833</v>
      </c>
      <c r="O1402" s="171">
        <v>3334.0291964298408</v>
      </c>
      <c r="P1402" s="171">
        <v>4112.549126704268</v>
      </c>
      <c r="Q1402" s="171">
        <v>5061.7898809163862</v>
      </c>
      <c r="R1402" s="171">
        <v>6217.3138599995864</v>
      </c>
      <c r="S1402" s="171">
        <v>7621.8182826178308</v>
      </c>
      <c r="T1402" s="171">
        <v>9305.5685307372751</v>
      </c>
      <c r="U1402" s="172">
        <v>0.2298293447282069</v>
      </c>
    </row>
    <row r="1403" spans="1:21" x14ac:dyDescent="0.15">
      <c r="A1403" s="110" t="s">
        <v>36</v>
      </c>
      <c r="B1403" s="110" t="s">
        <v>138</v>
      </c>
      <c r="C1403" s="110" t="s">
        <v>513</v>
      </c>
      <c r="D1403" s="110" t="s">
        <v>513</v>
      </c>
      <c r="E1403" s="110" t="s">
        <v>41</v>
      </c>
      <c r="F1403" s="110" t="s">
        <v>41</v>
      </c>
      <c r="G1403" s="171">
        <v>0</v>
      </c>
      <c r="H1403" s="171">
        <v>0</v>
      </c>
      <c r="I1403" s="171">
        <v>0</v>
      </c>
      <c r="J1403" s="171">
        <v>0</v>
      </c>
      <c r="K1403" s="171">
        <v>0</v>
      </c>
      <c r="L1403" s="171">
        <v>0</v>
      </c>
      <c r="M1403" s="171">
        <v>10.880100180952139</v>
      </c>
      <c r="N1403" s="171">
        <v>13.56740570926606</v>
      </c>
      <c r="O1403" s="171">
        <v>16.867585453733419</v>
      </c>
      <c r="P1403" s="171">
        <v>20.91838596863666</v>
      </c>
      <c r="Q1403" s="171">
        <v>25.881584430984599</v>
      </c>
      <c r="R1403" s="171">
        <v>31.95651327811311</v>
      </c>
      <c r="S1403" s="171">
        <v>39.378204397197322</v>
      </c>
      <c r="T1403" s="171">
        <v>48.322049537119767</v>
      </c>
      <c r="U1403" s="172">
        <v>0.23737625817165281</v>
      </c>
    </row>
    <row r="1404" spans="1:21" x14ac:dyDescent="0.15">
      <c r="A1404" s="110" t="s">
        <v>36</v>
      </c>
      <c r="B1404" s="110" t="s">
        <v>21</v>
      </c>
      <c r="C1404" s="110" t="s">
        <v>513</v>
      </c>
      <c r="D1404" s="110" t="s">
        <v>511</v>
      </c>
      <c r="E1404" s="110" t="s">
        <v>41</v>
      </c>
      <c r="F1404" s="110" t="s">
        <v>2</v>
      </c>
      <c r="G1404" s="171">
        <v>255.0721290998477</v>
      </c>
      <c r="H1404" s="171">
        <v>474.74199035090822</v>
      </c>
      <c r="I1404" s="171">
        <v>680.36120420597661</v>
      </c>
      <c r="J1404" s="171">
        <v>767.87839997757408</v>
      </c>
      <c r="K1404" s="171">
        <v>842.65378163524883</v>
      </c>
      <c r="L1404" s="171">
        <v>1206.142064219363</v>
      </c>
      <c r="M1404" s="171">
        <v>1301.578879651403</v>
      </c>
      <c r="N1404" s="171">
        <v>1683.0515665108969</v>
      </c>
      <c r="O1404" s="171">
        <v>2171.2450372196599</v>
      </c>
      <c r="P1404" s="171">
        <v>2791.0868725116552</v>
      </c>
      <c r="Q1404" s="171">
        <v>3523.7631426441549</v>
      </c>
      <c r="R1404" s="171">
        <v>4438.1566241088276</v>
      </c>
      <c r="S1404" s="171">
        <v>5579.4341156006067</v>
      </c>
      <c r="T1404" s="171">
        <v>7155.831810542757</v>
      </c>
      <c r="U1404" s="172">
        <v>0.27567891081538393</v>
      </c>
    </row>
    <row r="1405" spans="1:21" x14ac:dyDescent="0.15">
      <c r="A1405" s="110" t="s">
        <v>36</v>
      </c>
      <c r="B1405" s="110" t="s">
        <v>183</v>
      </c>
      <c r="C1405" s="110" t="s">
        <v>513</v>
      </c>
      <c r="D1405" s="110" t="s">
        <v>513</v>
      </c>
      <c r="E1405" s="110" t="s">
        <v>41</v>
      </c>
      <c r="F1405" s="110" t="s">
        <v>41</v>
      </c>
      <c r="G1405" s="171">
        <v>0</v>
      </c>
      <c r="H1405" s="171">
        <v>0</v>
      </c>
      <c r="I1405" s="171">
        <v>10.987707224725071</v>
      </c>
      <c r="J1405" s="171">
        <v>10.9620240960478</v>
      </c>
      <c r="K1405" s="171">
        <v>10.93533762445843</v>
      </c>
      <c r="L1405" s="171">
        <v>10.90865115286906</v>
      </c>
      <c r="M1405" s="171">
        <v>10.880100180952139</v>
      </c>
      <c r="N1405" s="171">
        <v>14.354614679038299</v>
      </c>
      <c r="O1405" s="171">
        <v>18.862503190702451</v>
      </c>
      <c r="P1405" s="171">
        <v>24.703484010256201</v>
      </c>
      <c r="Q1405" s="171">
        <v>32.260798107606639</v>
      </c>
      <c r="R1405" s="171">
        <v>42.023594172764639</v>
      </c>
      <c r="S1405" s="171">
        <v>54.617753124524107</v>
      </c>
      <c r="T1405" s="171">
        <v>70.689293746552806</v>
      </c>
      <c r="U1405" s="172">
        <v>0.30648059642343067</v>
      </c>
    </row>
    <row r="1406" spans="1:21" x14ac:dyDescent="0.15">
      <c r="A1406" s="110" t="s">
        <v>36</v>
      </c>
      <c r="B1406" s="110" t="s">
        <v>28</v>
      </c>
      <c r="C1406" s="110" t="s">
        <v>513</v>
      </c>
      <c r="D1406" s="110" t="s">
        <v>513</v>
      </c>
      <c r="E1406" s="110" t="s">
        <v>41</v>
      </c>
      <c r="F1406" s="110" t="s">
        <v>41</v>
      </c>
      <c r="G1406" s="171">
        <v>77.294584575711411</v>
      </c>
      <c r="H1406" s="171">
        <v>132.17874441324591</v>
      </c>
      <c r="I1406" s="171">
        <v>109.87707224725069</v>
      </c>
      <c r="J1406" s="171">
        <v>120.5822650565258</v>
      </c>
      <c r="K1406" s="171">
        <v>174.96540199133489</v>
      </c>
      <c r="L1406" s="171">
        <v>98.177860375821538</v>
      </c>
      <c r="M1406" s="171">
        <v>228.48210379999489</v>
      </c>
      <c r="N1406" s="171">
        <v>283.45548899553421</v>
      </c>
      <c r="O1406" s="171">
        <v>349.71231665293209</v>
      </c>
      <c r="P1406" s="171">
        <v>429.87998612870888</v>
      </c>
      <c r="Q1406" s="171">
        <v>527.03816670544404</v>
      </c>
      <c r="R1406" s="171">
        <v>644.82165929778478</v>
      </c>
      <c r="S1406" s="171">
        <v>787.53594038071344</v>
      </c>
      <c r="T1406" s="171">
        <v>957.97815928716295</v>
      </c>
      <c r="U1406" s="172">
        <v>0.22723875052807641</v>
      </c>
    </row>
    <row r="1407" spans="1:21" x14ac:dyDescent="0.15">
      <c r="A1407" s="110" t="s">
        <v>36</v>
      </c>
      <c r="B1407" s="110" t="s">
        <v>29</v>
      </c>
      <c r="C1407" s="110" t="s">
        <v>513</v>
      </c>
      <c r="D1407" s="110" t="s">
        <v>509</v>
      </c>
      <c r="E1407" s="110" t="s">
        <v>41</v>
      </c>
      <c r="F1407" s="110" t="s">
        <v>41</v>
      </c>
      <c r="G1407" s="171">
        <v>1249.543018316203</v>
      </c>
      <c r="H1407" s="171">
        <v>2468.289098239663</v>
      </c>
      <c r="I1407" s="171">
        <v>2883.209968532864</v>
      </c>
      <c r="J1407" s="171">
        <v>5019.1716721563917</v>
      </c>
      <c r="K1407" s="171">
        <v>5611.0601271442811</v>
      </c>
      <c r="L1407" s="171">
        <v>6102.6711388174481</v>
      </c>
      <c r="M1407" s="171">
        <v>5673.7784010370206</v>
      </c>
      <c r="N1407" s="171">
        <v>7429.6675038244157</v>
      </c>
      <c r="O1407" s="171">
        <v>9696.0899979893984</v>
      </c>
      <c r="P1407" s="171">
        <v>12615.77630893133</v>
      </c>
      <c r="Q1407" s="171">
        <v>16272.93504874208</v>
      </c>
      <c r="R1407" s="171">
        <v>20049.507501146509</v>
      </c>
      <c r="S1407" s="171">
        <v>24650.821737773549</v>
      </c>
      <c r="T1407" s="171">
        <v>30185.093049004128</v>
      </c>
      <c r="U1407" s="172">
        <v>0.26970514224929149</v>
      </c>
    </row>
    <row r="1408" spans="1:21" x14ac:dyDescent="0.15">
      <c r="A1408" s="110" t="s">
        <v>36</v>
      </c>
      <c r="B1408" s="110" t="s">
        <v>30</v>
      </c>
      <c r="C1408" s="110" t="s">
        <v>513</v>
      </c>
      <c r="D1408" s="110" t="s">
        <v>509</v>
      </c>
      <c r="E1408" s="110" t="s">
        <v>41</v>
      </c>
      <c r="F1408" s="110" t="s">
        <v>41</v>
      </c>
      <c r="G1408" s="171">
        <v>11.042083510815919</v>
      </c>
      <c r="H1408" s="171">
        <v>22.029790735540981</v>
      </c>
      <c r="I1408" s="171">
        <v>21.975414449450131</v>
      </c>
      <c r="J1408" s="171">
        <v>21.924048192095601</v>
      </c>
      <c r="K1408" s="171">
        <v>32.806012873375288</v>
      </c>
      <c r="L1408" s="171">
        <v>32.725953458607179</v>
      </c>
      <c r="M1408" s="171">
        <v>32.640300542856423</v>
      </c>
      <c r="N1408" s="171">
        <v>40.569605527189907</v>
      </c>
      <c r="O1408" s="171">
        <v>50.260798434888912</v>
      </c>
      <c r="P1408" s="171">
        <v>62.087909079130952</v>
      </c>
      <c r="Q1408" s="171">
        <v>76.500100966223002</v>
      </c>
      <c r="R1408" s="171">
        <v>94.03574893761828</v>
      </c>
      <c r="S1408" s="171">
        <v>115.3550865797784</v>
      </c>
      <c r="T1408" s="171">
        <v>140.93032331864819</v>
      </c>
      <c r="U1408" s="172">
        <v>0.23239532663108051</v>
      </c>
    </row>
    <row r="1409" spans="1:21" x14ac:dyDescent="0.15">
      <c r="A1409" s="110" t="s">
        <v>36</v>
      </c>
      <c r="B1409" s="110" t="s">
        <v>192</v>
      </c>
      <c r="C1409" s="110" t="s">
        <v>513</v>
      </c>
      <c r="D1409" s="110" t="s">
        <v>512</v>
      </c>
      <c r="E1409" s="110" t="s">
        <v>41</v>
      </c>
      <c r="F1409" s="110" t="s">
        <v>2</v>
      </c>
      <c r="G1409" s="171">
        <v>44.16833404326367</v>
      </c>
      <c r="H1409" s="171">
        <v>33.044686103311477</v>
      </c>
      <c r="I1409" s="171">
        <v>87.901657797800539</v>
      </c>
      <c r="J1409" s="171">
        <v>98.658216864430216</v>
      </c>
      <c r="K1409" s="171">
        <v>109.3533762445843</v>
      </c>
      <c r="L1409" s="171">
        <v>98.188769026974413</v>
      </c>
      <c r="M1409" s="171">
        <v>87.040801447617127</v>
      </c>
      <c r="N1409" s="171">
        <v>110.5948192874116</v>
      </c>
      <c r="O1409" s="171">
        <v>143.6864184214532</v>
      </c>
      <c r="P1409" s="171">
        <v>186.03693259847341</v>
      </c>
      <c r="Q1409" s="171">
        <v>240.1250611058787</v>
      </c>
      <c r="R1409" s="171">
        <v>309.06365496145389</v>
      </c>
      <c r="S1409" s="171">
        <v>396.81989058926411</v>
      </c>
      <c r="T1409" s="171">
        <v>507.00413381952228</v>
      </c>
      <c r="U1409" s="172">
        <v>0.28625461378921663</v>
      </c>
    </row>
    <row r="1410" spans="1:21" x14ac:dyDescent="0.15">
      <c r="A1410" s="110" t="s">
        <v>36</v>
      </c>
      <c r="B1410" s="110" t="s">
        <v>31</v>
      </c>
      <c r="C1410" s="110" t="s">
        <v>513</v>
      </c>
      <c r="D1410" s="110" t="s">
        <v>509</v>
      </c>
      <c r="E1410" s="110" t="s">
        <v>41</v>
      </c>
      <c r="F1410" s="110" t="s">
        <v>41</v>
      </c>
      <c r="G1410" s="171">
        <v>7798.2794212927429</v>
      </c>
      <c r="H1410" s="171">
        <v>10143.4398459554</v>
      </c>
      <c r="I1410" s="171">
        <v>13087.92240601449</v>
      </c>
      <c r="J1410" s="171">
        <v>17560.09725690023</v>
      </c>
      <c r="K1410" s="171">
        <v>22928.39280155889</v>
      </c>
      <c r="L1410" s="171">
        <v>26509.19135329956</v>
      </c>
      <c r="M1410" s="171">
        <v>27040.13148749969</v>
      </c>
      <c r="N1410" s="171">
        <v>35823.133951614247</v>
      </c>
      <c r="O1410" s="171">
        <v>46460.309529926497</v>
      </c>
      <c r="P1410" s="171">
        <v>59850.137274987806</v>
      </c>
      <c r="Q1410" s="171">
        <v>77124.610194847992</v>
      </c>
      <c r="R1410" s="171">
        <v>98927.706422351883</v>
      </c>
      <c r="S1410" s="171">
        <v>126287.6098020167</v>
      </c>
      <c r="T1410" s="171">
        <v>160265.749822048</v>
      </c>
      <c r="U1410" s="172">
        <v>0.28945015912653221</v>
      </c>
    </row>
    <row r="1411" spans="1:21" x14ac:dyDescent="0.15">
      <c r="A1411" s="110" t="s">
        <v>36</v>
      </c>
      <c r="B1411" s="110" t="s">
        <v>65</v>
      </c>
      <c r="C1411" s="110" t="s">
        <v>513</v>
      </c>
      <c r="D1411" s="110" t="s">
        <v>42</v>
      </c>
      <c r="E1411" s="110" t="s">
        <v>41</v>
      </c>
      <c r="F1411" s="110" t="s">
        <v>42</v>
      </c>
      <c r="G1411" s="171">
        <v>0</v>
      </c>
      <c r="H1411" s="171">
        <v>0</v>
      </c>
      <c r="I1411" s="171">
        <v>0</v>
      </c>
      <c r="J1411" s="171">
        <v>0</v>
      </c>
      <c r="K1411" s="171">
        <v>0</v>
      </c>
      <c r="L1411" s="171">
        <v>0</v>
      </c>
      <c r="M1411" s="171">
        <v>217.60200361904279</v>
      </c>
      <c r="N1411" s="171">
        <v>293.4580138928564</v>
      </c>
      <c r="O1411" s="171">
        <v>393.71811594293331</v>
      </c>
      <c r="P1411" s="171">
        <v>509.64557509831468</v>
      </c>
      <c r="Q1411" s="171">
        <v>644.63845485914419</v>
      </c>
      <c r="R1411" s="171">
        <v>812.92050853421108</v>
      </c>
      <c r="S1411" s="171">
        <v>1022.459457252263</v>
      </c>
      <c r="T1411" s="171">
        <v>1280.192769471812</v>
      </c>
      <c r="U1411" s="172">
        <v>0.28808534758470378</v>
      </c>
    </row>
    <row r="1412" spans="1:21" x14ac:dyDescent="0.15">
      <c r="A1412" s="110" t="s">
        <v>36</v>
      </c>
      <c r="B1412" s="110" t="s">
        <v>38</v>
      </c>
      <c r="C1412" s="110" t="s">
        <v>513</v>
      </c>
      <c r="D1412" s="110" t="s">
        <v>511</v>
      </c>
      <c r="E1412" s="110" t="s">
        <v>41</v>
      </c>
      <c r="F1412" s="110" t="s">
        <v>2</v>
      </c>
      <c r="G1412" s="171">
        <v>22.084167021631831</v>
      </c>
      <c r="H1412" s="171">
        <v>77.104267574393447</v>
      </c>
      <c r="I1412" s="171">
        <v>87.901657797800539</v>
      </c>
      <c r="J1412" s="171">
        <v>197.3164337288604</v>
      </c>
      <c r="K1412" s="171">
        <v>229.64209011362709</v>
      </c>
      <c r="L1412" s="171">
        <v>338.16818573894079</v>
      </c>
      <c r="M1412" s="171">
        <v>239.3622039809471</v>
      </c>
      <c r="N1412" s="171">
        <v>309.98793294283661</v>
      </c>
      <c r="O1412" s="171">
        <v>400.64478444319258</v>
      </c>
      <c r="P1412" s="171">
        <v>516.21424343307842</v>
      </c>
      <c r="Q1412" s="171">
        <v>663.35990857114064</v>
      </c>
      <c r="R1412" s="171">
        <v>850.44333550444719</v>
      </c>
      <c r="S1412" s="171">
        <v>1088.034159300523</v>
      </c>
      <c r="T1412" s="171">
        <v>1385.274079247519</v>
      </c>
      <c r="U1412" s="172">
        <v>0.28506688768237431</v>
      </c>
    </row>
    <row r="1413" spans="1:21" x14ac:dyDescent="0.15">
      <c r="A1413" s="110" t="s">
        <v>36</v>
      </c>
      <c r="B1413" s="110" t="s">
        <v>204</v>
      </c>
      <c r="C1413" s="110" t="s">
        <v>513</v>
      </c>
      <c r="D1413" s="110" t="s">
        <v>512</v>
      </c>
      <c r="E1413" s="110" t="s">
        <v>41</v>
      </c>
      <c r="F1413" s="110" t="s">
        <v>2</v>
      </c>
      <c r="G1413" s="171">
        <v>1446.512939916885</v>
      </c>
      <c r="H1413" s="171">
        <v>1817.457735682131</v>
      </c>
      <c r="I1413" s="171">
        <v>2659.0251483834659</v>
      </c>
      <c r="J1413" s="171">
        <v>3222.8350842380542</v>
      </c>
      <c r="K1413" s="171">
        <v>4483.4884260279568</v>
      </c>
      <c r="L1413" s="171">
        <v>6588.8252963329123</v>
      </c>
      <c r="M1413" s="171">
        <v>7605.1900264855467</v>
      </c>
      <c r="N1413" s="171">
        <v>9728.3157796443211</v>
      </c>
      <c r="O1413" s="171">
        <v>12773.889783605609</v>
      </c>
      <c r="P1413" s="171">
        <v>16725.792969177652</v>
      </c>
      <c r="Q1413" s="171">
        <v>21842.73109667017</v>
      </c>
      <c r="R1413" s="171">
        <v>28455.71004471643</v>
      </c>
      <c r="S1413" s="171">
        <v>36987.096023792707</v>
      </c>
      <c r="T1413" s="171">
        <v>47832.536004836482</v>
      </c>
      <c r="U1413" s="172">
        <v>0.30043191572350758</v>
      </c>
    </row>
    <row r="1414" spans="1:21" x14ac:dyDescent="0.15">
      <c r="A1414" s="110" t="s">
        <v>36</v>
      </c>
      <c r="B1414" s="110" t="s">
        <v>205</v>
      </c>
      <c r="C1414" s="110" t="s">
        <v>513</v>
      </c>
      <c r="D1414" s="110" t="s">
        <v>512</v>
      </c>
      <c r="E1414" s="110" t="s">
        <v>41</v>
      </c>
      <c r="F1414" s="110" t="s">
        <v>2</v>
      </c>
      <c r="G1414" s="171">
        <v>20.605632039533589</v>
      </c>
      <c r="H1414" s="171">
        <v>48.118570414105399</v>
      </c>
      <c r="I1414" s="171">
        <v>77.597385962453373</v>
      </c>
      <c r="J1414" s="171">
        <v>200.72562322273129</v>
      </c>
      <c r="K1414" s="171">
        <v>388.20448566827429</v>
      </c>
      <c r="L1414" s="171">
        <v>512.70660418484579</v>
      </c>
      <c r="M1414" s="171">
        <v>435.20400723808558</v>
      </c>
      <c r="N1414" s="171">
        <v>585.36783339393742</v>
      </c>
      <c r="O1414" s="171">
        <v>766.33266871987223</v>
      </c>
      <c r="P1414" s="171">
        <v>1003.528435433711</v>
      </c>
      <c r="Q1414" s="171">
        <v>1314.3514790362849</v>
      </c>
      <c r="R1414" s="171">
        <v>1721.4938211682349</v>
      </c>
      <c r="S1414" s="171">
        <v>2254.5371615146828</v>
      </c>
      <c r="T1414" s="171">
        <v>2937.3317200930942</v>
      </c>
      <c r="U1414" s="172">
        <v>0.31360783446794049</v>
      </c>
    </row>
    <row r="1415" spans="1:21" x14ac:dyDescent="0.15">
      <c r="A1415" s="110" t="s">
        <v>36</v>
      </c>
      <c r="B1415" s="110" t="s">
        <v>39</v>
      </c>
      <c r="C1415" s="110" t="s">
        <v>513</v>
      </c>
      <c r="D1415" s="110" t="s">
        <v>513</v>
      </c>
      <c r="E1415" s="110" t="s">
        <v>41</v>
      </c>
      <c r="F1415" s="110" t="s">
        <v>41</v>
      </c>
      <c r="G1415" s="171">
        <v>132.505002129791</v>
      </c>
      <c r="H1415" s="171">
        <v>88.119162942163939</v>
      </c>
      <c r="I1415" s="171">
        <v>527.40994678680329</v>
      </c>
      <c r="J1415" s="171">
        <v>789.26573491544173</v>
      </c>
      <c r="K1415" s="171">
        <v>874.82700995667449</v>
      </c>
      <c r="L1415" s="171">
        <v>1090.8651152869061</v>
      </c>
      <c r="M1415" s="171">
        <v>1142.410518999975</v>
      </c>
      <c r="N1415" s="171">
        <v>1462.5952469938809</v>
      </c>
      <c r="O1415" s="171">
        <v>1868.91355275102</v>
      </c>
      <c r="P1415" s="171">
        <v>2384.6283550911671</v>
      </c>
      <c r="Q1415" s="171">
        <v>3039.013507565669</v>
      </c>
      <c r="R1415" s="171">
        <v>3868.6513641129018</v>
      </c>
      <c r="S1415" s="171">
        <v>4796.1511110150623</v>
      </c>
      <c r="T1415" s="171">
        <v>5772.0827755635491</v>
      </c>
      <c r="U1415" s="172">
        <v>0.26037993189338282</v>
      </c>
    </row>
    <row r="1416" spans="1:21" x14ac:dyDescent="0.15">
      <c r="A1416" s="110" t="s">
        <v>36</v>
      </c>
      <c r="B1416" s="110" t="s">
        <v>40</v>
      </c>
      <c r="C1416" s="110" t="s">
        <v>513</v>
      </c>
      <c r="D1416" s="110" t="s">
        <v>513</v>
      </c>
      <c r="E1416" s="110" t="s">
        <v>41</v>
      </c>
      <c r="F1416" s="110" t="s">
        <v>41</v>
      </c>
      <c r="G1416" s="171">
        <v>22.084167021631831</v>
      </c>
      <c r="H1416" s="171">
        <v>33.044686103311477</v>
      </c>
      <c r="I1416" s="171">
        <v>32.963121674175213</v>
      </c>
      <c r="J1416" s="171">
        <v>120.5822650565258</v>
      </c>
      <c r="K1416" s="171">
        <v>185.9007396157933</v>
      </c>
      <c r="L1416" s="171">
        <v>381.80279035041713</v>
      </c>
      <c r="M1416" s="171">
        <v>576.6453095904634</v>
      </c>
      <c r="N1416" s="171">
        <v>690.63846321143137</v>
      </c>
      <c r="O1416" s="171">
        <v>850.21001722837332</v>
      </c>
      <c r="P1416" s="171">
        <v>1042.1183386326529</v>
      </c>
      <c r="Q1416" s="171">
        <v>1272.8859588423229</v>
      </c>
      <c r="R1416" s="171">
        <v>1551.684593382151</v>
      </c>
      <c r="S1416" s="171">
        <v>1888.352383663771</v>
      </c>
      <c r="T1416" s="171">
        <v>2288.9796924637321</v>
      </c>
      <c r="U1416" s="172">
        <v>0.21768038660454619</v>
      </c>
    </row>
    <row r="1417" spans="1:21" x14ac:dyDescent="0.15">
      <c r="A1417" s="110" t="s">
        <v>36</v>
      </c>
      <c r="B1417" s="110" t="s">
        <v>216</v>
      </c>
      <c r="C1417" s="110" t="s">
        <v>513</v>
      </c>
      <c r="D1417" s="110" t="s">
        <v>513</v>
      </c>
      <c r="E1417" s="110" t="s">
        <v>41</v>
      </c>
      <c r="F1417" s="110" t="s">
        <v>41</v>
      </c>
      <c r="G1417" s="171">
        <v>0</v>
      </c>
      <c r="H1417" s="171">
        <v>0</v>
      </c>
      <c r="I1417" s="171">
        <v>0</v>
      </c>
      <c r="J1417" s="171">
        <v>0</v>
      </c>
      <c r="K1417" s="171">
        <v>21.870675248916861</v>
      </c>
      <c r="L1417" s="171">
        <v>21.817302305738121</v>
      </c>
      <c r="M1417" s="171">
        <v>21.760200361904278</v>
      </c>
      <c r="N1417" s="171">
        <v>27.311287820077968</v>
      </c>
      <c r="O1417" s="171">
        <v>34.192115075509939</v>
      </c>
      <c r="P1417" s="171">
        <v>42.746931998130478</v>
      </c>
      <c r="Q1417" s="171">
        <v>53.338311122803809</v>
      </c>
      <c r="R1417" s="171">
        <v>66.436013445115037</v>
      </c>
      <c r="S1417" s="171">
        <v>82.607545409828006</v>
      </c>
      <c r="T1417" s="171">
        <v>102.2743987567878</v>
      </c>
      <c r="U1417" s="172">
        <v>0.24742620629308371</v>
      </c>
    </row>
    <row r="1418" spans="1:21" x14ac:dyDescent="0.15">
      <c r="A1418" s="110" t="s">
        <v>36</v>
      </c>
      <c r="B1418" s="110" t="s">
        <v>217</v>
      </c>
      <c r="C1418" s="110" t="s">
        <v>513</v>
      </c>
      <c r="D1418" s="110" t="s">
        <v>511</v>
      </c>
      <c r="E1418" s="110" t="s">
        <v>41</v>
      </c>
      <c r="F1418" s="110" t="s">
        <v>2</v>
      </c>
      <c r="G1418" s="171">
        <v>1.1042083510815921</v>
      </c>
      <c r="H1418" s="171">
        <v>1.101489536777049</v>
      </c>
      <c r="I1418" s="171">
        <v>14.82021950470917</v>
      </c>
      <c r="J1418" s="171">
        <v>18.306580240399828</v>
      </c>
      <c r="K1418" s="171">
        <v>26.24481029870023</v>
      </c>
      <c r="L1418" s="171">
        <v>26.180762766885739</v>
      </c>
      <c r="M1418" s="171">
        <v>31.552290524761212</v>
      </c>
      <c r="N1418" s="171">
        <v>42.562925524038079</v>
      </c>
      <c r="O1418" s="171">
        <v>55.106537984696487</v>
      </c>
      <c r="P1418" s="171">
        <v>71.260387548204889</v>
      </c>
      <c r="Q1418" s="171">
        <v>91.146353298369633</v>
      </c>
      <c r="R1418" s="171">
        <v>116.40512526307189</v>
      </c>
      <c r="S1418" s="171">
        <v>148.26568086617979</v>
      </c>
      <c r="T1418" s="171">
        <v>187.94662644711349</v>
      </c>
      <c r="U1418" s="172">
        <v>0.29037162988295551</v>
      </c>
    </row>
    <row r="1419" spans="1:21" x14ac:dyDescent="0.15">
      <c r="A1419" s="110" t="s">
        <v>36</v>
      </c>
      <c r="B1419" s="110" t="s">
        <v>113</v>
      </c>
      <c r="C1419" s="110" t="s">
        <v>513</v>
      </c>
      <c r="D1419" s="110" t="s">
        <v>509</v>
      </c>
      <c r="E1419" s="110" t="s">
        <v>41</v>
      </c>
      <c r="F1419" s="110" t="s">
        <v>41</v>
      </c>
      <c r="G1419" s="171">
        <v>1621.3586774576081</v>
      </c>
      <c r="H1419" s="171">
        <v>2219.459746041508</v>
      </c>
      <c r="I1419" s="171">
        <v>2831.178526657945</v>
      </c>
      <c r="J1419" s="171">
        <v>4068.9567806727041</v>
      </c>
      <c r="K1419" s="171">
        <v>5737.1426858088771</v>
      </c>
      <c r="L1419" s="171">
        <v>7182.9597737855538</v>
      </c>
      <c r="M1419" s="171">
        <v>8471.1677773980191</v>
      </c>
      <c r="N1419" s="171">
        <v>10796.673026190419</v>
      </c>
      <c r="O1419" s="171">
        <v>13947.331567556001</v>
      </c>
      <c r="P1419" s="171">
        <v>18129.676282831519</v>
      </c>
      <c r="Q1419" s="171">
        <v>23573.49433895636</v>
      </c>
      <c r="R1419" s="171">
        <v>30485.889109214811</v>
      </c>
      <c r="S1419" s="171">
        <v>39204.858687919979</v>
      </c>
      <c r="T1419" s="171">
        <v>50096.775987009503</v>
      </c>
      <c r="U1419" s="172">
        <v>0.28904073588309731</v>
      </c>
    </row>
    <row r="1420" spans="1:21" x14ac:dyDescent="0.15">
      <c r="A1420" s="110" t="s">
        <v>36</v>
      </c>
      <c r="B1420" s="110" t="s">
        <v>96</v>
      </c>
      <c r="C1420" s="110" t="s">
        <v>513</v>
      </c>
      <c r="D1420" s="110" t="s">
        <v>513</v>
      </c>
      <c r="E1420" s="110" t="s">
        <v>41</v>
      </c>
      <c r="F1420" s="110" t="s">
        <v>41</v>
      </c>
      <c r="G1420" s="171">
        <v>381.88375372713432</v>
      </c>
      <c r="H1420" s="171">
        <v>678.71497765298363</v>
      </c>
      <c r="I1420" s="171">
        <v>184.06189239664769</v>
      </c>
      <c r="J1420" s="171">
        <v>418.88349878258299</v>
      </c>
      <c r="K1420" s="171">
        <v>1498.2994506887919</v>
      </c>
      <c r="L1420" s="171">
        <v>2694.4368347586578</v>
      </c>
      <c r="M1420" s="171">
        <v>2480.6628412570881</v>
      </c>
      <c r="N1420" s="171">
        <v>3242.3262545334778</v>
      </c>
      <c r="O1420" s="171">
        <v>4016.847199316192</v>
      </c>
      <c r="P1420" s="171">
        <v>4962.0708675965689</v>
      </c>
      <c r="Q1420" s="171">
        <v>6113.8944442289558</v>
      </c>
      <c r="R1420" s="171">
        <v>7515.3448914068649</v>
      </c>
      <c r="S1420" s="171">
        <v>9219.1881323797752</v>
      </c>
      <c r="T1420" s="171">
        <v>11263.163183819979</v>
      </c>
      <c r="U1420" s="172">
        <v>0.24128176783130001</v>
      </c>
    </row>
    <row r="1421" spans="1:21" x14ac:dyDescent="0.15">
      <c r="A1421" s="110" t="s">
        <v>36</v>
      </c>
      <c r="B1421" s="110" t="s">
        <v>35</v>
      </c>
      <c r="C1421" s="110" t="s">
        <v>513</v>
      </c>
      <c r="D1421" s="110" t="s">
        <v>509</v>
      </c>
      <c r="E1421" s="110" t="s">
        <v>41</v>
      </c>
      <c r="F1421" s="110" t="s">
        <v>41</v>
      </c>
      <c r="G1421" s="171">
        <v>3250.529659931166</v>
      </c>
      <c r="H1421" s="171">
        <v>3803.2581512253132</v>
      </c>
      <c r="I1421" s="171">
        <v>5460.779777809722</v>
      </c>
      <c r="J1421" s="171">
        <v>7897.9358551854384</v>
      </c>
      <c r="K1421" s="171">
        <v>10175.689569444939</v>
      </c>
      <c r="L1421" s="171">
        <v>10936.476678616151</v>
      </c>
      <c r="M1421" s="171">
        <v>11169.524912273089</v>
      </c>
      <c r="N1421" s="171">
        <v>14109.119211745739</v>
      </c>
      <c r="O1421" s="171">
        <v>17505.384451835958</v>
      </c>
      <c r="P1421" s="171">
        <v>21657.045056342969</v>
      </c>
      <c r="Q1421" s="171">
        <v>26724.177467075711</v>
      </c>
      <c r="R1421" s="171">
        <v>32898.745363493523</v>
      </c>
      <c r="S1421" s="171">
        <v>40415.966944377833</v>
      </c>
      <c r="T1421" s="171">
        <v>49448.957905287913</v>
      </c>
      <c r="U1421" s="172">
        <v>0.23681062106229361</v>
      </c>
    </row>
    <row r="1422" spans="1:21" x14ac:dyDescent="0.15">
      <c r="A1422" s="110" t="s">
        <v>36</v>
      </c>
      <c r="B1422" s="110" t="s">
        <v>233</v>
      </c>
      <c r="C1422" s="110" t="s">
        <v>513</v>
      </c>
      <c r="D1422" s="110" t="s">
        <v>512</v>
      </c>
      <c r="E1422" s="110" t="s">
        <v>41</v>
      </c>
      <c r="F1422" s="110" t="s">
        <v>2</v>
      </c>
      <c r="G1422" s="171">
        <v>16.48472647329708</v>
      </c>
      <c r="H1422" s="171">
        <v>11.014895367770491</v>
      </c>
      <c r="I1422" s="171">
        <v>10.987707224725071</v>
      </c>
      <c r="J1422" s="171">
        <v>21.924048192095601</v>
      </c>
      <c r="K1422" s="171">
        <v>54.676688122292163</v>
      </c>
      <c r="L1422" s="171">
        <v>65.451906917214359</v>
      </c>
      <c r="M1422" s="171">
        <v>119.68110199047361</v>
      </c>
      <c r="N1422" s="171">
        <v>169.99369013623379</v>
      </c>
      <c r="O1422" s="171">
        <v>233.22163101361281</v>
      </c>
      <c r="P1422" s="171">
        <v>318.48972621914038</v>
      </c>
      <c r="Q1422" s="171">
        <v>433.41850874329202</v>
      </c>
      <c r="R1422" s="171">
        <v>587.40218995076907</v>
      </c>
      <c r="S1422" s="171">
        <v>793.16280530324366</v>
      </c>
      <c r="T1422" s="171">
        <v>1064.973572993332</v>
      </c>
      <c r="U1422" s="172">
        <v>0.36652058687797862</v>
      </c>
    </row>
    <row r="1423" spans="1:21" x14ac:dyDescent="0.15">
      <c r="A1423" s="110" t="s">
        <v>36</v>
      </c>
      <c r="B1423" s="110" t="s">
        <v>236</v>
      </c>
      <c r="C1423" s="110" t="s">
        <v>513</v>
      </c>
      <c r="D1423" s="110" t="s">
        <v>512</v>
      </c>
      <c r="E1423" s="110" t="s">
        <v>41</v>
      </c>
      <c r="F1423" s="110" t="s">
        <v>2</v>
      </c>
      <c r="G1423" s="171">
        <v>5.4945407549820002</v>
      </c>
      <c r="H1423" s="171">
        <v>11.014895367770491</v>
      </c>
      <c r="I1423" s="171">
        <v>21.975414449450131</v>
      </c>
      <c r="J1423" s="171">
        <v>43.848096384191209</v>
      </c>
      <c r="K1423" s="171">
        <v>98.418038620125884</v>
      </c>
      <c r="L1423" s="171">
        <v>65.451906917214359</v>
      </c>
      <c r="M1423" s="171">
        <v>76.160701266664987</v>
      </c>
      <c r="N1423" s="171">
        <v>104.3297671427753</v>
      </c>
      <c r="O1423" s="171">
        <v>138.39914230124461</v>
      </c>
      <c r="P1423" s="171">
        <v>183.27941952826109</v>
      </c>
      <c r="Q1423" s="171">
        <v>241.0909433917908</v>
      </c>
      <c r="R1423" s="171">
        <v>316.65494601935347</v>
      </c>
      <c r="S1423" s="171">
        <v>415.32316662773383</v>
      </c>
      <c r="T1423" s="171">
        <v>541.90118567604475</v>
      </c>
      <c r="U1423" s="172">
        <v>0.3235529171447824</v>
      </c>
    </row>
    <row r="1424" spans="1:21" x14ac:dyDescent="0.15">
      <c r="A1424" s="110" t="s">
        <v>36</v>
      </c>
      <c r="B1424" s="110" t="s">
        <v>53</v>
      </c>
      <c r="C1424" s="110" t="s">
        <v>513</v>
      </c>
      <c r="D1424" s="110" t="s">
        <v>513</v>
      </c>
      <c r="E1424" s="110" t="s">
        <v>41</v>
      </c>
      <c r="F1424" s="110" t="s">
        <v>41</v>
      </c>
      <c r="G1424" s="171">
        <v>784.05005410819581</v>
      </c>
      <c r="H1424" s="171">
        <v>497.95986479223279</v>
      </c>
      <c r="I1424" s="171">
        <v>901.21411942295049</v>
      </c>
      <c r="J1424" s="171">
        <v>932.04040479117714</v>
      </c>
      <c r="K1424" s="171">
        <v>1554.2278687115181</v>
      </c>
      <c r="L1424" s="171">
        <v>754.15222258808774</v>
      </c>
      <c r="M1424" s="171">
        <v>424.73972673141958</v>
      </c>
      <c r="N1424" s="171">
        <v>530.37576767719736</v>
      </c>
      <c r="O1424" s="171">
        <v>672.84072325723218</v>
      </c>
      <c r="P1424" s="171">
        <v>844.20282943019356</v>
      </c>
      <c r="Q1424" s="171">
        <v>1053.1640362057681</v>
      </c>
      <c r="R1424" s="171">
        <v>1308.66180713618</v>
      </c>
      <c r="S1424" s="171">
        <v>1622.536941558702</v>
      </c>
      <c r="T1424" s="171">
        <v>2003.221679810775</v>
      </c>
      <c r="U1424" s="172">
        <v>0.24804270732109021</v>
      </c>
    </row>
    <row r="1425" spans="1:21" x14ac:dyDescent="0.15">
      <c r="A1425" s="110" t="s">
        <v>36</v>
      </c>
      <c r="B1425" s="110" t="s">
        <v>81</v>
      </c>
      <c r="C1425" s="110" t="s">
        <v>513</v>
      </c>
      <c r="D1425" s="110" t="s">
        <v>509</v>
      </c>
      <c r="E1425" s="110" t="s">
        <v>41</v>
      </c>
      <c r="F1425" s="110" t="s">
        <v>41</v>
      </c>
      <c r="G1425" s="171">
        <v>257.74988683328979</v>
      </c>
      <c r="H1425" s="171">
        <v>416.92971948510632</v>
      </c>
      <c r="I1425" s="171">
        <v>321.1047559353654</v>
      </c>
      <c r="J1425" s="171">
        <v>256.5771359920949</v>
      </c>
      <c r="K1425" s="171">
        <v>253.2864771252311</v>
      </c>
      <c r="L1425" s="171">
        <v>153.81198125545379</v>
      </c>
      <c r="M1425" s="171">
        <v>33.728310560951627</v>
      </c>
      <c r="N1425" s="171">
        <v>41.921925711429573</v>
      </c>
      <c r="O1425" s="171">
        <v>51.936158382718538</v>
      </c>
      <c r="P1425" s="171">
        <v>64.157506048435295</v>
      </c>
      <c r="Q1425" s="171">
        <v>79.050104331763748</v>
      </c>
      <c r="R1425" s="171">
        <v>97.170273902205537</v>
      </c>
      <c r="S1425" s="171">
        <v>119.2002561324377</v>
      </c>
      <c r="T1425" s="171">
        <v>145.62800076260319</v>
      </c>
      <c r="U1425" s="172">
        <v>0.23239532663108051</v>
      </c>
    </row>
    <row r="1426" spans="1:21" x14ac:dyDescent="0.15">
      <c r="A1426" s="110" t="s">
        <v>36</v>
      </c>
      <c r="B1426" s="110" t="s">
        <v>100</v>
      </c>
      <c r="C1426" s="110" t="s">
        <v>513</v>
      </c>
      <c r="D1426" s="110" t="s">
        <v>44</v>
      </c>
      <c r="E1426" s="110" t="s">
        <v>41</v>
      </c>
      <c r="F1426" s="110" t="s">
        <v>44</v>
      </c>
      <c r="G1426" s="171">
        <v>44.2</v>
      </c>
      <c r="H1426" s="171">
        <v>44.05958147108197</v>
      </c>
      <c r="I1426" s="171">
        <v>43.919162942163943</v>
      </c>
      <c r="J1426" s="171">
        <v>43.821095589698388</v>
      </c>
      <c r="K1426" s="171">
        <v>0</v>
      </c>
      <c r="L1426" s="171">
        <v>109.08651152869059</v>
      </c>
      <c r="M1426" s="171">
        <v>0</v>
      </c>
      <c r="N1426" s="171">
        <v>108.52446316791951</v>
      </c>
      <c r="O1426" s="171">
        <v>128.04627404367639</v>
      </c>
      <c r="P1426" s="171">
        <v>150.6451997487876</v>
      </c>
      <c r="Q1426" s="171">
        <v>176.77505149415359</v>
      </c>
      <c r="R1426" s="171">
        <v>206.9486762673049</v>
      </c>
      <c r="S1426" s="171">
        <v>241.77818631631609</v>
      </c>
      <c r="T1426" s="171">
        <v>281.31670057689672</v>
      </c>
      <c r="U1426" s="172" t="s">
        <v>406</v>
      </c>
    </row>
    <row r="1427" spans="1:21" x14ac:dyDescent="0.15">
      <c r="A1427" s="110" t="s">
        <v>36</v>
      </c>
      <c r="B1427" s="110" t="s">
        <v>237</v>
      </c>
      <c r="C1427" s="110" t="s">
        <v>513</v>
      </c>
      <c r="D1427" s="110" t="s">
        <v>512</v>
      </c>
      <c r="E1427" s="110" t="s">
        <v>41</v>
      </c>
      <c r="F1427" s="110" t="s">
        <v>2</v>
      </c>
      <c r="G1427" s="171">
        <v>91.083938464018331</v>
      </c>
      <c r="H1427" s="171">
        <v>264.35748882649182</v>
      </c>
      <c r="I1427" s="171">
        <v>1538.27901146151</v>
      </c>
      <c r="J1427" s="171">
        <v>1534.683373446692</v>
      </c>
      <c r="K1427" s="171">
        <v>1968.360772402518</v>
      </c>
      <c r="L1427" s="171">
        <v>2727.1627882172652</v>
      </c>
      <c r="M1427" s="171">
        <v>2828.826047047557</v>
      </c>
      <c r="N1427" s="171">
        <v>4042.625859241673</v>
      </c>
      <c r="O1427" s="171">
        <v>5591.5416663421611</v>
      </c>
      <c r="P1427" s="171">
        <v>7691.9542891147212</v>
      </c>
      <c r="Q1427" s="171">
        <v>10524.57657680828</v>
      </c>
      <c r="R1427" s="171">
        <v>14325.073713535839</v>
      </c>
      <c r="S1427" s="171">
        <v>19397.226813491521</v>
      </c>
      <c r="T1427" s="171">
        <v>26116.48099363752</v>
      </c>
      <c r="U1427" s="172">
        <v>0.37372942969266171</v>
      </c>
    </row>
    <row r="1428" spans="1:21" x14ac:dyDescent="0.15">
      <c r="A1428" s="110" t="s">
        <v>226</v>
      </c>
      <c r="B1428" s="110" t="s">
        <v>173</v>
      </c>
      <c r="C1428" s="110" t="s">
        <v>515</v>
      </c>
      <c r="D1428" s="110" t="s">
        <v>515</v>
      </c>
      <c r="E1428" s="110" t="s">
        <v>18</v>
      </c>
      <c r="F1428" s="110" t="s">
        <v>18</v>
      </c>
      <c r="G1428" s="171">
        <v>2.2084167021631829</v>
      </c>
      <c r="H1428" s="171">
        <v>2.2029790735540979</v>
      </c>
      <c r="I1428" s="171">
        <v>2.197541444945013</v>
      </c>
      <c r="J1428" s="171">
        <v>2.19240481920956</v>
      </c>
      <c r="K1428" s="171">
        <v>0.66949773317910566</v>
      </c>
      <c r="L1428" s="171">
        <v>0.5</v>
      </c>
      <c r="M1428" s="171">
        <v>2.6760200361904278</v>
      </c>
      <c r="N1428" s="171">
        <v>3.9512723684966371</v>
      </c>
      <c r="O1428" s="171">
        <v>5.7813420285046062</v>
      </c>
      <c r="P1428" s="171">
        <v>8.3507207619379926</v>
      </c>
      <c r="Q1428" s="171">
        <v>12.15488634361472</v>
      </c>
      <c r="R1428" s="171">
        <v>17.24625861974129</v>
      </c>
      <c r="S1428" s="171">
        <v>23.730765386948342</v>
      </c>
      <c r="T1428" s="171">
        <v>32.462317986519089</v>
      </c>
      <c r="U1428" s="172">
        <v>0.42837240833673401</v>
      </c>
    </row>
    <row r="1429" spans="1:21" x14ac:dyDescent="0.15">
      <c r="A1429" s="110" t="s">
        <v>226</v>
      </c>
      <c r="B1429" s="110" t="s">
        <v>179</v>
      </c>
      <c r="C1429" s="110" t="s">
        <v>515</v>
      </c>
      <c r="D1429" s="110" t="s">
        <v>515</v>
      </c>
      <c r="E1429" s="110" t="s">
        <v>18</v>
      </c>
      <c r="F1429" s="110" t="s">
        <v>18</v>
      </c>
      <c r="G1429" s="171">
        <v>0</v>
      </c>
      <c r="H1429" s="171">
        <v>0.16522343051655741</v>
      </c>
      <c r="I1429" s="171">
        <v>0</v>
      </c>
      <c r="J1429" s="171">
        <v>0</v>
      </c>
      <c r="K1429" s="171">
        <v>0</v>
      </c>
      <c r="L1429" s="171">
        <v>242.1720555936931</v>
      </c>
      <c r="M1429" s="171">
        <v>261.12240434285138</v>
      </c>
      <c r="N1429" s="171">
        <v>356.54386652271461</v>
      </c>
      <c r="O1429" s="171">
        <v>485.70069149032952</v>
      </c>
      <c r="P1429" s="171">
        <v>649.54224278035588</v>
      </c>
      <c r="Q1429" s="171">
        <v>869.0792109023439</v>
      </c>
      <c r="R1429" s="171">
        <v>1157.730800235794</v>
      </c>
      <c r="S1429" s="171">
        <v>1528.3460457993331</v>
      </c>
      <c r="T1429" s="171">
        <v>2005.5056321842951</v>
      </c>
      <c r="U1429" s="172">
        <v>0.33808228610710161</v>
      </c>
    </row>
    <row r="1430" spans="1:21" x14ac:dyDescent="0.15">
      <c r="A1430" s="110" t="s">
        <v>226</v>
      </c>
      <c r="B1430" s="110" t="s">
        <v>70</v>
      </c>
      <c r="C1430" s="110" t="s">
        <v>515</v>
      </c>
      <c r="D1430" s="110" t="s">
        <v>515</v>
      </c>
      <c r="E1430" s="110" t="s">
        <v>18</v>
      </c>
      <c r="F1430" s="110" t="s">
        <v>18</v>
      </c>
      <c r="G1430" s="171">
        <v>9.1395325219023356</v>
      </c>
      <c r="H1430" s="171">
        <v>5.0338071830711151</v>
      </c>
      <c r="I1430" s="171">
        <v>15.31283658028191</v>
      </c>
      <c r="J1430" s="171">
        <v>21.557916587287611</v>
      </c>
      <c r="K1430" s="171">
        <v>51.577613439520633</v>
      </c>
      <c r="L1430" s="171">
        <v>55.706117977241142</v>
      </c>
      <c r="M1430" s="171">
        <v>69.704449819287987</v>
      </c>
      <c r="N1430" s="171">
        <v>103.9215727210826</v>
      </c>
      <c r="O1430" s="171">
        <v>154.06173213858301</v>
      </c>
      <c r="P1430" s="171">
        <v>221.76698962076611</v>
      </c>
      <c r="Q1430" s="171">
        <v>326.15344530334647</v>
      </c>
      <c r="R1430" s="171">
        <v>477.35091748436281</v>
      </c>
      <c r="S1430" s="171">
        <v>688.56020927645841</v>
      </c>
      <c r="T1430" s="171">
        <v>985.08333690424274</v>
      </c>
      <c r="U1430" s="172">
        <v>0.45987632975591919</v>
      </c>
    </row>
    <row r="1431" spans="1:21" x14ac:dyDescent="0.15">
      <c r="A1431" s="110" t="s">
        <v>226</v>
      </c>
      <c r="B1431" s="110" t="s">
        <v>71</v>
      </c>
      <c r="C1431" s="110" t="s">
        <v>515</v>
      </c>
      <c r="D1431" s="110" t="s">
        <v>515</v>
      </c>
      <c r="E1431" s="110" t="s">
        <v>18</v>
      </c>
      <c r="F1431" s="110" t="s">
        <v>18</v>
      </c>
      <c r="G1431" s="171">
        <v>3.1028254665392732</v>
      </c>
      <c r="H1431" s="171">
        <v>6.0581924522737696</v>
      </c>
      <c r="I1431" s="171">
        <v>11.12624810683716</v>
      </c>
      <c r="J1431" s="171">
        <v>8.4407585539568082</v>
      </c>
      <c r="K1431" s="171">
        <v>6.0144356934521372</v>
      </c>
      <c r="L1431" s="171">
        <v>5.9997581340779833</v>
      </c>
      <c r="M1431" s="171">
        <v>19.584180325713849</v>
      </c>
      <c r="N1431" s="171">
        <v>29.19783206348901</v>
      </c>
      <c r="O1431" s="171">
        <v>43.285224276441383</v>
      </c>
      <c r="P1431" s="171">
        <v>62.307711003867709</v>
      </c>
      <c r="Q1431" s="171">
        <v>91.636156704964193</v>
      </c>
      <c r="R1431" s="171">
        <v>130.75889110214621</v>
      </c>
      <c r="S1431" s="171">
        <v>179.18390395416131</v>
      </c>
      <c r="T1431" s="171">
        <v>244.10968853116771</v>
      </c>
      <c r="U1431" s="172">
        <v>0.43392243460041913</v>
      </c>
    </row>
    <row r="1432" spans="1:21" x14ac:dyDescent="0.15">
      <c r="A1432" s="110" t="s">
        <v>226</v>
      </c>
      <c r="B1432" s="110" t="s">
        <v>156</v>
      </c>
      <c r="C1432" s="110" t="s">
        <v>515</v>
      </c>
      <c r="D1432" s="110" t="s">
        <v>515</v>
      </c>
      <c r="E1432" s="110" t="s">
        <v>18</v>
      </c>
      <c r="F1432" s="110" t="s">
        <v>18</v>
      </c>
      <c r="G1432" s="171">
        <v>33.748250532447749</v>
      </c>
      <c r="H1432" s="171">
        <v>53.934093580009183</v>
      </c>
      <c r="I1432" s="171">
        <v>97.203946505333349</v>
      </c>
      <c r="J1432" s="171">
        <v>94.06229339471146</v>
      </c>
      <c r="K1432" s="171">
        <v>99.040186079444112</v>
      </c>
      <c r="L1432" s="171">
        <v>101.5305331187773</v>
      </c>
      <c r="M1432" s="171">
        <v>173.0786952452915</v>
      </c>
      <c r="N1432" s="171">
        <v>259.29483378415301</v>
      </c>
      <c r="O1432" s="171">
        <v>386.2763939827347</v>
      </c>
      <c r="P1432" s="171">
        <v>550.91412978599146</v>
      </c>
      <c r="Q1432" s="171">
        <v>773.14243838595053</v>
      </c>
      <c r="R1432" s="171">
        <v>1080.0912157582579</v>
      </c>
      <c r="S1432" s="171">
        <v>1495.210897308441</v>
      </c>
      <c r="T1432" s="171">
        <v>2057.5120320389178</v>
      </c>
      <c r="U1432" s="172">
        <v>0.42424773908601487</v>
      </c>
    </row>
    <row r="1433" spans="1:21" x14ac:dyDescent="0.15">
      <c r="A1433" s="110" t="s">
        <v>226</v>
      </c>
      <c r="B1433" s="110" t="s">
        <v>81</v>
      </c>
      <c r="C1433" s="110" t="s">
        <v>515</v>
      </c>
      <c r="D1433" s="110" t="s">
        <v>509</v>
      </c>
      <c r="E1433" s="110" t="s">
        <v>18</v>
      </c>
      <c r="F1433" s="110" t="s">
        <v>41</v>
      </c>
      <c r="G1433" s="171">
        <v>2.5341581657322529</v>
      </c>
      <c r="H1433" s="171">
        <v>4.9291656770772949</v>
      </c>
      <c r="I1433" s="171">
        <v>1.6481560837087601</v>
      </c>
      <c r="J1433" s="171">
        <v>5.4810120480239011</v>
      </c>
      <c r="K1433" s="171">
        <v>10.93533762445843</v>
      </c>
      <c r="L1433" s="171">
        <v>22.14456184032419</v>
      </c>
      <c r="M1433" s="171">
        <v>21.760200361904278</v>
      </c>
      <c r="N1433" s="171">
        <v>29.352317947422819</v>
      </c>
      <c r="O1433" s="171">
        <v>39.370032662623679</v>
      </c>
      <c r="P1433" s="171">
        <v>53.421073721941077</v>
      </c>
      <c r="Q1433" s="171">
        <v>74.638222362172741</v>
      </c>
      <c r="R1433" s="171">
        <v>103.77689770011609</v>
      </c>
      <c r="S1433" s="171">
        <v>142.20944758266771</v>
      </c>
      <c r="T1433" s="171">
        <v>193.73784804060929</v>
      </c>
      <c r="U1433" s="172">
        <v>0.36662772140505678</v>
      </c>
    </row>
    <row r="1434" spans="1:21" x14ac:dyDescent="0.15">
      <c r="A1434" s="110" t="s">
        <v>227</v>
      </c>
      <c r="B1434" s="110" t="s">
        <v>120</v>
      </c>
      <c r="C1434" s="110" t="s">
        <v>43</v>
      </c>
      <c r="D1434" s="110" t="s">
        <v>43</v>
      </c>
      <c r="E1434" s="110" t="s">
        <v>43</v>
      </c>
      <c r="F1434" s="110" t="s">
        <v>43</v>
      </c>
      <c r="G1434" s="171">
        <v>0</v>
      </c>
      <c r="H1434" s="171">
        <v>1.370252983750649</v>
      </c>
      <c r="I1434" s="171">
        <v>10.979790735540989</v>
      </c>
      <c r="J1434" s="171">
        <v>17.637990974853601</v>
      </c>
      <c r="K1434" s="171">
        <v>25.698043417477312</v>
      </c>
      <c r="L1434" s="171">
        <v>65.451906917214359</v>
      </c>
      <c r="M1434" s="171">
        <v>73.98468123047455</v>
      </c>
      <c r="N1434" s="171">
        <v>104.4669293715657</v>
      </c>
      <c r="O1434" s="171">
        <v>143.90551285852749</v>
      </c>
      <c r="P1434" s="171">
        <v>192.23287485381189</v>
      </c>
      <c r="Q1434" s="171">
        <v>256.74462687588698</v>
      </c>
      <c r="R1434" s="171">
        <v>341.86726640503042</v>
      </c>
      <c r="S1434" s="171">
        <v>451.30397386471799</v>
      </c>
      <c r="T1434" s="171">
        <v>592.61596897808704</v>
      </c>
      <c r="U1434" s="172">
        <v>0.34613997246360523</v>
      </c>
    </row>
    <row r="1435" spans="1:21" x14ac:dyDescent="0.15">
      <c r="A1435" s="110" t="s">
        <v>227</v>
      </c>
      <c r="B1435" s="110" t="s">
        <v>189</v>
      </c>
      <c r="C1435" s="110" t="s">
        <v>43</v>
      </c>
      <c r="D1435" s="110" t="s">
        <v>43</v>
      </c>
      <c r="E1435" s="110" t="s">
        <v>43</v>
      </c>
      <c r="F1435" s="110" t="s">
        <v>43</v>
      </c>
      <c r="G1435" s="171">
        <v>0</v>
      </c>
      <c r="H1435" s="171">
        <v>0</v>
      </c>
      <c r="I1435" s="171">
        <v>0</v>
      </c>
      <c r="J1435" s="171">
        <v>0.65731643384547578</v>
      </c>
      <c r="K1435" s="171">
        <v>4.3741350497833729</v>
      </c>
      <c r="L1435" s="171">
        <v>6.5451906917214364</v>
      </c>
      <c r="M1435" s="171">
        <v>8.7040801447617131</v>
      </c>
      <c r="N1435" s="171">
        <v>12.290226984890079</v>
      </c>
      <c r="O1435" s="171">
        <v>16.930060336297359</v>
      </c>
      <c r="P1435" s="171">
        <v>22.615632335742578</v>
      </c>
      <c r="Q1435" s="171">
        <v>30.205250220692591</v>
      </c>
      <c r="R1435" s="171">
        <v>40.219678400591818</v>
      </c>
      <c r="S1435" s="171">
        <v>53.094585160555063</v>
      </c>
      <c r="T1435" s="171">
        <v>69.719525762127901</v>
      </c>
      <c r="U1435" s="172">
        <v>0.34613997246360523</v>
      </c>
    </row>
    <row r="1436" spans="1:21" x14ac:dyDescent="0.15">
      <c r="A1436" s="110" t="s">
        <v>227</v>
      </c>
      <c r="B1436" s="110" t="s">
        <v>114</v>
      </c>
      <c r="C1436" s="110" t="s">
        <v>43</v>
      </c>
      <c r="D1436" s="110" t="s">
        <v>43</v>
      </c>
      <c r="E1436" s="110" t="s">
        <v>43</v>
      </c>
      <c r="F1436" s="110" t="s">
        <v>43</v>
      </c>
      <c r="G1436" s="171">
        <v>0.51493</v>
      </c>
      <c r="H1436" s="171">
        <v>0</v>
      </c>
      <c r="I1436" s="171">
        <v>0</v>
      </c>
      <c r="J1436" s="171">
        <v>0</v>
      </c>
      <c r="K1436" s="171">
        <v>0</v>
      </c>
      <c r="L1436" s="171">
        <v>0</v>
      </c>
      <c r="M1436" s="171">
        <v>2.1760200361904278</v>
      </c>
      <c r="N1436" s="171">
        <v>3.0725567462225198</v>
      </c>
      <c r="O1436" s="171">
        <v>4.2325150840743389</v>
      </c>
      <c r="P1436" s="171">
        <v>5.6539080839356446</v>
      </c>
      <c r="Q1436" s="171">
        <v>7.5513125551731468</v>
      </c>
      <c r="R1436" s="171">
        <v>10.05491960014796</v>
      </c>
      <c r="S1436" s="171">
        <v>13.273646290138769</v>
      </c>
      <c r="T1436" s="171">
        <v>17.429881440531979</v>
      </c>
      <c r="U1436" s="172">
        <v>0.34613997246360523</v>
      </c>
    </row>
    <row r="1437" spans="1:21" x14ac:dyDescent="0.15">
      <c r="A1437" s="110" t="s">
        <v>115</v>
      </c>
      <c r="B1437" s="110" t="s">
        <v>129</v>
      </c>
      <c r="C1437" s="110" t="s">
        <v>42</v>
      </c>
      <c r="D1437" s="110" t="s">
        <v>42</v>
      </c>
      <c r="E1437" s="110" t="s">
        <v>42</v>
      </c>
      <c r="F1437" s="110" t="s">
        <v>42</v>
      </c>
      <c r="G1437" s="171">
        <v>143.07097999999999</v>
      </c>
      <c r="H1437" s="171">
        <v>145.94736362295899</v>
      </c>
      <c r="I1437" s="171">
        <v>208.61602397527869</v>
      </c>
      <c r="J1437" s="171">
        <v>288.12370350226689</v>
      </c>
      <c r="K1437" s="171">
        <v>314.37816235815927</v>
      </c>
      <c r="L1437" s="171">
        <v>845.42046434735221</v>
      </c>
      <c r="M1437" s="171">
        <v>1011.849316828549</v>
      </c>
      <c r="N1437" s="171">
        <v>1375.247415921757</v>
      </c>
      <c r="O1437" s="171">
        <v>1863.777275828804</v>
      </c>
      <c r="P1437" s="171">
        <v>2516.871468679532</v>
      </c>
      <c r="Q1437" s="171">
        <v>3387.714271157512</v>
      </c>
      <c r="R1437" s="171">
        <v>4550.0996117805498</v>
      </c>
      <c r="S1437" s="171">
        <v>6100.1377469726494</v>
      </c>
      <c r="T1437" s="171">
        <v>7957.911916002884</v>
      </c>
      <c r="U1437" s="172">
        <v>0.3426250785275482</v>
      </c>
    </row>
    <row r="1438" spans="1:21" x14ac:dyDescent="0.15">
      <c r="A1438" s="110" t="s">
        <v>115</v>
      </c>
      <c r="B1438" s="110" t="s">
        <v>21</v>
      </c>
      <c r="C1438" s="110" t="s">
        <v>42</v>
      </c>
      <c r="D1438" s="110" t="s">
        <v>511</v>
      </c>
      <c r="E1438" s="110" t="s">
        <v>42</v>
      </c>
      <c r="F1438" s="110" t="s">
        <v>2</v>
      </c>
      <c r="G1438" s="171">
        <v>1.3736351887455001</v>
      </c>
      <c r="H1438" s="171">
        <v>0</v>
      </c>
      <c r="I1438" s="171">
        <v>0</v>
      </c>
      <c r="J1438" s="171">
        <v>43.848096384191209</v>
      </c>
      <c r="K1438" s="171">
        <v>87.482700995667443</v>
      </c>
      <c r="L1438" s="171">
        <v>109.08651152869059</v>
      </c>
      <c r="M1438" s="171">
        <v>108.8010018095214</v>
      </c>
      <c r="N1438" s="171">
        <v>147.56660815463431</v>
      </c>
      <c r="O1438" s="171">
        <v>191.21132852858409</v>
      </c>
      <c r="P1438" s="171">
        <v>246.73908045005501</v>
      </c>
      <c r="Q1438" s="171">
        <v>317.35015201481639</v>
      </c>
      <c r="R1438" s="171">
        <v>406.97391416287093</v>
      </c>
      <c r="S1438" s="171">
        <v>520.63268274792426</v>
      </c>
      <c r="T1438" s="171">
        <v>662.8157218331728</v>
      </c>
      <c r="U1438" s="172">
        <v>0.2945193847176828</v>
      </c>
    </row>
    <row r="1439" spans="1:21" x14ac:dyDescent="0.15">
      <c r="A1439" s="110" t="s">
        <v>115</v>
      </c>
      <c r="B1439" s="110" t="s">
        <v>153</v>
      </c>
      <c r="C1439" s="110" t="s">
        <v>42</v>
      </c>
      <c r="D1439" s="110" t="s">
        <v>515</v>
      </c>
      <c r="E1439" s="110" t="s">
        <v>42</v>
      </c>
      <c r="F1439" s="110" t="s">
        <v>18</v>
      </c>
      <c r="G1439" s="171">
        <v>0</v>
      </c>
      <c r="H1439" s="171">
        <v>0</v>
      </c>
      <c r="I1439" s="171">
        <v>0</v>
      </c>
      <c r="J1439" s="171">
        <v>15.346833734466919</v>
      </c>
      <c r="K1439" s="171">
        <v>15.3094726742418</v>
      </c>
      <c r="L1439" s="171">
        <v>15.27211161401668</v>
      </c>
      <c r="M1439" s="171">
        <v>10.880100180952139</v>
      </c>
      <c r="N1439" s="171">
        <v>13.41851055386304</v>
      </c>
      <c r="O1439" s="171">
        <v>16.492892907934891</v>
      </c>
      <c r="P1439" s="171">
        <v>20.238757244750062</v>
      </c>
      <c r="Q1439" s="171">
        <v>24.774029948308769</v>
      </c>
      <c r="R1439" s="171">
        <v>30.887772491479591</v>
      </c>
      <c r="S1439" s="171">
        <v>39.523404793666451</v>
      </c>
      <c r="T1439" s="171">
        <v>50.328857133720788</v>
      </c>
      <c r="U1439" s="172">
        <v>0.24459000977986151</v>
      </c>
    </row>
    <row r="1440" spans="1:21" x14ac:dyDescent="0.15">
      <c r="A1440" s="110" t="s">
        <v>115</v>
      </c>
      <c r="B1440" s="110" t="s">
        <v>30</v>
      </c>
      <c r="C1440" s="110" t="s">
        <v>42</v>
      </c>
      <c r="D1440" s="110" t="s">
        <v>509</v>
      </c>
      <c r="E1440" s="110" t="s">
        <v>42</v>
      </c>
      <c r="F1440" s="110" t="s">
        <v>41</v>
      </c>
      <c r="G1440" s="171">
        <v>1194.5050000000001</v>
      </c>
      <c r="H1440" s="171">
        <v>1428.6319291998329</v>
      </c>
      <c r="I1440" s="171">
        <v>1835.1292841661129</v>
      </c>
      <c r="J1440" s="171">
        <v>2232.4547595432869</v>
      </c>
      <c r="K1440" s="171">
        <v>2932.4735798946072</v>
      </c>
      <c r="L1440" s="171">
        <v>4078.765278952781</v>
      </c>
      <c r="M1440" s="171">
        <v>6762.5324859027696</v>
      </c>
      <c r="N1440" s="171">
        <v>8980.3881624087098</v>
      </c>
      <c r="O1440" s="171">
        <v>11901.244179095131</v>
      </c>
      <c r="P1440" s="171">
        <v>15500.661060311309</v>
      </c>
      <c r="Q1440" s="171">
        <v>19785.522527606608</v>
      </c>
      <c r="R1440" s="171">
        <v>25161.1361339871</v>
      </c>
      <c r="S1440" s="171">
        <v>31873.639375383362</v>
      </c>
      <c r="T1440" s="171">
        <v>40169.685507944043</v>
      </c>
      <c r="U1440" s="172">
        <v>0.28985619931425449</v>
      </c>
    </row>
    <row r="1441" spans="1:21" x14ac:dyDescent="0.15">
      <c r="A1441" s="110" t="s">
        <v>115</v>
      </c>
      <c r="B1441" s="110" t="s">
        <v>31</v>
      </c>
      <c r="C1441" s="110" t="s">
        <v>42</v>
      </c>
      <c r="D1441" s="110" t="s">
        <v>509</v>
      </c>
      <c r="E1441" s="110" t="s">
        <v>42</v>
      </c>
      <c r="F1441" s="110" t="s">
        <v>41</v>
      </c>
      <c r="G1441" s="171">
        <v>563.54999999999995</v>
      </c>
      <c r="H1441" s="171">
        <v>440.5958147108197</v>
      </c>
      <c r="I1441" s="171">
        <v>604.05867721115499</v>
      </c>
      <c r="J1441" s="171">
        <v>284.21050565253768</v>
      </c>
      <c r="K1441" s="171">
        <v>792.9701739112237</v>
      </c>
      <c r="L1441" s="171">
        <v>1095.5930036728889</v>
      </c>
      <c r="M1441" s="171">
        <v>1611.342836799012</v>
      </c>
      <c r="N1441" s="171">
        <v>2105.1374976708921</v>
      </c>
      <c r="O1441" s="171">
        <v>2739.1531885428221</v>
      </c>
      <c r="P1441" s="171">
        <v>3441.0937138122272</v>
      </c>
      <c r="Q1441" s="171">
        <v>4227.302149622883</v>
      </c>
      <c r="R1441" s="171">
        <v>5180.4679206391102</v>
      </c>
      <c r="S1441" s="171">
        <v>6335.6275444138764</v>
      </c>
      <c r="T1441" s="171">
        <v>7717.1212056057093</v>
      </c>
      <c r="U1441" s="172">
        <v>0.25078035829998191</v>
      </c>
    </row>
    <row r="1442" spans="1:21" x14ac:dyDescent="0.15">
      <c r="A1442" s="110" t="s">
        <v>115</v>
      </c>
      <c r="B1442" s="110" t="s">
        <v>47</v>
      </c>
      <c r="C1442" s="110" t="s">
        <v>42</v>
      </c>
      <c r="D1442" s="110" t="s">
        <v>510</v>
      </c>
      <c r="E1442" s="110" t="s">
        <v>42</v>
      </c>
      <c r="F1442" s="110" t="s">
        <v>2</v>
      </c>
      <c r="G1442" s="171">
        <v>160.11021090683079</v>
      </c>
      <c r="H1442" s="171">
        <v>159.71598283267221</v>
      </c>
      <c r="I1442" s="171">
        <v>5.4938536123625337</v>
      </c>
      <c r="J1442" s="171">
        <v>5.459087999831806</v>
      </c>
      <c r="K1442" s="171">
        <v>5.4421238635384803</v>
      </c>
      <c r="L1442" s="171">
        <v>5.4288429673414278</v>
      </c>
      <c r="M1442" s="171">
        <v>5.4146341764533661</v>
      </c>
      <c r="N1442" s="171">
        <v>6.9149453118738693</v>
      </c>
      <c r="O1442" s="171">
        <v>8.7961427078458119</v>
      </c>
      <c r="P1442" s="171">
        <v>11.1486020767495</v>
      </c>
      <c r="Q1442" s="171">
        <v>14.085500815260749</v>
      </c>
      <c r="R1442" s="171">
        <v>17.751643616183959</v>
      </c>
      <c r="S1442" s="171">
        <v>23.41204726895651</v>
      </c>
      <c r="T1442" s="171">
        <v>30.71417233130078</v>
      </c>
      <c r="U1442" s="172">
        <v>0.28139016167516079</v>
      </c>
    </row>
    <row r="1443" spans="1:21" x14ac:dyDescent="0.15">
      <c r="A1443" s="110" t="s">
        <v>115</v>
      </c>
      <c r="B1443" s="110" t="s">
        <v>37</v>
      </c>
      <c r="C1443" s="110" t="s">
        <v>42</v>
      </c>
      <c r="D1443" s="110" t="s">
        <v>509</v>
      </c>
      <c r="E1443" s="110" t="s">
        <v>42</v>
      </c>
      <c r="F1443" s="110" t="s">
        <v>41</v>
      </c>
      <c r="G1443" s="171">
        <v>710.51499999999999</v>
      </c>
      <c r="H1443" s="171">
        <v>889.45280094746727</v>
      </c>
      <c r="I1443" s="171">
        <v>933.28221252098376</v>
      </c>
      <c r="J1443" s="171">
        <v>1183.169580921857</v>
      </c>
      <c r="K1443" s="171">
        <v>1487.2059169263471</v>
      </c>
      <c r="L1443" s="171">
        <v>2149.0042771152048</v>
      </c>
      <c r="M1443" s="171">
        <v>2687.3847446951791</v>
      </c>
      <c r="N1443" s="171">
        <v>3512.1696039931312</v>
      </c>
      <c r="O1443" s="171">
        <v>4574.5191113821857</v>
      </c>
      <c r="P1443" s="171">
        <v>5756.1704125126917</v>
      </c>
      <c r="Q1443" s="171">
        <v>7085.7433697388888</v>
      </c>
      <c r="R1443" s="171">
        <v>8704.274114309057</v>
      </c>
      <c r="S1443" s="171">
        <v>10672.76394350973</v>
      </c>
      <c r="T1443" s="171">
        <v>13033.11901876451</v>
      </c>
      <c r="U1443" s="172">
        <v>0.25302514910406049</v>
      </c>
    </row>
    <row r="1444" spans="1:21" x14ac:dyDescent="0.15">
      <c r="A1444" s="110" t="s">
        <v>115</v>
      </c>
      <c r="B1444" s="110" t="s">
        <v>203</v>
      </c>
      <c r="C1444" s="110" t="s">
        <v>42</v>
      </c>
      <c r="D1444" s="110" t="s">
        <v>42</v>
      </c>
      <c r="E1444" s="110" t="s">
        <v>42</v>
      </c>
      <c r="F1444" s="110" t="s">
        <v>42</v>
      </c>
      <c r="G1444" s="171">
        <v>27.722239999999999</v>
      </c>
      <c r="H1444" s="171">
        <v>6.7796680988627376</v>
      </c>
      <c r="I1444" s="171">
        <v>6.7580611977254774</v>
      </c>
      <c r="J1444" s="171">
        <v>5.64744369412238</v>
      </c>
      <c r="K1444" s="171">
        <v>0.16949773317910569</v>
      </c>
      <c r="L1444" s="171">
        <v>0.2727162788217265</v>
      </c>
      <c r="M1444" s="171">
        <v>0.27200250452380348</v>
      </c>
      <c r="N1444" s="171">
        <v>0.37461059111007988</v>
      </c>
      <c r="O1444" s="171">
        <v>0.51402366547656497</v>
      </c>
      <c r="P1444" s="171">
        <v>0.70328227063566673</v>
      </c>
      <c r="Q1444" s="171">
        <v>0.95882147598758094</v>
      </c>
      <c r="R1444" s="171">
        <v>1.3026009499194839</v>
      </c>
      <c r="S1444" s="171">
        <v>1.763844400247639</v>
      </c>
      <c r="T1444" s="171">
        <v>2.376789526288094</v>
      </c>
      <c r="U1444" s="172">
        <v>0.36297616220143308</v>
      </c>
    </row>
    <row r="1445" spans="1:21" x14ac:dyDescent="0.15">
      <c r="A1445" s="110" t="s">
        <v>115</v>
      </c>
      <c r="B1445" s="110" t="s">
        <v>132</v>
      </c>
      <c r="C1445" s="110" t="s">
        <v>42</v>
      </c>
      <c r="D1445" s="110" t="s">
        <v>42</v>
      </c>
      <c r="E1445" s="110" t="s">
        <v>42</v>
      </c>
      <c r="F1445" s="110" t="s">
        <v>42</v>
      </c>
      <c r="G1445" s="171">
        <v>144.33731</v>
      </c>
      <c r="H1445" s="171">
        <v>256.09631730066388</v>
      </c>
      <c r="I1445" s="171">
        <v>349.15734539020332</v>
      </c>
      <c r="J1445" s="171">
        <v>479.84099670719729</v>
      </c>
      <c r="K1445" s="171">
        <v>500.83846320019609</v>
      </c>
      <c r="L1445" s="171">
        <v>567.24985994919109</v>
      </c>
      <c r="M1445" s="171">
        <v>756.16696257617377</v>
      </c>
      <c r="N1445" s="171">
        <v>973.21809797679191</v>
      </c>
      <c r="O1445" s="171">
        <v>1252.8385055529379</v>
      </c>
      <c r="P1445" s="171">
        <v>1613.473351491331</v>
      </c>
      <c r="Q1445" s="171">
        <v>2078.97937819554</v>
      </c>
      <c r="R1445" s="171">
        <v>2680.4699283203508</v>
      </c>
      <c r="S1445" s="171">
        <v>3458.3988380841329</v>
      </c>
      <c r="T1445" s="171">
        <v>4344.4974654858806</v>
      </c>
      <c r="U1445" s="172">
        <v>0.28373254025786521</v>
      </c>
    </row>
    <row r="1446" spans="1:21" x14ac:dyDescent="0.15">
      <c r="A1446" s="110" t="s">
        <v>115</v>
      </c>
      <c r="B1446" s="110" t="s">
        <v>113</v>
      </c>
      <c r="C1446" s="110" t="s">
        <v>42</v>
      </c>
      <c r="D1446" s="110" t="s">
        <v>509</v>
      </c>
      <c r="E1446" s="110" t="s">
        <v>42</v>
      </c>
      <c r="F1446" s="110" t="s">
        <v>41</v>
      </c>
      <c r="G1446" s="171">
        <v>266.2</v>
      </c>
      <c r="H1446" s="171">
        <v>386.52133787196732</v>
      </c>
      <c r="I1446" s="171">
        <v>528.02995530596729</v>
      </c>
      <c r="J1446" s="171">
        <v>812.23499451199564</v>
      </c>
      <c r="K1446" s="171">
        <v>1334.3074441314479</v>
      </c>
      <c r="L1446" s="171">
        <v>1716.3025102487991</v>
      </c>
      <c r="M1446" s="171">
        <v>2293.558333114242</v>
      </c>
      <c r="N1446" s="171">
        <v>3012.6796040187992</v>
      </c>
      <c r="O1446" s="171">
        <v>3936.5953851373279</v>
      </c>
      <c r="P1446" s="171">
        <v>4982.598054484225</v>
      </c>
      <c r="Q1446" s="171">
        <v>6178.232769275668</v>
      </c>
      <c r="R1446" s="171">
        <v>7633.6845841291106</v>
      </c>
      <c r="S1446" s="171">
        <v>9400.8172349826073</v>
      </c>
      <c r="T1446" s="171">
        <v>11518.71092794524</v>
      </c>
      <c r="U1446" s="172">
        <v>0.25929571916964322</v>
      </c>
    </row>
    <row r="1447" spans="1:21" x14ac:dyDescent="0.15">
      <c r="A1447" s="110" t="s">
        <v>115</v>
      </c>
      <c r="B1447" s="110" t="s">
        <v>131</v>
      </c>
      <c r="C1447" s="110" t="s">
        <v>42</v>
      </c>
      <c r="D1447" s="110" t="s">
        <v>42</v>
      </c>
      <c r="E1447" s="110" t="s">
        <v>42</v>
      </c>
      <c r="F1447" s="110" t="s">
        <v>42</v>
      </c>
      <c r="G1447" s="171">
        <v>12.154999999999999</v>
      </c>
      <c r="H1447" s="171">
        <v>12.116384904547539</v>
      </c>
      <c r="I1447" s="171">
        <v>1.097979073554098</v>
      </c>
      <c r="J1447" s="171">
        <v>0.65731643384547578</v>
      </c>
      <c r="K1447" s="171">
        <v>0.54676688122292161</v>
      </c>
      <c r="L1447" s="171">
        <v>11.45408371051251</v>
      </c>
      <c r="M1447" s="171">
        <v>16.864155280475821</v>
      </c>
      <c r="N1447" s="171">
        <v>22.687209005751139</v>
      </c>
      <c r="O1447" s="171">
        <v>30.543586118766932</v>
      </c>
      <c r="P1447" s="171">
        <v>41.133819384044692</v>
      </c>
      <c r="Q1447" s="171">
        <v>55.392882032055219</v>
      </c>
      <c r="R1447" s="171">
        <v>74.56602078884562</v>
      </c>
      <c r="S1447" s="171">
        <v>100.3088233491177</v>
      </c>
      <c r="T1447" s="171">
        <v>131.29719990053849</v>
      </c>
      <c r="U1447" s="172">
        <v>0.34068659605716461</v>
      </c>
    </row>
    <row r="1448" spans="1:21" x14ac:dyDescent="0.15">
      <c r="A1448" s="110" t="s">
        <v>115</v>
      </c>
      <c r="B1448" s="110" t="s">
        <v>116</v>
      </c>
      <c r="C1448" s="110" t="s">
        <v>42</v>
      </c>
      <c r="D1448" s="110" t="s">
        <v>511</v>
      </c>
      <c r="E1448" s="110" t="s">
        <v>42</v>
      </c>
      <c r="F1448" s="110" t="s">
        <v>2</v>
      </c>
      <c r="G1448" s="171">
        <v>220.84167021631831</v>
      </c>
      <c r="H1448" s="171">
        <v>424.07347165916389</v>
      </c>
      <c r="I1448" s="171">
        <v>491.69989830644681</v>
      </c>
      <c r="J1448" s="171">
        <v>591.94930118658135</v>
      </c>
      <c r="K1448" s="171">
        <v>1074.8270099566739</v>
      </c>
      <c r="L1448" s="171">
        <v>1509.0381383442871</v>
      </c>
      <c r="M1448" s="171">
        <v>1932.0150271428211</v>
      </c>
      <c r="N1448" s="171">
        <v>2621.5617153725289</v>
      </c>
      <c r="O1448" s="171">
        <v>3415.564706097422</v>
      </c>
      <c r="P1448" s="171">
        <v>4425.6532944890159</v>
      </c>
      <c r="Q1448" s="171">
        <v>5707.1218607406954</v>
      </c>
      <c r="R1448" s="171">
        <v>7326.8545086109243</v>
      </c>
      <c r="S1448" s="171">
        <v>9368.6859502150273</v>
      </c>
      <c r="T1448" s="171">
        <v>11908.884949787171</v>
      </c>
      <c r="U1448" s="172">
        <v>0.29669318551991691</v>
      </c>
    </row>
    <row r="1449" spans="1:21" x14ac:dyDescent="0.15">
      <c r="A1449" s="110" t="s">
        <v>115</v>
      </c>
      <c r="B1449" s="110" t="s">
        <v>230</v>
      </c>
      <c r="C1449" s="110" t="s">
        <v>42</v>
      </c>
      <c r="D1449" s="110" t="s">
        <v>515</v>
      </c>
      <c r="E1449" s="110" t="s">
        <v>42</v>
      </c>
      <c r="F1449" s="110" t="s">
        <v>18</v>
      </c>
      <c r="G1449" s="171">
        <v>22.084167021631831</v>
      </c>
      <c r="H1449" s="171">
        <v>27.537238419426231</v>
      </c>
      <c r="I1449" s="171">
        <v>27.46926806181267</v>
      </c>
      <c r="J1449" s="171">
        <v>54.810120480239007</v>
      </c>
      <c r="K1449" s="171">
        <v>65.612025746750589</v>
      </c>
      <c r="L1449" s="171">
        <v>65.451906917214359</v>
      </c>
      <c r="M1449" s="171">
        <v>81.60075135714105</v>
      </c>
      <c r="N1449" s="171">
        <v>113.800245534373</v>
      </c>
      <c r="O1449" s="171">
        <v>158.5025883724096</v>
      </c>
      <c r="P1449" s="171">
        <v>220.00326658786261</v>
      </c>
      <c r="Q1449" s="171">
        <v>304.45290327698228</v>
      </c>
      <c r="R1449" s="171">
        <v>420.08356977416491</v>
      </c>
      <c r="S1449" s="171">
        <v>578.05266498623837</v>
      </c>
      <c r="T1449" s="171">
        <v>791.32450130185271</v>
      </c>
      <c r="U1449" s="172">
        <v>0.38341185686853119</v>
      </c>
    </row>
    <row r="1450" spans="1:21" x14ac:dyDescent="0.15">
      <c r="A1450" s="110" t="s">
        <v>115</v>
      </c>
      <c r="B1450" s="110" t="s">
        <v>80</v>
      </c>
      <c r="C1450" s="110" t="s">
        <v>42</v>
      </c>
      <c r="D1450" s="110" t="s">
        <v>511</v>
      </c>
      <c r="E1450" s="110" t="s">
        <v>42</v>
      </c>
      <c r="F1450" s="110" t="s">
        <v>2</v>
      </c>
      <c r="G1450" s="171">
        <v>0.17225650276872831</v>
      </c>
      <c r="H1450" s="171">
        <v>0.17183236773721969</v>
      </c>
      <c r="I1450" s="171">
        <v>0.17140823270571109</v>
      </c>
      <c r="J1450" s="171">
        <v>0.1710075758983457</v>
      </c>
      <c r="K1450" s="171">
        <v>0.17006637073557751</v>
      </c>
      <c r="L1450" s="171">
        <v>0.2181730230573812</v>
      </c>
      <c r="M1450" s="171">
        <v>0.21760200361904281</v>
      </c>
      <c r="N1450" s="171">
        <v>0.2935469065670972</v>
      </c>
      <c r="O1450" s="171">
        <v>0.37871276775007862</v>
      </c>
      <c r="P1450" s="171">
        <v>0.48707032260996108</v>
      </c>
      <c r="Q1450" s="171">
        <v>0.62489272798463147</v>
      </c>
      <c r="R1450" s="171">
        <v>0.79995486615467004</v>
      </c>
      <c r="S1450" s="171">
        <v>1.02212005115597</v>
      </c>
      <c r="T1450" s="171">
        <v>1.299699274275113</v>
      </c>
      <c r="U1450" s="172">
        <v>0.29087103248244039</v>
      </c>
    </row>
    <row r="1451" spans="1:21" x14ac:dyDescent="0.15">
      <c r="A1451" s="110" t="s">
        <v>115</v>
      </c>
      <c r="B1451" s="110" t="s">
        <v>140</v>
      </c>
      <c r="C1451" s="110" t="s">
        <v>42</v>
      </c>
      <c r="D1451" s="110" t="s">
        <v>42</v>
      </c>
      <c r="E1451" s="110" t="s">
        <v>42</v>
      </c>
      <c r="F1451" s="110" t="s">
        <v>42</v>
      </c>
      <c r="G1451" s="171">
        <v>367.39935050000003</v>
      </c>
      <c r="H1451" s="171">
        <v>294.64845108786068</v>
      </c>
      <c r="I1451" s="171">
        <v>307.4341405951476</v>
      </c>
      <c r="J1451" s="171">
        <v>367.00167556372401</v>
      </c>
      <c r="K1451" s="171">
        <v>546.93747248986313</v>
      </c>
      <c r="L1451" s="171">
        <v>550.88688321988752</v>
      </c>
      <c r="M1451" s="171">
        <v>648.45397078474753</v>
      </c>
      <c r="N1451" s="171">
        <v>862.14370276961029</v>
      </c>
      <c r="O1451" s="171">
        <v>1143.551519047498</v>
      </c>
      <c r="P1451" s="171">
        <v>1513.5844094801851</v>
      </c>
      <c r="Q1451" s="171">
        <v>1999.487218742885</v>
      </c>
      <c r="R1451" s="171">
        <v>2636.7867579031008</v>
      </c>
      <c r="S1451" s="171">
        <v>3471.7260654795568</v>
      </c>
      <c r="T1451" s="171">
        <v>4449.1571531649761</v>
      </c>
      <c r="U1451" s="172">
        <v>0.31669599075091792</v>
      </c>
    </row>
    <row r="1452" spans="1:21" x14ac:dyDescent="0.15">
      <c r="A1452" s="110" t="s">
        <v>115</v>
      </c>
      <c r="B1452" s="110" t="s">
        <v>81</v>
      </c>
      <c r="C1452" s="110" t="s">
        <v>42</v>
      </c>
      <c r="D1452" s="110" t="s">
        <v>509</v>
      </c>
      <c r="E1452" s="110" t="s">
        <v>42</v>
      </c>
      <c r="F1452" s="110" t="s">
        <v>41</v>
      </c>
      <c r="G1452" s="171">
        <v>616.59</v>
      </c>
      <c r="H1452" s="171">
        <v>627.84903596291804</v>
      </c>
      <c r="I1452" s="171">
        <v>858.61963551930501</v>
      </c>
      <c r="J1452" s="171">
        <v>1050.875890887944</v>
      </c>
      <c r="K1452" s="171">
        <v>986.62968997603173</v>
      </c>
      <c r="L1452" s="171">
        <v>1450.3457052484059</v>
      </c>
      <c r="M1452" s="171">
        <v>1544.741492692955</v>
      </c>
      <c r="N1452" s="171">
        <v>2018.2606262289751</v>
      </c>
      <c r="O1452" s="171">
        <v>2626.2480859807151</v>
      </c>
      <c r="P1452" s="171">
        <v>3303.3410874553902</v>
      </c>
      <c r="Q1452" s="171">
        <v>4058.5492770786791</v>
      </c>
      <c r="R1452" s="171">
        <v>4974.1805482416303</v>
      </c>
      <c r="S1452" s="171">
        <v>6083.8782040511478</v>
      </c>
      <c r="T1452" s="171">
        <v>7411.0397571486128</v>
      </c>
      <c r="U1452" s="172">
        <v>0.25109142453860911</v>
      </c>
    </row>
    <row r="1453" spans="1:21" x14ac:dyDescent="0.15">
      <c r="A1453" s="110" t="s">
        <v>115</v>
      </c>
      <c r="B1453" s="110" t="s">
        <v>100</v>
      </c>
      <c r="C1453" s="110" t="s">
        <v>42</v>
      </c>
      <c r="D1453" s="110" t="s">
        <v>44</v>
      </c>
      <c r="E1453" s="110" t="s">
        <v>42</v>
      </c>
      <c r="F1453" s="110" t="s">
        <v>44</v>
      </c>
      <c r="G1453" s="171">
        <v>143.65</v>
      </c>
      <c r="H1453" s="171">
        <v>110.1489536777049</v>
      </c>
      <c r="I1453" s="171">
        <v>54.898953677704917</v>
      </c>
      <c r="J1453" s="171">
        <v>87.642191179396775</v>
      </c>
      <c r="K1453" s="171">
        <v>131.22405149350121</v>
      </c>
      <c r="L1453" s="171">
        <v>163.62976729303591</v>
      </c>
      <c r="M1453" s="171">
        <v>195.84180325713851</v>
      </c>
      <c r="N1453" s="171">
        <v>268.41537485261949</v>
      </c>
      <c r="O1453" s="171">
        <v>366.10807442636752</v>
      </c>
      <c r="P1453" s="171">
        <v>497.29034210438152</v>
      </c>
      <c r="Q1453" s="171">
        <v>673.26678331607286</v>
      </c>
      <c r="R1453" s="171">
        <v>908.84839694339314</v>
      </c>
      <c r="S1453" s="171">
        <v>1223.862688013448</v>
      </c>
      <c r="T1453" s="171">
        <v>1580.573828427652</v>
      </c>
      <c r="U1453" s="172">
        <v>0.34759218542383308</v>
      </c>
    </row>
    <row r="1454" spans="1:21" x14ac:dyDescent="0.15">
      <c r="A1454" s="110" t="s">
        <v>115</v>
      </c>
      <c r="B1454" s="110" t="s">
        <v>238</v>
      </c>
      <c r="C1454" s="110" t="s">
        <v>42</v>
      </c>
      <c r="D1454" s="110" t="s">
        <v>42</v>
      </c>
      <c r="E1454" s="110" t="s">
        <v>42</v>
      </c>
      <c r="F1454" s="110" t="s">
        <v>42</v>
      </c>
      <c r="G1454" s="171">
        <v>0</v>
      </c>
      <c r="H1454" s="171">
        <v>0</v>
      </c>
      <c r="I1454" s="171">
        <v>10.979790735540989</v>
      </c>
      <c r="J1454" s="171">
        <v>5.4776369487122976</v>
      </c>
      <c r="K1454" s="171">
        <v>5.4676688122292152</v>
      </c>
      <c r="L1454" s="171">
        <v>7.6360558070083417</v>
      </c>
      <c r="M1454" s="171">
        <v>10.880100180952139</v>
      </c>
      <c r="N1454" s="171">
        <v>15.274622403572501</v>
      </c>
      <c r="O1454" s="171">
        <v>21.339045768414689</v>
      </c>
      <c r="P1454" s="171">
        <v>29.682029825678089</v>
      </c>
      <c r="Q1454" s="171">
        <v>41.118965458127938</v>
      </c>
      <c r="R1454" s="171">
        <v>56.753753065927803</v>
      </c>
      <c r="S1454" s="171">
        <v>78.067806919018963</v>
      </c>
      <c r="T1454" s="171">
        <v>104.4531642324667</v>
      </c>
      <c r="U1454" s="172">
        <v>0.38142387649610948</v>
      </c>
    </row>
    <row r="1455" spans="1:21" x14ac:dyDescent="0.15">
      <c r="A1455" s="110" t="s">
        <v>68</v>
      </c>
      <c r="B1455" s="110" t="s">
        <v>157</v>
      </c>
      <c r="C1455" s="110" t="s">
        <v>515</v>
      </c>
      <c r="D1455" s="110" t="s">
        <v>515</v>
      </c>
      <c r="E1455" s="110" t="s">
        <v>18</v>
      </c>
      <c r="F1455" s="110" t="s">
        <v>18</v>
      </c>
      <c r="G1455" s="171">
        <v>2.2084167021631829</v>
      </c>
      <c r="H1455" s="171">
        <v>0.68512649187532459</v>
      </c>
      <c r="I1455" s="171">
        <v>10.987707224725071</v>
      </c>
      <c r="J1455" s="171">
        <v>18.481972625936599</v>
      </c>
      <c r="K1455" s="171">
        <v>47.021951785171247</v>
      </c>
      <c r="L1455" s="171">
        <v>5.4543255764345302</v>
      </c>
      <c r="M1455" s="171">
        <v>10.880100180952139</v>
      </c>
      <c r="N1455" s="171">
        <v>15.51819752997314</v>
      </c>
      <c r="O1455" s="171">
        <v>22.133343443744799</v>
      </c>
      <c r="P1455" s="171">
        <v>31.305988430961801</v>
      </c>
      <c r="Q1455" s="171">
        <v>44.239396074006549</v>
      </c>
      <c r="R1455" s="171">
        <v>60.817320025891341</v>
      </c>
      <c r="S1455" s="171">
        <v>80.986638409906348</v>
      </c>
      <c r="T1455" s="171">
        <v>107.259733486199</v>
      </c>
      <c r="U1455" s="172">
        <v>0.38666634186524812</v>
      </c>
    </row>
    <row r="1456" spans="1:21" x14ac:dyDescent="0.15">
      <c r="A1456" s="110" t="s">
        <v>68</v>
      </c>
      <c r="B1456" s="110" t="s">
        <v>30</v>
      </c>
      <c r="C1456" s="110" t="s">
        <v>515</v>
      </c>
      <c r="D1456" s="110" t="s">
        <v>509</v>
      </c>
      <c r="E1456" s="110" t="s">
        <v>18</v>
      </c>
      <c r="F1456" s="110" t="s">
        <v>41</v>
      </c>
      <c r="G1456" s="171">
        <v>49.689375798671627</v>
      </c>
      <c r="H1456" s="171">
        <v>77.104267574393447</v>
      </c>
      <c r="I1456" s="171">
        <v>92.296740687690573</v>
      </c>
      <c r="J1456" s="171">
        <v>120.5822650565258</v>
      </c>
      <c r="K1456" s="171">
        <v>164.0300643668765</v>
      </c>
      <c r="L1456" s="171">
        <v>305.44223228033371</v>
      </c>
      <c r="M1456" s="171">
        <v>402.5637066952292</v>
      </c>
      <c r="N1456" s="171">
        <v>575.50362007039871</v>
      </c>
      <c r="O1456" s="171">
        <v>822.70432591908229</v>
      </c>
      <c r="P1456" s="171">
        <v>1172.480559458744</v>
      </c>
      <c r="Q1456" s="171">
        <v>1660.2033836046651</v>
      </c>
      <c r="R1456" s="171">
        <v>2344.6864550869518</v>
      </c>
      <c r="S1456" s="171">
        <v>3211.775133135438</v>
      </c>
      <c r="T1456" s="171">
        <v>4266.0114358991459</v>
      </c>
      <c r="U1456" s="172">
        <v>0.40105551000330858</v>
      </c>
    </row>
    <row r="1457" spans="1:21" x14ac:dyDescent="0.15">
      <c r="A1457" s="110" t="s">
        <v>68</v>
      </c>
      <c r="B1457" s="110" t="s">
        <v>191</v>
      </c>
      <c r="C1457" s="110" t="s">
        <v>515</v>
      </c>
      <c r="D1457" s="110" t="s">
        <v>515</v>
      </c>
      <c r="E1457" s="110" t="s">
        <v>18</v>
      </c>
      <c r="F1457" s="110" t="s">
        <v>18</v>
      </c>
      <c r="G1457" s="171">
        <v>0.85796988879039682</v>
      </c>
      <c r="H1457" s="171">
        <v>1.101489536777049</v>
      </c>
      <c r="I1457" s="171">
        <v>2.197541444945013</v>
      </c>
      <c r="J1457" s="171">
        <v>3.381784433630747</v>
      </c>
      <c r="K1457" s="171">
        <v>21.870675248916861</v>
      </c>
      <c r="L1457" s="171">
        <v>21.817302305738121</v>
      </c>
      <c r="M1457" s="171">
        <v>21.760200361904278</v>
      </c>
      <c r="N1457" s="171">
        <v>31.47210264423715</v>
      </c>
      <c r="O1457" s="171">
        <v>45.385800723249332</v>
      </c>
      <c r="P1457" s="171">
        <v>65.133082384831155</v>
      </c>
      <c r="Q1457" s="171">
        <v>93.141594339655242</v>
      </c>
      <c r="R1457" s="171">
        <v>129.46270296356309</v>
      </c>
      <c r="S1457" s="171">
        <v>174.8413753815436</v>
      </c>
      <c r="T1457" s="171">
        <v>234.79693488456519</v>
      </c>
      <c r="U1457" s="172">
        <v>0.40467433555832671</v>
      </c>
    </row>
    <row r="1458" spans="1:21" x14ac:dyDescent="0.15">
      <c r="A1458" s="110" t="s">
        <v>68</v>
      </c>
      <c r="B1458" s="110" t="s">
        <v>66</v>
      </c>
      <c r="C1458" s="110" t="s">
        <v>515</v>
      </c>
      <c r="D1458" s="110" t="s">
        <v>515</v>
      </c>
      <c r="E1458" s="110" t="s">
        <v>18</v>
      </c>
      <c r="F1458" s="110" t="s">
        <v>18</v>
      </c>
      <c r="G1458" s="171">
        <v>1.1042083510815921</v>
      </c>
      <c r="H1458" s="171">
        <v>11.014895367770491</v>
      </c>
      <c r="I1458" s="171">
        <v>10.987707224725071</v>
      </c>
      <c r="J1458" s="171">
        <v>10.9620240960478</v>
      </c>
      <c r="K1458" s="171">
        <v>21.870675248916861</v>
      </c>
      <c r="L1458" s="171">
        <v>21.817302305738121</v>
      </c>
      <c r="M1458" s="171">
        <v>21.760200361904278</v>
      </c>
      <c r="N1458" s="171">
        <v>28.145608188771099</v>
      </c>
      <c r="O1458" s="171">
        <v>36.403292474938851</v>
      </c>
      <c r="P1458" s="171">
        <v>46.939325082093859</v>
      </c>
      <c r="Q1458" s="171">
        <v>60.134927417975632</v>
      </c>
      <c r="R1458" s="171">
        <v>76.839508326932176</v>
      </c>
      <c r="S1458" s="171">
        <v>97.735749730051282</v>
      </c>
      <c r="T1458" s="171">
        <v>123.63488629047851</v>
      </c>
      <c r="U1458" s="172">
        <v>0.28168880800831492</v>
      </c>
    </row>
    <row r="1459" spans="1:21" x14ac:dyDescent="0.15">
      <c r="A1459" s="110" t="s">
        <v>68</v>
      </c>
      <c r="B1459" s="110" t="s">
        <v>195</v>
      </c>
      <c r="C1459" s="110" t="s">
        <v>515</v>
      </c>
      <c r="D1459" s="110" t="s">
        <v>515</v>
      </c>
      <c r="E1459" s="110" t="s">
        <v>18</v>
      </c>
      <c r="F1459" s="110" t="s">
        <v>18</v>
      </c>
      <c r="G1459" s="171">
        <v>6.1813583493547499</v>
      </c>
      <c r="H1459" s="171">
        <v>6.1661384268779216</v>
      </c>
      <c r="I1459" s="171">
        <v>10.987707224725071</v>
      </c>
      <c r="J1459" s="171">
        <v>10.9620240960478</v>
      </c>
      <c r="K1459" s="171">
        <v>11.482104505681351</v>
      </c>
      <c r="L1459" s="171">
        <v>21.817302305738121</v>
      </c>
      <c r="M1459" s="171">
        <v>32.640300542856423</v>
      </c>
      <c r="N1459" s="171">
        <v>46.431459053653562</v>
      </c>
      <c r="O1459" s="171">
        <v>65.884407712896021</v>
      </c>
      <c r="P1459" s="171">
        <v>92.968417929093491</v>
      </c>
      <c r="Q1459" s="171">
        <v>130.8205127371788</v>
      </c>
      <c r="R1459" s="171">
        <v>179.0839583824833</v>
      </c>
      <c r="S1459" s="171">
        <v>238.37267788593351</v>
      </c>
      <c r="T1459" s="171">
        <v>315.57037881013667</v>
      </c>
      <c r="U1459" s="172">
        <v>0.38281204749980779</v>
      </c>
    </row>
    <row r="1460" spans="1:21" x14ac:dyDescent="0.15">
      <c r="A1460" s="110" t="s">
        <v>68</v>
      </c>
      <c r="B1460" s="110" t="s">
        <v>37</v>
      </c>
      <c r="C1460" s="110" t="s">
        <v>515</v>
      </c>
      <c r="D1460" s="110" t="s">
        <v>509</v>
      </c>
      <c r="E1460" s="110" t="s">
        <v>18</v>
      </c>
      <c r="F1460" s="110" t="s">
        <v>41</v>
      </c>
      <c r="G1460" s="171">
        <v>0</v>
      </c>
      <c r="H1460" s="171">
        <v>0</v>
      </c>
      <c r="I1460" s="171">
        <v>43.950828898900269</v>
      </c>
      <c r="J1460" s="171">
        <v>54.810120480239007</v>
      </c>
      <c r="K1460" s="171">
        <v>65.612025746750589</v>
      </c>
      <c r="L1460" s="171">
        <v>10.90865115286906</v>
      </c>
      <c r="M1460" s="171">
        <v>10.880100180952139</v>
      </c>
      <c r="N1460" s="171">
        <v>15.23932405866074</v>
      </c>
      <c r="O1460" s="171">
        <v>21.310306157173329</v>
      </c>
      <c r="P1460" s="171">
        <v>29.714654750711581</v>
      </c>
      <c r="Q1460" s="171">
        <v>41.250481713786492</v>
      </c>
      <c r="R1460" s="171">
        <v>57.130672975036802</v>
      </c>
      <c r="S1460" s="171">
        <v>77.101835299354576</v>
      </c>
      <c r="T1460" s="171">
        <v>100.5832321248556</v>
      </c>
      <c r="U1460" s="172">
        <v>0.37399347534079719</v>
      </c>
    </row>
    <row r="1461" spans="1:21" x14ac:dyDescent="0.15">
      <c r="A1461" s="110" t="s">
        <v>68</v>
      </c>
      <c r="B1461" s="110" t="s">
        <v>214</v>
      </c>
      <c r="C1461" s="110" t="s">
        <v>515</v>
      </c>
      <c r="D1461" s="110" t="s">
        <v>515</v>
      </c>
      <c r="E1461" s="110" t="s">
        <v>18</v>
      </c>
      <c r="F1461" s="110" t="s">
        <v>18</v>
      </c>
      <c r="G1461" s="171">
        <v>0</v>
      </c>
      <c r="H1461" s="171">
        <v>0</v>
      </c>
      <c r="I1461" s="171">
        <v>10.987707224725071</v>
      </c>
      <c r="J1461" s="171">
        <v>10.9620240960478</v>
      </c>
      <c r="K1461" s="171">
        <v>10.93533762445843</v>
      </c>
      <c r="L1461" s="171">
        <v>10.90865115286906</v>
      </c>
      <c r="M1461" s="171">
        <v>10.880100180952139</v>
      </c>
      <c r="N1461" s="171">
        <v>15.45912066689684</v>
      </c>
      <c r="O1461" s="171">
        <v>21.96090738517292</v>
      </c>
      <c r="P1461" s="171">
        <v>31.11791124530356</v>
      </c>
      <c r="Q1461" s="171">
        <v>43.718130083966123</v>
      </c>
      <c r="R1461" s="171">
        <v>59.75113041689815</v>
      </c>
      <c r="S1461" s="171">
        <v>79.421365721304767</v>
      </c>
      <c r="T1461" s="171">
        <v>104.9971305532152</v>
      </c>
      <c r="U1461" s="172">
        <v>0.38244932077495242</v>
      </c>
    </row>
    <row r="1462" spans="1:21" x14ac:dyDescent="0.15">
      <c r="A1462" s="110" t="s">
        <v>68</v>
      </c>
      <c r="B1462" s="110" t="s">
        <v>67</v>
      </c>
      <c r="C1462" s="110" t="s">
        <v>515</v>
      </c>
      <c r="D1462" s="110" t="s">
        <v>515</v>
      </c>
      <c r="E1462" s="110" t="s">
        <v>18</v>
      </c>
      <c r="F1462" s="110" t="s">
        <v>18</v>
      </c>
      <c r="G1462" s="171">
        <v>0</v>
      </c>
      <c r="H1462" s="171">
        <v>0</v>
      </c>
      <c r="I1462" s="171">
        <v>0</v>
      </c>
      <c r="J1462" s="171">
        <v>0</v>
      </c>
      <c r="K1462" s="171">
        <v>0</v>
      </c>
      <c r="L1462" s="171">
        <v>0</v>
      </c>
      <c r="M1462" s="171">
        <v>21.760200361904278</v>
      </c>
      <c r="N1462" s="171">
        <v>29.572597649990239</v>
      </c>
      <c r="O1462" s="171">
        <v>39.969198142600312</v>
      </c>
      <c r="P1462" s="171">
        <v>53.646899805127561</v>
      </c>
      <c r="Q1462" s="171">
        <v>71.397146716811363</v>
      </c>
      <c r="R1462" s="171">
        <v>94.415972245770817</v>
      </c>
      <c r="S1462" s="171">
        <v>124.0033418659753</v>
      </c>
      <c r="T1462" s="171">
        <v>161.8977035202669</v>
      </c>
      <c r="U1462" s="172">
        <v>0.33202112976835058</v>
      </c>
    </row>
    <row r="1463" spans="1:21" x14ac:dyDescent="0.15">
      <c r="A1463" s="110" t="s">
        <v>68</v>
      </c>
      <c r="B1463" s="110" t="s">
        <v>97</v>
      </c>
      <c r="C1463" s="110" t="s">
        <v>515</v>
      </c>
      <c r="D1463" s="110" t="s">
        <v>509</v>
      </c>
      <c r="E1463" s="110" t="s">
        <v>18</v>
      </c>
      <c r="F1463" s="110" t="s">
        <v>41</v>
      </c>
      <c r="G1463" s="171">
        <v>33.126250532447749</v>
      </c>
      <c r="H1463" s="171">
        <v>46.813305313024593</v>
      </c>
      <c r="I1463" s="171">
        <v>10.987707224725071</v>
      </c>
      <c r="J1463" s="171">
        <v>27.405060240119511</v>
      </c>
      <c r="K1463" s="171">
        <v>87.482700995667443</v>
      </c>
      <c r="L1463" s="171">
        <v>425.43739496189329</v>
      </c>
      <c r="M1463" s="171">
        <v>424.32390705713351</v>
      </c>
      <c r="N1463" s="171">
        <v>606.6119238579879</v>
      </c>
      <c r="O1463" s="171">
        <v>867.17483002281665</v>
      </c>
      <c r="P1463" s="171">
        <v>1235.857886997054</v>
      </c>
      <c r="Q1463" s="171">
        <v>1749.9441070427549</v>
      </c>
      <c r="R1463" s="171">
        <v>2471.426263470029</v>
      </c>
      <c r="S1463" s="171">
        <v>3338.2972267089158</v>
      </c>
      <c r="T1463" s="171">
        <v>4434.0632688278874</v>
      </c>
      <c r="U1463" s="172">
        <v>0.39825487005986759</v>
      </c>
    </row>
    <row r="1464" spans="1:21" x14ac:dyDescent="0.15">
      <c r="A1464" s="110" t="s">
        <v>68</v>
      </c>
      <c r="B1464" s="110" t="s">
        <v>229</v>
      </c>
      <c r="C1464" s="110" t="s">
        <v>515</v>
      </c>
      <c r="D1464" s="110" t="s">
        <v>515</v>
      </c>
      <c r="E1464" s="110" t="s">
        <v>18</v>
      </c>
      <c r="F1464" s="110" t="s">
        <v>18</v>
      </c>
      <c r="G1464" s="171">
        <v>0</v>
      </c>
      <c r="H1464" s="171">
        <v>0</v>
      </c>
      <c r="I1464" s="171">
        <v>1.4393896464389839</v>
      </c>
      <c r="J1464" s="171">
        <v>1.6443036144071701</v>
      </c>
      <c r="K1464" s="171">
        <v>3.2806012873375292</v>
      </c>
      <c r="L1464" s="171">
        <v>5.4543255764345302</v>
      </c>
      <c r="M1464" s="171">
        <v>5.4400500904760696</v>
      </c>
      <c r="N1464" s="171">
        <v>7.7947379512568586</v>
      </c>
      <c r="O1464" s="171">
        <v>11.13922236822186</v>
      </c>
      <c r="P1464" s="171">
        <v>15.862275031913869</v>
      </c>
      <c r="Q1464" s="171">
        <v>22.54380626480755</v>
      </c>
      <c r="R1464" s="171">
        <v>31.136162777936441</v>
      </c>
      <c r="S1464" s="171">
        <v>41.775096833234038</v>
      </c>
      <c r="T1464" s="171">
        <v>55.739055849247102</v>
      </c>
      <c r="U1464" s="172">
        <v>0.39432894881032171</v>
      </c>
    </row>
    <row r="1465" spans="1:21" x14ac:dyDescent="0.15">
      <c r="A1465" s="110" t="s">
        <v>68</v>
      </c>
      <c r="B1465" s="110" t="s">
        <v>34</v>
      </c>
      <c r="C1465" s="110" t="s">
        <v>515</v>
      </c>
      <c r="D1465" s="110" t="s">
        <v>509</v>
      </c>
      <c r="E1465" s="110" t="s">
        <v>18</v>
      </c>
      <c r="F1465" s="110" t="s">
        <v>41</v>
      </c>
      <c r="G1465" s="171">
        <v>2.7472703774910001</v>
      </c>
      <c r="H1465" s="171">
        <v>38.552133787196723</v>
      </c>
      <c r="I1465" s="171">
        <v>54.93853612362534</v>
      </c>
      <c r="J1465" s="171">
        <v>65.77214457628682</v>
      </c>
      <c r="K1465" s="171">
        <v>76.547363371209016</v>
      </c>
      <c r="L1465" s="171">
        <v>54.543255764345297</v>
      </c>
      <c r="M1465" s="171">
        <v>65.280601085712846</v>
      </c>
      <c r="N1465" s="171">
        <v>93.324911362767324</v>
      </c>
      <c r="O1465" s="171">
        <v>133.4115123112025</v>
      </c>
      <c r="P1465" s="171">
        <v>190.1319826149313</v>
      </c>
      <c r="Q1465" s="171">
        <v>269.22217031426987</v>
      </c>
      <c r="R1465" s="171">
        <v>380.21942514923529</v>
      </c>
      <c r="S1465" s="171">
        <v>522.59125606436669</v>
      </c>
      <c r="T1465" s="171">
        <v>694.12713601001542</v>
      </c>
      <c r="U1465" s="172">
        <v>0.40173198287313983</v>
      </c>
    </row>
    <row r="1466" spans="1:21" x14ac:dyDescent="0.15">
      <c r="A1466" s="110" t="s">
        <v>68</v>
      </c>
      <c r="B1466" s="110" t="s">
        <v>81</v>
      </c>
      <c r="C1466" s="110" t="s">
        <v>515</v>
      </c>
      <c r="D1466" s="110" t="s">
        <v>509</v>
      </c>
      <c r="E1466" s="110" t="s">
        <v>18</v>
      </c>
      <c r="F1466" s="110" t="s">
        <v>41</v>
      </c>
      <c r="G1466" s="171">
        <v>33.813068126820497</v>
      </c>
      <c r="H1466" s="171">
        <v>42.407347165916399</v>
      </c>
      <c r="I1466" s="171">
        <v>60.432389735987883</v>
      </c>
      <c r="J1466" s="171">
        <v>74.541763853125062</v>
      </c>
      <c r="K1466" s="171">
        <v>80.921498420992393</v>
      </c>
      <c r="L1466" s="171">
        <v>147.26679056373229</v>
      </c>
      <c r="M1466" s="171">
        <v>201.2818533476146</v>
      </c>
      <c r="N1466" s="171">
        <v>287.7518100351993</v>
      </c>
      <c r="O1466" s="171">
        <v>411.35216295954098</v>
      </c>
      <c r="P1466" s="171">
        <v>586.24027972937154</v>
      </c>
      <c r="Q1466" s="171">
        <v>830.10169180233231</v>
      </c>
      <c r="R1466" s="171">
        <v>1168.931630746933</v>
      </c>
      <c r="S1466" s="171">
        <v>1561.1595179597041</v>
      </c>
      <c r="T1466" s="171">
        <v>2073.5960896419492</v>
      </c>
      <c r="U1466" s="172">
        <v>0.39541308720603108</v>
      </c>
    </row>
    <row r="1467" spans="1:21" x14ac:dyDescent="0.15">
      <c r="A1467" s="110" t="s">
        <v>127</v>
      </c>
      <c r="B1467" s="110" t="s">
        <v>160</v>
      </c>
      <c r="C1467" s="110" t="s">
        <v>513</v>
      </c>
      <c r="D1467" s="110" t="s">
        <v>513</v>
      </c>
      <c r="E1467" s="110" t="s">
        <v>41</v>
      </c>
      <c r="F1467" s="110" t="s">
        <v>41</v>
      </c>
      <c r="G1467" s="171">
        <v>22.084167021631831</v>
      </c>
      <c r="H1467" s="171">
        <v>33.044686103311477</v>
      </c>
      <c r="I1467" s="171">
        <v>76.913950573075482</v>
      </c>
      <c r="J1467" s="171">
        <v>99.754419274035001</v>
      </c>
      <c r="K1467" s="171">
        <v>153.094726742418</v>
      </c>
      <c r="L1467" s="171">
        <v>218.17302305738119</v>
      </c>
      <c r="M1467" s="171">
        <v>237.60200361904279</v>
      </c>
      <c r="N1467" s="171">
        <v>288.45045789747689</v>
      </c>
      <c r="O1467" s="171">
        <v>359.05891666170288</v>
      </c>
      <c r="P1467" s="171">
        <v>454.00904783404332</v>
      </c>
      <c r="Q1467" s="171">
        <v>569.44934768347059</v>
      </c>
      <c r="R1467" s="171">
        <v>712.55904007181607</v>
      </c>
      <c r="S1467" s="171">
        <v>887.41795648753566</v>
      </c>
      <c r="T1467" s="171">
        <v>1099.9290296796271</v>
      </c>
      <c r="U1467" s="172">
        <v>0.24472527813378961</v>
      </c>
    </row>
    <row r="1468" spans="1:21" x14ac:dyDescent="0.15">
      <c r="A1468" s="110" t="s">
        <v>127</v>
      </c>
      <c r="B1468" s="110" t="s">
        <v>134</v>
      </c>
      <c r="C1468" s="110" t="s">
        <v>513</v>
      </c>
      <c r="D1468" s="110" t="s">
        <v>509</v>
      </c>
      <c r="E1468" s="110" t="s">
        <v>41</v>
      </c>
      <c r="F1468" s="110" t="s">
        <v>41</v>
      </c>
      <c r="G1468" s="171">
        <v>302.13927247504722</v>
      </c>
      <c r="H1468" s="171">
        <v>1161.9155625280409</v>
      </c>
      <c r="I1468" s="171">
        <v>1356.702040907812</v>
      </c>
      <c r="J1468" s="171">
        <v>1940.107445741844</v>
      </c>
      <c r="K1468" s="171">
        <v>2209.0765921752641</v>
      </c>
      <c r="L1468" s="171">
        <v>2690.840928694704</v>
      </c>
      <c r="M1468" s="171">
        <v>2958.4180325713851</v>
      </c>
      <c r="N1468" s="171">
        <v>3683.7516018601091</v>
      </c>
      <c r="O1468" s="171">
        <v>4741.0216339391818</v>
      </c>
      <c r="P1468" s="171">
        <v>6086.4533025094161</v>
      </c>
      <c r="Q1468" s="171">
        <v>7814.4498777077206</v>
      </c>
      <c r="R1468" s="171">
        <v>9988.3290764698559</v>
      </c>
      <c r="S1468" s="171">
        <v>12708.777124570661</v>
      </c>
      <c r="T1468" s="171">
        <v>16076.83017408365</v>
      </c>
      <c r="U1468" s="172">
        <v>0.27356209933294529</v>
      </c>
    </row>
    <row r="1469" spans="1:21" x14ac:dyDescent="0.15">
      <c r="A1469" s="110" t="s">
        <v>127</v>
      </c>
      <c r="B1469" s="110" t="s">
        <v>170</v>
      </c>
      <c r="C1469" s="110" t="s">
        <v>513</v>
      </c>
      <c r="D1469" s="110" t="s">
        <v>513</v>
      </c>
      <c r="E1469" s="110" t="s">
        <v>41</v>
      </c>
      <c r="F1469" s="110" t="s">
        <v>41</v>
      </c>
      <c r="G1469" s="171">
        <v>98.274543246261658</v>
      </c>
      <c r="H1469" s="171">
        <v>101.33703738348849</v>
      </c>
      <c r="I1469" s="171">
        <v>126.35863308433829</v>
      </c>
      <c r="J1469" s="171">
        <v>161.14175421190271</v>
      </c>
      <c r="K1469" s="171">
        <v>196.8360772402518</v>
      </c>
      <c r="L1469" s="171">
        <v>196.3557207516431</v>
      </c>
      <c r="M1469" s="171">
        <v>315.52290524761207</v>
      </c>
      <c r="N1469" s="171">
        <v>416.13696314572923</v>
      </c>
      <c r="O1469" s="171">
        <v>546.75713881305671</v>
      </c>
      <c r="P1469" s="171">
        <v>709.1074905977606</v>
      </c>
      <c r="Q1469" s="171">
        <v>879.46996303906712</v>
      </c>
      <c r="R1469" s="171">
        <v>1087.8109165889371</v>
      </c>
      <c r="S1469" s="171">
        <v>1342.14589945527</v>
      </c>
      <c r="T1469" s="171">
        <v>1649.036438763078</v>
      </c>
      <c r="U1469" s="172">
        <v>0.26648458632011368</v>
      </c>
    </row>
    <row r="1470" spans="1:21" x14ac:dyDescent="0.15">
      <c r="A1470" s="110" t="s">
        <v>127</v>
      </c>
      <c r="B1470" s="110" t="s">
        <v>138</v>
      </c>
      <c r="C1470" s="110" t="s">
        <v>513</v>
      </c>
      <c r="D1470" s="110" t="s">
        <v>513</v>
      </c>
      <c r="E1470" s="110" t="s">
        <v>41</v>
      </c>
      <c r="F1470" s="110" t="s">
        <v>41</v>
      </c>
      <c r="G1470" s="171">
        <v>77.294584575711411</v>
      </c>
      <c r="H1470" s="171">
        <v>752.31735361872461</v>
      </c>
      <c r="I1470" s="171">
        <v>784.52229584536985</v>
      </c>
      <c r="J1470" s="171">
        <v>793.65054455386087</v>
      </c>
      <c r="K1470" s="171">
        <v>988.55452125104216</v>
      </c>
      <c r="L1470" s="171">
        <v>1366.8539894544931</v>
      </c>
      <c r="M1470" s="171">
        <v>1835.279057197107</v>
      </c>
      <c r="N1470" s="171">
        <v>2419.4357179294279</v>
      </c>
      <c r="O1470" s="171">
        <v>3191.738529092333</v>
      </c>
      <c r="P1470" s="171">
        <v>4180.0244742075447</v>
      </c>
      <c r="Q1470" s="171">
        <v>5453.1359325472104</v>
      </c>
      <c r="R1470" s="171">
        <v>7087.1178121297926</v>
      </c>
      <c r="S1470" s="171">
        <v>8814.4381776471491</v>
      </c>
      <c r="T1470" s="171">
        <v>10856.9220173303</v>
      </c>
      <c r="U1470" s="172">
        <v>0.28909930066997491</v>
      </c>
    </row>
    <row r="1471" spans="1:21" x14ac:dyDescent="0.15">
      <c r="A1471" s="110" t="s">
        <v>127</v>
      </c>
      <c r="B1471" s="110" t="s">
        <v>23</v>
      </c>
      <c r="C1471" s="110" t="s">
        <v>513</v>
      </c>
      <c r="D1471" s="110" t="s">
        <v>513</v>
      </c>
      <c r="E1471" s="110" t="s">
        <v>41</v>
      </c>
      <c r="F1471" s="110" t="s">
        <v>41</v>
      </c>
      <c r="G1471" s="171">
        <v>55.210417554079577</v>
      </c>
      <c r="H1471" s="171">
        <v>67.190861743400006</v>
      </c>
      <c r="I1471" s="171">
        <v>123.0623209169208</v>
      </c>
      <c r="J1471" s="171">
        <v>123.8708722853402</v>
      </c>
      <c r="K1471" s="171">
        <v>325.87306120886132</v>
      </c>
      <c r="L1471" s="171">
        <v>441.80037169119691</v>
      </c>
      <c r="M1471" s="171">
        <v>683.07644803427502</v>
      </c>
      <c r="N1471" s="171">
        <v>845.98640104375443</v>
      </c>
      <c r="O1471" s="171">
        <v>1048.5093325786361</v>
      </c>
      <c r="P1471" s="171">
        <v>1291.905881285446</v>
      </c>
      <c r="Q1471" s="171">
        <v>1585.751968376562</v>
      </c>
      <c r="R1471" s="171">
        <v>1938.1970141499371</v>
      </c>
      <c r="S1471" s="171">
        <v>2358.5016680466128</v>
      </c>
      <c r="T1471" s="171">
        <v>2853.4473482589769</v>
      </c>
      <c r="U1471" s="172">
        <v>0.2265918616453402</v>
      </c>
    </row>
    <row r="1472" spans="1:21" x14ac:dyDescent="0.15">
      <c r="A1472" s="110" t="s">
        <v>127</v>
      </c>
      <c r="B1472" s="110" t="s">
        <v>24</v>
      </c>
      <c r="C1472" s="110" t="s">
        <v>513</v>
      </c>
      <c r="D1472" s="110" t="s">
        <v>513</v>
      </c>
      <c r="E1472" s="110" t="s">
        <v>41</v>
      </c>
      <c r="F1472" s="110" t="s">
        <v>41</v>
      </c>
      <c r="G1472" s="171">
        <v>0</v>
      </c>
      <c r="H1472" s="171">
        <v>0</v>
      </c>
      <c r="I1472" s="171">
        <v>10.987707224725071</v>
      </c>
      <c r="J1472" s="171">
        <v>0</v>
      </c>
      <c r="K1472" s="171">
        <v>0</v>
      </c>
      <c r="L1472" s="171">
        <v>10.90865115286906</v>
      </c>
      <c r="M1472" s="171">
        <v>10.880100180952139</v>
      </c>
      <c r="N1472" s="171">
        <v>13.57301589997371</v>
      </c>
      <c r="O1472" s="171">
        <v>16.974017504819368</v>
      </c>
      <c r="P1472" s="171">
        <v>21.089141798673801</v>
      </c>
      <c r="Q1472" s="171">
        <v>26.130799545228491</v>
      </c>
      <c r="R1472" s="171">
        <v>32.291259699489487</v>
      </c>
      <c r="S1472" s="171">
        <v>39.811641638545353</v>
      </c>
      <c r="T1472" s="171">
        <v>48.879243895700313</v>
      </c>
      <c r="U1472" s="172">
        <v>0.23940454261238589</v>
      </c>
    </row>
    <row r="1473" spans="1:21" x14ac:dyDescent="0.15">
      <c r="A1473" s="110" t="s">
        <v>127</v>
      </c>
      <c r="B1473" s="110" t="s">
        <v>30</v>
      </c>
      <c r="C1473" s="110" t="s">
        <v>513</v>
      </c>
      <c r="D1473" s="110" t="s">
        <v>509</v>
      </c>
      <c r="E1473" s="110" t="s">
        <v>41</v>
      </c>
      <c r="F1473" s="110" t="s">
        <v>41</v>
      </c>
      <c r="G1473" s="171">
        <v>0</v>
      </c>
      <c r="H1473" s="171">
        <v>0</v>
      </c>
      <c r="I1473" s="171">
        <v>10.987707224725071</v>
      </c>
      <c r="J1473" s="171">
        <v>0</v>
      </c>
      <c r="K1473" s="171">
        <v>21.870675248916861</v>
      </c>
      <c r="L1473" s="171">
        <v>21.817302305738121</v>
      </c>
      <c r="M1473" s="171">
        <v>54.400500904760698</v>
      </c>
      <c r="N1473" s="171">
        <v>67.865079499868529</v>
      </c>
      <c r="O1473" s="171">
        <v>84.870087524096874</v>
      </c>
      <c r="P1473" s="171">
        <v>105.445708993369</v>
      </c>
      <c r="Q1473" s="171">
        <v>130.65399772614251</v>
      </c>
      <c r="R1473" s="171">
        <v>161.45629849744739</v>
      </c>
      <c r="S1473" s="171">
        <v>199.0582081927268</v>
      </c>
      <c r="T1473" s="171">
        <v>244.39621947850159</v>
      </c>
      <c r="U1473" s="172">
        <v>0.23940454261238589</v>
      </c>
    </row>
    <row r="1474" spans="1:21" x14ac:dyDescent="0.15">
      <c r="A1474" s="110" t="s">
        <v>127</v>
      </c>
      <c r="B1474" s="110" t="s">
        <v>31</v>
      </c>
      <c r="C1474" s="110" t="s">
        <v>513</v>
      </c>
      <c r="D1474" s="110" t="s">
        <v>509</v>
      </c>
      <c r="E1474" s="110" t="s">
        <v>41</v>
      </c>
      <c r="F1474" s="110" t="s">
        <v>41</v>
      </c>
      <c r="G1474" s="171">
        <v>129.19237707654619</v>
      </c>
      <c r="H1474" s="171">
        <v>220.29790735540979</v>
      </c>
      <c r="I1474" s="171">
        <v>263.70497339340159</v>
      </c>
      <c r="J1474" s="171">
        <v>460.40501203400771</v>
      </c>
      <c r="K1474" s="171">
        <v>546.7668812229216</v>
      </c>
      <c r="L1474" s="171">
        <v>709.06232493648895</v>
      </c>
      <c r="M1474" s="171">
        <v>979.20901628569266</v>
      </c>
      <c r="N1474" s="171">
        <v>1175.145218779018</v>
      </c>
      <c r="O1474" s="171">
        <v>1469.60230955734</v>
      </c>
      <c r="P1474" s="171">
        <v>1825.887800876463</v>
      </c>
      <c r="Q1474" s="171">
        <v>2262.392114968914</v>
      </c>
      <c r="R1474" s="171">
        <v>2795.7618059137608</v>
      </c>
      <c r="S1474" s="171">
        <v>3446.872873947706</v>
      </c>
      <c r="T1474" s="171">
        <v>4231.9415364183742</v>
      </c>
      <c r="U1474" s="172">
        <v>0.2325631497641478</v>
      </c>
    </row>
    <row r="1475" spans="1:21" x14ac:dyDescent="0.15">
      <c r="A1475" s="110" t="s">
        <v>127</v>
      </c>
      <c r="B1475" s="110" t="s">
        <v>32</v>
      </c>
      <c r="C1475" s="110" t="s">
        <v>513</v>
      </c>
      <c r="D1475" s="110" t="s">
        <v>509</v>
      </c>
      <c r="E1475" s="110" t="s">
        <v>41</v>
      </c>
      <c r="F1475" s="110" t="s">
        <v>41</v>
      </c>
      <c r="G1475" s="171">
        <v>44.16833404326367</v>
      </c>
      <c r="H1475" s="171">
        <v>44.05958147108197</v>
      </c>
      <c r="I1475" s="171">
        <v>0</v>
      </c>
      <c r="J1475" s="171">
        <v>0</v>
      </c>
      <c r="K1475" s="171">
        <v>0</v>
      </c>
      <c r="L1475" s="171">
        <v>0</v>
      </c>
      <c r="M1475" s="171">
        <v>217.60200361904279</v>
      </c>
      <c r="N1475" s="171">
        <v>258.53363618997531</v>
      </c>
      <c r="O1475" s="171">
        <v>307.91868489468249</v>
      </c>
      <c r="P1475" s="171">
        <v>364.35187212912302</v>
      </c>
      <c r="Q1475" s="171">
        <v>429.95746908300129</v>
      </c>
      <c r="R1475" s="171">
        <v>506.02093845556891</v>
      </c>
      <c r="S1475" s="171">
        <v>594.16119912124805</v>
      </c>
      <c r="T1475" s="171">
        <v>694.75132135101842</v>
      </c>
      <c r="U1475" s="172">
        <v>0.1803852786784628</v>
      </c>
    </row>
    <row r="1476" spans="1:21" x14ac:dyDescent="0.15">
      <c r="A1476" s="110" t="s">
        <v>127</v>
      </c>
      <c r="B1476" s="110" t="s">
        <v>46</v>
      </c>
      <c r="C1476" s="110" t="s">
        <v>513</v>
      </c>
      <c r="D1476" s="110" t="s">
        <v>513</v>
      </c>
      <c r="E1476" s="110" t="s">
        <v>41</v>
      </c>
      <c r="F1476" s="110" t="s">
        <v>41</v>
      </c>
      <c r="G1476" s="171">
        <v>430.84167021631828</v>
      </c>
      <c r="H1476" s="171">
        <v>1213.308014326187</v>
      </c>
      <c r="I1476" s="171">
        <v>1416.0415920488281</v>
      </c>
      <c r="J1476" s="171">
        <v>1773.4505156301941</v>
      </c>
      <c r="K1476" s="171">
        <v>2091.174659579498</v>
      </c>
      <c r="L1476" s="171">
        <v>2529.0381383442868</v>
      </c>
      <c r="M1476" s="171">
        <v>3405.407589981211</v>
      </c>
      <c r="N1476" s="171">
        <v>4308.688263075047</v>
      </c>
      <c r="O1476" s="171">
        <v>5581.2876988389644</v>
      </c>
      <c r="P1476" s="171">
        <v>7234.9845685045912</v>
      </c>
      <c r="Q1476" s="171">
        <v>9389.8115752992326</v>
      </c>
      <c r="R1476" s="171">
        <v>12123.49970629663</v>
      </c>
      <c r="S1476" s="171">
        <v>15566.066340457161</v>
      </c>
      <c r="T1476" s="171">
        <v>19854.17750686311</v>
      </c>
      <c r="U1476" s="172">
        <v>0.28642140345374001</v>
      </c>
    </row>
    <row r="1477" spans="1:21" x14ac:dyDescent="0.15">
      <c r="A1477" s="110" t="s">
        <v>127</v>
      </c>
      <c r="B1477" s="110" t="s">
        <v>218</v>
      </c>
      <c r="C1477" s="110" t="s">
        <v>513</v>
      </c>
      <c r="D1477" s="110" t="s">
        <v>513</v>
      </c>
      <c r="E1477" s="110" t="s">
        <v>41</v>
      </c>
      <c r="F1477" s="110" t="s">
        <v>41</v>
      </c>
      <c r="G1477" s="171">
        <v>68.460917767058689</v>
      </c>
      <c r="H1477" s="171">
        <v>90.322142015718043</v>
      </c>
      <c r="I1477" s="171">
        <v>120.86477947197579</v>
      </c>
      <c r="J1477" s="171">
        <v>131.54428915257361</v>
      </c>
      <c r="K1477" s="171">
        <v>153.094726742418</v>
      </c>
      <c r="L1477" s="171">
        <v>185.44706959877399</v>
      </c>
      <c r="M1477" s="171">
        <v>195.84180325713851</v>
      </c>
      <c r="N1477" s="171">
        <v>233.3681830809943</v>
      </c>
      <c r="O1477" s="171">
        <v>288.76048604631347</v>
      </c>
      <c r="P1477" s="171">
        <v>360.20809398837372</v>
      </c>
      <c r="Q1477" s="171">
        <v>448.33528042213862</v>
      </c>
      <c r="R1477" s="171">
        <v>557.92395200044643</v>
      </c>
      <c r="S1477" s="171">
        <v>692.11807528111672</v>
      </c>
      <c r="T1477" s="171">
        <v>854.93351193738874</v>
      </c>
      <c r="U1477" s="172">
        <v>0.234333227914896</v>
      </c>
    </row>
    <row r="1478" spans="1:21" x14ac:dyDescent="0.15">
      <c r="A1478" s="110" t="s">
        <v>127</v>
      </c>
      <c r="B1478" s="110" t="s">
        <v>113</v>
      </c>
      <c r="C1478" s="110" t="s">
        <v>513</v>
      </c>
      <c r="D1478" s="110" t="s">
        <v>509</v>
      </c>
      <c r="E1478" s="110" t="s">
        <v>41</v>
      </c>
      <c r="F1478" s="110" t="s">
        <v>41</v>
      </c>
      <c r="G1478" s="171">
        <v>22.084167021631831</v>
      </c>
      <c r="H1478" s="171">
        <v>44.05958147108197</v>
      </c>
      <c r="I1478" s="171">
        <v>131.85248669670079</v>
      </c>
      <c r="J1478" s="171">
        <v>219.24048192095611</v>
      </c>
      <c r="K1478" s="171">
        <v>218.70675248916859</v>
      </c>
      <c r="L1478" s="171">
        <v>327.25953458607182</v>
      </c>
      <c r="M1478" s="171">
        <v>435.20400723808558</v>
      </c>
      <c r="N1478" s="171">
        <v>542.92063599894823</v>
      </c>
      <c r="O1478" s="171">
        <v>678.96070019277499</v>
      </c>
      <c r="P1478" s="171">
        <v>843.56567194695185</v>
      </c>
      <c r="Q1478" s="171">
        <v>1045.2319818091401</v>
      </c>
      <c r="R1478" s="171">
        <v>1291.65038797958</v>
      </c>
      <c r="S1478" s="171">
        <v>1592.4656655418139</v>
      </c>
      <c r="T1478" s="171">
        <v>1955.169755828013</v>
      </c>
      <c r="U1478" s="172">
        <v>0.23940454261238589</v>
      </c>
    </row>
    <row r="1479" spans="1:21" x14ac:dyDescent="0.15">
      <c r="A1479" s="110" t="s">
        <v>127</v>
      </c>
      <c r="B1479" s="110" t="s">
        <v>442</v>
      </c>
      <c r="C1479" s="110" t="s">
        <v>513</v>
      </c>
      <c r="D1479" s="110" t="s">
        <v>513</v>
      </c>
      <c r="E1479" s="110" t="s">
        <v>41</v>
      </c>
      <c r="F1479" s="110" t="s">
        <v>41</v>
      </c>
      <c r="G1479" s="171">
        <v>11.042083510815919</v>
      </c>
      <c r="H1479" s="171">
        <v>11.014895367770491</v>
      </c>
      <c r="I1479" s="171">
        <v>0</v>
      </c>
      <c r="J1479" s="171">
        <v>0</v>
      </c>
      <c r="K1479" s="171">
        <v>0</v>
      </c>
      <c r="L1479" s="171">
        <v>109.08651152869059</v>
      </c>
      <c r="M1479" s="171">
        <v>108.8010018095214</v>
      </c>
      <c r="N1479" s="171">
        <v>136.0150727565119</v>
      </c>
      <c r="O1479" s="171">
        <v>169.57710232525471</v>
      </c>
      <c r="P1479" s="171">
        <v>210.89678660629639</v>
      </c>
      <c r="Q1479" s="171">
        <v>261.6872923935897</v>
      </c>
      <c r="R1479" s="171">
        <v>324.02674967877908</v>
      </c>
      <c r="S1479" s="171">
        <v>400.08465314831369</v>
      </c>
      <c r="T1479" s="171">
        <v>491.92850618310888</v>
      </c>
      <c r="U1479" s="172">
        <v>0.24053742504278161</v>
      </c>
    </row>
    <row r="1480" spans="1:21" x14ac:dyDescent="0.15">
      <c r="A1480" s="110" t="s">
        <v>127</v>
      </c>
      <c r="B1480" s="110" t="s">
        <v>139</v>
      </c>
      <c r="C1480" s="110" t="s">
        <v>513</v>
      </c>
      <c r="D1480" s="110" t="s">
        <v>513</v>
      </c>
      <c r="E1480" s="110" t="s">
        <v>41</v>
      </c>
      <c r="F1480" s="110" t="s">
        <v>41</v>
      </c>
      <c r="G1480" s="171">
        <v>93.857709841935289</v>
      </c>
      <c r="H1480" s="171">
        <v>181.74577356821311</v>
      </c>
      <c r="I1480" s="171">
        <v>137.34634030906341</v>
      </c>
      <c r="J1480" s="171">
        <v>158.94934939269311</v>
      </c>
      <c r="K1480" s="171">
        <v>191.36840842802249</v>
      </c>
      <c r="L1480" s="171">
        <v>27.271627882172648</v>
      </c>
      <c r="M1480" s="171">
        <v>27.200250452380349</v>
      </c>
      <c r="N1480" s="171">
        <v>32.316704523746921</v>
      </c>
      <c r="O1480" s="171">
        <v>39.150194566364547</v>
      </c>
      <c r="P1480" s="171">
        <v>48.641637397941203</v>
      </c>
      <c r="Q1480" s="171">
        <v>60.270109069930079</v>
      </c>
      <c r="R1480" s="171">
        <v>74.479073658848151</v>
      </c>
      <c r="S1480" s="171">
        <v>91.824667655308687</v>
      </c>
      <c r="T1480" s="171">
        <v>112.73889096851249</v>
      </c>
      <c r="U1480" s="172">
        <v>0.2252209323060079</v>
      </c>
    </row>
    <row r="1481" spans="1:21" x14ac:dyDescent="0.15">
      <c r="A1481" s="110" t="s">
        <v>127</v>
      </c>
      <c r="B1481" s="110" t="s">
        <v>473</v>
      </c>
      <c r="C1481" s="110" t="s">
        <v>513</v>
      </c>
      <c r="D1481" s="110" t="s">
        <v>513</v>
      </c>
      <c r="E1481" s="110" t="s">
        <v>41</v>
      </c>
      <c r="F1481" s="110" t="s">
        <v>41</v>
      </c>
      <c r="G1481" s="171">
        <v>0</v>
      </c>
      <c r="H1481" s="171">
        <v>0</v>
      </c>
      <c r="I1481" s="171">
        <v>10.987707224725071</v>
      </c>
      <c r="J1481" s="171">
        <v>32.88607228814341</v>
      </c>
      <c r="K1481" s="171">
        <v>54.676688122292163</v>
      </c>
      <c r="L1481" s="171">
        <v>65.451906917214359</v>
      </c>
      <c r="M1481" s="171">
        <v>108.8010018095214</v>
      </c>
      <c r="N1481" s="171">
        <v>135.73015899973711</v>
      </c>
      <c r="O1481" s="171">
        <v>169.74017504819369</v>
      </c>
      <c r="P1481" s="171">
        <v>210.89141798673799</v>
      </c>
      <c r="Q1481" s="171">
        <v>261.30799545228501</v>
      </c>
      <c r="R1481" s="171">
        <v>322.9125969948949</v>
      </c>
      <c r="S1481" s="171">
        <v>398.11641638545359</v>
      </c>
      <c r="T1481" s="171">
        <v>488.79243895700313</v>
      </c>
      <c r="U1481" s="172">
        <v>0.23940454261238589</v>
      </c>
    </row>
    <row r="1482" spans="1:21" x14ac:dyDescent="0.15">
      <c r="A1482" s="110" t="s">
        <v>127</v>
      </c>
      <c r="B1482" s="110" t="s">
        <v>98</v>
      </c>
      <c r="C1482" s="110" t="s">
        <v>513</v>
      </c>
      <c r="D1482" s="110" t="s">
        <v>513</v>
      </c>
      <c r="E1482" s="110" t="s">
        <v>41</v>
      </c>
      <c r="F1482" s="110" t="s">
        <v>41</v>
      </c>
      <c r="G1482" s="171">
        <v>22.084167021631831</v>
      </c>
      <c r="H1482" s="171">
        <v>23.13128027231803</v>
      </c>
      <c r="I1482" s="171">
        <v>45.049599621372778</v>
      </c>
      <c r="J1482" s="171">
        <v>55.906322889843793</v>
      </c>
      <c r="K1482" s="171">
        <v>22.964209011362701</v>
      </c>
      <c r="L1482" s="171">
        <v>32.725953458607179</v>
      </c>
      <c r="M1482" s="171">
        <v>32.640300542856423</v>
      </c>
      <c r="N1482" s="171">
        <v>40.719047699921113</v>
      </c>
      <c r="O1482" s="171">
        <v>50.922052514458109</v>
      </c>
      <c r="P1482" s="171">
        <v>63.267425396021387</v>
      </c>
      <c r="Q1482" s="171">
        <v>78.392398635685481</v>
      </c>
      <c r="R1482" s="171">
        <v>96.873779098468461</v>
      </c>
      <c r="S1482" s="171">
        <v>119.4349249156361</v>
      </c>
      <c r="T1482" s="171">
        <v>146.63773168710091</v>
      </c>
      <c r="U1482" s="172">
        <v>0.23940454261238589</v>
      </c>
    </row>
    <row r="1483" spans="1:21" x14ac:dyDescent="0.15">
      <c r="A1483" s="110" t="s">
        <v>127</v>
      </c>
      <c r="B1483" s="110" t="s">
        <v>99</v>
      </c>
      <c r="C1483" s="110" t="s">
        <v>513</v>
      </c>
      <c r="D1483" s="110" t="s">
        <v>509</v>
      </c>
      <c r="E1483" s="110" t="s">
        <v>41</v>
      </c>
      <c r="F1483" s="110" t="s">
        <v>41</v>
      </c>
      <c r="G1483" s="171">
        <v>0</v>
      </c>
      <c r="H1483" s="171">
        <v>22.029790735540981</v>
      </c>
      <c r="I1483" s="171">
        <v>21.975414449450131</v>
      </c>
      <c r="J1483" s="171">
        <v>21.924048192095601</v>
      </c>
      <c r="K1483" s="171">
        <v>21.870675248916861</v>
      </c>
      <c r="L1483" s="171">
        <v>21.817302305738121</v>
      </c>
      <c r="M1483" s="171">
        <v>21.760200361904278</v>
      </c>
      <c r="N1483" s="171">
        <v>27.146031799947409</v>
      </c>
      <c r="O1483" s="171">
        <v>33.948035009638737</v>
      </c>
      <c r="P1483" s="171">
        <v>42.178283597347587</v>
      </c>
      <c r="Q1483" s="171">
        <v>52.26159909045699</v>
      </c>
      <c r="R1483" s="171">
        <v>64.582519398978974</v>
      </c>
      <c r="S1483" s="171">
        <v>79.623283277090707</v>
      </c>
      <c r="T1483" s="171">
        <v>97.758487791400626</v>
      </c>
      <c r="U1483" s="172">
        <v>0.23940454261238589</v>
      </c>
    </row>
    <row r="1484" spans="1:21" x14ac:dyDescent="0.15">
      <c r="A1484" s="110" t="s">
        <v>127</v>
      </c>
      <c r="B1484" s="110" t="s">
        <v>81</v>
      </c>
      <c r="C1484" s="110" t="s">
        <v>513</v>
      </c>
      <c r="D1484" s="110" t="s">
        <v>509</v>
      </c>
      <c r="E1484" s="110" t="s">
        <v>41</v>
      </c>
      <c r="F1484" s="110" t="s">
        <v>41</v>
      </c>
      <c r="G1484" s="171">
        <v>11.042083510815919</v>
      </c>
      <c r="H1484" s="171">
        <v>11.014895367770491</v>
      </c>
      <c r="I1484" s="171">
        <v>10.987707224725071</v>
      </c>
      <c r="J1484" s="171">
        <v>0</v>
      </c>
      <c r="K1484" s="171">
        <v>21.870675248916861</v>
      </c>
      <c r="L1484" s="171">
        <v>21.817302305738121</v>
      </c>
      <c r="M1484" s="171">
        <v>54.400500904760698</v>
      </c>
      <c r="N1484" s="171">
        <v>67.865079499868529</v>
      </c>
      <c r="O1484" s="171">
        <v>84.870087524096874</v>
      </c>
      <c r="P1484" s="171">
        <v>105.445708993369</v>
      </c>
      <c r="Q1484" s="171">
        <v>130.65399772614251</v>
      </c>
      <c r="R1484" s="171">
        <v>161.45629849744739</v>
      </c>
      <c r="S1484" s="171">
        <v>199.0582081927268</v>
      </c>
      <c r="T1484" s="171">
        <v>244.39621947850159</v>
      </c>
      <c r="U1484" s="172">
        <v>0.23940454261238589</v>
      </c>
    </row>
    <row r="1485" spans="1:21" x14ac:dyDescent="0.15">
      <c r="A1485" s="110" t="s">
        <v>228</v>
      </c>
      <c r="B1485" s="110" t="s">
        <v>30</v>
      </c>
      <c r="C1485" s="110" t="s">
        <v>515</v>
      </c>
      <c r="D1485" s="110" t="s">
        <v>509</v>
      </c>
      <c r="E1485" s="110" t="s">
        <v>18</v>
      </c>
      <c r="F1485" s="110" t="s">
        <v>41</v>
      </c>
      <c r="G1485" s="171">
        <v>0.34230458883529341</v>
      </c>
      <c r="H1485" s="171">
        <v>0.68292351280177055</v>
      </c>
      <c r="I1485" s="171">
        <v>3.9797475567954201</v>
      </c>
      <c r="J1485" s="171">
        <v>6.1628499467980742</v>
      </c>
      <c r="K1485" s="171">
        <v>3.2806012873375292</v>
      </c>
      <c r="L1485" s="171">
        <v>5.4543255764345302</v>
      </c>
      <c r="M1485" s="171">
        <v>21.760200361904278</v>
      </c>
      <c r="N1485" s="171">
        <v>29.821683622477799</v>
      </c>
      <c r="O1485" s="171">
        <v>40.796352137764593</v>
      </c>
      <c r="P1485" s="171">
        <v>55.700689279220413</v>
      </c>
      <c r="Q1485" s="171">
        <v>75.910862824973179</v>
      </c>
      <c r="R1485" s="171">
        <v>103.2773581610887</v>
      </c>
      <c r="S1485" s="171">
        <v>137.14347469573329</v>
      </c>
      <c r="T1485" s="171">
        <v>176.0822459801401</v>
      </c>
      <c r="U1485" s="172">
        <v>0.34809907690465192</v>
      </c>
    </row>
    <row r="1486" spans="1:21" x14ac:dyDescent="0.15">
      <c r="A1486" s="110" t="s">
        <v>228</v>
      </c>
      <c r="B1486" s="110" t="s">
        <v>31</v>
      </c>
      <c r="C1486" s="110" t="s">
        <v>515</v>
      </c>
      <c r="D1486" s="110" t="s">
        <v>509</v>
      </c>
      <c r="E1486" s="110" t="s">
        <v>18</v>
      </c>
      <c r="F1486" s="110" t="s">
        <v>41</v>
      </c>
      <c r="G1486" s="171">
        <v>9.9378751597343246E-2</v>
      </c>
      <c r="H1486" s="171">
        <v>0.34146175640088527</v>
      </c>
      <c r="I1486" s="171">
        <v>0.34061892396647708</v>
      </c>
      <c r="J1486" s="171">
        <v>0.33982274697748188</v>
      </c>
      <c r="K1486" s="171">
        <v>0.33899546635821137</v>
      </c>
      <c r="L1486" s="171">
        <v>0.545432557643453</v>
      </c>
      <c r="M1486" s="171">
        <v>1.0880100180952139</v>
      </c>
      <c r="N1486" s="171">
        <v>1.49108418112389</v>
      </c>
      <c r="O1486" s="171">
        <v>2.0398176068882292</v>
      </c>
      <c r="P1486" s="171">
        <v>2.7850344639610198</v>
      </c>
      <c r="Q1486" s="171">
        <v>3.7955431412486589</v>
      </c>
      <c r="R1486" s="171">
        <v>5.1638679080544332</v>
      </c>
      <c r="S1486" s="171">
        <v>6.857173734786663</v>
      </c>
      <c r="T1486" s="171">
        <v>8.8041122990070058</v>
      </c>
      <c r="U1486" s="172">
        <v>0.34809907690465192</v>
      </c>
    </row>
    <row r="1487" spans="1:21" x14ac:dyDescent="0.15">
      <c r="A1487" s="110" t="s">
        <v>228</v>
      </c>
      <c r="B1487" s="110" t="s">
        <v>81</v>
      </c>
      <c r="C1487" s="110" t="s">
        <v>515</v>
      </c>
      <c r="D1487" s="110" t="s">
        <v>509</v>
      </c>
      <c r="E1487" s="110" t="s">
        <v>18</v>
      </c>
      <c r="F1487" s="110" t="s">
        <v>41</v>
      </c>
      <c r="G1487" s="171">
        <v>1.2035871026789351</v>
      </c>
      <c r="H1487" s="171">
        <v>2.3737099517545408</v>
      </c>
      <c r="I1487" s="171">
        <v>3.636931091383997</v>
      </c>
      <c r="J1487" s="171">
        <v>4.7246323853966024</v>
      </c>
      <c r="K1487" s="171">
        <v>7.580376041274584</v>
      </c>
      <c r="L1487" s="171">
        <v>10.363218595225611</v>
      </c>
      <c r="M1487" s="171">
        <v>19.584180325713849</v>
      </c>
      <c r="N1487" s="171">
        <v>26.839515260230019</v>
      </c>
      <c r="O1487" s="171">
        <v>36.716716923988123</v>
      </c>
      <c r="P1487" s="171">
        <v>50.130620351298347</v>
      </c>
      <c r="Q1487" s="171">
        <v>68.31977654247585</v>
      </c>
      <c r="R1487" s="171">
        <v>92.949622344979801</v>
      </c>
      <c r="S1487" s="171">
        <v>123.42912722615991</v>
      </c>
      <c r="T1487" s="171">
        <v>158.4740213821261</v>
      </c>
      <c r="U1487" s="172">
        <v>0.34809907690465208</v>
      </c>
    </row>
    <row r="1488" spans="1:21" x14ac:dyDescent="0.15">
      <c r="A1488" s="110" t="s">
        <v>229</v>
      </c>
      <c r="B1488" s="110" t="s">
        <v>157</v>
      </c>
      <c r="C1488" s="110" t="s">
        <v>515</v>
      </c>
      <c r="D1488" s="110" t="s">
        <v>515</v>
      </c>
      <c r="E1488" s="110" t="s">
        <v>18</v>
      </c>
      <c r="F1488" s="110" t="s">
        <v>18</v>
      </c>
      <c r="G1488" s="171">
        <v>0</v>
      </c>
      <c r="H1488" s="171">
        <v>0</v>
      </c>
      <c r="I1488" s="171">
        <v>1.098770722472507</v>
      </c>
      <c r="J1488" s="171">
        <v>2.19240481920956</v>
      </c>
      <c r="K1488" s="171">
        <v>3.2806012873375292</v>
      </c>
      <c r="L1488" s="171">
        <v>5.4543255764345302</v>
      </c>
      <c r="M1488" s="171">
        <v>5.4400500904760696</v>
      </c>
      <c r="N1488" s="171">
        <v>7.7947379512568586</v>
      </c>
      <c r="O1488" s="171">
        <v>11.13922236822186</v>
      </c>
      <c r="P1488" s="171">
        <v>15.862275031913869</v>
      </c>
      <c r="Q1488" s="171">
        <v>22.54380626480755</v>
      </c>
      <c r="R1488" s="171">
        <v>31.136162777936441</v>
      </c>
      <c r="S1488" s="171">
        <v>41.775096833234038</v>
      </c>
      <c r="T1488" s="171">
        <v>55.739055849247102</v>
      </c>
      <c r="U1488" s="172">
        <v>0.39432894881032171</v>
      </c>
    </row>
    <row r="1489" spans="1:21" x14ac:dyDescent="0.15">
      <c r="A1489" s="110" t="s">
        <v>229</v>
      </c>
      <c r="B1489" s="110" t="s">
        <v>30</v>
      </c>
      <c r="C1489" s="110" t="s">
        <v>515</v>
      </c>
      <c r="D1489" s="110" t="s">
        <v>509</v>
      </c>
      <c r="E1489" s="110" t="s">
        <v>18</v>
      </c>
      <c r="F1489" s="110" t="s">
        <v>41</v>
      </c>
      <c r="G1489" s="171">
        <v>0</v>
      </c>
      <c r="H1489" s="171">
        <v>0</v>
      </c>
      <c r="I1489" s="171">
        <v>10.987707224725071</v>
      </c>
      <c r="J1489" s="171">
        <v>10.9620240960478</v>
      </c>
      <c r="K1489" s="171">
        <v>21.870675248916861</v>
      </c>
      <c r="L1489" s="171">
        <v>32.725953458607179</v>
      </c>
      <c r="M1489" s="171">
        <v>32.640300542856423</v>
      </c>
      <c r="N1489" s="171">
        <v>46.768427707541143</v>
      </c>
      <c r="O1489" s="171">
        <v>66.835334209331165</v>
      </c>
      <c r="P1489" s="171">
        <v>95.17365019148319</v>
      </c>
      <c r="Q1489" s="171">
        <v>135.2628375888452</v>
      </c>
      <c r="R1489" s="171">
        <v>191.61423422853099</v>
      </c>
      <c r="S1489" s="171">
        <v>264.57561327714888</v>
      </c>
      <c r="T1489" s="171">
        <v>353.01402037856502</v>
      </c>
      <c r="U1489" s="172">
        <v>0.4051402895434828</v>
      </c>
    </row>
    <row r="1490" spans="1:21" x14ac:dyDescent="0.15">
      <c r="A1490" s="110" t="s">
        <v>229</v>
      </c>
      <c r="B1490" s="110" t="s">
        <v>66</v>
      </c>
      <c r="C1490" s="110" t="s">
        <v>515</v>
      </c>
      <c r="D1490" s="110" t="s">
        <v>515</v>
      </c>
      <c r="E1490" s="110" t="s">
        <v>18</v>
      </c>
      <c r="F1490" s="110" t="s">
        <v>18</v>
      </c>
      <c r="G1490" s="171">
        <v>0</v>
      </c>
      <c r="H1490" s="171">
        <v>0</v>
      </c>
      <c r="I1490" s="171">
        <v>10.987707224725071</v>
      </c>
      <c r="J1490" s="171">
        <v>10.9620240960478</v>
      </c>
      <c r="K1490" s="171">
        <v>21.870675248916861</v>
      </c>
      <c r="L1490" s="171">
        <v>21.817302305738121</v>
      </c>
      <c r="M1490" s="171">
        <v>21.760200361904278</v>
      </c>
      <c r="N1490" s="171">
        <v>31.178951805027431</v>
      </c>
      <c r="O1490" s="171">
        <v>44.556889472887462</v>
      </c>
      <c r="P1490" s="171">
        <v>63.449100127655477</v>
      </c>
      <c r="Q1490" s="171">
        <v>90.175225059230186</v>
      </c>
      <c r="R1490" s="171">
        <v>124.54465111174579</v>
      </c>
      <c r="S1490" s="171">
        <v>167.10038733293621</v>
      </c>
      <c r="T1490" s="171">
        <v>222.95622339698841</v>
      </c>
      <c r="U1490" s="172">
        <v>0.39432894881032171</v>
      </c>
    </row>
    <row r="1491" spans="1:21" x14ac:dyDescent="0.15">
      <c r="A1491" s="110" t="s">
        <v>229</v>
      </c>
      <c r="B1491" s="110" t="s">
        <v>208</v>
      </c>
      <c r="C1491" s="110" t="s">
        <v>515</v>
      </c>
      <c r="D1491" s="110" t="s">
        <v>515</v>
      </c>
      <c r="E1491" s="110" t="s">
        <v>18</v>
      </c>
      <c r="F1491" s="110" t="s">
        <v>18</v>
      </c>
      <c r="G1491" s="171">
        <v>0</v>
      </c>
      <c r="H1491" s="171">
        <v>0</v>
      </c>
      <c r="I1491" s="171">
        <v>1.098770722472507</v>
      </c>
      <c r="J1491" s="171">
        <v>1.09620240960478</v>
      </c>
      <c r="K1491" s="171">
        <v>2.187067524891686</v>
      </c>
      <c r="L1491" s="171">
        <v>2.181730230573812</v>
      </c>
      <c r="M1491" s="171">
        <v>2.1760200361904278</v>
      </c>
      <c r="N1491" s="171">
        <v>3.1047176770884861</v>
      </c>
      <c r="O1491" s="171">
        <v>4.3754167547101712</v>
      </c>
      <c r="P1491" s="171">
        <v>6.1613582617639109</v>
      </c>
      <c r="Q1491" s="171">
        <v>8.6546570228073527</v>
      </c>
      <c r="R1491" s="171">
        <v>11.757137455851201</v>
      </c>
      <c r="S1491" s="171">
        <v>15.616088329534071</v>
      </c>
      <c r="T1491" s="171">
        <v>20.629868516929459</v>
      </c>
      <c r="U1491" s="172">
        <v>0.37894724937997498</v>
      </c>
    </row>
    <row r="1492" spans="1:21" x14ac:dyDescent="0.15">
      <c r="A1492" s="110" t="s">
        <v>229</v>
      </c>
      <c r="B1492" s="110" t="s">
        <v>67</v>
      </c>
      <c r="C1492" s="110" t="s">
        <v>515</v>
      </c>
      <c r="D1492" s="110" t="s">
        <v>515</v>
      </c>
      <c r="E1492" s="110" t="s">
        <v>18</v>
      </c>
      <c r="F1492" s="110" t="s">
        <v>18</v>
      </c>
      <c r="G1492" s="171">
        <v>0</v>
      </c>
      <c r="H1492" s="171">
        <v>0</v>
      </c>
      <c r="I1492" s="171">
        <v>0</v>
      </c>
      <c r="J1492" s="171">
        <v>2.2450225348705901</v>
      </c>
      <c r="K1492" s="171">
        <v>2.2395571454890762E-3</v>
      </c>
      <c r="L1492" s="171">
        <v>2.234091756107584E-2</v>
      </c>
      <c r="M1492" s="171">
        <v>2.2282445170589981E-2</v>
      </c>
      <c r="N1492" s="171">
        <v>3.192724664834809E-2</v>
      </c>
      <c r="O1492" s="171">
        <v>4.5626254820236738E-2</v>
      </c>
      <c r="P1492" s="171">
        <v>6.4971878530719215E-2</v>
      </c>
      <c r="Q1492" s="171">
        <v>9.2339430460651697E-2</v>
      </c>
      <c r="R1492" s="171">
        <v>0.12753372273842761</v>
      </c>
      <c r="S1492" s="171">
        <v>0.17111079662892659</v>
      </c>
      <c r="T1492" s="171">
        <v>0.22830717275851611</v>
      </c>
      <c r="U1492" s="172">
        <v>0.39432894881032138</v>
      </c>
    </row>
    <row r="1493" spans="1:21" x14ac:dyDescent="0.15">
      <c r="A1493" s="110" t="s">
        <v>229</v>
      </c>
      <c r="B1493" s="110" t="s">
        <v>97</v>
      </c>
      <c r="C1493" s="110" t="s">
        <v>515</v>
      </c>
      <c r="D1493" s="110" t="s">
        <v>509</v>
      </c>
      <c r="E1493" s="110" t="s">
        <v>18</v>
      </c>
      <c r="F1493" s="110" t="s">
        <v>41</v>
      </c>
      <c r="G1493" s="171">
        <v>8.5796988879039677</v>
      </c>
      <c r="H1493" s="171">
        <v>8.5629796589047817</v>
      </c>
      <c r="I1493" s="171">
        <v>16.40684442795947</v>
      </c>
      <c r="J1493" s="171">
        <v>27.330518476266381</v>
      </c>
      <c r="K1493" s="171">
        <v>45.92841802272541</v>
      </c>
      <c r="L1493" s="171">
        <v>52.361525533771477</v>
      </c>
      <c r="M1493" s="171">
        <v>69.632641158093705</v>
      </c>
      <c r="N1493" s="171">
        <v>99.772645776087785</v>
      </c>
      <c r="O1493" s="171">
        <v>142.5820463132398</v>
      </c>
      <c r="P1493" s="171">
        <v>203.03712040849749</v>
      </c>
      <c r="Q1493" s="171">
        <v>288.56072018953648</v>
      </c>
      <c r="R1493" s="171">
        <v>408.77703302086621</v>
      </c>
      <c r="S1493" s="171">
        <v>564.42797499125095</v>
      </c>
      <c r="T1493" s="171">
        <v>753.09657680760517</v>
      </c>
      <c r="U1493" s="172">
        <v>0.4051402895434828</v>
      </c>
    </row>
    <row r="1494" spans="1:21" x14ac:dyDescent="0.15">
      <c r="A1494" s="110" t="s">
        <v>229</v>
      </c>
      <c r="B1494" s="110" t="s">
        <v>68</v>
      </c>
      <c r="C1494" s="110" t="s">
        <v>515</v>
      </c>
      <c r="D1494" s="110" t="s">
        <v>515</v>
      </c>
      <c r="E1494" s="110" t="s">
        <v>18</v>
      </c>
      <c r="F1494" s="110" t="s">
        <v>18</v>
      </c>
      <c r="G1494" s="171">
        <v>0</v>
      </c>
      <c r="H1494" s="171">
        <v>0</v>
      </c>
      <c r="I1494" s="171">
        <v>1.4393896464389839</v>
      </c>
      <c r="J1494" s="171">
        <v>1.6443036144071701</v>
      </c>
      <c r="K1494" s="171">
        <v>3.2806012873375292</v>
      </c>
      <c r="L1494" s="171">
        <v>5.4543255764345302</v>
      </c>
      <c r="M1494" s="171">
        <v>5.4400500904760696</v>
      </c>
      <c r="N1494" s="171">
        <v>7.7947379512568586</v>
      </c>
      <c r="O1494" s="171">
        <v>11.13922236822186</v>
      </c>
      <c r="P1494" s="171">
        <v>15.862275031913869</v>
      </c>
      <c r="Q1494" s="171">
        <v>22.54380626480755</v>
      </c>
      <c r="R1494" s="171">
        <v>31.136162777936441</v>
      </c>
      <c r="S1494" s="171">
        <v>41.775096833234038</v>
      </c>
      <c r="T1494" s="171">
        <v>55.739055849247102</v>
      </c>
      <c r="U1494" s="172">
        <v>0.39432894881032171</v>
      </c>
    </row>
    <row r="1495" spans="1:21" x14ac:dyDescent="0.15">
      <c r="A1495" s="110" t="s">
        <v>229</v>
      </c>
      <c r="B1495" s="110" t="s">
        <v>33</v>
      </c>
      <c r="C1495" s="110" t="s">
        <v>515</v>
      </c>
      <c r="D1495" s="110" t="s">
        <v>515</v>
      </c>
      <c r="E1495" s="110" t="s">
        <v>18</v>
      </c>
      <c r="F1495" s="110" t="s">
        <v>18</v>
      </c>
      <c r="G1495" s="171">
        <v>0</v>
      </c>
      <c r="H1495" s="171">
        <v>0</v>
      </c>
      <c r="I1495" s="171">
        <v>0</v>
      </c>
      <c r="J1495" s="171">
        <v>0</v>
      </c>
      <c r="K1495" s="171">
        <v>10.93533762445843</v>
      </c>
      <c r="L1495" s="171">
        <v>21.817302305738121</v>
      </c>
      <c r="M1495" s="171">
        <v>21.760200361904278</v>
      </c>
      <c r="N1495" s="171">
        <v>31.178951805027431</v>
      </c>
      <c r="O1495" s="171">
        <v>44.556889472887462</v>
      </c>
      <c r="P1495" s="171">
        <v>63.449100127655477</v>
      </c>
      <c r="Q1495" s="171">
        <v>90.175225059230186</v>
      </c>
      <c r="R1495" s="171">
        <v>124.54465111174579</v>
      </c>
      <c r="S1495" s="171">
        <v>167.10038733293621</v>
      </c>
      <c r="T1495" s="171">
        <v>222.95622339698841</v>
      </c>
      <c r="U1495" s="172">
        <v>0.39432894881032171</v>
      </c>
    </row>
    <row r="1496" spans="1:21" x14ac:dyDescent="0.15">
      <c r="A1496" s="110" t="s">
        <v>229</v>
      </c>
      <c r="B1496" s="110" t="s">
        <v>81</v>
      </c>
      <c r="C1496" s="110" t="s">
        <v>515</v>
      </c>
      <c r="D1496" s="110" t="s">
        <v>509</v>
      </c>
      <c r="E1496" s="110" t="s">
        <v>18</v>
      </c>
      <c r="F1496" s="110" t="s">
        <v>41</v>
      </c>
      <c r="G1496" s="171">
        <v>6.8681759437275014</v>
      </c>
      <c r="H1496" s="171">
        <v>8.221517902503896</v>
      </c>
      <c r="I1496" s="171">
        <v>10.987707224725071</v>
      </c>
      <c r="J1496" s="171">
        <v>10.978467132191881</v>
      </c>
      <c r="K1496" s="171">
        <v>13.1388081557868</v>
      </c>
      <c r="L1496" s="171">
        <v>16.379339706032891</v>
      </c>
      <c r="M1496" s="171">
        <v>32.656620693127849</v>
      </c>
      <c r="N1496" s="171">
        <v>46.791811921394917</v>
      </c>
      <c r="O1496" s="171">
        <v>66.868751876435837</v>
      </c>
      <c r="P1496" s="171">
        <v>95.221237016578968</v>
      </c>
      <c r="Q1496" s="171">
        <v>135.33046900763969</v>
      </c>
      <c r="R1496" s="171">
        <v>191.71004134564529</v>
      </c>
      <c r="S1496" s="171">
        <v>264.70790108378748</v>
      </c>
      <c r="T1496" s="171">
        <v>353.19052738875422</v>
      </c>
      <c r="U1496" s="172">
        <v>0.4051402895434828</v>
      </c>
    </row>
    <row r="1497" spans="1:21" x14ac:dyDescent="0.15">
      <c r="A1497" s="110" t="s">
        <v>116</v>
      </c>
      <c r="B1497" s="110" t="s">
        <v>428</v>
      </c>
      <c r="C1497" s="110" t="s">
        <v>511</v>
      </c>
      <c r="D1497" s="110" t="s">
        <v>42</v>
      </c>
      <c r="E1497" s="110" t="s">
        <v>2</v>
      </c>
      <c r="F1497" s="110" t="s">
        <v>42</v>
      </c>
      <c r="G1497" s="171">
        <v>0.155</v>
      </c>
      <c r="H1497" s="171">
        <v>0.155</v>
      </c>
      <c r="I1497" s="171">
        <v>0.155</v>
      </c>
      <c r="J1497" s="171">
        <v>0.155</v>
      </c>
      <c r="K1497" s="171">
        <v>0.155</v>
      </c>
      <c r="L1497" s="171">
        <v>0.155</v>
      </c>
      <c r="M1497" s="171">
        <v>0.155</v>
      </c>
      <c r="N1497" s="171">
        <v>0.21083233974405721</v>
      </c>
      <c r="O1497" s="171">
        <v>0.28282063538714169</v>
      </c>
      <c r="P1497" s="171">
        <v>0.37435966199806492</v>
      </c>
      <c r="Q1497" s="171">
        <v>0.48921594993453221</v>
      </c>
      <c r="R1497" s="171">
        <v>0.63149366135339546</v>
      </c>
      <c r="S1497" s="171">
        <v>0.80558444964801856</v>
      </c>
      <c r="T1497" s="171">
        <v>1.0161020465162811</v>
      </c>
      <c r="U1497" s="172">
        <v>0.30815120875867258</v>
      </c>
    </row>
    <row r="1498" spans="1:21" x14ac:dyDescent="0.15">
      <c r="A1498" s="110" t="s">
        <v>116</v>
      </c>
      <c r="B1498" s="110" t="s">
        <v>120</v>
      </c>
      <c r="C1498" s="110" t="s">
        <v>511</v>
      </c>
      <c r="D1498" s="110" t="s">
        <v>43</v>
      </c>
      <c r="E1498" s="110" t="s">
        <v>2</v>
      </c>
      <c r="F1498" s="110" t="s">
        <v>43</v>
      </c>
      <c r="G1498" s="171">
        <v>212.57310158180169</v>
      </c>
      <c r="H1498" s="171">
        <v>436.89647889401022</v>
      </c>
      <c r="I1498" s="171">
        <v>1016.929386448582</v>
      </c>
      <c r="J1498" s="171">
        <v>2488.717192091055</v>
      </c>
      <c r="K1498" s="171">
        <v>3724.469100070301</v>
      </c>
      <c r="L1498" s="171">
        <v>5931.0158866794618</v>
      </c>
      <c r="M1498" s="171">
        <v>8197.7956160759768</v>
      </c>
      <c r="N1498" s="171">
        <v>11201.510784353861</v>
      </c>
      <c r="O1498" s="171">
        <v>15295.935662381509</v>
      </c>
      <c r="P1498" s="171">
        <v>20713.177050994771</v>
      </c>
      <c r="Q1498" s="171">
        <v>27804.10795753096</v>
      </c>
      <c r="R1498" s="171">
        <v>36985.018417559942</v>
      </c>
      <c r="S1498" s="171">
        <v>48743.136941672637</v>
      </c>
      <c r="T1498" s="171">
        <v>63626.710539959153</v>
      </c>
      <c r="U1498" s="172">
        <v>0.34009203640161051</v>
      </c>
    </row>
    <row r="1499" spans="1:21" x14ac:dyDescent="0.15">
      <c r="A1499" s="110" t="s">
        <v>116</v>
      </c>
      <c r="B1499" s="110" t="s">
        <v>129</v>
      </c>
      <c r="C1499" s="110" t="s">
        <v>511</v>
      </c>
      <c r="D1499" s="110" t="s">
        <v>42</v>
      </c>
      <c r="E1499" s="110" t="s">
        <v>2</v>
      </c>
      <c r="F1499" s="110" t="s">
        <v>42</v>
      </c>
      <c r="G1499" s="171">
        <v>11.042083510815919</v>
      </c>
      <c r="H1499" s="171">
        <v>16.522343051655739</v>
      </c>
      <c r="I1499" s="171">
        <v>21.975414449450131</v>
      </c>
      <c r="J1499" s="171">
        <v>28.501262649724289</v>
      </c>
      <c r="K1499" s="171">
        <v>34.993080398266983</v>
      </c>
      <c r="L1499" s="171">
        <v>43.634604611476242</v>
      </c>
      <c r="M1499" s="171">
        <v>54.400500904760698</v>
      </c>
      <c r="N1499" s="171">
        <v>75.017399948885128</v>
      </c>
      <c r="O1499" s="171">
        <v>98.999279755508852</v>
      </c>
      <c r="P1499" s="171">
        <v>130.14370771473941</v>
      </c>
      <c r="Q1499" s="171">
        <v>170.4788093939878</v>
      </c>
      <c r="R1499" s="171">
        <v>222.79456512942269</v>
      </c>
      <c r="S1499" s="171">
        <v>290.58514312380561</v>
      </c>
      <c r="T1499" s="171">
        <v>377.06167073110402</v>
      </c>
      <c r="U1499" s="172">
        <v>0.31860780263210747</v>
      </c>
    </row>
    <row r="1500" spans="1:21" x14ac:dyDescent="0.15">
      <c r="A1500" s="110" t="s">
        <v>116</v>
      </c>
      <c r="B1500" s="110" t="s">
        <v>164</v>
      </c>
      <c r="C1500" s="110" t="s">
        <v>511</v>
      </c>
      <c r="D1500" s="110" t="s">
        <v>510</v>
      </c>
      <c r="E1500" s="110" t="s">
        <v>2</v>
      </c>
      <c r="F1500" s="110" t="s">
        <v>2</v>
      </c>
      <c r="G1500" s="171">
        <v>98.004012200246663</v>
      </c>
      <c r="H1500" s="171">
        <v>301.24417043408158</v>
      </c>
      <c r="I1500" s="171">
        <v>753.80171561613963</v>
      </c>
      <c r="J1500" s="171">
        <v>1160.923351771462</v>
      </c>
      <c r="K1500" s="171">
        <v>1953.051299728276</v>
      </c>
      <c r="L1500" s="171">
        <v>2602.8041650745581</v>
      </c>
      <c r="M1500" s="171">
        <v>3603.4891799313491</v>
      </c>
      <c r="N1500" s="171">
        <v>4838.7776871368787</v>
      </c>
      <c r="O1500" s="171">
        <v>6193.2674788712366</v>
      </c>
      <c r="P1500" s="171">
        <v>7845.9463795057472</v>
      </c>
      <c r="Q1500" s="171">
        <v>9910.3298829768082</v>
      </c>
      <c r="R1500" s="171">
        <v>12483.84385641375</v>
      </c>
      <c r="S1500" s="171">
        <v>15686.609981206469</v>
      </c>
      <c r="T1500" s="171">
        <v>19623.18922640611</v>
      </c>
      <c r="U1500" s="172">
        <v>0.27394148796533102</v>
      </c>
    </row>
    <row r="1501" spans="1:21" x14ac:dyDescent="0.15">
      <c r="A1501" s="110" t="s">
        <v>116</v>
      </c>
      <c r="B1501" s="110" t="s">
        <v>169</v>
      </c>
      <c r="C1501" s="110" t="s">
        <v>511</v>
      </c>
      <c r="D1501" s="110" t="s">
        <v>510</v>
      </c>
      <c r="E1501" s="110" t="s">
        <v>2</v>
      </c>
      <c r="F1501" s="110" t="s">
        <v>2</v>
      </c>
      <c r="G1501" s="171">
        <v>4.9689375798671627</v>
      </c>
      <c r="H1501" s="171">
        <v>19.276066893598362</v>
      </c>
      <c r="I1501" s="171">
        <v>32.963121674175213</v>
      </c>
      <c r="J1501" s="171">
        <v>39.463286745772088</v>
      </c>
      <c r="K1501" s="171">
        <v>39.367215448050352</v>
      </c>
      <c r="L1501" s="171">
        <v>54.543255764345297</v>
      </c>
      <c r="M1501" s="171">
        <v>76.160701266664987</v>
      </c>
      <c r="N1501" s="171">
        <v>99.040783167583044</v>
      </c>
      <c r="O1501" s="171">
        <v>123.25053567930399</v>
      </c>
      <c r="P1501" s="171">
        <v>152.43972256868361</v>
      </c>
      <c r="Q1501" s="171">
        <v>188.31551850975029</v>
      </c>
      <c r="R1501" s="171">
        <v>232.72672673545509</v>
      </c>
      <c r="S1501" s="171">
        <v>287.89744121915521</v>
      </c>
      <c r="T1501" s="171">
        <v>354.64631358391011</v>
      </c>
      <c r="U1501" s="172">
        <v>0.24576976977706241</v>
      </c>
    </row>
    <row r="1502" spans="1:21" x14ac:dyDescent="0.15">
      <c r="A1502" s="110" t="s">
        <v>116</v>
      </c>
      <c r="B1502" s="110" t="s">
        <v>171</v>
      </c>
      <c r="C1502" s="110" t="s">
        <v>511</v>
      </c>
      <c r="D1502" s="110" t="s">
        <v>511</v>
      </c>
      <c r="E1502" s="110" t="s">
        <v>2</v>
      </c>
      <c r="F1502" s="110" t="s">
        <v>2</v>
      </c>
      <c r="G1502" s="171">
        <v>22.084167021631831</v>
      </c>
      <c r="H1502" s="171">
        <v>44.05958147108197</v>
      </c>
      <c r="I1502" s="171">
        <v>60.432389735987883</v>
      </c>
      <c r="J1502" s="171">
        <v>117.2936578277115</v>
      </c>
      <c r="K1502" s="171">
        <v>65.612025746750589</v>
      </c>
      <c r="L1502" s="171">
        <v>86.360558070083414</v>
      </c>
      <c r="M1502" s="171">
        <v>108.8010018095214</v>
      </c>
      <c r="N1502" s="171">
        <v>146.71669503993539</v>
      </c>
      <c r="O1502" s="171">
        <v>188.57999943267109</v>
      </c>
      <c r="P1502" s="171">
        <v>240.37182866184099</v>
      </c>
      <c r="Q1502" s="171">
        <v>305.84125815750627</v>
      </c>
      <c r="R1502" s="171">
        <v>388.27721237064242</v>
      </c>
      <c r="S1502" s="171">
        <v>493.10252152081063</v>
      </c>
      <c r="T1502" s="171">
        <v>623.3028582333792</v>
      </c>
      <c r="U1502" s="172">
        <v>0.28320243448060772</v>
      </c>
    </row>
    <row r="1503" spans="1:21" x14ac:dyDescent="0.15">
      <c r="A1503" s="110" t="s">
        <v>116</v>
      </c>
      <c r="B1503" s="110" t="s">
        <v>138</v>
      </c>
      <c r="C1503" s="110" t="s">
        <v>511</v>
      </c>
      <c r="D1503" s="110" t="s">
        <v>513</v>
      </c>
      <c r="E1503" s="110" t="s">
        <v>2</v>
      </c>
      <c r="F1503" s="110" t="s">
        <v>41</v>
      </c>
      <c r="G1503" s="171">
        <v>0</v>
      </c>
      <c r="H1503" s="171">
        <v>0</v>
      </c>
      <c r="I1503" s="171">
        <v>0</v>
      </c>
      <c r="J1503" s="171">
        <v>0</v>
      </c>
      <c r="K1503" s="171">
        <v>0</v>
      </c>
      <c r="L1503" s="171">
        <v>54.543255764345297</v>
      </c>
      <c r="M1503" s="171">
        <v>76.160701266664987</v>
      </c>
      <c r="N1503" s="171">
        <v>104.9715988438864</v>
      </c>
      <c r="O1503" s="171">
        <v>144.16148312379201</v>
      </c>
      <c r="P1503" s="171">
        <v>197.39353748902499</v>
      </c>
      <c r="Q1503" s="171">
        <v>269.52794989695502</v>
      </c>
      <c r="R1503" s="171">
        <v>367.11547620340218</v>
      </c>
      <c r="S1503" s="171">
        <v>498.83362528029039</v>
      </c>
      <c r="T1503" s="171">
        <v>674.44440323240212</v>
      </c>
      <c r="U1503" s="172">
        <v>0.36557783841862462</v>
      </c>
    </row>
    <row r="1504" spans="1:21" x14ac:dyDescent="0.15">
      <c r="A1504" s="110" t="s">
        <v>116</v>
      </c>
      <c r="B1504" s="110" t="s">
        <v>141</v>
      </c>
      <c r="C1504" s="110" t="s">
        <v>511</v>
      </c>
      <c r="D1504" s="110" t="s">
        <v>511</v>
      </c>
      <c r="E1504" s="110" t="s">
        <v>2</v>
      </c>
      <c r="F1504" s="110" t="s">
        <v>2</v>
      </c>
      <c r="G1504" s="171">
        <v>123.6713353211383</v>
      </c>
      <c r="H1504" s="171">
        <v>181.74577356821311</v>
      </c>
      <c r="I1504" s="171">
        <v>302.17194867993942</v>
      </c>
      <c r="J1504" s="171">
        <v>326.67831806222449</v>
      </c>
      <c r="K1504" s="171">
        <v>388.21448566827428</v>
      </c>
      <c r="L1504" s="171">
        <v>508.35314372369822</v>
      </c>
      <c r="M1504" s="171">
        <v>597.32749993427251</v>
      </c>
      <c r="N1504" s="171">
        <v>809.65460437310492</v>
      </c>
      <c r="O1504" s="171">
        <v>1061.8725196496109</v>
      </c>
      <c r="P1504" s="171">
        <v>1381.0702198945121</v>
      </c>
      <c r="Q1504" s="171">
        <v>1766.4563481276391</v>
      </c>
      <c r="R1504" s="171">
        <v>2257.1881769718339</v>
      </c>
      <c r="S1504" s="171">
        <v>2881.6114695445458</v>
      </c>
      <c r="T1504" s="171">
        <v>3661.2960138681569</v>
      </c>
      <c r="U1504" s="172">
        <v>0.29565359611536318</v>
      </c>
    </row>
    <row r="1505" spans="1:21" x14ac:dyDescent="0.15">
      <c r="A1505" s="110" t="s">
        <v>116</v>
      </c>
      <c r="B1505" s="110" t="s">
        <v>21</v>
      </c>
      <c r="C1505" s="110" t="s">
        <v>511</v>
      </c>
      <c r="D1505" s="110" t="s">
        <v>511</v>
      </c>
      <c r="E1505" s="110" t="s">
        <v>2</v>
      </c>
      <c r="F1505" s="110" t="s">
        <v>2</v>
      </c>
      <c r="G1505" s="171">
        <v>7711.4320070398298</v>
      </c>
      <c r="H1505" s="171">
        <v>12263.03954544505</v>
      </c>
      <c r="I1505" s="171">
        <v>18172.97427973483</v>
      </c>
      <c r="J1505" s="171">
        <v>28365.413540520251</v>
      </c>
      <c r="K1505" s="171">
        <v>45334.57136068125</v>
      </c>
      <c r="L1505" s="171">
        <v>63445.217223064763</v>
      </c>
      <c r="M1505" s="171">
        <v>83355.86885165218</v>
      </c>
      <c r="N1505" s="171">
        <v>115272.5872890257</v>
      </c>
      <c r="O1505" s="171">
        <v>157755.21306394151</v>
      </c>
      <c r="P1505" s="171">
        <v>213596.75557487039</v>
      </c>
      <c r="Q1505" s="171">
        <v>286694.47734231671</v>
      </c>
      <c r="R1505" s="171">
        <v>380068.06229518697</v>
      </c>
      <c r="S1505" s="171">
        <v>497767.46109920001</v>
      </c>
      <c r="T1505" s="171">
        <v>646215.9456166029</v>
      </c>
      <c r="U1505" s="172">
        <v>0.33987125371495802</v>
      </c>
    </row>
    <row r="1506" spans="1:21" x14ac:dyDescent="0.15">
      <c r="A1506" s="110" t="s">
        <v>116</v>
      </c>
      <c r="B1506" s="110" t="s">
        <v>25</v>
      </c>
      <c r="C1506" s="110" t="s">
        <v>511</v>
      </c>
      <c r="D1506" s="110" t="s">
        <v>509</v>
      </c>
      <c r="E1506" s="110" t="s">
        <v>2</v>
      </c>
      <c r="F1506" s="110" t="s">
        <v>41</v>
      </c>
      <c r="G1506" s="171">
        <v>0</v>
      </c>
      <c r="H1506" s="171">
        <v>0</v>
      </c>
      <c r="I1506" s="171">
        <v>0</v>
      </c>
      <c r="J1506" s="171">
        <v>10</v>
      </c>
      <c r="K1506" s="171">
        <v>10</v>
      </c>
      <c r="L1506" s="171">
        <v>10</v>
      </c>
      <c r="M1506" s="171">
        <v>10</v>
      </c>
      <c r="N1506" s="171">
        <v>13.602086435100469</v>
      </c>
      <c r="O1506" s="171">
        <v>18.246492605622048</v>
      </c>
      <c r="P1506" s="171">
        <v>24.15223625793967</v>
      </c>
      <c r="Q1506" s="171">
        <v>31.562319350614981</v>
      </c>
      <c r="R1506" s="171">
        <v>40.741526538928738</v>
      </c>
      <c r="S1506" s="171">
        <v>51.973190299872158</v>
      </c>
      <c r="T1506" s="171">
        <v>65.554970742985844</v>
      </c>
      <c r="U1506" s="172">
        <v>0.30815120875867258</v>
      </c>
    </row>
    <row r="1507" spans="1:21" x14ac:dyDescent="0.15">
      <c r="A1507" s="110" t="s">
        <v>116</v>
      </c>
      <c r="B1507" s="110" t="s">
        <v>153</v>
      </c>
      <c r="C1507" s="110" t="s">
        <v>511</v>
      </c>
      <c r="D1507" s="110" t="s">
        <v>515</v>
      </c>
      <c r="E1507" s="110" t="s">
        <v>2</v>
      </c>
      <c r="F1507" s="110" t="s">
        <v>18</v>
      </c>
      <c r="G1507" s="171">
        <v>34.499885721193252</v>
      </c>
      <c r="H1507" s="171">
        <v>44.05958147108197</v>
      </c>
      <c r="I1507" s="171">
        <v>43.950828898900269</v>
      </c>
      <c r="J1507" s="171">
        <v>43.848096384191209</v>
      </c>
      <c r="K1507" s="171">
        <v>33.68083988333197</v>
      </c>
      <c r="L1507" s="171">
        <v>46.907199957336957</v>
      </c>
      <c r="M1507" s="171">
        <v>46.784430778094197</v>
      </c>
      <c r="N1507" s="171">
        <v>60.721876921607382</v>
      </c>
      <c r="O1507" s="171">
        <v>78.050607204848689</v>
      </c>
      <c r="P1507" s="171">
        <v>100.41615718905879</v>
      </c>
      <c r="Q1507" s="171">
        <v>128.97539161603089</v>
      </c>
      <c r="R1507" s="171">
        <v>165.3348754598687</v>
      </c>
      <c r="S1507" s="171">
        <v>211.60947759380821</v>
      </c>
      <c r="T1507" s="171">
        <v>269.52506163675707</v>
      </c>
      <c r="U1507" s="172">
        <v>0.28422920901611742</v>
      </c>
    </row>
    <row r="1508" spans="1:21" x14ac:dyDescent="0.15">
      <c r="A1508" s="110" t="s">
        <v>116</v>
      </c>
      <c r="B1508" s="110" t="s">
        <v>27</v>
      </c>
      <c r="C1508" s="110" t="s">
        <v>511</v>
      </c>
      <c r="D1508" s="110" t="s">
        <v>514</v>
      </c>
      <c r="E1508" s="110" t="s">
        <v>2</v>
      </c>
      <c r="F1508" s="110" t="s">
        <v>18</v>
      </c>
      <c r="G1508" s="171">
        <v>0</v>
      </c>
      <c r="H1508" s="171">
        <v>0</v>
      </c>
      <c r="I1508" s="171">
        <v>0</v>
      </c>
      <c r="J1508" s="171">
        <v>0</v>
      </c>
      <c r="K1508" s="171">
        <v>0.2733834406114608</v>
      </c>
      <c r="L1508" s="171">
        <v>2.181730230573812</v>
      </c>
      <c r="M1508" s="171">
        <v>2.1760200361904278</v>
      </c>
      <c r="N1508" s="171">
        <v>2.821553745280537</v>
      </c>
      <c r="O1508" s="171">
        <v>3.6254818984266839</v>
      </c>
      <c r="P1508" s="171">
        <v>4.6219379321259408</v>
      </c>
      <c r="Q1508" s="171">
        <v>5.8523907487900182</v>
      </c>
      <c r="R1508" s="171">
        <v>7.3673564812526129</v>
      </c>
      <c r="S1508" s="171">
        <v>9.2288925434567606</v>
      </c>
      <c r="T1508" s="171">
        <v>11.500147395959409</v>
      </c>
      <c r="U1508" s="172">
        <v>0.2685030109092319</v>
      </c>
    </row>
    <row r="1509" spans="1:21" x14ac:dyDescent="0.15">
      <c r="A1509" s="110" t="s">
        <v>116</v>
      </c>
      <c r="B1509" s="110" t="s">
        <v>30</v>
      </c>
      <c r="C1509" s="110" t="s">
        <v>511</v>
      </c>
      <c r="D1509" s="110" t="s">
        <v>509</v>
      </c>
      <c r="E1509" s="110" t="s">
        <v>2</v>
      </c>
      <c r="F1509" s="110" t="s">
        <v>41</v>
      </c>
      <c r="G1509" s="171">
        <v>253.60219109402229</v>
      </c>
      <c r="H1509" s="171">
        <v>462.88538795338042</v>
      </c>
      <c r="I1509" s="171">
        <v>1136.509574549822</v>
      </c>
      <c r="J1509" s="171">
        <v>2651.9745541810671</v>
      </c>
      <c r="K1509" s="171">
        <v>5100.142541831684</v>
      </c>
      <c r="L1509" s="171">
        <v>9205.1065420407704</v>
      </c>
      <c r="M1509" s="171">
        <v>13379.284342421241</v>
      </c>
      <c r="N1509" s="171">
        <v>17555.86242140851</v>
      </c>
      <c r="O1509" s="171">
        <v>22982.109419931181</v>
      </c>
      <c r="P1509" s="171">
        <v>30013.657903092349</v>
      </c>
      <c r="Q1509" s="171">
        <v>39016.590716333812</v>
      </c>
      <c r="R1509" s="171">
        <v>50465.203242367832</v>
      </c>
      <c r="S1509" s="171">
        <v>65155.886034551593</v>
      </c>
      <c r="T1509" s="171">
        <v>84396.267330629067</v>
      </c>
      <c r="U1509" s="172">
        <v>0.30097829426265638</v>
      </c>
    </row>
    <row r="1510" spans="1:21" x14ac:dyDescent="0.15">
      <c r="A1510" s="110" t="s">
        <v>116</v>
      </c>
      <c r="B1510" s="110" t="s">
        <v>31</v>
      </c>
      <c r="C1510" s="110" t="s">
        <v>511</v>
      </c>
      <c r="D1510" s="110" t="s">
        <v>509</v>
      </c>
      <c r="E1510" s="110" t="s">
        <v>2</v>
      </c>
      <c r="F1510" s="110" t="s">
        <v>41</v>
      </c>
      <c r="G1510" s="171">
        <v>93.831208841509337</v>
      </c>
      <c r="H1510" s="171">
        <v>203.60017487716649</v>
      </c>
      <c r="I1510" s="171">
        <v>315.37092585961318</v>
      </c>
      <c r="J1510" s="171">
        <v>728.65821686443019</v>
      </c>
      <c r="K1510" s="171">
        <v>992.15938911795956</v>
      </c>
      <c r="L1510" s="171">
        <v>2049.0671622549289</v>
      </c>
      <c r="M1510" s="171">
        <v>2539.269527205136</v>
      </c>
      <c r="N1510" s="171">
        <v>3362.1855485982728</v>
      </c>
      <c r="O1510" s="171">
        <v>4447.3839799681127</v>
      </c>
      <c r="P1510" s="171">
        <v>5849.7896923830294</v>
      </c>
      <c r="Q1510" s="171">
        <v>7651.6266344857686</v>
      </c>
      <c r="R1510" s="171">
        <v>9953.5671871986106</v>
      </c>
      <c r="S1510" s="171">
        <v>12878.016458838591</v>
      </c>
      <c r="T1510" s="171">
        <v>16561.659363922699</v>
      </c>
      <c r="U1510" s="172">
        <v>0.30720033226277099</v>
      </c>
    </row>
    <row r="1511" spans="1:21" x14ac:dyDescent="0.15">
      <c r="A1511" s="110" t="s">
        <v>116</v>
      </c>
      <c r="B1511" s="110" t="s">
        <v>47</v>
      </c>
      <c r="C1511" s="110" t="s">
        <v>511</v>
      </c>
      <c r="D1511" s="110" t="s">
        <v>510</v>
      </c>
      <c r="E1511" s="110" t="s">
        <v>2</v>
      </c>
      <c r="F1511" s="110" t="s">
        <v>2</v>
      </c>
      <c r="G1511" s="171">
        <v>5743.7274226385343</v>
      </c>
      <c r="H1511" s="171">
        <v>7655.1212638694878</v>
      </c>
      <c r="I1511" s="171">
        <v>11764.82634667365</v>
      </c>
      <c r="J1511" s="171">
        <v>19121.191782564951</v>
      </c>
      <c r="K1511" s="171">
        <v>27471.640821171379</v>
      </c>
      <c r="L1511" s="171">
        <v>34428.378683436858</v>
      </c>
      <c r="M1511" s="171">
        <v>40507.51777608347</v>
      </c>
      <c r="N1511" s="171">
        <v>54296.43727125664</v>
      </c>
      <c r="O1511" s="171">
        <v>73067.322740533098</v>
      </c>
      <c r="P1511" s="171">
        <v>97994.119172294173</v>
      </c>
      <c r="Q1511" s="171">
        <v>130918.1479977257</v>
      </c>
      <c r="R1511" s="171">
        <v>174065.3730678093</v>
      </c>
      <c r="S1511" s="171">
        <v>230240.18956497961</v>
      </c>
      <c r="T1511" s="171">
        <v>302700.44834750547</v>
      </c>
      <c r="U1511" s="172">
        <v>0.3328537260961244</v>
      </c>
    </row>
    <row r="1512" spans="1:21" x14ac:dyDescent="0.15">
      <c r="A1512" s="110" t="s">
        <v>116</v>
      </c>
      <c r="B1512" s="110" t="s">
        <v>48</v>
      </c>
      <c r="C1512" s="110" t="s">
        <v>511</v>
      </c>
      <c r="D1512" s="110" t="s">
        <v>511</v>
      </c>
      <c r="E1512" s="110" t="s">
        <v>2</v>
      </c>
      <c r="F1512" s="110" t="s">
        <v>2</v>
      </c>
      <c r="G1512" s="171">
        <v>2472.262964828531</v>
      </c>
      <c r="H1512" s="171">
        <v>5349.6849802886381</v>
      </c>
      <c r="I1512" s="171">
        <v>10156.06139470673</v>
      </c>
      <c r="J1512" s="171">
        <v>17762.380452506721</v>
      </c>
      <c r="K1512" s="171">
        <v>24746.89572147045</v>
      </c>
      <c r="L1512" s="171">
        <v>35124.307924322457</v>
      </c>
      <c r="M1512" s="171">
        <v>45096.413233579173</v>
      </c>
      <c r="N1512" s="171">
        <v>57924.206308575252</v>
      </c>
      <c r="O1512" s="171">
        <v>74941.875420246142</v>
      </c>
      <c r="P1512" s="171">
        <v>96614.087363691273</v>
      </c>
      <c r="Q1512" s="171">
        <v>124141.9335601294</v>
      </c>
      <c r="R1512" s="171">
        <v>158938.48157750271</v>
      </c>
      <c r="S1512" s="171">
        <v>202770.45007704131</v>
      </c>
      <c r="T1512" s="171">
        <v>257341.56162178671</v>
      </c>
      <c r="U1512" s="172">
        <v>0.28248578914750189</v>
      </c>
    </row>
    <row r="1513" spans="1:21" x14ac:dyDescent="0.15">
      <c r="A1513" s="110" t="s">
        <v>116</v>
      </c>
      <c r="B1513" s="110" t="s">
        <v>50</v>
      </c>
      <c r="C1513" s="110" t="s">
        <v>511</v>
      </c>
      <c r="D1513" s="110" t="s">
        <v>42</v>
      </c>
      <c r="E1513" s="110" t="s">
        <v>2</v>
      </c>
      <c r="F1513" s="110" t="s">
        <v>42</v>
      </c>
      <c r="G1513" s="171">
        <v>0</v>
      </c>
      <c r="H1513" s="171">
        <v>0</v>
      </c>
      <c r="I1513" s="171">
        <v>0</v>
      </c>
      <c r="J1513" s="171">
        <v>0</v>
      </c>
      <c r="K1513" s="171">
        <v>0</v>
      </c>
      <c r="L1513" s="171">
        <v>10.90865115286906</v>
      </c>
      <c r="M1513" s="171">
        <v>10.880100180952139</v>
      </c>
      <c r="N1513" s="171">
        <v>14.803896394403139</v>
      </c>
      <c r="O1513" s="171">
        <v>19.297239683088499</v>
      </c>
      <c r="P1513" s="171">
        <v>25.104670010026719</v>
      </c>
      <c r="Q1513" s="171">
        <v>32.597138525407011</v>
      </c>
      <c r="R1513" s="171">
        <v>42.247468199368022</v>
      </c>
      <c r="S1513" s="171">
        <v>54.654892906304987</v>
      </c>
      <c r="T1513" s="171">
        <v>70.352658252226846</v>
      </c>
      <c r="U1513" s="172">
        <v>0.30558996242918418</v>
      </c>
    </row>
    <row r="1514" spans="1:21" x14ac:dyDescent="0.15">
      <c r="A1514" s="110" t="s">
        <v>116</v>
      </c>
      <c r="B1514" s="110" t="s">
        <v>37</v>
      </c>
      <c r="C1514" s="110" t="s">
        <v>511</v>
      </c>
      <c r="D1514" s="110" t="s">
        <v>509</v>
      </c>
      <c r="E1514" s="110" t="s">
        <v>2</v>
      </c>
      <c r="F1514" s="110" t="s">
        <v>41</v>
      </c>
      <c r="G1514" s="171">
        <v>220.84167021631831</v>
      </c>
      <c r="H1514" s="171">
        <v>319.43196566534431</v>
      </c>
      <c r="I1514" s="171">
        <v>318.64350951702698</v>
      </c>
      <c r="J1514" s="171">
        <v>416.3508295968108</v>
      </c>
      <c r="K1514" s="171">
        <v>640.30264737341543</v>
      </c>
      <c r="L1514" s="171">
        <v>888.86207961325533</v>
      </c>
      <c r="M1514" s="171">
        <v>1134.922867507056</v>
      </c>
      <c r="N1514" s="171">
        <v>1544.2640191982109</v>
      </c>
      <c r="O1514" s="171">
        <v>2093.3879154671849</v>
      </c>
      <c r="P1514" s="171">
        <v>2828.2360425013758</v>
      </c>
      <c r="Q1514" s="171">
        <v>3809.1607307156451</v>
      </c>
      <c r="R1514" s="171">
        <v>5115.5510714974753</v>
      </c>
      <c r="S1514" s="171">
        <v>6621.5321497183504</v>
      </c>
      <c r="T1514" s="171">
        <v>8491.5427674662915</v>
      </c>
      <c r="U1514" s="172">
        <v>0.33309173655961399</v>
      </c>
    </row>
    <row r="1515" spans="1:21" x14ac:dyDescent="0.15">
      <c r="A1515" s="110" t="s">
        <v>116</v>
      </c>
      <c r="B1515" s="110" t="s">
        <v>38</v>
      </c>
      <c r="C1515" s="110" t="s">
        <v>511</v>
      </c>
      <c r="D1515" s="110" t="s">
        <v>511</v>
      </c>
      <c r="E1515" s="110" t="s">
        <v>2</v>
      </c>
      <c r="F1515" s="110" t="s">
        <v>2</v>
      </c>
      <c r="G1515" s="171">
        <v>6319.0612021982924</v>
      </c>
      <c r="H1515" s="171">
        <v>8668.8739967456859</v>
      </c>
      <c r="I1515" s="171">
        <v>12750.32494106276</v>
      </c>
      <c r="J1515" s="171">
        <v>22436.247030069961</v>
      </c>
      <c r="K1515" s="171">
        <v>32924.377151699548</v>
      </c>
      <c r="L1515" s="171">
        <v>49682.31122738339</v>
      </c>
      <c r="M1515" s="171">
        <v>70430.142081135113</v>
      </c>
      <c r="N1515" s="171">
        <v>96529.476740049635</v>
      </c>
      <c r="O1515" s="171">
        <v>130880.210229702</v>
      </c>
      <c r="P1515" s="171">
        <v>176471.80115293639</v>
      </c>
      <c r="Q1515" s="171">
        <v>236652.62126984171</v>
      </c>
      <c r="R1515" s="171">
        <v>314465.76069909782</v>
      </c>
      <c r="S1515" s="171">
        <v>414037.78950265102</v>
      </c>
      <c r="T1515" s="171">
        <v>540019.98402824812</v>
      </c>
      <c r="U1515" s="172">
        <v>0.33776168296093728</v>
      </c>
    </row>
    <row r="1516" spans="1:21" x14ac:dyDescent="0.15">
      <c r="A1516" s="110" t="s">
        <v>116</v>
      </c>
      <c r="B1516" s="110" t="s">
        <v>132</v>
      </c>
      <c r="C1516" s="110" t="s">
        <v>511</v>
      </c>
      <c r="D1516" s="110" t="s">
        <v>42</v>
      </c>
      <c r="E1516" s="110" t="s">
        <v>2</v>
      </c>
      <c r="F1516" s="110" t="s">
        <v>42</v>
      </c>
      <c r="G1516" s="171">
        <v>0</v>
      </c>
      <c r="H1516" s="171">
        <v>0</v>
      </c>
      <c r="I1516" s="171">
        <v>0</v>
      </c>
      <c r="J1516" s="171">
        <v>0</v>
      </c>
      <c r="K1516" s="171">
        <v>32.806012873375288</v>
      </c>
      <c r="L1516" s="171">
        <v>43.634604611476242</v>
      </c>
      <c r="M1516" s="171">
        <v>48.960450814284627</v>
      </c>
      <c r="N1516" s="171">
        <v>64.303876650984364</v>
      </c>
      <c r="O1516" s="171">
        <v>84.474709458737394</v>
      </c>
      <c r="P1516" s="171">
        <v>111.02260622796901</v>
      </c>
      <c r="Q1516" s="171">
        <v>145.99392737254419</v>
      </c>
      <c r="R1516" s="171">
        <v>192.11093257694611</v>
      </c>
      <c r="S1516" s="171">
        <v>252.98635372180181</v>
      </c>
      <c r="T1516" s="171">
        <v>329.61208383987048</v>
      </c>
      <c r="U1516" s="172">
        <v>0.31313157787400958</v>
      </c>
    </row>
    <row r="1517" spans="1:21" x14ac:dyDescent="0.15">
      <c r="A1517" s="110" t="s">
        <v>116</v>
      </c>
      <c r="B1517" s="110" t="s">
        <v>142</v>
      </c>
      <c r="C1517" s="110" t="s">
        <v>511</v>
      </c>
      <c r="D1517" s="110" t="s">
        <v>511</v>
      </c>
      <c r="E1517" s="110" t="s">
        <v>2</v>
      </c>
      <c r="F1517" s="110" t="s">
        <v>2</v>
      </c>
      <c r="G1517" s="171">
        <v>0</v>
      </c>
      <c r="H1517" s="171">
        <v>0</v>
      </c>
      <c r="I1517" s="171">
        <v>21.975414449450131</v>
      </c>
      <c r="J1517" s="171">
        <v>32.88607228814341</v>
      </c>
      <c r="K1517" s="171">
        <v>39.367215448050352</v>
      </c>
      <c r="L1517" s="171">
        <v>54.543255764345297</v>
      </c>
      <c r="M1517" s="171">
        <v>87.040801447617127</v>
      </c>
      <c r="N1517" s="171">
        <v>119.5248761422334</v>
      </c>
      <c r="O1517" s="171">
        <v>156.89020865753241</v>
      </c>
      <c r="P1517" s="171">
        <v>204.05009144469119</v>
      </c>
      <c r="Q1517" s="171">
        <v>264.62364882989982</v>
      </c>
      <c r="R1517" s="171">
        <v>342.41306246308108</v>
      </c>
      <c r="S1517" s="171">
        <v>442.1982645796254</v>
      </c>
      <c r="T1517" s="171">
        <v>568.25034604934876</v>
      </c>
      <c r="U1517" s="172">
        <v>0.3073817068858482</v>
      </c>
    </row>
    <row r="1518" spans="1:21" x14ac:dyDescent="0.15">
      <c r="A1518" s="110" t="s">
        <v>116</v>
      </c>
      <c r="B1518" s="110" t="s">
        <v>13</v>
      </c>
      <c r="C1518" s="110" t="s">
        <v>511</v>
      </c>
      <c r="D1518" s="110" t="s">
        <v>511</v>
      </c>
      <c r="E1518" s="110" t="s">
        <v>2</v>
      </c>
      <c r="F1518" s="110" t="s">
        <v>2</v>
      </c>
      <c r="G1518" s="171">
        <v>2067.895415862914</v>
      </c>
      <c r="H1518" s="171">
        <v>4186.5982485393934</v>
      </c>
      <c r="I1518" s="171">
        <v>5385.2735316788276</v>
      </c>
      <c r="J1518" s="171">
        <v>8243.4097733962335</v>
      </c>
      <c r="K1518" s="171">
        <v>9965.9305641150986</v>
      </c>
      <c r="L1518" s="171">
        <v>13889.592850730111</v>
      </c>
      <c r="M1518" s="171">
        <v>19522.50126511031</v>
      </c>
      <c r="N1518" s="171">
        <v>26707.76888237445</v>
      </c>
      <c r="O1518" s="171">
        <v>36392.751542835438</v>
      </c>
      <c r="P1518" s="171">
        <v>49364.155897883516</v>
      </c>
      <c r="Q1518" s="171">
        <v>65490.780634281487</v>
      </c>
      <c r="R1518" s="171">
        <v>86290.171925906543</v>
      </c>
      <c r="S1518" s="171">
        <v>112859.77569701899</v>
      </c>
      <c r="T1518" s="171">
        <v>146422.81943597391</v>
      </c>
      <c r="U1518" s="172">
        <v>0.33355358796625229</v>
      </c>
    </row>
    <row r="1519" spans="1:21" x14ac:dyDescent="0.15">
      <c r="A1519" s="110" t="s">
        <v>116</v>
      </c>
      <c r="B1519" s="110" t="s">
        <v>211</v>
      </c>
      <c r="C1519" s="110" t="s">
        <v>511</v>
      </c>
      <c r="D1519" s="110" t="s">
        <v>510</v>
      </c>
      <c r="E1519" s="110" t="s">
        <v>2</v>
      </c>
      <c r="F1519" s="110" t="s">
        <v>2</v>
      </c>
      <c r="G1519" s="171">
        <v>0.68571338602166843</v>
      </c>
      <c r="H1519" s="171">
        <v>5.4810119350025968</v>
      </c>
      <c r="I1519" s="171">
        <v>16.481560837087599</v>
      </c>
      <c r="J1519" s="171">
        <v>24.116453011305161</v>
      </c>
      <c r="K1519" s="171">
        <v>28.97864470481484</v>
      </c>
      <c r="L1519" s="171">
        <v>38.180279035041707</v>
      </c>
      <c r="M1519" s="171">
        <v>54.400500904760698</v>
      </c>
      <c r="N1519" s="171">
        <v>71.57547288789813</v>
      </c>
      <c r="O1519" s="171">
        <v>90.051704890000437</v>
      </c>
      <c r="P1519" s="171">
        <v>112.34273011809989</v>
      </c>
      <c r="Q1519" s="171">
        <v>140.10037641466661</v>
      </c>
      <c r="R1519" s="171">
        <v>174.59177694330799</v>
      </c>
      <c r="S1519" s="171">
        <v>217.55231583563099</v>
      </c>
      <c r="T1519" s="171">
        <v>269.91076283042389</v>
      </c>
      <c r="U1519" s="172">
        <v>0.25711179311423638</v>
      </c>
    </row>
    <row r="1520" spans="1:21" x14ac:dyDescent="0.15">
      <c r="A1520" s="110" t="s">
        <v>116</v>
      </c>
      <c r="B1520" s="110" t="s">
        <v>215</v>
      </c>
      <c r="C1520" s="110" t="s">
        <v>511</v>
      </c>
      <c r="D1520" s="110" t="s">
        <v>515</v>
      </c>
      <c r="E1520" s="110" t="s">
        <v>2</v>
      </c>
      <c r="F1520" s="110" t="s">
        <v>18</v>
      </c>
      <c r="G1520" s="171">
        <v>0</v>
      </c>
      <c r="H1520" s="171">
        <v>0</v>
      </c>
      <c r="I1520" s="171">
        <v>0</v>
      </c>
      <c r="J1520" s="171">
        <v>3.2886072288143411</v>
      </c>
      <c r="K1520" s="171">
        <v>14.215938911795959</v>
      </c>
      <c r="L1520" s="171">
        <v>14.181246498729781</v>
      </c>
      <c r="M1520" s="171">
        <v>14.14413023523778</v>
      </c>
      <c r="N1520" s="171">
        <v>19.78738508420679</v>
      </c>
      <c r="O1520" s="171">
        <v>27.5917878383129</v>
      </c>
      <c r="P1520" s="171">
        <v>38.392710797787899</v>
      </c>
      <c r="Q1520" s="171">
        <v>53.184599203549219</v>
      </c>
      <c r="R1520" s="171">
        <v>73.535189636416717</v>
      </c>
      <c r="S1520" s="171">
        <v>99.210242080044281</v>
      </c>
      <c r="T1520" s="171">
        <v>129.38540317256141</v>
      </c>
      <c r="U1520" s="172">
        <v>0.37192339612576403</v>
      </c>
    </row>
    <row r="1521" spans="1:21" x14ac:dyDescent="0.15">
      <c r="A1521" s="110" t="s">
        <v>116</v>
      </c>
      <c r="B1521" s="110" t="s">
        <v>217</v>
      </c>
      <c r="C1521" s="110" t="s">
        <v>511</v>
      </c>
      <c r="D1521" s="110" t="s">
        <v>511</v>
      </c>
      <c r="E1521" s="110" t="s">
        <v>2</v>
      </c>
      <c r="F1521" s="110" t="s">
        <v>2</v>
      </c>
      <c r="G1521" s="171">
        <v>0</v>
      </c>
      <c r="H1521" s="171">
        <v>0</v>
      </c>
      <c r="I1521" s="171">
        <v>0</v>
      </c>
      <c r="J1521" s="171">
        <v>0</v>
      </c>
      <c r="K1521" s="171">
        <v>0</v>
      </c>
      <c r="L1521" s="171">
        <v>0</v>
      </c>
      <c r="M1521" s="171">
        <v>2.1760200361904278</v>
      </c>
      <c r="N1521" s="171">
        <v>2.9345996861241148</v>
      </c>
      <c r="O1521" s="171">
        <v>3.7382246967794401</v>
      </c>
      <c r="P1521" s="171">
        <v>4.7235647687237856</v>
      </c>
      <c r="Q1521" s="171">
        <v>5.9088104087536761</v>
      </c>
      <c r="R1521" s="171">
        <v>7.3811974456490947</v>
      </c>
      <c r="S1521" s="171">
        <v>9.1978161987471569</v>
      </c>
      <c r="T1521" s="171">
        <v>11.411342296590069</v>
      </c>
      <c r="U1521" s="172">
        <v>0.26709900235034523</v>
      </c>
    </row>
    <row r="1522" spans="1:21" x14ac:dyDescent="0.15">
      <c r="A1522" s="110" t="s">
        <v>116</v>
      </c>
      <c r="B1522" s="110" t="s">
        <v>143</v>
      </c>
      <c r="C1522" s="110" t="s">
        <v>511</v>
      </c>
      <c r="D1522" s="110" t="s">
        <v>511</v>
      </c>
      <c r="E1522" s="110" t="s">
        <v>2</v>
      </c>
      <c r="F1522" s="110" t="s">
        <v>2</v>
      </c>
      <c r="G1522" s="171">
        <v>189.9238363860338</v>
      </c>
      <c r="H1522" s="171">
        <v>272.06791558393121</v>
      </c>
      <c r="I1522" s="171">
        <v>582.39348291042859</v>
      </c>
      <c r="J1522" s="171">
        <v>701.6145421470593</v>
      </c>
      <c r="K1522" s="171">
        <v>929.54869807896659</v>
      </c>
      <c r="L1522" s="171">
        <v>1756.337835611919</v>
      </c>
      <c r="M1522" s="171">
        <v>2676.5496445142271</v>
      </c>
      <c r="N1522" s="171">
        <v>3721.0188121461929</v>
      </c>
      <c r="O1522" s="171">
        <v>4928.5010152083714</v>
      </c>
      <c r="P1522" s="171">
        <v>6445.7382401917448</v>
      </c>
      <c r="Q1522" s="171">
        <v>8404.3467416988442</v>
      </c>
      <c r="R1522" s="171">
        <v>10904.705222498749</v>
      </c>
      <c r="S1522" s="171">
        <v>14113.169092919179</v>
      </c>
      <c r="T1522" s="171">
        <v>18175.10191440794</v>
      </c>
      <c r="U1522" s="172">
        <v>0.31474969524334839</v>
      </c>
    </row>
    <row r="1523" spans="1:21" x14ac:dyDescent="0.15">
      <c r="A1523" s="110" t="s">
        <v>116</v>
      </c>
      <c r="B1523" s="110" t="s">
        <v>220</v>
      </c>
      <c r="C1523" s="110" t="s">
        <v>511</v>
      </c>
      <c r="D1523" s="110" t="s">
        <v>510</v>
      </c>
      <c r="E1523" s="110" t="s">
        <v>2</v>
      </c>
      <c r="F1523" s="110" t="s">
        <v>2</v>
      </c>
      <c r="G1523" s="171">
        <v>38.620791287429753</v>
      </c>
      <c r="H1523" s="171">
        <v>44.05958147108197</v>
      </c>
      <c r="I1523" s="171">
        <v>54.93853612362534</v>
      </c>
      <c r="J1523" s="171">
        <v>65.77214457628682</v>
      </c>
      <c r="K1523" s="171">
        <v>101.6986399074634</v>
      </c>
      <c r="L1523" s="171">
        <v>109.08651152869059</v>
      </c>
      <c r="M1523" s="171">
        <v>108.8010018095214</v>
      </c>
      <c r="N1523" s="171">
        <v>146.99370812991739</v>
      </c>
      <c r="O1523" s="171">
        <v>189.39234147009111</v>
      </c>
      <c r="P1523" s="171">
        <v>241.63178642873541</v>
      </c>
      <c r="Q1523" s="171">
        <v>303.91881899902143</v>
      </c>
      <c r="R1523" s="171">
        <v>381.50032433854</v>
      </c>
      <c r="S1523" s="171">
        <v>477.96750351536309</v>
      </c>
      <c r="T1523" s="171">
        <v>596.18554323053706</v>
      </c>
      <c r="U1523" s="172">
        <v>0.27507434200799752</v>
      </c>
    </row>
    <row r="1524" spans="1:21" x14ac:dyDescent="0.15">
      <c r="A1524" s="110" t="s">
        <v>116</v>
      </c>
      <c r="B1524" s="110" t="s">
        <v>113</v>
      </c>
      <c r="C1524" s="110" t="s">
        <v>511</v>
      </c>
      <c r="D1524" s="110" t="s">
        <v>509</v>
      </c>
      <c r="E1524" s="110" t="s">
        <v>2</v>
      </c>
      <c r="F1524" s="110" t="s">
        <v>41</v>
      </c>
      <c r="G1524" s="171">
        <v>37.543083936774117</v>
      </c>
      <c r="H1524" s="171">
        <v>22.029790735540981</v>
      </c>
      <c r="I1524" s="171">
        <v>21.975414449450131</v>
      </c>
      <c r="J1524" s="171">
        <v>76.734168672334619</v>
      </c>
      <c r="K1524" s="171">
        <v>154.1882605048639</v>
      </c>
      <c r="L1524" s="171">
        <v>131.99467894971559</v>
      </c>
      <c r="M1524" s="171">
        <v>186.0497130942816</v>
      </c>
      <c r="N1524" s="171">
        <v>254.20363184161781</v>
      </c>
      <c r="O1524" s="171">
        <v>331.99091514006892</v>
      </c>
      <c r="P1524" s="171">
        <v>429.36211735643661</v>
      </c>
      <c r="Q1524" s="171">
        <v>554.32083389140985</v>
      </c>
      <c r="R1524" s="171">
        <v>714.426264123603</v>
      </c>
      <c r="S1524" s="171">
        <v>919.19437327939215</v>
      </c>
      <c r="T1524" s="171">
        <v>1176.8367119427551</v>
      </c>
      <c r="U1524" s="172">
        <v>0.30149057984169669</v>
      </c>
    </row>
    <row r="1525" spans="1:21" x14ac:dyDescent="0.15">
      <c r="A1525" s="110" t="s">
        <v>116</v>
      </c>
      <c r="B1525" s="110" t="s">
        <v>114</v>
      </c>
      <c r="C1525" s="110" t="s">
        <v>511</v>
      </c>
      <c r="D1525" s="110" t="s">
        <v>43</v>
      </c>
      <c r="E1525" s="110" t="s">
        <v>2</v>
      </c>
      <c r="F1525" s="110" t="s">
        <v>43</v>
      </c>
      <c r="G1525" s="171">
        <v>0</v>
      </c>
      <c r="H1525" s="171">
        <v>0</v>
      </c>
      <c r="I1525" s="171">
        <v>0</v>
      </c>
      <c r="J1525" s="171">
        <v>21.924048192095601</v>
      </c>
      <c r="K1525" s="171">
        <v>21.870675248916861</v>
      </c>
      <c r="L1525" s="171">
        <v>21.817302305738121</v>
      </c>
      <c r="M1525" s="171">
        <v>21.760200361904278</v>
      </c>
      <c r="N1525" s="171">
        <v>29.87732185845336</v>
      </c>
      <c r="O1525" s="171">
        <v>40.085580405449683</v>
      </c>
      <c r="P1525" s="171">
        <v>53.655589766513899</v>
      </c>
      <c r="Q1525" s="171">
        <v>71.590906468513154</v>
      </c>
      <c r="R1525" s="171">
        <v>95.252499304998423</v>
      </c>
      <c r="S1525" s="171">
        <v>126.4076622786565</v>
      </c>
      <c r="T1525" s="171">
        <v>166.8432259469744</v>
      </c>
      <c r="U1525" s="172">
        <v>0.33775922811727771</v>
      </c>
    </row>
    <row r="1526" spans="1:21" x14ac:dyDescent="0.15">
      <c r="A1526" s="110" t="s">
        <v>116</v>
      </c>
      <c r="B1526" s="110" t="s">
        <v>130</v>
      </c>
      <c r="C1526" s="110" t="s">
        <v>511</v>
      </c>
      <c r="D1526" s="110" t="s">
        <v>42</v>
      </c>
      <c r="E1526" s="110" t="s">
        <v>2</v>
      </c>
      <c r="F1526" s="110" t="s">
        <v>42</v>
      </c>
      <c r="G1526" s="171">
        <v>33.126250532447749</v>
      </c>
      <c r="H1526" s="171">
        <v>77.104267574393447</v>
      </c>
      <c r="I1526" s="171">
        <v>98.88936502252561</v>
      </c>
      <c r="J1526" s="171">
        <v>132.54428915257361</v>
      </c>
      <c r="K1526" s="171">
        <v>132.22405149350121</v>
      </c>
      <c r="L1526" s="171">
        <v>208.2643719045121</v>
      </c>
      <c r="M1526" s="171">
        <v>283.88260470475558</v>
      </c>
      <c r="N1526" s="171">
        <v>364.11696745938389</v>
      </c>
      <c r="O1526" s="171">
        <v>464.1226152888828</v>
      </c>
      <c r="P1526" s="171">
        <v>588.65097628107401</v>
      </c>
      <c r="Q1526" s="171">
        <v>779.36556287607334</v>
      </c>
      <c r="R1526" s="171">
        <v>1030.717121684854</v>
      </c>
      <c r="S1526" s="171">
        <v>1340.005802608689</v>
      </c>
      <c r="T1526" s="171">
        <v>1733.2244098016499</v>
      </c>
      <c r="U1526" s="172">
        <v>0.29492657898172409</v>
      </c>
    </row>
    <row r="1527" spans="1:21" x14ac:dyDescent="0.15">
      <c r="A1527" s="110" t="s">
        <v>116</v>
      </c>
      <c r="B1527" s="110" t="s">
        <v>69</v>
      </c>
      <c r="C1527" s="110" t="s">
        <v>511</v>
      </c>
      <c r="D1527" s="110" t="s">
        <v>510</v>
      </c>
      <c r="E1527" s="110" t="s">
        <v>2</v>
      </c>
      <c r="F1527" s="110" t="s">
        <v>2</v>
      </c>
      <c r="G1527" s="171">
        <v>200.37950319468649</v>
      </c>
      <c r="H1527" s="171">
        <v>343.08375640088531</v>
      </c>
      <c r="I1527" s="171">
        <v>473.47141066317789</v>
      </c>
      <c r="J1527" s="171">
        <v>790.26573491544173</v>
      </c>
      <c r="K1527" s="171">
        <v>832.08565945884072</v>
      </c>
      <c r="L1527" s="171">
        <v>1267.903533732811</v>
      </c>
      <c r="M1527" s="171">
        <v>1384.272722980922</v>
      </c>
      <c r="N1527" s="171">
        <v>1694.8300066641621</v>
      </c>
      <c r="O1527" s="171">
        <v>2089.609423692496</v>
      </c>
      <c r="P1527" s="171">
        <v>2663.2907857394262</v>
      </c>
      <c r="Q1527" s="171">
        <v>3382.4670287699141</v>
      </c>
      <c r="R1527" s="171">
        <v>4281.9788310940812</v>
      </c>
      <c r="S1527" s="171">
        <v>5404.7687844220354</v>
      </c>
      <c r="T1527" s="171">
        <v>6790.9779612084021</v>
      </c>
      <c r="U1527" s="172">
        <v>0.25508445731126939</v>
      </c>
    </row>
    <row r="1528" spans="1:21" x14ac:dyDescent="0.15">
      <c r="A1528" s="110" t="s">
        <v>116</v>
      </c>
      <c r="B1528" s="110" t="s">
        <v>95</v>
      </c>
      <c r="C1528" s="110" t="s">
        <v>511</v>
      </c>
      <c r="D1528" s="110" t="s">
        <v>511</v>
      </c>
      <c r="E1528" s="110" t="s">
        <v>2</v>
      </c>
      <c r="F1528" s="110" t="s">
        <v>2</v>
      </c>
      <c r="G1528" s="171">
        <v>253.39680834072109</v>
      </c>
      <c r="H1528" s="171">
        <v>1126.263229077279</v>
      </c>
      <c r="I1528" s="171">
        <v>2072.4064671383899</v>
      </c>
      <c r="J1528" s="171">
        <v>3423.6764924702361</v>
      </c>
      <c r="K1528" s="171">
        <v>5403.6346923662222</v>
      </c>
      <c r="L1528" s="171">
        <v>7987.6513822832349</v>
      </c>
      <c r="M1528" s="171">
        <v>10584.513118720841</v>
      </c>
      <c r="N1528" s="171">
        <v>14650.24095141852</v>
      </c>
      <c r="O1528" s="171">
        <v>20201.088813731851</v>
      </c>
      <c r="P1528" s="171">
        <v>27759.352994272431</v>
      </c>
      <c r="Q1528" s="171">
        <v>38020.71942672498</v>
      </c>
      <c r="R1528" s="171">
        <v>51148.256139285651</v>
      </c>
      <c r="S1528" s="171">
        <v>67290.483127255065</v>
      </c>
      <c r="T1528" s="171">
        <v>87819.27731763816</v>
      </c>
      <c r="U1528" s="172">
        <v>0.35292629934352288</v>
      </c>
    </row>
    <row r="1529" spans="1:21" x14ac:dyDescent="0.15">
      <c r="A1529" s="110" t="s">
        <v>116</v>
      </c>
      <c r="B1529" s="110" t="s">
        <v>131</v>
      </c>
      <c r="C1529" s="110" t="s">
        <v>511</v>
      </c>
      <c r="D1529" s="110" t="s">
        <v>42</v>
      </c>
      <c r="E1529" s="110" t="s">
        <v>2</v>
      </c>
      <c r="F1529" s="110" t="s">
        <v>42</v>
      </c>
      <c r="G1529" s="171">
        <v>55.210417554079577</v>
      </c>
      <c r="H1529" s="171">
        <v>137.6861920971312</v>
      </c>
      <c r="I1529" s="171">
        <v>142.84019392142591</v>
      </c>
      <c r="J1529" s="171">
        <v>383.67084336167312</v>
      </c>
      <c r="K1529" s="171">
        <v>645.57039049430955</v>
      </c>
      <c r="L1529" s="171">
        <v>644.15585057691794</v>
      </c>
      <c r="M1529" s="171">
        <v>882.37612467521853</v>
      </c>
      <c r="N1529" s="171">
        <v>1187.8894816094701</v>
      </c>
      <c r="O1529" s="171">
        <v>1556.4299422350559</v>
      </c>
      <c r="P1529" s="171">
        <v>2040.010402511042</v>
      </c>
      <c r="Q1529" s="171">
        <v>2673.6619598170059</v>
      </c>
      <c r="R1529" s="171">
        <v>3502.643913989004</v>
      </c>
      <c r="S1529" s="171">
        <v>4585.3211370052913</v>
      </c>
      <c r="T1529" s="171">
        <v>5971.5879964605956</v>
      </c>
      <c r="U1529" s="172">
        <v>0.31411607193287622</v>
      </c>
    </row>
    <row r="1530" spans="1:21" x14ac:dyDescent="0.15">
      <c r="A1530" s="110" t="s">
        <v>116</v>
      </c>
      <c r="B1530" s="110" t="s">
        <v>115</v>
      </c>
      <c r="C1530" s="110" t="s">
        <v>511</v>
      </c>
      <c r="D1530" s="110" t="s">
        <v>42</v>
      </c>
      <c r="E1530" s="110" t="s">
        <v>2</v>
      </c>
      <c r="F1530" s="110" t="s">
        <v>42</v>
      </c>
      <c r="G1530" s="171">
        <v>220.84167021631831</v>
      </c>
      <c r="H1530" s="171">
        <v>424.07347165916389</v>
      </c>
      <c r="I1530" s="171">
        <v>491.69989830644681</v>
      </c>
      <c r="J1530" s="171">
        <v>591.94930118658135</v>
      </c>
      <c r="K1530" s="171">
        <v>1074.8270099566739</v>
      </c>
      <c r="L1530" s="171">
        <v>1509.0381383442871</v>
      </c>
      <c r="M1530" s="171">
        <v>1932.0150271428211</v>
      </c>
      <c r="N1530" s="171">
        <v>2621.5617153725289</v>
      </c>
      <c r="O1530" s="171">
        <v>3415.564706097422</v>
      </c>
      <c r="P1530" s="171">
        <v>4425.6532944890159</v>
      </c>
      <c r="Q1530" s="171">
        <v>5707.1218607406954</v>
      </c>
      <c r="R1530" s="171">
        <v>7326.8545086109243</v>
      </c>
      <c r="S1530" s="171">
        <v>9368.6859502150273</v>
      </c>
      <c r="T1530" s="171">
        <v>11908.884949787171</v>
      </c>
      <c r="U1530" s="172">
        <v>0.29669318551991691</v>
      </c>
    </row>
    <row r="1531" spans="1:21" x14ac:dyDescent="0.15">
      <c r="A1531" s="110" t="s">
        <v>116</v>
      </c>
      <c r="B1531" s="110" t="s">
        <v>33</v>
      </c>
      <c r="C1531" s="110" t="s">
        <v>511</v>
      </c>
      <c r="D1531" s="110" t="s">
        <v>515</v>
      </c>
      <c r="E1531" s="110" t="s">
        <v>2</v>
      </c>
      <c r="F1531" s="110" t="s">
        <v>18</v>
      </c>
      <c r="G1531" s="171">
        <v>5.3112421687024556</v>
      </c>
      <c r="H1531" s="171">
        <v>16.825252674269429</v>
      </c>
      <c r="I1531" s="171">
        <v>17.26168805004308</v>
      </c>
      <c r="J1531" s="171">
        <v>42.18998375804437</v>
      </c>
      <c r="K1531" s="171">
        <v>74.031869460016352</v>
      </c>
      <c r="L1531" s="171">
        <v>121.050068736207</v>
      </c>
      <c r="M1531" s="171">
        <v>107.7032996249502</v>
      </c>
      <c r="N1531" s="171">
        <v>154.2532067292081</v>
      </c>
      <c r="O1531" s="171">
        <v>219.59183134243841</v>
      </c>
      <c r="P1531" s="171">
        <v>310.82171909074151</v>
      </c>
      <c r="Q1531" s="171">
        <v>437.58091027485239</v>
      </c>
      <c r="R1531" s="171">
        <v>585.32183575851423</v>
      </c>
      <c r="S1531" s="171">
        <v>777.66527012532083</v>
      </c>
      <c r="T1531" s="171">
        <v>1027.601686536007</v>
      </c>
      <c r="U1531" s="172">
        <v>0.38020074376286378</v>
      </c>
    </row>
    <row r="1532" spans="1:21" x14ac:dyDescent="0.15">
      <c r="A1532" s="110" t="s">
        <v>116</v>
      </c>
      <c r="B1532" s="110" t="s">
        <v>472</v>
      </c>
      <c r="C1532" s="110" t="s">
        <v>511</v>
      </c>
      <c r="D1532" s="110" t="s">
        <v>511</v>
      </c>
      <c r="E1532" s="110" t="s">
        <v>2</v>
      </c>
      <c r="F1532" s="110" t="s">
        <v>2</v>
      </c>
      <c r="G1532" s="171">
        <v>87.25420342953872</v>
      </c>
      <c r="H1532" s="171">
        <v>177.89056018949341</v>
      </c>
      <c r="I1532" s="171">
        <v>265.47605722985969</v>
      </c>
      <c r="J1532" s="171">
        <v>231.26454457488521</v>
      </c>
      <c r="K1532" s="171">
        <v>373.6998328874356</v>
      </c>
      <c r="L1532" s="171">
        <v>525.80182288672904</v>
      </c>
      <c r="M1532" s="171">
        <v>653.12490886665489</v>
      </c>
      <c r="N1532" s="171">
        <v>869.27495135324716</v>
      </c>
      <c r="O1532" s="171">
        <v>1112.66192295874</v>
      </c>
      <c r="P1532" s="171">
        <v>1419.223522528783</v>
      </c>
      <c r="Q1532" s="171">
        <v>1803.704679560416</v>
      </c>
      <c r="R1532" s="171">
        <v>2283.9487250603402</v>
      </c>
      <c r="S1532" s="171">
        <v>2881.3809842429491</v>
      </c>
      <c r="T1532" s="171">
        <v>3613.4150885018271</v>
      </c>
      <c r="U1532" s="172">
        <v>0.27682582489566882</v>
      </c>
    </row>
    <row r="1533" spans="1:21" x14ac:dyDescent="0.15">
      <c r="A1533" s="110" t="s">
        <v>116</v>
      </c>
      <c r="B1533" s="110" t="s">
        <v>128</v>
      </c>
      <c r="C1533" s="110" t="s">
        <v>511</v>
      </c>
      <c r="D1533" s="110" t="s">
        <v>510</v>
      </c>
      <c r="E1533" s="110" t="s">
        <v>2</v>
      </c>
      <c r="F1533" s="110" t="s">
        <v>2</v>
      </c>
      <c r="G1533" s="171">
        <v>56.210417554079577</v>
      </c>
      <c r="H1533" s="171">
        <v>133.17874441324591</v>
      </c>
      <c r="I1533" s="171">
        <v>253.71726616867659</v>
      </c>
      <c r="J1533" s="171">
        <v>340.95692529103877</v>
      </c>
      <c r="K1533" s="171">
        <v>617.79455962985367</v>
      </c>
      <c r="L1533" s="171">
        <v>758.61428787402679</v>
      </c>
      <c r="M1533" s="171">
        <v>907.32641158093702</v>
      </c>
      <c r="N1533" s="171">
        <v>1225.327214831869</v>
      </c>
      <c r="O1533" s="171">
        <v>1588.961052855951</v>
      </c>
      <c r="P1533" s="171">
        <v>2036.8180484292741</v>
      </c>
      <c r="Q1533" s="171">
        <v>2596.0656635590508</v>
      </c>
      <c r="R1533" s="171">
        <v>3291.668251312135</v>
      </c>
      <c r="S1533" s="171">
        <v>4154.1702412941313</v>
      </c>
      <c r="T1533" s="171">
        <v>5220.2375319941366</v>
      </c>
      <c r="U1533" s="172">
        <v>0.2839879820625244</v>
      </c>
    </row>
    <row r="1534" spans="1:21" x14ac:dyDescent="0.15">
      <c r="A1534" s="110" t="s">
        <v>116</v>
      </c>
      <c r="B1534" s="110" t="s">
        <v>230</v>
      </c>
      <c r="C1534" s="110" t="s">
        <v>511</v>
      </c>
      <c r="D1534" s="110" t="s">
        <v>515</v>
      </c>
      <c r="E1534" s="110" t="s">
        <v>2</v>
      </c>
      <c r="F1534" s="110" t="s">
        <v>18</v>
      </c>
      <c r="G1534" s="171">
        <v>0</v>
      </c>
      <c r="H1534" s="171">
        <v>0</v>
      </c>
      <c r="I1534" s="171">
        <v>0</v>
      </c>
      <c r="J1534" s="171">
        <v>0</v>
      </c>
      <c r="K1534" s="171">
        <v>0</v>
      </c>
      <c r="L1534" s="171">
        <v>10.90865115286906</v>
      </c>
      <c r="M1534" s="171">
        <v>10.880100180952139</v>
      </c>
      <c r="N1534" s="171">
        <v>15.173366071249729</v>
      </c>
      <c r="O1534" s="171">
        <v>21.13367844965461</v>
      </c>
      <c r="P1534" s="171">
        <v>29.333768878381679</v>
      </c>
      <c r="Q1534" s="171">
        <v>40.593720436930973</v>
      </c>
      <c r="R1534" s="171">
        <v>56.011142636555313</v>
      </c>
      <c r="S1534" s="171">
        <v>75.352803879038149</v>
      </c>
      <c r="T1534" s="171">
        <v>97.996423829411739</v>
      </c>
      <c r="U1534" s="172">
        <v>0.36888886383637209</v>
      </c>
    </row>
    <row r="1535" spans="1:21" x14ac:dyDescent="0.15">
      <c r="A1535" s="110" t="s">
        <v>116</v>
      </c>
      <c r="B1535" s="110" t="s">
        <v>99</v>
      </c>
      <c r="C1535" s="110" t="s">
        <v>511</v>
      </c>
      <c r="D1535" s="110" t="s">
        <v>509</v>
      </c>
      <c r="E1535" s="110" t="s">
        <v>2</v>
      </c>
      <c r="F1535" s="110" t="s">
        <v>41</v>
      </c>
      <c r="G1535" s="171">
        <v>0.33126250532447749</v>
      </c>
      <c r="H1535" s="171">
        <v>1.101489536777049</v>
      </c>
      <c r="I1535" s="171">
        <v>1.098770722472507</v>
      </c>
      <c r="J1535" s="171">
        <v>1.09620240960478</v>
      </c>
      <c r="K1535" s="171">
        <v>1.093533762445843</v>
      </c>
      <c r="L1535" s="171">
        <v>1.090865115286906</v>
      </c>
      <c r="M1535" s="171">
        <v>1.0880100180952139</v>
      </c>
      <c r="N1535" s="171">
        <v>1.486714557495566</v>
      </c>
      <c r="O1535" s="171">
        <v>2.0272632831810351</v>
      </c>
      <c r="P1535" s="171">
        <v>2.7591527638274398</v>
      </c>
      <c r="Q1535" s="171">
        <v>3.7486046477188659</v>
      </c>
      <c r="R1535" s="171">
        <v>5.0841937204703873</v>
      </c>
      <c r="S1535" s="171">
        <v>6.8842118541604789</v>
      </c>
      <c r="T1535" s="171">
        <v>9.2756999390094759</v>
      </c>
      <c r="U1535" s="172">
        <v>0.3581855757376653</v>
      </c>
    </row>
    <row r="1536" spans="1:21" x14ac:dyDescent="0.15">
      <c r="A1536" s="110" t="s">
        <v>116</v>
      </c>
      <c r="B1536" s="110" t="s">
        <v>80</v>
      </c>
      <c r="C1536" s="110" t="s">
        <v>511</v>
      </c>
      <c r="D1536" s="110" t="s">
        <v>511</v>
      </c>
      <c r="E1536" s="110" t="s">
        <v>2</v>
      </c>
      <c r="F1536" s="110" t="s">
        <v>2</v>
      </c>
      <c r="G1536" s="171">
        <v>3237.0230018034149</v>
      </c>
      <c r="H1536" s="171">
        <v>3569.6923444814211</v>
      </c>
      <c r="I1536" s="171">
        <v>4656.6331504554009</v>
      </c>
      <c r="J1536" s="171">
        <v>5773.1873931289701</v>
      </c>
      <c r="K1536" s="171">
        <v>10004.0605120609</v>
      </c>
      <c r="L1536" s="171">
        <v>14617.971459821199</v>
      </c>
      <c r="M1536" s="171">
        <v>19679.320004458081</v>
      </c>
      <c r="N1536" s="171">
        <v>27485.669087931459</v>
      </c>
      <c r="O1536" s="171">
        <v>38298.136117023423</v>
      </c>
      <c r="P1536" s="171">
        <v>53305.787749301722</v>
      </c>
      <c r="Q1536" s="171">
        <v>74161.736622128359</v>
      </c>
      <c r="R1536" s="171">
        <v>101623.2570146275</v>
      </c>
      <c r="S1536" s="171">
        <v>137220.1558019034</v>
      </c>
      <c r="T1536" s="171">
        <v>182657.3502225194</v>
      </c>
      <c r="U1536" s="172">
        <v>0.37477757016087399</v>
      </c>
    </row>
    <row r="1537" spans="1:21" x14ac:dyDescent="0.15">
      <c r="A1537" s="110" t="s">
        <v>116</v>
      </c>
      <c r="B1537" s="110" t="s">
        <v>51</v>
      </c>
      <c r="C1537" s="110" t="s">
        <v>511</v>
      </c>
      <c r="D1537" s="110" t="s">
        <v>511</v>
      </c>
      <c r="E1537" s="110" t="s">
        <v>2</v>
      </c>
      <c r="F1537" s="110" t="s">
        <v>2</v>
      </c>
      <c r="G1537" s="171">
        <v>2548.3874908217608</v>
      </c>
      <c r="H1537" s="171">
        <v>3090.8950569908279</v>
      </c>
      <c r="I1537" s="171">
        <v>4176.756636468228</v>
      </c>
      <c r="J1537" s="171">
        <v>5572.562194802591</v>
      </c>
      <c r="K1537" s="171">
        <v>8713.3357166441583</v>
      </c>
      <c r="L1537" s="171">
        <v>12352.78624121238</v>
      </c>
      <c r="M1537" s="171">
        <v>16313.1239010216</v>
      </c>
      <c r="N1537" s="171">
        <v>21902.94669354691</v>
      </c>
      <c r="O1537" s="171">
        <v>29307.931929456001</v>
      </c>
      <c r="P1537" s="171">
        <v>38073.694404637798</v>
      </c>
      <c r="Q1537" s="171">
        <v>48515.015082465732</v>
      </c>
      <c r="R1537" s="171">
        <v>61613.980476644989</v>
      </c>
      <c r="S1537" s="171">
        <v>77991.651582603445</v>
      </c>
      <c r="T1537" s="171">
        <v>98220.477486898846</v>
      </c>
      <c r="U1537" s="172">
        <v>0.29235164780167833</v>
      </c>
    </row>
    <row r="1538" spans="1:21" x14ac:dyDescent="0.15">
      <c r="A1538" s="110" t="s">
        <v>116</v>
      </c>
      <c r="B1538" s="110" t="s">
        <v>52</v>
      </c>
      <c r="C1538" s="110" t="s">
        <v>511</v>
      </c>
      <c r="D1538" s="110" t="s">
        <v>42</v>
      </c>
      <c r="E1538" s="110" t="s">
        <v>2</v>
      </c>
      <c r="F1538" s="110" t="s">
        <v>42</v>
      </c>
      <c r="G1538" s="171">
        <v>0</v>
      </c>
      <c r="H1538" s="171">
        <v>0</v>
      </c>
      <c r="I1538" s="171">
        <v>10.987707224725071</v>
      </c>
      <c r="J1538" s="171">
        <v>21.924048192095601</v>
      </c>
      <c r="K1538" s="171">
        <v>21.870675248916861</v>
      </c>
      <c r="L1538" s="171">
        <v>21.817302305738121</v>
      </c>
      <c r="M1538" s="171">
        <v>32.640300542856423</v>
      </c>
      <c r="N1538" s="171">
        <v>46.06463488976118</v>
      </c>
      <c r="O1538" s="171">
        <v>64.678896127242197</v>
      </c>
      <c r="P1538" s="171">
        <v>90.413750105672833</v>
      </c>
      <c r="Q1538" s="171">
        <v>125.8946585441751</v>
      </c>
      <c r="R1538" s="171">
        <v>174.69584224529521</v>
      </c>
      <c r="S1538" s="171">
        <v>240.24665362367739</v>
      </c>
      <c r="T1538" s="171">
        <v>325.94552181938758</v>
      </c>
      <c r="U1538" s="172">
        <v>0.3892171121405168</v>
      </c>
    </row>
    <row r="1539" spans="1:21" x14ac:dyDescent="0.15">
      <c r="A1539" s="110" t="s">
        <v>116</v>
      </c>
      <c r="B1539" s="110" t="s">
        <v>140</v>
      </c>
      <c r="C1539" s="110" t="s">
        <v>511</v>
      </c>
      <c r="D1539" s="110" t="s">
        <v>42</v>
      </c>
      <c r="E1539" s="110" t="s">
        <v>2</v>
      </c>
      <c r="F1539" s="110" t="s">
        <v>42</v>
      </c>
      <c r="G1539" s="171">
        <v>111.52504345924081</v>
      </c>
      <c r="H1539" s="171">
        <v>321.39939689218693</v>
      </c>
      <c r="I1539" s="171">
        <v>492.70540191367468</v>
      </c>
      <c r="J1539" s="171">
        <v>806.22624136927402</v>
      </c>
      <c r="K1539" s="171">
        <v>978.9826292912752</v>
      </c>
      <c r="L1539" s="171">
        <v>1123.0839102467371</v>
      </c>
      <c r="M1539" s="171">
        <v>1480.420060208982</v>
      </c>
      <c r="N1539" s="171">
        <v>1997.1812789812259</v>
      </c>
      <c r="O1539" s="171">
        <v>2686.2527058950441</v>
      </c>
      <c r="P1539" s="171">
        <v>3603.08712820665</v>
      </c>
      <c r="Q1539" s="171">
        <v>4820.5550830926613</v>
      </c>
      <c r="R1539" s="171">
        <v>6434.4519829746332</v>
      </c>
      <c r="S1539" s="171">
        <v>8570.552546396324</v>
      </c>
      <c r="T1539" s="171">
        <v>11200.5297358349</v>
      </c>
      <c r="U1539" s="172">
        <v>0.33521288464594118</v>
      </c>
    </row>
    <row r="1540" spans="1:21" x14ac:dyDescent="0.15">
      <c r="A1540" s="110" t="s">
        <v>116</v>
      </c>
      <c r="B1540" s="110" t="s">
        <v>81</v>
      </c>
      <c r="C1540" s="110" t="s">
        <v>511</v>
      </c>
      <c r="D1540" s="110" t="s">
        <v>509</v>
      </c>
      <c r="E1540" s="110" t="s">
        <v>2</v>
      </c>
      <c r="F1540" s="110" t="s">
        <v>41</v>
      </c>
      <c r="G1540" s="171">
        <v>283.81827427615991</v>
      </c>
      <c r="H1540" s="171">
        <v>336.67315788011649</v>
      </c>
      <c r="I1540" s="171">
        <v>728.9572381869898</v>
      </c>
      <c r="J1540" s="171">
        <v>822.68678536568586</v>
      </c>
      <c r="K1540" s="171">
        <v>953.24502762104316</v>
      </c>
      <c r="L1540" s="171">
        <v>1333.768445389491</v>
      </c>
      <c r="M1540" s="171">
        <v>1634.094125514252</v>
      </c>
      <c r="N1540" s="171">
        <v>2032.4606574551381</v>
      </c>
      <c r="O1540" s="171">
        <v>2522.4649782265351</v>
      </c>
      <c r="P1540" s="171">
        <v>3123.7222209130882</v>
      </c>
      <c r="Q1540" s="171">
        <v>3859.4482225537308</v>
      </c>
      <c r="R1540" s="171">
        <v>4757.3143566817889</v>
      </c>
      <c r="S1540" s="171">
        <v>5953.0254559805226</v>
      </c>
      <c r="T1540" s="171">
        <v>7611.7490769916694</v>
      </c>
      <c r="U1540" s="172">
        <v>0.24582832069391869</v>
      </c>
    </row>
    <row r="1541" spans="1:21" x14ac:dyDescent="0.15">
      <c r="A1541" s="110" t="s">
        <v>116</v>
      </c>
      <c r="B1541" s="110" t="s">
        <v>100</v>
      </c>
      <c r="C1541" s="110" t="s">
        <v>511</v>
      </c>
      <c r="D1541" s="110" t="s">
        <v>44</v>
      </c>
      <c r="E1541" s="110" t="s">
        <v>2</v>
      </c>
      <c r="F1541" s="110" t="s">
        <v>44</v>
      </c>
      <c r="G1541" s="171">
        <v>10276.61838538446</v>
      </c>
      <c r="H1541" s="171">
        <v>9854.1871131639509</v>
      </c>
      <c r="I1541" s="171">
        <v>14266.94159144132</v>
      </c>
      <c r="J1541" s="171">
        <v>18776.130654731751</v>
      </c>
      <c r="K1541" s="171">
        <v>31019.853677362102</v>
      </c>
      <c r="L1541" s="171">
        <v>48788.861812919757</v>
      </c>
      <c r="M1541" s="171">
        <v>68871.490261078579</v>
      </c>
      <c r="N1541" s="171">
        <v>90724.722277708628</v>
      </c>
      <c r="O1541" s="171">
        <v>121914.1012189966</v>
      </c>
      <c r="P1541" s="171">
        <v>162541.22773170951</v>
      </c>
      <c r="Q1541" s="171">
        <v>215020.5529614847</v>
      </c>
      <c r="R1541" s="171">
        <v>282015.28075558267</v>
      </c>
      <c r="S1541" s="171">
        <v>366871.57736397022</v>
      </c>
      <c r="T1541" s="171">
        <v>473802.81654395571</v>
      </c>
      <c r="U1541" s="172">
        <v>0.31719831164664242</v>
      </c>
    </row>
    <row r="1542" spans="1:21" x14ac:dyDescent="0.15">
      <c r="A1542" s="110" t="s">
        <v>116</v>
      </c>
      <c r="B1542" s="110" t="s">
        <v>103</v>
      </c>
      <c r="C1542" s="110" t="s">
        <v>511</v>
      </c>
      <c r="D1542" s="110" t="s">
        <v>511</v>
      </c>
      <c r="E1542" s="110" t="s">
        <v>2</v>
      </c>
      <c r="F1542" s="110" t="s">
        <v>2</v>
      </c>
      <c r="G1542" s="171">
        <v>1010.3506412396561</v>
      </c>
      <c r="H1542" s="171">
        <v>1707.3087820044259</v>
      </c>
      <c r="I1542" s="171">
        <v>2572.222261308139</v>
      </c>
      <c r="J1542" s="171">
        <v>4354.5544519140294</v>
      </c>
      <c r="K1542" s="171">
        <v>5871.0150779316918</v>
      </c>
      <c r="L1542" s="171">
        <v>7785.0441159919937</v>
      </c>
      <c r="M1542" s="171">
        <v>10497.37608176797</v>
      </c>
      <c r="N1542" s="171">
        <v>14391.658926002499</v>
      </c>
      <c r="O1542" s="171">
        <v>18733.485722774829</v>
      </c>
      <c r="P1542" s="171">
        <v>24155.934958707508</v>
      </c>
      <c r="Q1542" s="171">
        <v>31017.955965957561</v>
      </c>
      <c r="R1542" s="171">
        <v>39692.778532146804</v>
      </c>
      <c r="S1542" s="171">
        <v>50649.4011349188</v>
      </c>
      <c r="T1542" s="171">
        <v>64327.165897708357</v>
      </c>
      <c r="U1542" s="172">
        <v>0.29560728158886712</v>
      </c>
    </row>
    <row r="1543" spans="1:21" x14ac:dyDescent="0.15">
      <c r="A1543" s="110" t="s">
        <v>473</v>
      </c>
      <c r="B1543" s="110" t="s">
        <v>134</v>
      </c>
      <c r="C1543" s="110" t="s">
        <v>513</v>
      </c>
      <c r="D1543" s="110" t="s">
        <v>509</v>
      </c>
      <c r="E1543" s="110" t="s">
        <v>41</v>
      </c>
      <c r="F1543" s="110" t="s">
        <v>41</v>
      </c>
      <c r="G1543" s="171">
        <v>1685.4708564060691</v>
      </c>
      <c r="H1543" s="171">
        <v>2035.130037591181</v>
      </c>
      <c r="I1543" s="171">
        <v>2225.4388175400841</v>
      </c>
      <c r="J1543" s="171">
        <v>3491.4427951135131</v>
      </c>
      <c r="K1543" s="171">
        <v>4833.1185863418623</v>
      </c>
      <c r="L1543" s="171">
        <v>5419.85971776523</v>
      </c>
      <c r="M1543" s="171">
        <v>5856.2748629713451</v>
      </c>
      <c r="N1543" s="171">
        <v>7767.7587605103909</v>
      </c>
      <c r="O1543" s="171">
        <v>10250.00190135388</v>
      </c>
      <c r="P1543" s="171">
        <v>13407.887088771031</v>
      </c>
      <c r="Q1543" s="171">
        <v>16994.158429078219</v>
      </c>
      <c r="R1543" s="171">
        <v>21445.852532252829</v>
      </c>
      <c r="S1543" s="171">
        <v>26944.912140396271</v>
      </c>
      <c r="T1543" s="171">
        <v>33660.02743975044</v>
      </c>
      <c r="U1543" s="172">
        <v>0.28380482015659592</v>
      </c>
    </row>
    <row r="1544" spans="1:21" x14ac:dyDescent="0.15">
      <c r="A1544" s="110" t="s">
        <v>473</v>
      </c>
      <c r="B1544" s="110" t="s">
        <v>24</v>
      </c>
      <c r="C1544" s="110" t="s">
        <v>513</v>
      </c>
      <c r="D1544" s="110" t="s">
        <v>513</v>
      </c>
      <c r="E1544" s="110" t="s">
        <v>41</v>
      </c>
      <c r="F1544" s="110" t="s">
        <v>41</v>
      </c>
      <c r="G1544" s="171">
        <v>1165.362248808472</v>
      </c>
      <c r="H1544" s="171">
        <v>1283.8044423884569</v>
      </c>
      <c r="I1544" s="171">
        <v>1193.758703278643</v>
      </c>
      <c r="J1544" s="171">
        <v>1720.723874650093</v>
      </c>
      <c r="K1544" s="171">
        <v>2822.926746897082</v>
      </c>
      <c r="L1544" s="171">
        <v>5216.5266559388656</v>
      </c>
      <c r="M1544" s="171">
        <v>5361.4226041789361</v>
      </c>
      <c r="N1544" s="171">
        <v>6413.2063067091703</v>
      </c>
      <c r="O1544" s="171">
        <v>7648.5091193938852</v>
      </c>
      <c r="P1544" s="171">
        <v>9099.7545774427999</v>
      </c>
      <c r="Q1544" s="171">
        <v>10803.869965678679</v>
      </c>
      <c r="R1544" s="171">
        <v>12803.085253299339</v>
      </c>
      <c r="S1544" s="171">
        <v>15797.92388891862</v>
      </c>
      <c r="T1544" s="171">
        <v>19442.03728011655</v>
      </c>
      <c r="U1544" s="172">
        <v>0.20205158202023979</v>
      </c>
    </row>
    <row r="1545" spans="1:21" x14ac:dyDescent="0.15">
      <c r="A1545" s="110" t="s">
        <v>473</v>
      </c>
      <c r="B1545" s="110" t="s">
        <v>31</v>
      </c>
      <c r="C1545" s="110" t="s">
        <v>513</v>
      </c>
      <c r="D1545" s="110" t="s">
        <v>509</v>
      </c>
      <c r="E1545" s="110" t="s">
        <v>41</v>
      </c>
      <c r="F1545" s="110" t="s">
        <v>41</v>
      </c>
      <c r="G1545" s="171">
        <v>331.4336576188951</v>
      </c>
      <c r="H1545" s="171">
        <v>429.75165022124958</v>
      </c>
      <c r="I1545" s="171">
        <v>505.60484179933633</v>
      </c>
      <c r="J1545" s="171">
        <v>549.19740721199491</v>
      </c>
      <c r="K1545" s="171">
        <v>711.8904793522438</v>
      </c>
      <c r="L1545" s="171">
        <v>787.60461323714617</v>
      </c>
      <c r="M1545" s="171">
        <v>883.46413469331378</v>
      </c>
      <c r="N1545" s="171">
        <v>1101.3772980545259</v>
      </c>
      <c r="O1545" s="171">
        <v>1367.45594155147</v>
      </c>
      <c r="P1545" s="171">
        <v>1692.4273189594071</v>
      </c>
      <c r="Q1545" s="171">
        <v>2089.136802746089</v>
      </c>
      <c r="R1545" s="171">
        <v>2573.0182896078491</v>
      </c>
      <c r="S1545" s="171">
        <v>3162.6372195649792</v>
      </c>
      <c r="T1545" s="171">
        <v>3871.382628998962</v>
      </c>
      <c r="U1545" s="172">
        <v>0.23500344102762011</v>
      </c>
    </row>
    <row r="1546" spans="1:21" x14ac:dyDescent="0.15">
      <c r="A1546" s="110" t="s">
        <v>473</v>
      </c>
      <c r="B1546" s="110" t="s">
        <v>46</v>
      </c>
      <c r="C1546" s="110" t="s">
        <v>513</v>
      </c>
      <c r="D1546" s="110" t="s">
        <v>513</v>
      </c>
      <c r="E1546" s="110" t="s">
        <v>41</v>
      </c>
      <c r="F1546" s="110" t="s">
        <v>41</v>
      </c>
      <c r="G1546" s="171">
        <v>1282.12418405996</v>
      </c>
      <c r="H1546" s="171">
        <v>1389.6086997192131</v>
      </c>
      <c r="I1546" s="171">
        <v>1354.819893573607</v>
      </c>
      <c r="J1546" s="171">
        <v>1352.3543132205889</v>
      </c>
      <c r="K1546" s="171">
        <v>2010.658553555138</v>
      </c>
      <c r="L1546" s="171">
        <v>2632.6533936820019</v>
      </c>
      <c r="M1546" s="171">
        <v>3291.5429414380401</v>
      </c>
      <c r="N1546" s="171">
        <v>4020.4659272842732</v>
      </c>
      <c r="O1546" s="171">
        <v>4907.6513352646252</v>
      </c>
      <c r="P1546" s="171">
        <v>6135.2011706287894</v>
      </c>
      <c r="Q1546" s="171">
        <v>7703.8890062341643</v>
      </c>
      <c r="R1546" s="171">
        <v>9630.3707598129622</v>
      </c>
      <c r="S1546" s="171">
        <v>11981.20531417579</v>
      </c>
      <c r="T1546" s="171">
        <v>14811.745758880519</v>
      </c>
      <c r="U1546" s="172">
        <v>0.2396961322008406</v>
      </c>
    </row>
    <row r="1547" spans="1:21" x14ac:dyDescent="0.15">
      <c r="A1547" s="110" t="s">
        <v>473</v>
      </c>
      <c r="B1547" s="110" t="s">
        <v>113</v>
      </c>
      <c r="C1547" s="110" t="s">
        <v>513</v>
      </c>
      <c r="D1547" s="110" t="s">
        <v>509</v>
      </c>
      <c r="E1547" s="110" t="s">
        <v>41</v>
      </c>
      <c r="F1547" s="110" t="s">
        <v>41</v>
      </c>
      <c r="G1547" s="171">
        <v>11.042083510815919</v>
      </c>
      <c r="H1547" s="171">
        <v>22.029790735540981</v>
      </c>
      <c r="I1547" s="171">
        <v>21.975414449450131</v>
      </c>
      <c r="J1547" s="171">
        <v>21.924048192095601</v>
      </c>
      <c r="K1547" s="171">
        <v>32.806012873375288</v>
      </c>
      <c r="L1547" s="171">
        <v>43.634604611476242</v>
      </c>
      <c r="M1547" s="171">
        <v>32.640300542856423</v>
      </c>
      <c r="N1547" s="171">
        <v>40.691279484773133</v>
      </c>
      <c r="O1547" s="171">
        <v>50.521771239586343</v>
      </c>
      <c r="P1547" s="171">
        <v>62.528102917219478</v>
      </c>
      <c r="Q1547" s="171">
        <v>77.184857244313619</v>
      </c>
      <c r="R1547" s="171">
        <v>95.062252079107751</v>
      </c>
      <c r="S1547" s="171">
        <v>116.8462026932874</v>
      </c>
      <c r="T1547" s="171">
        <v>143.03137791868079</v>
      </c>
      <c r="U1547" s="172">
        <v>0.23500344102762011</v>
      </c>
    </row>
    <row r="1548" spans="1:21" x14ac:dyDescent="0.15">
      <c r="A1548" s="110" t="s">
        <v>473</v>
      </c>
      <c r="B1548" s="110" t="s">
        <v>96</v>
      </c>
      <c r="C1548" s="110" t="s">
        <v>513</v>
      </c>
      <c r="D1548" s="110" t="s">
        <v>513</v>
      </c>
      <c r="E1548" s="110" t="s">
        <v>41</v>
      </c>
      <c r="F1548" s="110" t="s">
        <v>41</v>
      </c>
      <c r="G1548" s="171">
        <v>272.92583723795019</v>
      </c>
      <c r="H1548" s="171">
        <v>272.32769809095078</v>
      </c>
      <c r="I1548" s="171">
        <v>271.72955894395147</v>
      </c>
      <c r="J1548" s="171">
        <v>358.86072288143413</v>
      </c>
      <c r="K1548" s="171">
        <v>553.02553072508783</v>
      </c>
      <c r="L1548" s="171">
        <v>511.79795303197682</v>
      </c>
      <c r="M1548" s="171">
        <v>728.08661194284127</v>
      </c>
      <c r="N1548" s="171">
        <v>860.93692833460045</v>
      </c>
      <c r="O1548" s="171">
        <v>1016.357870682055</v>
      </c>
      <c r="P1548" s="171">
        <v>1199.109343546075</v>
      </c>
      <c r="Q1548" s="171">
        <v>1412.573027454461</v>
      </c>
      <c r="R1548" s="171">
        <v>1661.1536377034979</v>
      </c>
      <c r="S1548" s="171">
        <v>1949.5338495822591</v>
      </c>
      <c r="T1548" s="171">
        <v>2278.5153576115281</v>
      </c>
      <c r="U1548" s="172">
        <v>0.1770130377674837</v>
      </c>
    </row>
    <row r="1549" spans="1:21" x14ac:dyDescent="0.15">
      <c r="A1549" s="110" t="s">
        <v>473</v>
      </c>
      <c r="B1549" s="110" t="s">
        <v>139</v>
      </c>
      <c r="C1549" s="110" t="s">
        <v>513</v>
      </c>
      <c r="D1549" s="110" t="s">
        <v>513</v>
      </c>
      <c r="E1549" s="110" t="s">
        <v>41</v>
      </c>
      <c r="F1549" s="110" t="s">
        <v>41</v>
      </c>
      <c r="G1549" s="171">
        <v>11.042083510815919</v>
      </c>
      <c r="H1549" s="171">
        <v>22.029790735540981</v>
      </c>
      <c r="I1549" s="171">
        <v>21.975414449450131</v>
      </c>
      <c r="J1549" s="171">
        <v>21.924048192095601</v>
      </c>
      <c r="K1549" s="171">
        <v>240.5774277380855</v>
      </c>
      <c r="L1549" s="171">
        <v>1090.8651152869061</v>
      </c>
      <c r="M1549" s="171">
        <v>870.40801447617127</v>
      </c>
      <c r="N1549" s="171">
        <v>1034.524337894775</v>
      </c>
      <c r="O1549" s="171">
        <v>1265.84461713263</v>
      </c>
      <c r="P1549" s="171">
        <v>1569.371218710198</v>
      </c>
      <c r="Q1549" s="171">
        <v>1940.4425164356751</v>
      </c>
      <c r="R1549" s="171">
        <v>2393.5186268690782</v>
      </c>
      <c r="S1549" s="171">
        <v>2953.9601425219421</v>
      </c>
      <c r="T1549" s="171">
        <v>3630.4021427577891</v>
      </c>
      <c r="U1549" s="172">
        <v>0.2263220875933574</v>
      </c>
    </row>
    <row r="1550" spans="1:21" x14ac:dyDescent="0.15">
      <c r="A1550" s="110" t="s">
        <v>473</v>
      </c>
      <c r="B1550" s="110" t="s">
        <v>127</v>
      </c>
      <c r="C1550" s="110" t="s">
        <v>513</v>
      </c>
      <c r="D1550" s="110" t="s">
        <v>513</v>
      </c>
      <c r="E1550" s="110" t="s">
        <v>41</v>
      </c>
      <c r="F1550" s="110" t="s">
        <v>41</v>
      </c>
      <c r="G1550" s="171">
        <v>0</v>
      </c>
      <c r="H1550" s="171">
        <v>0</v>
      </c>
      <c r="I1550" s="171">
        <v>10.987707224725071</v>
      </c>
      <c r="J1550" s="171">
        <v>32.88607228814341</v>
      </c>
      <c r="K1550" s="171">
        <v>54.676688122292163</v>
      </c>
      <c r="L1550" s="171">
        <v>65.451906917214359</v>
      </c>
      <c r="M1550" s="171">
        <v>108.8010018095214</v>
      </c>
      <c r="N1550" s="171">
        <v>135.73015899973711</v>
      </c>
      <c r="O1550" s="171">
        <v>169.74017504819369</v>
      </c>
      <c r="P1550" s="171">
        <v>210.89141798673799</v>
      </c>
      <c r="Q1550" s="171">
        <v>261.30799545228501</v>
      </c>
      <c r="R1550" s="171">
        <v>322.9125969948949</v>
      </c>
      <c r="S1550" s="171">
        <v>398.11641638545359</v>
      </c>
      <c r="T1550" s="171">
        <v>488.79243895700313</v>
      </c>
      <c r="U1550" s="172">
        <v>0.23940454261238589</v>
      </c>
    </row>
    <row r="1551" spans="1:21" x14ac:dyDescent="0.15">
      <c r="A1551" s="110" t="s">
        <v>473</v>
      </c>
      <c r="B1551" s="110" t="s">
        <v>53</v>
      </c>
      <c r="C1551" s="110" t="s">
        <v>513</v>
      </c>
      <c r="D1551" s="110" t="s">
        <v>513</v>
      </c>
      <c r="E1551" s="110" t="s">
        <v>41</v>
      </c>
      <c r="F1551" s="110" t="s">
        <v>41</v>
      </c>
      <c r="G1551" s="171">
        <v>320.22042181366157</v>
      </c>
      <c r="H1551" s="171">
        <v>495.67029154967219</v>
      </c>
      <c r="I1551" s="171">
        <v>670.2501407082292</v>
      </c>
      <c r="J1551" s="171">
        <v>898.88597587591983</v>
      </c>
      <c r="K1551" s="171">
        <v>896.69768520559137</v>
      </c>
      <c r="L1551" s="171">
        <v>1101.773766439775</v>
      </c>
      <c r="M1551" s="171">
        <v>1316.492121895209</v>
      </c>
      <c r="N1551" s="171">
        <v>1771.7908506340621</v>
      </c>
      <c r="O1551" s="171">
        <v>2359.829361119921</v>
      </c>
      <c r="P1551" s="171">
        <v>3107.345168488629</v>
      </c>
      <c r="Q1551" s="171">
        <v>4067.8714012276728</v>
      </c>
      <c r="R1551" s="171">
        <v>5170.5609998985346</v>
      </c>
      <c r="S1551" s="171">
        <v>6391.6644571872303</v>
      </c>
      <c r="T1551" s="171">
        <v>7867.9456275143984</v>
      </c>
      <c r="U1551" s="172">
        <v>0.2909827543945851</v>
      </c>
    </row>
    <row r="1552" spans="1:21" x14ac:dyDescent="0.15">
      <c r="A1552" s="110" t="s">
        <v>98</v>
      </c>
      <c r="B1552" s="110" t="s">
        <v>134</v>
      </c>
      <c r="C1552" s="110" t="s">
        <v>513</v>
      </c>
      <c r="D1552" s="110" t="s">
        <v>509</v>
      </c>
      <c r="E1552" s="110" t="s">
        <v>41</v>
      </c>
      <c r="F1552" s="110" t="s">
        <v>41</v>
      </c>
      <c r="G1552" s="171">
        <v>754.01761012456484</v>
      </c>
      <c r="H1552" s="171">
        <v>743.47875465688298</v>
      </c>
      <c r="I1552" s="171">
        <v>775.84089602311053</v>
      </c>
      <c r="J1552" s="171">
        <v>914.90122408483489</v>
      </c>
      <c r="K1552" s="171">
        <v>1242.695299245647</v>
      </c>
      <c r="L1552" s="171">
        <v>1542.147869001491</v>
      </c>
      <c r="M1552" s="171">
        <v>2432.111948807581</v>
      </c>
      <c r="N1552" s="171">
        <v>3216.757708778965</v>
      </c>
      <c r="O1552" s="171">
        <v>4229.1182414599853</v>
      </c>
      <c r="P1552" s="171">
        <v>5528.8094542899189</v>
      </c>
      <c r="Q1552" s="171">
        <v>7189.1112073133736</v>
      </c>
      <c r="R1552" s="171">
        <v>9300.1976712825381</v>
      </c>
      <c r="S1552" s="171">
        <v>11562.69978251268</v>
      </c>
      <c r="T1552" s="171">
        <v>14279.729258403941</v>
      </c>
      <c r="U1552" s="172">
        <v>0.28771420773723078</v>
      </c>
    </row>
    <row r="1553" spans="1:21" x14ac:dyDescent="0.15">
      <c r="A1553" s="110" t="s">
        <v>98</v>
      </c>
      <c r="B1553" s="110" t="s">
        <v>170</v>
      </c>
      <c r="C1553" s="110" t="s">
        <v>513</v>
      </c>
      <c r="D1553" s="110" t="s">
        <v>513</v>
      </c>
      <c r="E1553" s="110" t="s">
        <v>41</v>
      </c>
      <c r="F1553" s="110" t="s">
        <v>41</v>
      </c>
      <c r="G1553" s="171">
        <v>11.042083510815919</v>
      </c>
      <c r="H1553" s="171">
        <v>11.014895367770491</v>
      </c>
      <c r="I1553" s="171">
        <v>10.987707224725071</v>
      </c>
      <c r="J1553" s="171">
        <v>54.810120480239007</v>
      </c>
      <c r="K1553" s="171">
        <v>76.547363371209016</v>
      </c>
      <c r="L1553" s="171">
        <v>54.543255764345297</v>
      </c>
      <c r="M1553" s="171">
        <v>97.920901628569268</v>
      </c>
      <c r="N1553" s="171">
        <v>122.6886563757236</v>
      </c>
      <c r="O1553" s="171">
        <v>153.1391331037604</v>
      </c>
      <c r="P1553" s="171">
        <v>190.50649001133871</v>
      </c>
      <c r="Q1553" s="171">
        <v>236.2755124582568</v>
      </c>
      <c r="R1553" s="171">
        <v>292.24770893434129</v>
      </c>
      <c r="S1553" s="171">
        <v>360.57651030141568</v>
      </c>
      <c r="T1553" s="171">
        <v>443.02471489157318</v>
      </c>
      <c r="U1553" s="172">
        <v>0.24065309826404199</v>
      </c>
    </row>
    <row r="1554" spans="1:21" x14ac:dyDescent="0.15">
      <c r="A1554" s="110" t="s">
        <v>98</v>
      </c>
      <c r="B1554" s="110" t="s">
        <v>138</v>
      </c>
      <c r="C1554" s="110" t="s">
        <v>513</v>
      </c>
      <c r="D1554" s="110" t="s">
        <v>513</v>
      </c>
      <c r="E1554" s="110" t="s">
        <v>41</v>
      </c>
      <c r="F1554" s="110" t="s">
        <v>41</v>
      </c>
      <c r="G1554" s="171">
        <v>66.252501064895498</v>
      </c>
      <c r="H1554" s="171">
        <v>88.119162942163939</v>
      </c>
      <c r="I1554" s="171">
        <v>109.87707224725069</v>
      </c>
      <c r="J1554" s="171">
        <v>109.620240960478</v>
      </c>
      <c r="K1554" s="171">
        <v>120.2887138690427</v>
      </c>
      <c r="L1554" s="171">
        <v>119.99516268155971</v>
      </c>
      <c r="M1554" s="171">
        <v>390.59559649618183</v>
      </c>
      <c r="N1554" s="171">
        <v>510.67561893063692</v>
      </c>
      <c r="O1554" s="171">
        <v>638.14373413446083</v>
      </c>
      <c r="P1554" s="171">
        <v>788.25744084251846</v>
      </c>
      <c r="Q1554" s="171">
        <v>971.57616274597524</v>
      </c>
      <c r="R1554" s="171">
        <v>1195.1918738532279</v>
      </c>
      <c r="S1554" s="171">
        <v>1467.599964411397</v>
      </c>
      <c r="T1554" s="171">
        <v>1794.7125792069651</v>
      </c>
      <c r="U1554" s="172">
        <v>0.24339653277281581</v>
      </c>
    </row>
    <row r="1555" spans="1:21" x14ac:dyDescent="0.15">
      <c r="A1555" s="110" t="s">
        <v>98</v>
      </c>
      <c r="B1555" s="110" t="s">
        <v>23</v>
      </c>
      <c r="C1555" s="110" t="s">
        <v>513</v>
      </c>
      <c r="D1555" s="110" t="s">
        <v>513</v>
      </c>
      <c r="E1555" s="110" t="s">
        <v>41</v>
      </c>
      <c r="F1555" s="110" t="s">
        <v>41</v>
      </c>
      <c r="G1555" s="171">
        <v>303.79558500166962</v>
      </c>
      <c r="H1555" s="171">
        <v>348.70108746490172</v>
      </c>
      <c r="I1555" s="171">
        <v>349.43281825626087</v>
      </c>
      <c r="J1555" s="171">
        <v>522.52908914977036</v>
      </c>
      <c r="K1555" s="171">
        <v>815.57050813635249</v>
      </c>
      <c r="L1555" s="171">
        <v>965.43739496189335</v>
      </c>
      <c r="M1555" s="171">
        <v>1307.206511761889</v>
      </c>
      <c r="N1555" s="171">
        <v>1739.636272330549</v>
      </c>
      <c r="O1555" s="171">
        <v>2297.4368470295931</v>
      </c>
      <c r="P1555" s="171">
        <v>3011.9697967976872</v>
      </c>
      <c r="Q1555" s="171">
        <v>3919.0828426811008</v>
      </c>
      <c r="R1555" s="171">
        <v>5064.1506058190198</v>
      </c>
      <c r="S1555" s="171">
        <v>6481.8250960716232</v>
      </c>
      <c r="T1555" s="171">
        <v>8234.4477248472485</v>
      </c>
      <c r="U1555" s="172">
        <v>0.30072151799638253</v>
      </c>
    </row>
    <row r="1556" spans="1:21" x14ac:dyDescent="0.15">
      <c r="A1556" s="110" t="s">
        <v>98</v>
      </c>
      <c r="B1556" s="110" t="s">
        <v>31</v>
      </c>
      <c r="C1556" s="110" t="s">
        <v>513</v>
      </c>
      <c r="D1556" s="110" t="s">
        <v>509</v>
      </c>
      <c r="E1556" s="110" t="s">
        <v>41</v>
      </c>
      <c r="F1556" s="110" t="s">
        <v>41</v>
      </c>
      <c r="G1556" s="171">
        <v>165.8024049566564</v>
      </c>
      <c r="H1556" s="171">
        <v>143.36437065921689</v>
      </c>
      <c r="I1556" s="171">
        <v>186.9613322823094</v>
      </c>
      <c r="J1556" s="171">
        <v>286.10882890684758</v>
      </c>
      <c r="K1556" s="171">
        <v>307.28298724728188</v>
      </c>
      <c r="L1556" s="171">
        <v>351.25856712238368</v>
      </c>
      <c r="M1556" s="171">
        <v>382.97952636951533</v>
      </c>
      <c r="N1556" s="171">
        <v>500.71815560886972</v>
      </c>
      <c r="O1556" s="171">
        <v>652.67339396443947</v>
      </c>
      <c r="P1556" s="171">
        <v>848.63682570001163</v>
      </c>
      <c r="Q1556" s="171">
        <v>1101.049997597459</v>
      </c>
      <c r="R1556" s="171">
        <v>1425.7527426961369</v>
      </c>
      <c r="S1556" s="171">
        <v>1842.8529036926809</v>
      </c>
      <c r="T1556" s="171">
        <v>2372.2162700922422</v>
      </c>
      <c r="U1556" s="172">
        <v>0.29759695430876798</v>
      </c>
    </row>
    <row r="1557" spans="1:21" x14ac:dyDescent="0.15">
      <c r="A1557" s="110" t="s">
        <v>98</v>
      </c>
      <c r="B1557" s="110" t="s">
        <v>46</v>
      </c>
      <c r="C1557" s="110" t="s">
        <v>513</v>
      </c>
      <c r="D1557" s="110" t="s">
        <v>513</v>
      </c>
      <c r="E1557" s="110" t="s">
        <v>41</v>
      </c>
      <c r="F1557" s="110" t="s">
        <v>41</v>
      </c>
      <c r="G1557" s="171">
        <v>44.16833404326367</v>
      </c>
      <c r="H1557" s="171">
        <v>77.104267574393447</v>
      </c>
      <c r="I1557" s="171">
        <v>63.950828898900269</v>
      </c>
      <c r="J1557" s="171">
        <v>120.5822650565258</v>
      </c>
      <c r="K1557" s="171">
        <v>87.482700995667443</v>
      </c>
      <c r="L1557" s="171">
        <v>76.360558070083414</v>
      </c>
      <c r="M1557" s="171">
        <v>87.040801447617127</v>
      </c>
      <c r="N1557" s="171">
        <v>102.2476901885353</v>
      </c>
      <c r="O1557" s="171">
        <v>120.067523641365</v>
      </c>
      <c r="P1557" s="171">
        <v>140.96357586165101</v>
      </c>
      <c r="Q1557" s="171">
        <v>165.2986210335097</v>
      </c>
      <c r="R1557" s="171">
        <v>193.55090587673479</v>
      </c>
      <c r="S1557" s="171">
        <v>226.2399902512463</v>
      </c>
      <c r="T1557" s="171">
        <v>263.36859000921788</v>
      </c>
      <c r="U1557" s="172">
        <v>0.1713632253701807</v>
      </c>
    </row>
    <row r="1558" spans="1:21" x14ac:dyDescent="0.15">
      <c r="A1558" s="110" t="s">
        <v>98</v>
      </c>
      <c r="B1558" s="110" t="s">
        <v>37</v>
      </c>
      <c r="C1558" s="110" t="s">
        <v>513</v>
      </c>
      <c r="D1558" s="110" t="s">
        <v>509</v>
      </c>
      <c r="E1558" s="110" t="s">
        <v>41</v>
      </c>
      <c r="F1558" s="110" t="s">
        <v>41</v>
      </c>
      <c r="G1558" s="171">
        <v>110.4208351081592</v>
      </c>
      <c r="H1558" s="171">
        <v>142.17874441324591</v>
      </c>
      <c r="I1558" s="171">
        <v>174.81560837087599</v>
      </c>
      <c r="J1558" s="171">
        <v>230.33668433056079</v>
      </c>
      <c r="K1558" s="171">
        <v>229.80028625161449</v>
      </c>
      <c r="L1558" s="171">
        <v>229.26388817266809</v>
      </c>
      <c r="M1558" s="171">
        <v>628.69001363713801</v>
      </c>
      <c r="N1558" s="171">
        <v>843.60070856244022</v>
      </c>
      <c r="O1558" s="171">
        <v>1120.832722729753</v>
      </c>
      <c r="P1558" s="171">
        <v>1475.0010411207811</v>
      </c>
      <c r="Q1558" s="171">
        <v>1923.234487922459</v>
      </c>
      <c r="R1558" s="171">
        <v>2485.527889298035</v>
      </c>
      <c r="S1558" s="171">
        <v>3185.0897028586992</v>
      </c>
      <c r="T1558" s="171">
        <v>4045.5222758553118</v>
      </c>
      <c r="U1558" s="172">
        <v>0.30468429177098377</v>
      </c>
    </row>
    <row r="1559" spans="1:21" x14ac:dyDescent="0.15">
      <c r="A1559" s="110" t="s">
        <v>98</v>
      </c>
      <c r="B1559" s="110" t="s">
        <v>442</v>
      </c>
      <c r="C1559" s="110" t="s">
        <v>513</v>
      </c>
      <c r="D1559" s="110" t="s">
        <v>513</v>
      </c>
      <c r="E1559" s="110" t="s">
        <v>41</v>
      </c>
      <c r="F1559" s="110" t="s">
        <v>41</v>
      </c>
      <c r="G1559" s="171">
        <v>44.16833404326367</v>
      </c>
      <c r="H1559" s="171">
        <v>66.089372206622954</v>
      </c>
      <c r="I1559" s="171">
        <v>109.87707224725069</v>
      </c>
      <c r="J1559" s="171">
        <v>121.6784674661306</v>
      </c>
      <c r="K1559" s="171">
        <v>142.15938911795959</v>
      </c>
      <c r="L1559" s="171">
        <v>185.44706959877399</v>
      </c>
      <c r="M1559" s="171">
        <v>304.64280506665989</v>
      </c>
      <c r="N1559" s="171">
        <v>380.84220371823352</v>
      </c>
      <c r="O1559" s="171">
        <v>474.81588651071309</v>
      </c>
      <c r="P1559" s="171">
        <v>590.51100249762987</v>
      </c>
      <c r="Q1559" s="171">
        <v>732.72441870205114</v>
      </c>
      <c r="R1559" s="171">
        <v>907.27489910058137</v>
      </c>
      <c r="S1559" s="171">
        <v>1120.2370288152781</v>
      </c>
      <c r="T1559" s="171">
        <v>1377.399817312705</v>
      </c>
      <c r="U1559" s="172">
        <v>0.24053742504278161</v>
      </c>
    </row>
    <row r="1560" spans="1:21" x14ac:dyDescent="0.15">
      <c r="A1560" s="110" t="s">
        <v>98</v>
      </c>
      <c r="B1560" s="110" t="s">
        <v>127</v>
      </c>
      <c r="C1560" s="110" t="s">
        <v>513</v>
      </c>
      <c r="D1560" s="110" t="s">
        <v>513</v>
      </c>
      <c r="E1560" s="110" t="s">
        <v>41</v>
      </c>
      <c r="F1560" s="110" t="s">
        <v>41</v>
      </c>
      <c r="G1560" s="171">
        <v>22.084167021631831</v>
      </c>
      <c r="H1560" s="171">
        <v>23.13128027231803</v>
      </c>
      <c r="I1560" s="171">
        <v>45.049599621372778</v>
      </c>
      <c r="J1560" s="171">
        <v>55.906322889843793</v>
      </c>
      <c r="K1560" s="171">
        <v>22.964209011362701</v>
      </c>
      <c r="L1560" s="171">
        <v>32.725953458607179</v>
      </c>
      <c r="M1560" s="171">
        <v>32.640300542856423</v>
      </c>
      <c r="N1560" s="171">
        <v>40.719047699921113</v>
      </c>
      <c r="O1560" s="171">
        <v>50.922052514458109</v>
      </c>
      <c r="P1560" s="171">
        <v>63.267425396021387</v>
      </c>
      <c r="Q1560" s="171">
        <v>78.392398635685481</v>
      </c>
      <c r="R1560" s="171">
        <v>96.873779098468461</v>
      </c>
      <c r="S1560" s="171">
        <v>119.4349249156361</v>
      </c>
      <c r="T1560" s="171">
        <v>146.63773168710091</v>
      </c>
      <c r="U1560" s="172">
        <v>0.23940454261238589</v>
      </c>
    </row>
    <row r="1561" spans="1:21" x14ac:dyDescent="0.15">
      <c r="A1561" s="110" t="s">
        <v>429</v>
      </c>
      <c r="B1561" s="110" t="s">
        <v>153</v>
      </c>
      <c r="C1561" s="110" t="s">
        <v>515</v>
      </c>
      <c r="D1561" s="110" t="s">
        <v>515</v>
      </c>
      <c r="E1561" s="110" t="s">
        <v>18</v>
      </c>
      <c r="F1561" s="110" t="s">
        <v>18</v>
      </c>
      <c r="G1561" s="171">
        <v>14.525860858478341</v>
      </c>
      <c r="H1561" s="171">
        <v>36.519885591843071</v>
      </c>
      <c r="I1561" s="171">
        <v>51.642223956207822</v>
      </c>
      <c r="J1561" s="171">
        <v>49.499019805703853</v>
      </c>
      <c r="K1561" s="171">
        <v>173.87186822888901</v>
      </c>
      <c r="L1561" s="171">
        <v>208.35523701979901</v>
      </c>
      <c r="M1561" s="171">
        <v>252.33031417999439</v>
      </c>
      <c r="N1561" s="171">
        <v>360.87442376869149</v>
      </c>
      <c r="O1561" s="171">
        <v>515.19487746809637</v>
      </c>
      <c r="P1561" s="171">
        <v>731.35809171277504</v>
      </c>
      <c r="Q1561" s="171">
        <v>1015.7568308512</v>
      </c>
      <c r="R1561" s="171">
        <v>1364.178059751302</v>
      </c>
      <c r="S1561" s="171">
        <v>1828.223661048225</v>
      </c>
      <c r="T1561" s="171">
        <v>2436.57533580478</v>
      </c>
      <c r="U1561" s="172">
        <v>0.38257023294777892</v>
      </c>
    </row>
    <row r="1562" spans="1:21" x14ac:dyDescent="0.15">
      <c r="A1562" s="110" t="s">
        <v>429</v>
      </c>
      <c r="B1562" s="110" t="s">
        <v>188</v>
      </c>
      <c r="C1562" s="110" t="s">
        <v>515</v>
      </c>
      <c r="D1562" s="110" t="s">
        <v>515</v>
      </c>
      <c r="E1562" s="110" t="s">
        <v>18</v>
      </c>
      <c r="F1562" s="110" t="s">
        <v>18</v>
      </c>
      <c r="G1562" s="171">
        <v>0</v>
      </c>
      <c r="H1562" s="171">
        <v>0</v>
      </c>
      <c r="I1562" s="171">
        <v>0</v>
      </c>
      <c r="J1562" s="171">
        <v>33.982274697748188</v>
      </c>
      <c r="K1562" s="171">
        <v>36.349062263699828</v>
      </c>
      <c r="L1562" s="171">
        <v>27.271627882172648</v>
      </c>
      <c r="M1562" s="171">
        <v>233.92215389047101</v>
      </c>
      <c r="N1562" s="171">
        <v>380.24273782657588</v>
      </c>
      <c r="O1562" s="171">
        <v>609.93117123533068</v>
      </c>
      <c r="P1562" s="171">
        <v>966.20110184006955</v>
      </c>
      <c r="Q1562" s="171">
        <v>1513.2517985116849</v>
      </c>
      <c r="R1562" s="171">
        <v>2346.9640266838119</v>
      </c>
      <c r="S1562" s="171">
        <v>3610.7183291755041</v>
      </c>
      <c r="T1562" s="171">
        <v>5517.6541471448581</v>
      </c>
      <c r="U1562" s="172">
        <v>0.57071571430517043</v>
      </c>
    </row>
    <row r="1563" spans="1:21" x14ac:dyDescent="0.15">
      <c r="A1563" s="110" t="s">
        <v>429</v>
      </c>
      <c r="B1563" s="110" t="s">
        <v>30</v>
      </c>
      <c r="C1563" s="110" t="s">
        <v>515</v>
      </c>
      <c r="D1563" s="110" t="s">
        <v>509</v>
      </c>
      <c r="E1563" s="110" t="s">
        <v>18</v>
      </c>
      <c r="F1563" s="110" t="s">
        <v>41</v>
      </c>
      <c r="G1563" s="171">
        <v>0</v>
      </c>
      <c r="H1563" s="171">
        <v>0</v>
      </c>
      <c r="I1563" s="171">
        <v>0</v>
      </c>
      <c r="J1563" s="171">
        <v>0</v>
      </c>
      <c r="K1563" s="171">
        <v>0</v>
      </c>
      <c r="L1563" s="171">
        <v>0</v>
      </c>
      <c r="M1563" s="171">
        <v>65.280601085712846</v>
      </c>
      <c r="N1563" s="171">
        <v>93.380315616930275</v>
      </c>
      <c r="O1563" s="171">
        <v>133.34291641754129</v>
      </c>
      <c r="P1563" s="171">
        <v>189.33580989272241</v>
      </c>
      <c r="Q1563" s="171">
        <v>268.31825029262092</v>
      </c>
      <c r="R1563" s="171">
        <v>379.36784381995938</v>
      </c>
      <c r="S1563" s="171">
        <v>523.30036724120635</v>
      </c>
      <c r="T1563" s="171">
        <v>697.53806881544006</v>
      </c>
      <c r="U1563" s="172">
        <v>0.40271393038848102</v>
      </c>
    </row>
    <row r="1564" spans="1:21" x14ac:dyDescent="0.15">
      <c r="A1564" s="110" t="s">
        <v>429</v>
      </c>
      <c r="B1564" s="110" t="s">
        <v>70</v>
      </c>
      <c r="C1564" s="110" t="s">
        <v>515</v>
      </c>
      <c r="D1564" s="110" t="s">
        <v>515</v>
      </c>
      <c r="E1564" s="110" t="s">
        <v>18</v>
      </c>
      <c r="F1564" s="110" t="s">
        <v>18</v>
      </c>
      <c r="G1564" s="171">
        <v>0</v>
      </c>
      <c r="H1564" s="171">
        <v>0</v>
      </c>
      <c r="I1564" s="171">
        <v>0</v>
      </c>
      <c r="J1564" s="171">
        <v>0</v>
      </c>
      <c r="K1564" s="171">
        <v>10.93533762445843</v>
      </c>
      <c r="L1564" s="171">
        <v>10.90865115286906</v>
      </c>
      <c r="M1564" s="171">
        <v>12.880100180952139</v>
      </c>
      <c r="N1564" s="171">
        <v>18.283803223175141</v>
      </c>
      <c r="O1564" s="171">
        <v>25.873117924047971</v>
      </c>
      <c r="P1564" s="171">
        <v>36.386415567041659</v>
      </c>
      <c r="Q1564" s="171">
        <v>51.032172252226466</v>
      </c>
      <c r="R1564" s="171">
        <v>69.793302535941692</v>
      </c>
      <c r="S1564" s="171">
        <v>93.021011834901756</v>
      </c>
      <c r="T1564" s="171">
        <v>123.24858396156139</v>
      </c>
      <c r="U1564" s="172">
        <v>0.38077604048771269</v>
      </c>
    </row>
    <row r="1565" spans="1:21" x14ac:dyDescent="0.15">
      <c r="A1565" s="110" t="s">
        <v>429</v>
      </c>
      <c r="B1565" s="110" t="s">
        <v>130</v>
      </c>
      <c r="C1565" s="110" t="s">
        <v>515</v>
      </c>
      <c r="D1565" s="110" t="s">
        <v>42</v>
      </c>
      <c r="E1565" s="110" t="s">
        <v>18</v>
      </c>
      <c r="F1565" s="110" t="s">
        <v>42</v>
      </c>
      <c r="G1565" s="171">
        <v>0</v>
      </c>
      <c r="H1565" s="171">
        <v>7.710426757439345</v>
      </c>
      <c r="I1565" s="171">
        <v>10.987707224725071</v>
      </c>
      <c r="J1565" s="171">
        <v>21.924048192095601</v>
      </c>
      <c r="K1565" s="171">
        <v>32.806012873375288</v>
      </c>
      <c r="L1565" s="171">
        <v>65.451906917214359</v>
      </c>
      <c r="M1565" s="171">
        <v>65.280601085712846</v>
      </c>
      <c r="N1565" s="171">
        <v>93.380315616930233</v>
      </c>
      <c r="O1565" s="171">
        <v>133.34291641754129</v>
      </c>
      <c r="P1565" s="171">
        <v>189.3358098927223</v>
      </c>
      <c r="Q1565" s="171">
        <v>268.3182502926208</v>
      </c>
      <c r="R1565" s="171">
        <v>379.36784381995932</v>
      </c>
      <c r="S1565" s="171">
        <v>523.30036724120646</v>
      </c>
      <c r="T1565" s="171">
        <v>697.53806881544017</v>
      </c>
      <c r="U1565" s="172">
        <v>0.40271393038848102</v>
      </c>
    </row>
    <row r="1566" spans="1:21" x14ac:dyDescent="0.15">
      <c r="A1566" s="110" t="s">
        <v>429</v>
      </c>
      <c r="B1566" s="110" t="s">
        <v>81</v>
      </c>
      <c r="C1566" s="110" t="s">
        <v>515</v>
      </c>
      <c r="D1566" s="110" t="s">
        <v>509</v>
      </c>
      <c r="E1566" s="110" t="s">
        <v>18</v>
      </c>
      <c r="F1566" s="110" t="s">
        <v>41</v>
      </c>
      <c r="G1566" s="171">
        <v>30.36572965474377</v>
      </c>
      <c r="H1566" s="171">
        <v>38.552133787196723</v>
      </c>
      <c r="I1566" s="171">
        <v>71.420096960712939</v>
      </c>
      <c r="J1566" s="171">
        <v>98.658216864430216</v>
      </c>
      <c r="K1566" s="171">
        <v>109.3533762445843</v>
      </c>
      <c r="L1566" s="171">
        <v>130.90381383442869</v>
      </c>
      <c r="M1566" s="171">
        <v>163.2015027142821</v>
      </c>
      <c r="N1566" s="171">
        <v>233.45078904232571</v>
      </c>
      <c r="O1566" s="171">
        <v>333.35729104385331</v>
      </c>
      <c r="P1566" s="171">
        <v>473.33952473180591</v>
      </c>
      <c r="Q1566" s="171">
        <v>670.79562573155204</v>
      </c>
      <c r="R1566" s="171">
        <v>948.41960954989815</v>
      </c>
      <c r="S1566" s="171">
        <v>1308.2509181030159</v>
      </c>
      <c r="T1566" s="171">
        <v>1743.8451720385999</v>
      </c>
      <c r="U1566" s="172">
        <v>0.40271393038848102</v>
      </c>
    </row>
    <row r="1567" spans="1:21" x14ac:dyDescent="0.15">
      <c r="A1567" s="110" t="s">
        <v>33</v>
      </c>
      <c r="B1567" s="110" t="s">
        <v>158</v>
      </c>
      <c r="C1567" s="110" t="s">
        <v>515</v>
      </c>
      <c r="D1567" s="110" t="s">
        <v>515</v>
      </c>
      <c r="E1567" s="110" t="s">
        <v>18</v>
      </c>
      <c r="F1567" s="110" t="s">
        <v>18</v>
      </c>
      <c r="G1567" s="171">
        <v>12.068997277321801</v>
      </c>
      <c r="H1567" s="171">
        <v>25.102946543148949</v>
      </c>
      <c r="I1567" s="171">
        <v>36.127581354896023</v>
      </c>
      <c r="J1567" s="171">
        <v>77.446700238577733</v>
      </c>
      <c r="K1567" s="171">
        <v>246.7558934959045</v>
      </c>
      <c r="L1567" s="171">
        <v>246.15371326449031</v>
      </c>
      <c r="M1567" s="171">
        <v>232.83414387237579</v>
      </c>
      <c r="N1567" s="171">
        <v>350.18116671617457</v>
      </c>
      <c r="O1567" s="171">
        <v>521.90133172232458</v>
      </c>
      <c r="P1567" s="171">
        <v>771.46241880218986</v>
      </c>
      <c r="Q1567" s="171">
        <v>1135.9559143553199</v>
      </c>
      <c r="R1567" s="171">
        <v>1666.7693575814469</v>
      </c>
      <c r="S1567" s="171">
        <v>2430.2978392563541</v>
      </c>
      <c r="T1567" s="171">
        <v>3522.3760702463392</v>
      </c>
      <c r="U1567" s="172">
        <v>0.4741486989837409</v>
      </c>
    </row>
    <row r="1568" spans="1:21" x14ac:dyDescent="0.15">
      <c r="A1568" s="110" t="s">
        <v>33</v>
      </c>
      <c r="B1568" s="110" t="s">
        <v>168</v>
      </c>
      <c r="C1568" s="110" t="s">
        <v>515</v>
      </c>
      <c r="D1568" s="110" t="s">
        <v>515</v>
      </c>
      <c r="E1568" s="110" t="s">
        <v>18</v>
      </c>
      <c r="F1568" s="110" t="s">
        <v>18</v>
      </c>
      <c r="G1568" s="171">
        <v>0</v>
      </c>
      <c r="H1568" s="171">
        <v>0</v>
      </c>
      <c r="I1568" s="171">
        <v>0</v>
      </c>
      <c r="J1568" s="171">
        <v>0</v>
      </c>
      <c r="K1568" s="171">
        <v>0</v>
      </c>
      <c r="L1568" s="171">
        <v>0</v>
      </c>
      <c r="M1568" s="171">
        <v>5.4400500904760696</v>
      </c>
      <c r="N1568" s="171">
        <v>7.8801692043897091</v>
      </c>
      <c r="O1568" s="171">
        <v>11.36788855909589</v>
      </c>
      <c r="P1568" s="171">
        <v>16.320928662897341</v>
      </c>
      <c r="Q1568" s="171">
        <v>23.365971621801169</v>
      </c>
      <c r="R1568" s="171">
        <v>32.526295018563061</v>
      </c>
      <c r="S1568" s="171">
        <v>44.004470024035861</v>
      </c>
      <c r="T1568" s="171">
        <v>59.196590428770442</v>
      </c>
      <c r="U1568" s="172">
        <v>0.40636844512752468</v>
      </c>
    </row>
    <row r="1569" spans="1:21" x14ac:dyDescent="0.15">
      <c r="A1569" s="110" t="s">
        <v>33</v>
      </c>
      <c r="B1569" s="110" t="s">
        <v>159</v>
      </c>
      <c r="C1569" s="110" t="s">
        <v>515</v>
      </c>
      <c r="D1569" s="110" t="s">
        <v>515</v>
      </c>
      <c r="E1569" s="110" t="s">
        <v>18</v>
      </c>
      <c r="F1569" s="110" t="s">
        <v>18</v>
      </c>
      <c r="G1569" s="171">
        <v>33.322799618940273</v>
      </c>
      <c r="H1569" s="171">
        <v>36.547422830262512</v>
      </c>
      <c r="I1569" s="171">
        <v>48.164614619582338</v>
      </c>
      <c r="J1569" s="171">
        <v>63.674013164303261</v>
      </c>
      <c r="K1569" s="171">
        <v>111.45842873729261</v>
      </c>
      <c r="L1569" s="171">
        <v>168.87791936268121</v>
      </c>
      <c r="M1569" s="171">
        <v>210.1471965617954</v>
      </c>
      <c r="N1569" s="171">
        <v>306.90335357023622</v>
      </c>
      <c r="O1569" s="171">
        <v>445.95933735158701</v>
      </c>
      <c r="P1569" s="171">
        <v>636.23652750870451</v>
      </c>
      <c r="Q1569" s="171">
        <v>862.74821285178484</v>
      </c>
      <c r="R1569" s="171">
        <v>1162.663407751726</v>
      </c>
      <c r="S1569" s="171">
        <v>1562.367112830616</v>
      </c>
      <c r="T1569" s="171">
        <v>2087.7671963507</v>
      </c>
      <c r="U1569" s="172">
        <v>0.38819734618798091</v>
      </c>
    </row>
    <row r="1570" spans="1:21" x14ac:dyDescent="0.15">
      <c r="A1570" s="110" t="s">
        <v>33</v>
      </c>
      <c r="B1570" s="110" t="s">
        <v>137</v>
      </c>
      <c r="C1570" s="110" t="s">
        <v>515</v>
      </c>
      <c r="D1570" s="110" t="s">
        <v>516</v>
      </c>
      <c r="E1570" s="110" t="s">
        <v>18</v>
      </c>
      <c r="F1570" s="110" t="s">
        <v>108</v>
      </c>
      <c r="G1570" s="171">
        <v>0</v>
      </c>
      <c r="H1570" s="171">
        <v>0</v>
      </c>
      <c r="I1570" s="171">
        <v>0</v>
      </c>
      <c r="J1570" s="171">
        <v>100</v>
      </c>
      <c r="K1570" s="171">
        <v>100</v>
      </c>
      <c r="L1570" s="171">
        <v>101.0908651152869</v>
      </c>
      <c r="M1570" s="171">
        <v>101.0880100180952</v>
      </c>
      <c r="N1570" s="171">
        <v>137.55263775665341</v>
      </c>
      <c r="O1570" s="171">
        <v>184.60734003660539</v>
      </c>
      <c r="P1570" s="171">
        <v>244.50308576003681</v>
      </c>
      <c r="Q1570" s="171">
        <v>319.75121700031582</v>
      </c>
      <c r="R1570" s="171">
        <v>413.10904763546853</v>
      </c>
      <c r="S1570" s="171">
        <v>527.38145569074311</v>
      </c>
      <c r="T1570" s="171">
        <v>665.48466055186282</v>
      </c>
      <c r="U1570" s="172">
        <v>0.30894009701351299</v>
      </c>
    </row>
    <row r="1571" spans="1:21" x14ac:dyDescent="0.15">
      <c r="A1571" s="110" t="s">
        <v>33</v>
      </c>
      <c r="B1571" s="110" t="s">
        <v>21</v>
      </c>
      <c r="C1571" s="110" t="s">
        <v>515</v>
      </c>
      <c r="D1571" s="110" t="s">
        <v>511</v>
      </c>
      <c r="E1571" s="110" t="s">
        <v>18</v>
      </c>
      <c r="F1571" s="110" t="s">
        <v>2</v>
      </c>
      <c r="G1571" s="171">
        <v>0.17115229441764671</v>
      </c>
      <c r="H1571" s="171">
        <v>0.17073087820044261</v>
      </c>
      <c r="I1571" s="171">
        <v>11.19867120343979</v>
      </c>
      <c r="J1571" s="171">
        <v>22.134519054739719</v>
      </c>
      <c r="K1571" s="171">
        <v>33.015971355764897</v>
      </c>
      <c r="L1571" s="171">
        <v>44.725469726763137</v>
      </c>
      <c r="M1571" s="171">
        <v>44.608410741903768</v>
      </c>
      <c r="N1571" s="171">
        <v>64.307897955334582</v>
      </c>
      <c r="O1571" s="171">
        <v>92.11453981031076</v>
      </c>
      <c r="P1571" s="171">
        <v>131.1467736731762</v>
      </c>
      <c r="Q1571" s="171">
        <v>185.6531862965787</v>
      </c>
      <c r="R1571" s="171">
        <v>261.40364252936769</v>
      </c>
      <c r="S1571" s="171">
        <v>366.05234381857417</v>
      </c>
      <c r="T1571" s="171">
        <v>487.93772823368079</v>
      </c>
      <c r="U1571" s="172">
        <v>0.40741149144304839</v>
      </c>
    </row>
    <row r="1572" spans="1:21" x14ac:dyDescent="0.15">
      <c r="A1572" s="110" t="s">
        <v>33</v>
      </c>
      <c r="B1572" s="110" t="s">
        <v>179</v>
      </c>
      <c r="C1572" s="110" t="s">
        <v>515</v>
      </c>
      <c r="D1572" s="110" t="s">
        <v>515</v>
      </c>
      <c r="E1572" s="110" t="s">
        <v>18</v>
      </c>
      <c r="F1572" s="110" t="s">
        <v>18</v>
      </c>
      <c r="G1572" s="171">
        <v>2.3188375372713428</v>
      </c>
      <c r="H1572" s="171">
        <v>3.4256324593766241</v>
      </c>
      <c r="I1572" s="171">
        <v>7.1420096960712947</v>
      </c>
      <c r="J1572" s="171">
        <v>7.7117839515696289</v>
      </c>
      <c r="K1572" s="171">
        <v>9.880077543698194</v>
      </c>
      <c r="L1572" s="171">
        <v>43.827784890511282</v>
      </c>
      <c r="M1572" s="171">
        <v>76.20966171747925</v>
      </c>
      <c r="N1572" s="171">
        <v>116.40462535229091</v>
      </c>
      <c r="O1572" s="171">
        <v>177.9595462108995</v>
      </c>
      <c r="P1572" s="171">
        <v>269.9175465079631</v>
      </c>
      <c r="Q1572" s="171">
        <v>392.06307292862419</v>
      </c>
      <c r="R1572" s="171">
        <v>551.66590358320286</v>
      </c>
      <c r="S1572" s="171">
        <v>773.39050459134603</v>
      </c>
      <c r="T1572" s="171">
        <v>1077.558850104677</v>
      </c>
      <c r="U1572" s="172">
        <v>0.45998125765473019</v>
      </c>
    </row>
    <row r="1573" spans="1:21" x14ac:dyDescent="0.15">
      <c r="A1573" s="110" t="s">
        <v>33</v>
      </c>
      <c r="B1573" s="110" t="s">
        <v>180</v>
      </c>
      <c r="C1573" s="110" t="s">
        <v>515</v>
      </c>
      <c r="D1573" s="110" t="s">
        <v>515</v>
      </c>
      <c r="E1573" s="110" t="s">
        <v>18</v>
      </c>
      <c r="F1573" s="110" t="s">
        <v>18</v>
      </c>
      <c r="G1573" s="171">
        <v>0</v>
      </c>
      <c r="H1573" s="171">
        <v>0</v>
      </c>
      <c r="I1573" s="171">
        <v>2.7469268061812668</v>
      </c>
      <c r="J1573" s="171">
        <v>2.740506024011951</v>
      </c>
      <c r="K1573" s="171">
        <v>10.93533762445843</v>
      </c>
      <c r="L1573" s="171">
        <v>10.90865115286906</v>
      </c>
      <c r="M1573" s="171">
        <v>43.520400723808557</v>
      </c>
      <c r="N1573" s="171">
        <v>64.813636633899577</v>
      </c>
      <c r="O1573" s="171">
        <v>96.071531179148664</v>
      </c>
      <c r="P1573" s="171">
        <v>141.3997612038612</v>
      </c>
      <c r="Q1573" s="171">
        <v>201.82554304379369</v>
      </c>
      <c r="R1573" s="171">
        <v>287.24919516014847</v>
      </c>
      <c r="S1573" s="171">
        <v>407.69838848755319</v>
      </c>
      <c r="T1573" s="171">
        <v>575.41059409551701</v>
      </c>
      <c r="U1573" s="172">
        <v>0.44605085592607718</v>
      </c>
    </row>
    <row r="1574" spans="1:21" x14ac:dyDescent="0.15">
      <c r="A1574" s="110" t="s">
        <v>33</v>
      </c>
      <c r="B1574" s="110" t="s">
        <v>157</v>
      </c>
      <c r="C1574" s="110" t="s">
        <v>515</v>
      </c>
      <c r="D1574" s="110" t="s">
        <v>515</v>
      </c>
      <c r="E1574" s="110" t="s">
        <v>18</v>
      </c>
      <c r="F1574" s="110" t="s">
        <v>18</v>
      </c>
      <c r="G1574" s="171">
        <v>0</v>
      </c>
      <c r="H1574" s="171">
        <v>0</v>
      </c>
      <c r="I1574" s="171">
        <v>0</v>
      </c>
      <c r="J1574" s="171">
        <v>0</v>
      </c>
      <c r="K1574" s="171">
        <v>0</v>
      </c>
      <c r="L1574" s="171">
        <v>10.90865115286906</v>
      </c>
      <c r="M1574" s="171">
        <v>10.880100180952139</v>
      </c>
      <c r="N1574" s="171">
        <v>15.482243166151729</v>
      </c>
      <c r="O1574" s="171">
        <v>22.03166889271008</v>
      </c>
      <c r="P1574" s="171">
        <v>30.925828128240539</v>
      </c>
      <c r="Q1574" s="171">
        <v>43.614155772524569</v>
      </c>
      <c r="R1574" s="171">
        <v>59.861898491048223</v>
      </c>
      <c r="S1574" s="171">
        <v>79.480532245763328</v>
      </c>
      <c r="T1574" s="171">
        <v>104.9607525133659</v>
      </c>
      <c r="U1574" s="172">
        <v>0.38238088589039942</v>
      </c>
    </row>
    <row r="1575" spans="1:21" x14ac:dyDescent="0.15">
      <c r="A1575" s="110" t="s">
        <v>33</v>
      </c>
      <c r="B1575" s="110" t="s">
        <v>153</v>
      </c>
      <c r="C1575" s="110" t="s">
        <v>515</v>
      </c>
      <c r="D1575" s="110" t="s">
        <v>515</v>
      </c>
      <c r="E1575" s="110" t="s">
        <v>18</v>
      </c>
      <c r="F1575" s="110" t="s">
        <v>18</v>
      </c>
      <c r="G1575" s="171">
        <v>22.084167021631831</v>
      </c>
      <c r="H1575" s="171">
        <v>33.044686103311477</v>
      </c>
      <c r="I1575" s="171">
        <v>32.963121674175213</v>
      </c>
      <c r="J1575" s="171">
        <v>98.658216864430216</v>
      </c>
      <c r="K1575" s="171">
        <v>10.93533762445843</v>
      </c>
      <c r="L1575" s="171">
        <v>10.90865115286906</v>
      </c>
      <c r="M1575" s="171">
        <v>10.880100180952139</v>
      </c>
      <c r="N1575" s="171">
        <v>15.684853159837701</v>
      </c>
      <c r="O1575" s="171">
        <v>22.46696092934409</v>
      </c>
      <c r="P1575" s="171">
        <v>31.98701796906736</v>
      </c>
      <c r="Q1575" s="171">
        <v>45.281264950385037</v>
      </c>
      <c r="R1575" s="171">
        <v>62.16076488626441</v>
      </c>
      <c r="S1575" s="171">
        <v>82.738584118806713</v>
      </c>
      <c r="T1575" s="171">
        <v>109.5317187910988</v>
      </c>
      <c r="U1575" s="172">
        <v>0.39082481197035612</v>
      </c>
    </row>
    <row r="1576" spans="1:21" x14ac:dyDescent="0.15">
      <c r="A1576" s="110" t="s">
        <v>33</v>
      </c>
      <c r="B1576" s="110" t="s">
        <v>186</v>
      </c>
      <c r="C1576" s="110" t="s">
        <v>515</v>
      </c>
      <c r="D1576" s="110" t="s">
        <v>515</v>
      </c>
      <c r="E1576" s="110" t="s">
        <v>18</v>
      </c>
      <c r="F1576" s="110" t="s">
        <v>18</v>
      </c>
      <c r="G1576" s="171">
        <v>0</v>
      </c>
      <c r="H1576" s="171">
        <v>0</v>
      </c>
      <c r="I1576" s="171">
        <v>0</v>
      </c>
      <c r="J1576" s="171">
        <v>0</v>
      </c>
      <c r="K1576" s="171">
        <v>0</v>
      </c>
      <c r="L1576" s="171">
        <v>10.90865115286906</v>
      </c>
      <c r="M1576" s="171">
        <v>21.760200361904278</v>
      </c>
      <c r="N1576" s="171">
        <v>31.072328712555951</v>
      </c>
      <c r="O1576" s="171">
        <v>43.872396081307777</v>
      </c>
      <c r="P1576" s="171">
        <v>61.759126004214892</v>
      </c>
      <c r="Q1576" s="171">
        <v>86.686442117403885</v>
      </c>
      <c r="R1576" s="171">
        <v>125.58291690580781</v>
      </c>
      <c r="S1576" s="171">
        <v>155.72338804579061</v>
      </c>
      <c r="T1576" s="171">
        <v>192.2570924702365</v>
      </c>
      <c r="U1576" s="172">
        <v>0.36513063078449792</v>
      </c>
    </row>
    <row r="1577" spans="1:21" x14ac:dyDescent="0.15">
      <c r="A1577" s="110" t="s">
        <v>33</v>
      </c>
      <c r="B1577" s="110" t="s">
        <v>443</v>
      </c>
      <c r="C1577" s="110" t="s">
        <v>515</v>
      </c>
      <c r="D1577" s="110" t="s">
        <v>515</v>
      </c>
      <c r="E1577" s="110" t="s">
        <v>18</v>
      </c>
      <c r="F1577" s="110" t="s">
        <v>18</v>
      </c>
      <c r="G1577" s="171">
        <v>6.1703162658439341</v>
      </c>
      <c r="H1577" s="171">
        <v>10.010777506044541</v>
      </c>
      <c r="I1577" s="171">
        <v>15.50365489408707</v>
      </c>
      <c r="J1577" s="171">
        <v>15.620884336868119</v>
      </c>
      <c r="K1577" s="171">
        <v>17.769923639744949</v>
      </c>
      <c r="L1577" s="171">
        <v>20.780980446215558</v>
      </c>
      <c r="M1577" s="171">
        <v>27.47225295690415</v>
      </c>
      <c r="N1577" s="171">
        <v>39.68502148551876</v>
      </c>
      <c r="O1577" s="171">
        <v>57.285634070961869</v>
      </c>
      <c r="P1577" s="171">
        <v>82.394491950263756</v>
      </c>
      <c r="Q1577" s="171">
        <v>117.18194757581691</v>
      </c>
      <c r="R1577" s="171">
        <v>166.29499522538299</v>
      </c>
      <c r="S1577" s="171">
        <v>233.72678476241779</v>
      </c>
      <c r="T1577" s="171">
        <v>313.0158503978825</v>
      </c>
      <c r="U1577" s="172">
        <v>0.41564105929724993</v>
      </c>
    </row>
    <row r="1578" spans="1:21" x14ac:dyDescent="0.15">
      <c r="A1578" s="110" t="s">
        <v>33</v>
      </c>
      <c r="B1578" s="110" t="s">
        <v>30</v>
      </c>
      <c r="C1578" s="110" t="s">
        <v>515</v>
      </c>
      <c r="D1578" s="110" t="s">
        <v>509</v>
      </c>
      <c r="E1578" s="110" t="s">
        <v>18</v>
      </c>
      <c r="F1578" s="110" t="s">
        <v>41</v>
      </c>
      <c r="G1578" s="171">
        <v>395.80519171856878</v>
      </c>
      <c r="H1578" s="171">
        <v>572.98342430315176</v>
      </c>
      <c r="I1578" s="171">
        <v>743.92710038889652</v>
      </c>
      <c r="J1578" s="171">
        <v>1751.635392757169</v>
      </c>
      <c r="K1578" s="171">
        <v>2381.1993555365002</v>
      </c>
      <c r="L1578" s="171">
        <v>3230.869952605346</v>
      </c>
      <c r="M1578" s="171">
        <v>4127.8858343146539</v>
      </c>
      <c r="N1578" s="171">
        <v>5722.5793667765702</v>
      </c>
      <c r="O1578" s="171">
        <v>7903.9876044842376</v>
      </c>
      <c r="P1578" s="171">
        <v>10859.350964992011</v>
      </c>
      <c r="Q1578" s="171">
        <v>14826.032535109131</v>
      </c>
      <c r="R1578" s="171">
        <v>19819.33450260781</v>
      </c>
      <c r="S1578" s="171">
        <v>26348.07925637165</v>
      </c>
      <c r="T1578" s="171">
        <v>34830.247425727197</v>
      </c>
      <c r="U1578" s="172">
        <v>0.35618336106045412</v>
      </c>
    </row>
    <row r="1579" spans="1:21" x14ac:dyDescent="0.15">
      <c r="A1579" s="110" t="s">
        <v>33</v>
      </c>
      <c r="B1579" s="110" t="s">
        <v>190</v>
      </c>
      <c r="C1579" s="110" t="s">
        <v>515</v>
      </c>
      <c r="D1579" s="110" t="s">
        <v>515</v>
      </c>
      <c r="E1579" s="110" t="s">
        <v>18</v>
      </c>
      <c r="F1579" s="110" t="s">
        <v>18</v>
      </c>
      <c r="G1579" s="171">
        <v>0</v>
      </c>
      <c r="H1579" s="171">
        <v>0</v>
      </c>
      <c r="I1579" s="171">
        <v>0</v>
      </c>
      <c r="J1579" s="171">
        <v>0</v>
      </c>
      <c r="K1579" s="171">
        <v>0</v>
      </c>
      <c r="L1579" s="171">
        <v>21.817302305738121</v>
      </c>
      <c r="M1579" s="171">
        <v>34.640300542856423</v>
      </c>
      <c r="N1579" s="171">
        <v>48.98324560498542</v>
      </c>
      <c r="O1579" s="171">
        <v>69.149865502142092</v>
      </c>
      <c r="P1579" s="171">
        <v>97.461211788195442</v>
      </c>
      <c r="Q1579" s="171">
        <v>137.12242928246141</v>
      </c>
      <c r="R1579" s="171">
        <v>187.975062522022</v>
      </c>
      <c r="S1579" s="171">
        <v>250.89811121120849</v>
      </c>
      <c r="T1579" s="171">
        <v>332.99921883611211</v>
      </c>
      <c r="U1579" s="172">
        <v>0.38168421095836558</v>
      </c>
    </row>
    <row r="1580" spans="1:21" x14ac:dyDescent="0.15">
      <c r="A1580" s="110" t="s">
        <v>33</v>
      </c>
      <c r="B1580" s="110" t="s">
        <v>31</v>
      </c>
      <c r="C1580" s="110" t="s">
        <v>515</v>
      </c>
      <c r="D1580" s="110" t="s">
        <v>509</v>
      </c>
      <c r="E1580" s="110" t="s">
        <v>18</v>
      </c>
      <c r="F1580" s="110" t="s">
        <v>41</v>
      </c>
      <c r="G1580" s="171">
        <v>66.256917898299832</v>
      </c>
      <c r="H1580" s="171">
        <v>81.601225848655304</v>
      </c>
      <c r="I1580" s="171">
        <v>89.111492018020485</v>
      </c>
      <c r="J1580" s="171">
        <v>103.3113831299633</v>
      </c>
      <c r="K1580" s="171">
        <v>216.0589357537807</v>
      </c>
      <c r="L1580" s="171">
        <v>403.98935789943118</v>
      </c>
      <c r="M1580" s="171">
        <v>403.29842437904182</v>
      </c>
      <c r="N1580" s="171">
        <v>568.57344646807246</v>
      </c>
      <c r="O1580" s="171">
        <v>798.85045449012705</v>
      </c>
      <c r="P1580" s="171">
        <v>1118.5383348514299</v>
      </c>
      <c r="Q1580" s="171">
        <v>1560.817486799318</v>
      </c>
      <c r="R1580" s="171">
        <v>2163.9804304026979</v>
      </c>
      <c r="S1580" s="171">
        <v>2934.407073678452</v>
      </c>
      <c r="T1580" s="171">
        <v>3872.0778683492458</v>
      </c>
      <c r="U1580" s="172">
        <v>0.38143698650564711</v>
      </c>
    </row>
    <row r="1581" spans="1:21" x14ac:dyDescent="0.15">
      <c r="A1581" s="110" t="s">
        <v>33</v>
      </c>
      <c r="B1581" s="110" t="s">
        <v>66</v>
      </c>
      <c r="C1581" s="110" t="s">
        <v>515</v>
      </c>
      <c r="D1581" s="110" t="s">
        <v>515</v>
      </c>
      <c r="E1581" s="110" t="s">
        <v>18</v>
      </c>
      <c r="F1581" s="110" t="s">
        <v>18</v>
      </c>
      <c r="G1581" s="171">
        <v>0.17225650276872831</v>
      </c>
      <c r="H1581" s="171">
        <v>0.17128162296883109</v>
      </c>
      <c r="I1581" s="171">
        <v>0.32963121674175211</v>
      </c>
      <c r="J1581" s="171">
        <v>0.32886072288143409</v>
      </c>
      <c r="K1581" s="171">
        <v>14.543999040529711</v>
      </c>
      <c r="L1581" s="171">
        <v>26.508022301471819</v>
      </c>
      <c r="M1581" s="171">
        <v>27.200250452380349</v>
      </c>
      <c r="N1581" s="171">
        <v>37.841513824575003</v>
      </c>
      <c r="O1581" s="171">
        <v>52.457526780181517</v>
      </c>
      <c r="P1581" s="171">
        <v>72.502265533355271</v>
      </c>
      <c r="Q1581" s="171">
        <v>99.959602558071083</v>
      </c>
      <c r="R1581" s="171">
        <v>137.5153969843708</v>
      </c>
      <c r="S1581" s="171">
        <v>188.81299619251899</v>
      </c>
      <c r="T1581" s="171">
        <v>257.91825520692811</v>
      </c>
      <c r="U1581" s="172">
        <v>0.37898154549603902</v>
      </c>
    </row>
    <row r="1582" spans="1:21" x14ac:dyDescent="0.15">
      <c r="A1582" s="110" t="s">
        <v>33</v>
      </c>
      <c r="B1582" s="110" t="s">
        <v>47</v>
      </c>
      <c r="C1582" s="110" t="s">
        <v>515</v>
      </c>
      <c r="D1582" s="110" t="s">
        <v>510</v>
      </c>
      <c r="E1582" s="110" t="s">
        <v>18</v>
      </c>
      <c r="F1582" s="110" t="s">
        <v>2</v>
      </c>
      <c r="G1582" s="171">
        <v>37.211821431449643</v>
      </c>
      <c r="H1582" s="171">
        <v>55.074476838852462</v>
      </c>
      <c r="I1582" s="171">
        <v>0</v>
      </c>
      <c r="J1582" s="171">
        <v>0</v>
      </c>
      <c r="K1582" s="171">
        <v>10.93533762445843</v>
      </c>
      <c r="L1582" s="171">
        <v>10.90865115286906</v>
      </c>
      <c r="M1582" s="171">
        <v>10.880100180952139</v>
      </c>
      <c r="N1582" s="171">
        <v>15.7438623882323</v>
      </c>
      <c r="O1582" s="171">
        <v>22.67378594147582</v>
      </c>
      <c r="P1582" s="171">
        <v>32.504395933103368</v>
      </c>
      <c r="Q1582" s="171">
        <v>46.393409444196877</v>
      </c>
      <c r="R1582" s="171">
        <v>65.936968487825823</v>
      </c>
      <c r="S1582" s="171">
        <v>91.25143895995194</v>
      </c>
      <c r="T1582" s="171">
        <v>122.0270924175944</v>
      </c>
      <c r="U1582" s="172">
        <v>0.41245547700944551</v>
      </c>
    </row>
    <row r="1583" spans="1:21" x14ac:dyDescent="0.15">
      <c r="A1583" s="110" t="s">
        <v>33</v>
      </c>
      <c r="B1583" s="110" t="s">
        <v>70</v>
      </c>
      <c r="C1583" s="110" t="s">
        <v>515</v>
      </c>
      <c r="D1583" s="110" t="s">
        <v>515</v>
      </c>
      <c r="E1583" s="110" t="s">
        <v>18</v>
      </c>
      <c r="F1583" s="110" t="s">
        <v>18</v>
      </c>
      <c r="G1583" s="171">
        <v>158.2157725567852</v>
      </c>
      <c r="H1583" s="171">
        <v>211.544791860581</v>
      </c>
      <c r="I1583" s="171">
        <v>270.64815444639612</v>
      </c>
      <c r="J1583" s="171">
        <v>560.20273059441183</v>
      </c>
      <c r="K1583" s="171">
        <v>821.94689081762442</v>
      </c>
      <c r="L1583" s="171">
        <v>1275.3062171993711</v>
      </c>
      <c r="M1583" s="171">
        <v>1733.734571870461</v>
      </c>
      <c r="N1583" s="171">
        <v>2494.016552537631</v>
      </c>
      <c r="O1583" s="171">
        <v>3524.9909188198558</v>
      </c>
      <c r="P1583" s="171">
        <v>4950.6954621180203</v>
      </c>
      <c r="Q1583" s="171">
        <v>6910.0151183527914</v>
      </c>
      <c r="R1583" s="171">
        <v>9585.0619832261673</v>
      </c>
      <c r="S1583" s="171">
        <v>13214.41093107881</v>
      </c>
      <c r="T1583" s="171">
        <v>18101.454856172029</v>
      </c>
      <c r="U1583" s="172">
        <v>0.3980830862583391</v>
      </c>
    </row>
    <row r="1584" spans="1:21" x14ac:dyDescent="0.15">
      <c r="A1584" s="110" t="s">
        <v>33</v>
      </c>
      <c r="B1584" s="110" t="s">
        <v>207</v>
      </c>
      <c r="C1584" s="110" t="s">
        <v>515</v>
      </c>
      <c r="D1584" s="110" t="s">
        <v>515</v>
      </c>
      <c r="E1584" s="110" t="s">
        <v>18</v>
      </c>
      <c r="F1584" s="110" t="s">
        <v>18</v>
      </c>
      <c r="G1584" s="171">
        <v>22.518120903606899</v>
      </c>
      <c r="H1584" s="171">
        <v>22.9718947363464</v>
      </c>
      <c r="I1584" s="171">
        <v>33.924546056338649</v>
      </c>
      <c r="J1584" s="171">
        <v>39.342704480715561</v>
      </c>
      <c r="K1584" s="171">
        <v>64.534894990741435</v>
      </c>
      <c r="L1584" s="171">
        <v>68.740865239804378</v>
      </c>
      <c r="M1584" s="171">
        <v>103.3772718693168</v>
      </c>
      <c r="N1584" s="171">
        <v>153.7577353984542</v>
      </c>
      <c r="O1584" s="171">
        <v>218.1927665406179</v>
      </c>
      <c r="P1584" s="171">
        <v>303.21176371994892</v>
      </c>
      <c r="Q1584" s="171">
        <v>418.74778389746319</v>
      </c>
      <c r="R1584" s="171">
        <v>574.92761668243224</v>
      </c>
      <c r="S1584" s="171">
        <v>783.876473748325</v>
      </c>
      <c r="T1584" s="171">
        <v>1062.6042152468281</v>
      </c>
      <c r="U1584" s="172">
        <v>0.39496650923020038</v>
      </c>
    </row>
    <row r="1585" spans="1:21" x14ac:dyDescent="0.15">
      <c r="A1585" s="110" t="s">
        <v>33</v>
      </c>
      <c r="B1585" s="110" t="s">
        <v>209</v>
      </c>
      <c r="C1585" s="110" t="s">
        <v>515</v>
      </c>
      <c r="D1585" s="110" t="s">
        <v>515</v>
      </c>
      <c r="E1585" s="110" t="s">
        <v>18</v>
      </c>
      <c r="F1585" s="110" t="s">
        <v>18</v>
      </c>
      <c r="G1585" s="171">
        <v>0</v>
      </c>
      <c r="H1585" s="171">
        <v>9.0322142015718046E-3</v>
      </c>
      <c r="I1585" s="171">
        <v>8.7901657797800539E-3</v>
      </c>
      <c r="J1585" s="171">
        <v>8.7696192768382426E-3</v>
      </c>
      <c r="K1585" s="171">
        <v>1.0935337624458429E-2</v>
      </c>
      <c r="L1585" s="171">
        <v>10.919559804021929</v>
      </c>
      <c r="M1585" s="171">
        <v>10.890980281133089</v>
      </c>
      <c r="N1585" s="171">
        <v>15.91701974614163</v>
      </c>
      <c r="O1585" s="171">
        <v>23.096463881266232</v>
      </c>
      <c r="P1585" s="171">
        <v>33.30616036728739</v>
      </c>
      <c r="Q1585" s="171">
        <v>47.765860222740073</v>
      </c>
      <c r="R1585" s="171">
        <v>66.569110213770202</v>
      </c>
      <c r="S1585" s="171">
        <v>89.663495646423129</v>
      </c>
      <c r="T1585" s="171">
        <v>120.09471910811899</v>
      </c>
      <c r="U1585" s="172">
        <v>0.40903707276456402</v>
      </c>
    </row>
    <row r="1586" spans="1:21" x14ac:dyDescent="0.15">
      <c r="A1586" s="110" t="s">
        <v>33</v>
      </c>
      <c r="B1586" s="110" t="s">
        <v>210</v>
      </c>
      <c r="C1586" s="110" t="s">
        <v>515</v>
      </c>
      <c r="D1586" s="110" t="s">
        <v>515</v>
      </c>
      <c r="E1586" s="110" t="s">
        <v>18</v>
      </c>
      <c r="F1586" s="110" t="s">
        <v>18</v>
      </c>
      <c r="G1586" s="171">
        <v>1.281985895605728</v>
      </c>
      <c r="H1586" s="171">
        <v>7.1253155155033756</v>
      </c>
      <c r="I1586" s="171">
        <v>10.539408769956291</v>
      </c>
      <c r="J1586" s="171">
        <v>13.255279536941</v>
      </c>
      <c r="K1586" s="171">
        <v>34.993080398266983</v>
      </c>
      <c r="L1586" s="171">
        <v>51.816092976128033</v>
      </c>
      <c r="M1586" s="171">
        <v>87.040801447617127</v>
      </c>
      <c r="N1586" s="171">
        <v>134.76104684141649</v>
      </c>
      <c r="O1586" s="171">
        <v>206.34101658674771</v>
      </c>
      <c r="P1586" s="171">
        <v>314.63885875677028</v>
      </c>
      <c r="Q1586" s="171">
        <v>478.8256176938051</v>
      </c>
      <c r="R1586" s="171">
        <v>701.81605408176949</v>
      </c>
      <c r="S1586" s="171">
        <v>999.67177623032717</v>
      </c>
      <c r="T1586" s="171">
        <v>1414.8680037820859</v>
      </c>
      <c r="U1586" s="172">
        <v>0.48935766999088021</v>
      </c>
    </row>
    <row r="1587" spans="1:21" x14ac:dyDescent="0.15">
      <c r="A1587" s="110" t="s">
        <v>33</v>
      </c>
      <c r="B1587" s="110" t="s">
        <v>212</v>
      </c>
      <c r="C1587" s="110" t="s">
        <v>515</v>
      </c>
      <c r="D1587" s="110" t="s">
        <v>515</v>
      </c>
      <c r="E1587" s="110" t="s">
        <v>18</v>
      </c>
      <c r="F1587" s="110" t="s">
        <v>18</v>
      </c>
      <c r="G1587" s="171">
        <v>0</v>
      </c>
      <c r="H1587" s="171">
        <v>0</v>
      </c>
      <c r="I1587" s="171">
        <v>0</v>
      </c>
      <c r="J1587" s="171">
        <v>5.4810120480239019E-2</v>
      </c>
      <c r="K1587" s="171">
        <v>5.4676688122292157E-2</v>
      </c>
      <c r="L1587" s="171">
        <v>5.4543255764345301E-2</v>
      </c>
      <c r="M1587" s="171">
        <v>5.4400500904760708E-2</v>
      </c>
      <c r="N1587" s="171">
        <v>7.828347513826249E-2</v>
      </c>
      <c r="O1587" s="171">
        <v>0.1123704875561136</v>
      </c>
      <c r="P1587" s="171">
        <v>0.16082747195315761</v>
      </c>
      <c r="Q1587" s="171">
        <v>0.2295321771085059</v>
      </c>
      <c r="R1587" s="171">
        <v>0.31784167189986279</v>
      </c>
      <c r="S1587" s="171">
        <v>0.42769049576551299</v>
      </c>
      <c r="T1587" s="171">
        <v>0.57229481933137605</v>
      </c>
      <c r="U1587" s="172">
        <v>0.39959511036627521</v>
      </c>
    </row>
    <row r="1588" spans="1:21" x14ac:dyDescent="0.15">
      <c r="A1588" s="110" t="s">
        <v>33</v>
      </c>
      <c r="B1588" s="110" t="s">
        <v>215</v>
      </c>
      <c r="C1588" s="110" t="s">
        <v>515</v>
      </c>
      <c r="D1588" s="110" t="s">
        <v>515</v>
      </c>
      <c r="E1588" s="110" t="s">
        <v>18</v>
      </c>
      <c r="F1588" s="110" t="s">
        <v>18</v>
      </c>
      <c r="G1588" s="171">
        <v>0.85796988879039682</v>
      </c>
      <c r="H1588" s="171">
        <v>1.200733744040662</v>
      </c>
      <c r="I1588" s="171">
        <v>2.318406224416989</v>
      </c>
      <c r="J1588" s="171">
        <v>15.11663122844992</v>
      </c>
      <c r="K1588" s="171">
        <v>33.768322584327628</v>
      </c>
      <c r="L1588" s="171">
        <v>120.8896720760949</v>
      </c>
      <c r="M1588" s="171">
        <v>176.25762293142469</v>
      </c>
      <c r="N1588" s="171">
        <v>243.0438846696772</v>
      </c>
      <c r="O1588" s="171">
        <v>321.9583845482253</v>
      </c>
      <c r="P1588" s="171">
        <v>425.59084820278389</v>
      </c>
      <c r="Q1588" s="171">
        <v>560.08378427095579</v>
      </c>
      <c r="R1588" s="171">
        <v>735.67488540184854</v>
      </c>
      <c r="S1588" s="171">
        <v>964.44519889033234</v>
      </c>
      <c r="T1588" s="171">
        <v>1257.784763750383</v>
      </c>
      <c r="U1588" s="172">
        <v>0.32410562812684929</v>
      </c>
    </row>
    <row r="1589" spans="1:21" x14ac:dyDescent="0.15">
      <c r="A1589" s="110" t="s">
        <v>33</v>
      </c>
      <c r="B1589" s="110" t="s">
        <v>155</v>
      </c>
      <c r="C1589" s="110" t="s">
        <v>515</v>
      </c>
      <c r="D1589" s="110" t="s">
        <v>515</v>
      </c>
      <c r="E1589" s="110" t="s">
        <v>18</v>
      </c>
      <c r="F1589" s="110" t="s">
        <v>18</v>
      </c>
      <c r="G1589" s="171">
        <v>49.863223668305409</v>
      </c>
      <c r="H1589" s="171">
        <v>63.356985109388482</v>
      </c>
      <c r="I1589" s="171">
        <v>71.976442738189093</v>
      </c>
      <c r="J1589" s="171">
        <v>87.782732344378886</v>
      </c>
      <c r="K1589" s="171">
        <v>165.35963320547671</v>
      </c>
      <c r="L1589" s="171">
        <v>222.12316657279609</v>
      </c>
      <c r="M1589" s="171">
        <v>274.80096621403129</v>
      </c>
      <c r="N1589" s="171">
        <v>431.11127383051019</v>
      </c>
      <c r="O1589" s="171">
        <v>654.24591935714739</v>
      </c>
      <c r="P1589" s="171">
        <v>969.50316048056879</v>
      </c>
      <c r="Q1589" s="171">
        <v>1434.641827843569</v>
      </c>
      <c r="R1589" s="171">
        <v>2111.1183863599149</v>
      </c>
      <c r="S1589" s="171">
        <v>3091.4614513923561</v>
      </c>
      <c r="T1589" s="171">
        <v>4497.551917658182</v>
      </c>
      <c r="U1589" s="172">
        <v>0.49081090687391971</v>
      </c>
    </row>
    <row r="1590" spans="1:21" x14ac:dyDescent="0.15">
      <c r="A1590" s="110" t="s">
        <v>33</v>
      </c>
      <c r="B1590" s="110" t="s">
        <v>219</v>
      </c>
      <c r="C1590" s="110" t="s">
        <v>515</v>
      </c>
      <c r="D1590" s="110" t="s">
        <v>515</v>
      </c>
      <c r="E1590" s="110" t="s">
        <v>18</v>
      </c>
      <c r="F1590" s="110" t="s">
        <v>18</v>
      </c>
      <c r="G1590" s="171">
        <v>10.614754878947339</v>
      </c>
      <c r="H1590" s="171">
        <v>29.602311002975849</v>
      </c>
      <c r="I1590" s="171">
        <v>53.636492817495423</v>
      </c>
      <c r="J1590" s="171">
        <v>77.123320527744312</v>
      </c>
      <c r="K1590" s="171">
        <v>120.84641608789011</v>
      </c>
      <c r="L1590" s="171">
        <v>140.18707596552031</v>
      </c>
      <c r="M1590" s="171">
        <v>404.20660182255301</v>
      </c>
      <c r="N1590" s="171">
        <v>577.16975873322986</v>
      </c>
      <c r="O1590" s="171">
        <v>812.09627458216801</v>
      </c>
      <c r="P1590" s="171">
        <v>1141.3842768287029</v>
      </c>
      <c r="Q1590" s="171">
        <v>1587.8527127475661</v>
      </c>
      <c r="R1590" s="171">
        <v>2139.5819216273062</v>
      </c>
      <c r="S1590" s="171">
        <v>2821.7466157827021</v>
      </c>
      <c r="T1590" s="171">
        <v>3701.7397395088401</v>
      </c>
      <c r="U1590" s="172">
        <v>0.3721460953917477</v>
      </c>
    </row>
    <row r="1591" spans="1:21" x14ac:dyDescent="0.15">
      <c r="A1591" s="110" t="s">
        <v>33</v>
      </c>
      <c r="B1591" s="110" t="s">
        <v>113</v>
      </c>
      <c r="C1591" s="110" t="s">
        <v>515</v>
      </c>
      <c r="D1591" s="110" t="s">
        <v>509</v>
      </c>
      <c r="E1591" s="110" t="s">
        <v>18</v>
      </c>
      <c r="F1591" s="110" t="s">
        <v>41</v>
      </c>
      <c r="G1591" s="171">
        <v>29.875750319468651</v>
      </c>
      <c r="H1591" s="171">
        <v>131.85660239752789</v>
      </c>
      <c r="I1591" s="171">
        <v>148.23484829104291</v>
      </c>
      <c r="J1591" s="171">
        <v>148.70163903433601</v>
      </c>
      <c r="K1591" s="171">
        <v>104.81738248114119</v>
      </c>
      <c r="L1591" s="171">
        <v>226.96295254271141</v>
      </c>
      <c r="M1591" s="171">
        <v>319.39940731947382</v>
      </c>
      <c r="N1591" s="171">
        <v>443.35501365927792</v>
      </c>
      <c r="O1591" s="171">
        <v>609.08163686261787</v>
      </c>
      <c r="P1591" s="171">
        <v>828.8264270957053</v>
      </c>
      <c r="Q1591" s="171">
        <v>1118.111825439036</v>
      </c>
      <c r="R1591" s="171">
        <v>1496.6485513742821</v>
      </c>
      <c r="S1591" s="171">
        <v>1966.601086536846</v>
      </c>
      <c r="T1591" s="171">
        <v>2535.2217946187729</v>
      </c>
      <c r="U1591" s="172">
        <v>0.34439218462013788</v>
      </c>
    </row>
    <row r="1592" spans="1:21" x14ac:dyDescent="0.15">
      <c r="A1592" s="110" t="s">
        <v>33</v>
      </c>
      <c r="B1592" s="110" t="s">
        <v>67</v>
      </c>
      <c r="C1592" s="110" t="s">
        <v>515</v>
      </c>
      <c r="D1592" s="110" t="s">
        <v>515</v>
      </c>
      <c r="E1592" s="110" t="s">
        <v>18</v>
      </c>
      <c r="F1592" s="110" t="s">
        <v>18</v>
      </c>
      <c r="G1592" s="171">
        <v>11.55554039406886</v>
      </c>
      <c r="H1592" s="171">
        <v>0.51219263460132791</v>
      </c>
      <c r="I1592" s="171">
        <v>41.671142614102969</v>
      </c>
      <c r="J1592" s="171">
        <v>112.90997577791551</v>
      </c>
      <c r="K1592" s="171">
        <v>152.245762568375</v>
      </c>
      <c r="L1592" s="171">
        <v>317.57016953027693</v>
      </c>
      <c r="M1592" s="171">
        <v>640.36248488232411</v>
      </c>
      <c r="N1592" s="171">
        <v>899.43644822323836</v>
      </c>
      <c r="O1592" s="171">
        <v>1258.503254618666</v>
      </c>
      <c r="P1592" s="171">
        <v>1751.1538180024841</v>
      </c>
      <c r="Q1592" s="171">
        <v>2422.441427057609</v>
      </c>
      <c r="R1592" s="171">
        <v>3329.1218309546339</v>
      </c>
      <c r="S1592" s="171">
        <v>4545.7052372823446</v>
      </c>
      <c r="T1592" s="171">
        <v>6171.0618733623151</v>
      </c>
      <c r="U1592" s="172">
        <v>0.38217171995780957</v>
      </c>
    </row>
    <row r="1593" spans="1:21" x14ac:dyDescent="0.15">
      <c r="A1593" s="110" t="s">
        <v>33</v>
      </c>
      <c r="B1593" s="110" t="s">
        <v>97</v>
      </c>
      <c r="C1593" s="110" t="s">
        <v>515</v>
      </c>
      <c r="D1593" s="110" t="s">
        <v>509</v>
      </c>
      <c r="E1593" s="110" t="s">
        <v>18</v>
      </c>
      <c r="F1593" s="110" t="s">
        <v>41</v>
      </c>
      <c r="G1593" s="171">
        <v>22.084167021631831</v>
      </c>
      <c r="H1593" s="171">
        <v>55.074476838852462</v>
      </c>
      <c r="I1593" s="171">
        <v>43.950828898900269</v>
      </c>
      <c r="J1593" s="171">
        <v>10.9620240960478</v>
      </c>
      <c r="K1593" s="171">
        <v>32.806012873375288</v>
      </c>
      <c r="L1593" s="171">
        <v>21.817302305738121</v>
      </c>
      <c r="M1593" s="171">
        <v>21.760200361904278</v>
      </c>
      <c r="N1593" s="171">
        <v>29.761365884823672</v>
      </c>
      <c r="O1593" s="171">
        <v>40.498630483698321</v>
      </c>
      <c r="P1593" s="171">
        <v>54.776384924722073</v>
      </c>
      <c r="Q1593" s="171">
        <v>73.665097544861553</v>
      </c>
      <c r="R1593" s="171">
        <v>98.535925771879477</v>
      </c>
      <c r="S1593" s="171">
        <v>131.15544826576999</v>
      </c>
      <c r="T1593" s="171">
        <v>173.6273569383147</v>
      </c>
      <c r="U1593" s="172">
        <v>0.3453979203672477</v>
      </c>
    </row>
    <row r="1594" spans="1:21" x14ac:dyDescent="0.15">
      <c r="A1594" s="110" t="s">
        <v>33</v>
      </c>
      <c r="B1594" s="110" t="s">
        <v>229</v>
      </c>
      <c r="C1594" s="110" t="s">
        <v>515</v>
      </c>
      <c r="D1594" s="110" t="s">
        <v>515</v>
      </c>
      <c r="E1594" s="110" t="s">
        <v>18</v>
      </c>
      <c r="F1594" s="110" t="s">
        <v>18</v>
      </c>
      <c r="G1594" s="171">
        <v>0</v>
      </c>
      <c r="H1594" s="171">
        <v>0</v>
      </c>
      <c r="I1594" s="171">
        <v>0</v>
      </c>
      <c r="J1594" s="171">
        <v>0</v>
      </c>
      <c r="K1594" s="171">
        <v>10.93533762445843</v>
      </c>
      <c r="L1594" s="171">
        <v>21.817302305738121</v>
      </c>
      <c r="M1594" s="171">
        <v>21.760200361904278</v>
      </c>
      <c r="N1594" s="171">
        <v>31.178951805027431</v>
      </c>
      <c r="O1594" s="171">
        <v>44.556889472887462</v>
      </c>
      <c r="P1594" s="171">
        <v>63.449100127655477</v>
      </c>
      <c r="Q1594" s="171">
        <v>90.175225059230186</v>
      </c>
      <c r="R1594" s="171">
        <v>124.54465111174579</v>
      </c>
      <c r="S1594" s="171">
        <v>167.10038733293621</v>
      </c>
      <c r="T1594" s="171">
        <v>222.95622339698841</v>
      </c>
      <c r="U1594" s="172">
        <v>0.39432894881032171</v>
      </c>
    </row>
    <row r="1595" spans="1:21" x14ac:dyDescent="0.15">
      <c r="A1595" s="110" t="s">
        <v>33</v>
      </c>
      <c r="B1595" s="110" t="s">
        <v>116</v>
      </c>
      <c r="C1595" s="110" t="s">
        <v>515</v>
      </c>
      <c r="D1595" s="110" t="s">
        <v>511</v>
      </c>
      <c r="E1595" s="110" t="s">
        <v>18</v>
      </c>
      <c r="F1595" s="110" t="s">
        <v>2</v>
      </c>
      <c r="G1595" s="171">
        <v>5.3112421687024556</v>
      </c>
      <c r="H1595" s="171">
        <v>16.825252674269429</v>
      </c>
      <c r="I1595" s="171">
        <v>17.26168805004308</v>
      </c>
      <c r="J1595" s="171">
        <v>42.18998375804437</v>
      </c>
      <c r="K1595" s="171">
        <v>74.031869460016352</v>
      </c>
      <c r="L1595" s="171">
        <v>121.050068736207</v>
      </c>
      <c r="M1595" s="171">
        <v>107.7032996249502</v>
      </c>
      <c r="N1595" s="171">
        <v>154.2532067292081</v>
      </c>
      <c r="O1595" s="171">
        <v>219.59183134243841</v>
      </c>
      <c r="P1595" s="171">
        <v>310.82171909074151</v>
      </c>
      <c r="Q1595" s="171">
        <v>437.58091027485239</v>
      </c>
      <c r="R1595" s="171">
        <v>585.32183575851423</v>
      </c>
      <c r="S1595" s="171">
        <v>777.66527012532083</v>
      </c>
      <c r="T1595" s="171">
        <v>1027.601686536007</v>
      </c>
      <c r="U1595" s="172">
        <v>0.38020074376286378</v>
      </c>
    </row>
    <row r="1596" spans="1:21" x14ac:dyDescent="0.15">
      <c r="A1596" s="110" t="s">
        <v>33</v>
      </c>
      <c r="B1596" s="110" t="s">
        <v>34</v>
      </c>
      <c r="C1596" s="110" t="s">
        <v>515</v>
      </c>
      <c r="D1596" s="110" t="s">
        <v>509</v>
      </c>
      <c r="E1596" s="110" t="s">
        <v>18</v>
      </c>
      <c r="F1596" s="110" t="s">
        <v>41</v>
      </c>
      <c r="G1596" s="171">
        <v>0</v>
      </c>
      <c r="H1596" s="171">
        <v>0</v>
      </c>
      <c r="I1596" s="171">
        <v>0</v>
      </c>
      <c r="J1596" s="171">
        <v>0</v>
      </c>
      <c r="K1596" s="171">
        <v>10.93533762445843</v>
      </c>
      <c r="L1596" s="171">
        <v>10.90865115286906</v>
      </c>
      <c r="M1596" s="171">
        <v>108.8010018095214</v>
      </c>
      <c r="N1596" s="171">
        <v>156.84853159837701</v>
      </c>
      <c r="O1596" s="171">
        <v>224.66960929344091</v>
      </c>
      <c r="P1596" s="171">
        <v>319.87017969067358</v>
      </c>
      <c r="Q1596" s="171">
        <v>452.81264950385042</v>
      </c>
      <c r="R1596" s="171">
        <v>637.56985982772596</v>
      </c>
      <c r="S1596" s="171">
        <v>873.35172125407075</v>
      </c>
      <c r="T1596" s="171">
        <v>1156.168142794932</v>
      </c>
      <c r="U1596" s="172">
        <v>0.40160898234505588</v>
      </c>
    </row>
    <row r="1597" spans="1:21" x14ac:dyDescent="0.15">
      <c r="A1597" s="110" t="s">
        <v>33</v>
      </c>
      <c r="B1597" s="110" t="s">
        <v>71</v>
      </c>
      <c r="C1597" s="110" t="s">
        <v>515</v>
      </c>
      <c r="D1597" s="110" t="s">
        <v>515</v>
      </c>
      <c r="E1597" s="110" t="s">
        <v>18</v>
      </c>
      <c r="F1597" s="110" t="s">
        <v>18</v>
      </c>
      <c r="G1597" s="171">
        <v>19.064157181423681</v>
      </c>
      <c r="H1597" s="171">
        <v>30.63242401776974</v>
      </c>
      <c r="I1597" s="171">
        <v>44.543066318312952</v>
      </c>
      <c r="J1597" s="171">
        <v>33.481310196558802</v>
      </c>
      <c r="K1597" s="171">
        <v>57.584394396635652</v>
      </c>
      <c r="L1597" s="171">
        <v>24.717912647285999</v>
      </c>
      <c r="M1597" s="171">
        <v>44.781404334780923</v>
      </c>
      <c r="N1597" s="171">
        <v>67.790498012546536</v>
      </c>
      <c r="O1597" s="171">
        <v>101.97807168170441</v>
      </c>
      <c r="P1597" s="171">
        <v>152.6935421222642</v>
      </c>
      <c r="Q1597" s="171">
        <v>227.54388732179359</v>
      </c>
      <c r="R1597" s="171">
        <v>337.90927812054628</v>
      </c>
      <c r="S1597" s="171">
        <v>487.6673310385471</v>
      </c>
      <c r="T1597" s="171">
        <v>680.28911342950914</v>
      </c>
      <c r="U1597" s="172">
        <v>0.47502506986938903</v>
      </c>
    </row>
    <row r="1598" spans="1:21" x14ac:dyDescent="0.15">
      <c r="A1598" s="110" t="s">
        <v>33</v>
      </c>
      <c r="B1598" s="110" t="s">
        <v>156</v>
      </c>
      <c r="C1598" s="110" t="s">
        <v>515</v>
      </c>
      <c r="D1598" s="110" t="s">
        <v>515</v>
      </c>
      <c r="E1598" s="110" t="s">
        <v>18</v>
      </c>
      <c r="F1598" s="110" t="s">
        <v>18</v>
      </c>
      <c r="G1598" s="171">
        <v>0.17115229441764671</v>
      </c>
      <c r="H1598" s="171">
        <v>0</v>
      </c>
      <c r="I1598" s="171">
        <v>0</v>
      </c>
      <c r="J1598" s="171">
        <v>0</v>
      </c>
      <c r="K1598" s="171">
        <v>0</v>
      </c>
      <c r="L1598" s="171">
        <v>0</v>
      </c>
      <c r="M1598" s="171">
        <v>10.880100180952139</v>
      </c>
      <c r="N1598" s="171">
        <v>16.41373371291505</v>
      </c>
      <c r="O1598" s="171">
        <v>24.622259387753601</v>
      </c>
      <c r="P1598" s="171">
        <v>36.747619984957367</v>
      </c>
      <c r="Q1598" s="171">
        <v>54.591584350685537</v>
      </c>
      <c r="R1598" s="171">
        <v>80.759827112221444</v>
      </c>
      <c r="S1598" s="171">
        <v>119.0135400336688</v>
      </c>
      <c r="T1598" s="171">
        <v>174.31113727512351</v>
      </c>
      <c r="U1598" s="172">
        <v>0.48627403822691018</v>
      </c>
    </row>
    <row r="1599" spans="1:21" x14ac:dyDescent="0.15">
      <c r="A1599" s="110" t="s">
        <v>33</v>
      </c>
      <c r="B1599" s="110" t="s">
        <v>81</v>
      </c>
      <c r="C1599" s="110" t="s">
        <v>515</v>
      </c>
      <c r="D1599" s="110" t="s">
        <v>509</v>
      </c>
      <c r="E1599" s="110" t="s">
        <v>18</v>
      </c>
      <c r="F1599" s="110" t="s">
        <v>41</v>
      </c>
      <c r="G1599" s="171">
        <v>725.90987055881271</v>
      </c>
      <c r="H1599" s="171">
        <v>1469.512761167402</v>
      </c>
      <c r="I1599" s="171">
        <v>1807.31015410751</v>
      </c>
      <c r="J1599" s="171">
        <v>3205.790471977542</v>
      </c>
      <c r="K1599" s="171">
        <v>3901.2348541161541</v>
      </c>
      <c r="L1599" s="171">
        <v>5916.7166934802826</v>
      </c>
      <c r="M1599" s="171">
        <v>8156.0759462660208</v>
      </c>
      <c r="N1599" s="171">
        <v>11605.07718428459</v>
      </c>
      <c r="O1599" s="171">
        <v>16431.401230053969</v>
      </c>
      <c r="P1599" s="171">
        <v>23052.438239965009</v>
      </c>
      <c r="Q1599" s="171">
        <v>31683.934277379922</v>
      </c>
      <c r="R1599" s="171">
        <v>43286.202377486683</v>
      </c>
      <c r="S1599" s="171">
        <v>58789.631338902007</v>
      </c>
      <c r="T1599" s="171">
        <v>79360.934009954974</v>
      </c>
      <c r="U1599" s="172">
        <v>0.38407870585817427</v>
      </c>
    </row>
    <row r="1600" spans="1:21" x14ac:dyDescent="0.15">
      <c r="A1600" s="110" t="s">
        <v>33</v>
      </c>
      <c r="B1600" s="110" t="s">
        <v>100</v>
      </c>
      <c r="C1600" s="110" t="s">
        <v>515</v>
      </c>
      <c r="D1600" s="110" t="s">
        <v>44</v>
      </c>
      <c r="E1600" s="110" t="s">
        <v>18</v>
      </c>
      <c r="F1600" s="110" t="s">
        <v>44</v>
      </c>
      <c r="G1600" s="171">
        <v>0</v>
      </c>
      <c r="H1600" s="171">
        <v>0</v>
      </c>
      <c r="I1600" s="171">
        <v>0.32963121674175211</v>
      </c>
      <c r="J1600" s="171">
        <v>0.32886072288143409</v>
      </c>
      <c r="K1600" s="171">
        <v>0.3280601287337529</v>
      </c>
      <c r="L1600" s="171">
        <v>109.4137710632767</v>
      </c>
      <c r="M1600" s="171">
        <v>110.2154148330452</v>
      </c>
      <c r="N1600" s="171">
        <v>158.88756250915591</v>
      </c>
      <c r="O1600" s="171">
        <v>227.5903142142557</v>
      </c>
      <c r="P1600" s="171">
        <v>324.02849202665237</v>
      </c>
      <c r="Q1600" s="171">
        <v>458.69921394740061</v>
      </c>
      <c r="R1600" s="171">
        <v>645.85826800548659</v>
      </c>
      <c r="S1600" s="171">
        <v>899.42698303574173</v>
      </c>
      <c r="T1600" s="171">
        <v>1190.6873247617541</v>
      </c>
      <c r="U1600" s="172">
        <v>0.40491733147898912</v>
      </c>
    </row>
    <row r="1601" spans="1:21" x14ac:dyDescent="0.15">
      <c r="A1601" s="110" t="s">
        <v>33</v>
      </c>
      <c r="B1601" s="110" t="s">
        <v>239</v>
      </c>
      <c r="C1601" s="110" t="s">
        <v>515</v>
      </c>
      <c r="D1601" s="110" t="s">
        <v>515</v>
      </c>
      <c r="E1601" s="110" t="s">
        <v>18</v>
      </c>
      <c r="F1601" s="110" t="s">
        <v>18</v>
      </c>
      <c r="G1601" s="171">
        <v>20.690986780907931</v>
      </c>
      <c r="H1601" s="171">
        <v>7.498599178099119</v>
      </c>
      <c r="I1601" s="171">
        <v>66.328489203855909</v>
      </c>
      <c r="J1601" s="171">
        <v>84.860770368488943</v>
      </c>
      <c r="K1601" s="171">
        <v>99.744461430665893</v>
      </c>
      <c r="L1601" s="171">
        <v>118.8788843579031</v>
      </c>
      <c r="M1601" s="171">
        <v>194.7102728383195</v>
      </c>
      <c r="N1601" s="171">
        <v>279.72372960870422</v>
      </c>
      <c r="O1601" s="171">
        <v>394.35494554873588</v>
      </c>
      <c r="P1601" s="171">
        <v>552.8444824045157</v>
      </c>
      <c r="Q1601" s="171">
        <v>771.39317608830822</v>
      </c>
      <c r="R1601" s="171">
        <v>1070.402148002825</v>
      </c>
      <c r="S1601" s="171">
        <v>1479.7872567743991</v>
      </c>
      <c r="T1601" s="171">
        <v>2033.5545993080129</v>
      </c>
      <c r="U1601" s="172">
        <v>0.39814567815952923</v>
      </c>
    </row>
    <row r="1602" spans="1:21" x14ac:dyDescent="0.15">
      <c r="A1602" s="110" t="s">
        <v>33</v>
      </c>
      <c r="B1602" s="110" t="s">
        <v>154</v>
      </c>
      <c r="C1602" s="110" t="s">
        <v>515</v>
      </c>
      <c r="D1602" s="110" t="s">
        <v>515</v>
      </c>
      <c r="E1602" s="110" t="s">
        <v>18</v>
      </c>
      <c r="F1602" s="110" t="s">
        <v>18</v>
      </c>
      <c r="G1602" s="171">
        <v>100.0357555662368</v>
      </c>
      <c r="H1602" s="171">
        <v>110.3603295198124</v>
      </c>
      <c r="I1602" s="171">
        <v>350.47525327470561</v>
      </c>
      <c r="J1602" s="171">
        <v>318.93347126740542</v>
      </c>
      <c r="K1602" s="171">
        <v>361.57821390552931</v>
      </c>
      <c r="L1602" s="171">
        <v>540.69466760352441</v>
      </c>
      <c r="M1602" s="171">
        <v>606.99341061193422</v>
      </c>
      <c r="N1602" s="171">
        <v>789.94114429648073</v>
      </c>
      <c r="O1602" s="171">
        <v>1030.348480605458</v>
      </c>
      <c r="P1602" s="171">
        <v>1363.873124622527</v>
      </c>
      <c r="Q1602" s="171">
        <v>1850.422093232705</v>
      </c>
      <c r="R1602" s="171">
        <v>2497.9925282740219</v>
      </c>
      <c r="S1602" s="171">
        <v>3363.3450640521119</v>
      </c>
      <c r="T1602" s="171">
        <v>4503.1352536193544</v>
      </c>
      <c r="U1602" s="172">
        <v>0.3314749560418746</v>
      </c>
    </row>
    <row r="1603" spans="1:21" x14ac:dyDescent="0.15">
      <c r="A1603" s="110" t="s">
        <v>472</v>
      </c>
      <c r="B1603" s="110" t="s">
        <v>21</v>
      </c>
      <c r="C1603" s="110" t="s">
        <v>511</v>
      </c>
      <c r="D1603" s="110" t="s">
        <v>511</v>
      </c>
      <c r="E1603" s="110" t="s">
        <v>2</v>
      </c>
      <c r="F1603" s="110" t="s">
        <v>2</v>
      </c>
      <c r="G1603" s="171">
        <v>1583.7239977522111</v>
      </c>
      <c r="H1603" s="171">
        <v>1817.4974823245309</v>
      </c>
      <c r="I1603" s="171">
        <v>2517.7027235022661</v>
      </c>
      <c r="J1603" s="171">
        <v>3690.90943323894</v>
      </c>
      <c r="K1603" s="171">
        <v>4678.3962208024504</v>
      </c>
      <c r="L1603" s="171">
        <v>6470.6377810095837</v>
      </c>
      <c r="M1603" s="171">
        <v>7484.3552136046774</v>
      </c>
      <c r="N1603" s="171">
        <v>10063.94781640369</v>
      </c>
      <c r="O1603" s="171">
        <v>13454.120304405549</v>
      </c>
      <c r="P1603" s="171">
        <v>17661.2503366044</v>
      </c>
      <c r="Q1603" s="171">
        <v>22874.28814387746</v>
      </c>
      <c r="R1603" s="171">
        <v>29502.243879439149</v>
      </c>
      <c r="S1603" s="171">
        <v>37893.647467714123</v>
      </c>
      <c r="T1603" s="171">
        <v>48373.814197392792</v>
      </c>
      <c r="U1603" s="172">
        <v>0.30550764724616197</v>
      </c>
    </row>
    <row r="1604" spans="1:21" x14ac:dyDescent="0.15">
      <c r="A1604" s="110" t="s">
        <v>472</v>
      </c>
      <c r="B1604" s="110" t="s">
        <v>31</v>
      </c>
      <c r="C1604" s="110" t="s">
        <v>511</v>
      </c>
      <c r="D1604" s="110" t="s">
        <v>509</v>
      </c>
      <c r="E1604" s="110" t="s">
        <v>2</v>
      </c>
      <c r="F1604" s="110" t="s">
        <v>41</v>
      </c>
      <c r="G1604" s="171">
        <v>22.084167021631831</v>
      </c>
      <c r="H1604" s="171">
        <v>22.029790735540981</v>
      </c>
      <c r="I1604" s="171">
        <v>23.07418517192264</v>
      </c>
      <c r="J1604" s="171">
        <v>23.02025060170039</v>
      </c>
      <c r="K1604" s="171">
        <v>22.964209011362701</v>
      </c>
      <c r="L1604" s="171">
        <v>44.725469726763137</v>
      </c>
      <c r="M1604" s="171">
        <v>56.576520940951127</v>
      </c>
      <c r="N1604" s="171">
        <v>75.826046467110729</v>
      </c>
      <c r="O1604" s="171">
        <v>98.344278156915777</v>
      </c>
      <c r="P1604" s="171">
        <v>127.0913441528572</v>
      </c>
      <c r="Q1604" s="171">
        <v>163.82125494030629</v>
      </c>
      <c r="R1604" s="171">
        <v>210.73986580713839</v>
      </c>
      <c r="S1604" s="171">
        <v>270.62092583765963</v>
      </c>
      <c r="T1604" s="171">
        <v>345.81798515478812</v>
      </c>
      <c r="U1604" s="172">
        <v>0.29513758095480358</v>
      </c>
    </row>
    <row r="1605" spans="1:21" x14ac:dyDescent="0.15">
      <c r="A1605" s="110" t="s">
        <v>472</v>
      </c>
      <c r="B1605" s="110" t="s">
        <v>48</v>
      </c>
      <c r="C1605" s="110" t="s">
        <v>511</v>
      </c>
      <c r="D1605" s="110" t="s">
        <v>511</v>
      </c>
      <c r="E1605" s="110" t="s">
        <v>2</v>
      </c>
      <c r="F1605" s="110" t="s">
        <v>2</v>
      </c>
      <c r="G1605" s="171">
        <v>1.1042083510815921</v>
      </c>
      <c r="H1605" s="171">
        <v>1.101489536777049</v>
      </c>
      <c r="I1605" s="171">
        <v>1.098770722472507</v>
      </c>
      <c r="J1605" s="171">
        <v>6.5772144576286813</v>
      </c>
      <c r="K1605" s="171">
        <v>17.496540199133491</v>
      </c>
      <c r="L1605" s="171">
        <v>37.089413919754797</v>
      </c>
      <c r="M1605" s="171">
        <v>40.256370669522923</v>
      </c>
      <c r="N1605" s="171">
        <v>54.65646988358737</v>
      </c>
      <c r="O1605" s="171">
        <v>70.599958163534211</v>
      </c>
      <c r="P1605" s="171">
        <v>90.172500909982631</v>
      </c>
      <c r="Q1605" s="171">
        <v>114.76928519475889</v>
      </c>
      <c r="R1605" s="171">
        <v>145.64558239939299</v>
      </c>
      <c r="S1605" s="171">
        <v>184.34835968143079</v>
      </c>
      <c r="T1605" s="171">
        <v>232.25771065763971</v>
      </c>
      <c r="U1605" s="172">
        <v>0.28449863203431502</v>
      </c>
    </row>
    <row r="1606" spans="1:21" x14ac:dyDescent="0.15">
      <c r="A1606" s="110" t="s">
        <v>472</v>
      </c>
      <c r="B1606" s="110" t="s">
        <v>38</v>
      </c>
      <c r="C1606" s="110" t="s">
        <v>511</v>
      </c>
      <c r="D1606" s="110" t="s">
        <v>511</v>
      </c>
      <c r="E1606" s="110" t="s">
        <v>2</v>
      </c>
      <c r="F1606" s="110" t="s">
        <v>2</v>
      </c>
      <c r="G1606" s="171">
        <v>1821.3212393378101</v>
      </c>
      <c r="H1606" s="171">
        <v>2946.8507446142812</v>
      </c>
      <c r="I1606" s="171">
        <v>3944.334722101552</v>
      </c>
      <c r="J1606" s="171">
        <v>6018.1963793544892</v>
      </c>
      <c r="K1606" s="171">
        <v>9627.0437238569375</v>
      </c>
      <c r="L1606" s="171">
        <v>14648.76331938451</v>
      </c>
      <c r="M1606" s="171">
        <v>19026.35463035127</v>
      </c>
      <c r="N1606" s="171">
        <v>25671.275586071912</v>
      </c>
      <c r="O1606" s="171">
        <v>34161.669585103104</v>
      </c>
      <c r="P1606" s="171">
        <v>44856.806913381894</v>
      </c>
      <c r="Q1606" s="171">
        <v>58736.88455364851</v>
      </c>
      <c r="R1606" s="171">
        <v>76486.87938981448</v>
      </c>
      <c r="S1606" s="171">
        <v>99027.001341622046</v>
      </c>
      <c r="T1606" s="171">
        <v>127326.55839645769</v>
      </c>
      <c r="U1606" s="172">
        <v>0.31201146593665352</v>
      </c>
    </row>
    <row r="1607" spans="1:21" x14ac:dyDescent="0.15">
      <c r="A1607" s="110" t="s">
        <v>472</v>
      </c>
      <c r="B1607" s="110" t="s">
        <v>13</v>
      </c>
      <c r="C1607" s="110" t="s">
        <v>511</v>
      </c>
      <c r="D1607" s="110" t="s">
        <v>511</v>
      </c>
      <c r="E1607" s="110" t="s">
        <v>2</v>
      </c>
      <c r="F1607" s="110" t="s">
        <v>2</v>
      </c>
      <c r="G1607" s="171">
        <v>22.084167021631831</v>
      </c>
      <c r="H1607" s="171">
        <v>22.029790735540981</v>
      </c>
      <c r="I1607" s="171">
        <v>21.975414449450131</v>
      </c>
      <c r="J1607" s="171">
        <v>10.9620240960478</v>
      </c>
      <c r="K1607" s="171">
        <v>10.93533762445843</v>
      </c>
      <c r="L1607" s="171">
        <v>10.90865115286906</v>
      </c>
      <c r="M1607" s="171">
        <v>10.880100180952139</v>
      </c>
      <c r="N1607" s="171">
        <v>13.30429031417634</v>
      </c>
      <c r="O1607" s="171">
        <v>16.20741910475132</v>
      </c>
      <c r="P1607" s="171">
        <v>19.68807445421848</v>
      </c>
      <c r="Q1607" s="171">
        <v>23.860597440087641</v>
      </c>
      <c r="R1607" s="171">
        <v>29.464935513872049</v>
      </c>
      <c r="S1607" s="171">
        <v>37.330951734764859</v>
      </c>
      <c r="T1607" s="171">
        <v>47.077679401024518</v>
      </c>
      <c r="U1607" s="172">
        <v>0.23277314396817281</v>
      </c>
    </row>
    <row r="1608" spans="1:21" x14ac:dyDescent="0.15">
      <c r="A1608" s="110" t="s">
        <v>472</v>
      </c>
      <c r="B1608" s="110" t="s">
        <v>113</v>
      </c>
      <c r="C1608" s="110" t="s">
        <v>511</v>
      </c>
      <c r="D1608" s="110" t="s">
        <v>509</v>
      </c>
      <c r="E1608" s="110" t="s">
        <v>2</v>
      </c>
      <c r="F1608" s="110" t="s">
        <v>41</v>
      </c>
      <c r="G1608" s="171">
        <v>0</v>
      </c>
      <c r="H1608" s="171">
        <v>0</v>
      </c>
      <c r="I1608" s="171">
        <v>0</v>
      </c>
      <c r="J1608" s="171">
        <v>0</v>
      </c>
      <c r="K1608" s="171">
        <v>10</v>
      </c>
      <c r="L1608" s="171">
        <v>0</v>
      </c>
      <c r="M1608" s="171">
        <v>100</v>
      </c>
      <c r="N1608" s="171">
        <v>136.02086435100469</v>
      </c>
      <c r="O1608" s="171">
        <v>182.46492605622049</v>
      </c>
      <c r="P1608" s="171">
        <v>241.52236257939671</v>
      </c>
      <c r="Q1608" s="171">
        <v>315.62319350614968</v>
      </c>
      <c r="R1608" s="171">
        <v>407.41526538928741</v>
      </c>
      <c r="S1608" s="171">
        <v>519.73190299872158</v>
      </c>
      <c r="T1608" s="171">
        <v>655.54970742985836</v>
      </c>
      <c r="U1608" s="172">
        <v>0.30815120875867258</v>
      </c>
    </row>
    <row r="1609" spans="1:21" x14ac:dyDescent="0.15">
      <c r="A1609" s="110" t="s">
        <v>472</v>
      </c>
      <c r="B1609" s="110" t="s">
        <v>95</v>
      </c>
      <c r="C1609" s="110" t="s">
        <v>511</v>
      </c>
      <c r="D1609" s="110" t="s">
        <v>511</v>
      </c>
      <c r="E1609" s="110" t="s">
        <v>2</v>
      </c>
      <c r="F1609" s="110" t="s">
        <v>2</v>
      </c>
      <c r="G1609" s="171">
        <v>13.802604388519899</v>
      </c>
      <c r="H1609" s="171">
        <v>16.522343051655739</v>
      </c>
      <c r="I1609" s="171">
        <v>5.4938536123625337</v>
      </c>
      <c r="J1609" s="171">
        <v>5.4810120480239011</v>
      </c>
      <c r="K1609" s="171">
        <v>5.4676688122292152</v>
      </c>
      <c r="L1609" s="171">
        <v>5.4543255764345302</v>
      </c>
      <c r="M1609" s="171">
        <v>0</v>
      </c>
      <c r="N1609" s="171">
        <v>5.4262231583959757</v>
      </c>
      <c r="O1609" s="171">
        <v>6.5477884242502471</v>
      </c>
      <c r="P1609" s="171">
        <v>7.8750551418701669</v>
      </c>
      <c r="Q1609" s="171">
        <v>9.4490983175351815</v>
      </c>
      <c r="R1609" s="171">
        <v>11.31673715752822</v>
      </c>
      <c r="S1609" s="171">
        <v>13.53172267502624</v>
      </c>
      <c r="T1609" s="171">
        <v>16.107503897449341</v>
      </c>
      <c r="U1609" s="172" t="s">
        <v>406</v>
      </c>
    </row>
    <row r="1610" spans="1:21" x14ac:dyDescent="0.15">
      <c r="A1610" s="110" t="s">
        <v>472</v>
      </c>
      <c r="B1610" s="110" t="s">
        <v>116</v>
      </c>
      <c r="C1610" s="110" t="s">
        <v>511</v>
      </c>
      <c r="D1610" s="110" t="s">
        <v>511</v>
      </c>
      <c r="E1610" s="110" t="s">
        <v>2</v>
      </c>
      <c r="F1610" s="110" t="s">
        <v>2</v>
      </c>
      <c r="G1610" s="171">
        <v>87.25420342953872</v>
      </c>
      <c r="H1610" s="171">
        <v>177.89056018949341</v>
      </c>
      <c r="I1610" s="171">
        <v>265.47605722985969</v>
      </c>
      <c r="J1610" s="171">
        <v>231.26454457488521</v>
      </c>
      <c r="K1610" s="171">
        <v>373.6998328874356</v>
      </c>
      <c r="L1610" s="171">
        <v>525.80182288672904</v>
      </c>
      <c r="M1610" s="171">
        <v>653.12490886665489</v>
      </c>
      <c r="N1610" s="171">
        <v>869.27495135324716</v>
      </c>
      <c r="O1610" s="171">
        <v>1112.66192295874</v>
      </c>
      <c r="P1610" s="171">
        <v>1419.223522528783</v>
      </c>
      <c r="Q1610" s="171">
        <v>1803.704679560416</v>
      </c>
      <c r="R1610" s="171">
        <v>2283.9487250603402</v>
      </c>
      <c r="S1610" s="171">
        <v>2881.3809842429491</v>
      </c>
      <c r="T1610" s="171">
        <v>3613.4150885018271</v>
      </c>
      <c r="U1610" s="172">
        <v>0.27682582489566882</v>
      </c>
    </row>
    <row r="1611" spans="1:21" x14ac:dyDescent="0.15">
      <c r="A1611" s="110" t="s">
        <v>472</v>
      </c>
      <c r="B1611" s="110" t="s">
        <v>80</v>
      </c>
      <c r="C1611" s="110" t="s">
        <v>511</v>
      </c>
      <c r="D1611" s="110" t="s">
        <v>511</v>
      </c>
      <c r="E1611" s="110" t="s">
        <v>2</v>
      </c>
      <c r="F1611" s="110" t="s">
        <v>2</v>
      </c>
      <c r="G1611" s="171">
        <v>57.895852263910022</v>
      </c>
      <c r="H1611" s="171">
        <v>83.658130318216891</v>
      </c>
      <c r="I1611" s="171">
        <v>74.507642690860692</v>
      </c>
      <c r="J1611" s="171">
        <v>105.13677310519449</v>
      </c>
      <c r="K1611" s="171">
        <v>104.77698119009899</v>
      </c>
      <c r="L1611" s="171">
        <v>127.631218488568</v>
      </c>
      <c r="M1611" s="171">
        <v>136.00125226190181</v>
      </c>
      <c r="N1611" s="171">
        <v>180.0661640629375</v>
      </c>
      <c r="O1611" s="171">
        <v>227.13755763004141</v>
      </c>
      <c r="P1611" s="171">
        <v>285.76828851721342</v>
      </c>
      <c r="Q1611" s="171">
        <v>358.84074696349512</v>
      </c>
      <c r="R1611" s="171">
        <v>449.87923280192678</v>
      </c>
      <c r="S1611" s="171">
        <v>563.21357994343862</v>
      </c>
      <c r="T1611" s="171">
        <v>701.96088004672072</v>
      </c>
      <c r="U1611" s="172">
        <v>0.26422474337217072</v>
      </c>
    </row>
    <row r="1612" spans="1:21" x14ac:dyDescent="0.15">
      <c r="A1612" s="110" t="s">
        <v>472</v>
      </c>
      <c r="B1612" s="110" t="s">
        <v>81</v>
      </c>
      <c r="C1612" s="110" t="s">
        <v>511</v>
      </c>
      <c r="D1612" s="110" t="s">
        <v>509</v>
      </c>
      <c r="E1612" s="110" t="s">
        <v>2</v>
      </c>
      <c r="F1612" s="110" t="s">
        <v>41</v>
      </c>
      <c r="G1612" s="171">
        <v>50.793584149753222</v>
      </c>
      <c r="H1612" s="171">
        <v>50.668518691744268</v>
      </c>
      <c r="I1612" s="171">
        <v>56.037306846097849</v>
      </c>
      <c r="J1612" s="171">
        <v>1.09620240960478</v>
      </c>
      <c r="K1612" s="171">
        <v>1.093533762445843</v>
      </c>
      <c r="L1612" s="171">
        <v>1.090865115286906</v>
      </c>
      <c r="M1612" s="171">
        <v>1.0880100180952139</v>
      </c>
      <c r="N1612" s="171">
        <v>1.4578071717034531</v>
      </c>
      <c r="O1612" s="171">
        <v>1.8922144699403529</v>
      </c>
      <c r="P1612" s="171">
        <v>2.4490463977211401</v>
      </c>
      <c r="Q1612" s="171">
        <v>3.1625905495615081</v>
      </c>
      <c r="R1612" s="171">
        <v>4.0761647013071016</v>
      </c>
      <c r="S1612" s="171">
        <v>5.2416435664599961</v>
      </c>
      <c r="T1612" s="171">
        <v>6.7072684393400719</v>
      </c>
      <c r="U1612" s="172">
        <v>0.29671544839519332</v>
      </c>
    </row>
    <row r="1613" spans="1:21" x14ac:dyDescent="0.15">
      <c r="A1613" s="110" t="s">
        <v>472</v>
      </c>
      <c r="B1613" s="110" t="s">
        <v>100</v>
      </c>
      <c r="C1613" s="110" t="s">
        <v>511</v>
      </c>
      <c r="D1613" s="110" t="s">
        <v>44</v>
      </c>
      <c r="E1613" s="110" t="s">
        <v>2</v>
      </c>
      <c r="F1613" s="110" t="s">
        <v>44</v>
      </c>
      <c r="G1613" s="171">
        <v>898.09750357805069</v>
      </c>
      <c r="H1613" s="171">
        <v>1249.7105457180751</v>
      </c>
      <c r="I1613" s="171">
        <v>1697.368703374636</v>
      </c>
      <c r="J1613" s="171">
        <v>2671.6930767238468</v>
      </c>
      <c r="K1613" s="171">
        <v>4212.3043590083744</v>
      </c>
      <c r="L1613" s="171">
        <v>4880.0056518393458</v>
      </c>
      <c r="M1613" s="171">
        <v>6178.4352726113057</v>
      </c>
      <c r="N1613" s="171">
        <v>8088.8763658332482</v>
      </c>
      <c r="O1613" s="171">
        <v>10212.915641130779</v>
      </c>
      <c r="P1613" s="171">
        <v>12666.526968390021</v>
      </c>
      <c r="Q1613" s="171">
        <v>15672.148143932551</v>
      </c>
      <c r="R1613" s="171">
        <v>19351.59377922264</v>
      </c>
      <c r="S1613" s="171">
        <v>23850.091111441161</v>
      </c>
      <c r="T1613" s="171">
        <v>29270.759965718171</v>
      </c>
      <c r="U1613" s="172">
        <v>0.24884324232845789</v>
      </c>
    </row>
    <row r="1614" spans="1:21" x14ac:dyDescent="0.15">
      <c r="A1614" s="110" t="s">
        <v>472</v>
      </c>
      <c r="B1614" s="110" t="s">
        <v>103</v>
      </c>
      <c r="C1614" s="110" t="s">
        <v>511</v>
      </c>
      <c r="D1614" s="110" t="s">
        <v>511</v>
      </c>
      <c r="E1614" s="110" t="s">
        <v>2</v>
      </c>
      <c r="F1614" s="110" t="s">
        <v>2</v>
      </c>
      <c r="G1614" s="171">
        <v>3.483777347662421</v>
      </c>
      <c r="H1614" s="171">
        <v>34.146175640088529</v>
      </c>
      <c r="I1614" s="171">
        <v>34.061892396647707</v>
      </c>
      <c r="J1614" s="171">
        <v>65.77214457628682</v>
      </c>
      <c r="K1614" s="171">
        <v>71.079694558979796</v>
      </c>
      <c r="L1614" s="171">
        <v>114.54083710512511</v>
      </c>
      <c r="M1614" s="171">
        <v>119.68110199047361</v>
      </c>
      <c r="N1614" s="171">
        <v>164.44195751643829</v>
      </c>
      <c r="O1614" s="171">
        <v>214.67646675784039</v>
      </c>
      <c r="P1614" s="171">
        <v>276.83062971508048</v>
      </c>
      <c r="Q1614" s="171">
        <v>355.48037275151103</v>
      </c>
      <c r="R1614" s="171">
        <v>454.91011524399897</v>
      </c>
      <c r="S1614" s="171">
        <v>580.50852616072177</v>
      </c>
      <c r="T1614" s="171">
        <v>737.26945667488371</v>
      </c>
      <c r="U1614" s="172">
        <v>0.29658231818670239</v>
      </c>
    </row>
    <row r="1615" spans="1:21" x14ac:dyDescent="0.15">
      <c r="A1615" s="110" t="s">
        <v>34</v>
      </c>
      <c r="B1615" s="110" t="s">
        <v>123</v>
      </c>
      <c r="C1615" s="110" t="s">
        <v>509</v>
      </c>
      <c r="D1615" s="110" t="s">
        <v>514</v>
      </c>
      <c r="E1615" s="110" t="s">
        <v>41</v>
      </c>
      <c r="F1615" s="110" t="s">
        <v>18</v>
      </c>
      <c r="G1615" s="171">
        <v>0</v>
      </c>
      <c r="H1615" s="171">
        <v>11.014895367770491</v>
      </c>
      <c r="I1615" s="171">
        <v>21.975414449450131</v>
      </c>
      <c r="J1615" s="171">
        <v>679.64549395496374</v>
      </c>
      <c r="K1615" s="171">
        <v>1334.111190183929</v>
      </c>
      <c r="L1615" s="171">
        <v>1559.9371148602761</v>
      </c>
      <c r="M1615" s="171">
        <v>4395.5604731046651</v>
      </c>
      <c r="N1615" s="171">
        <v>6198.6367696783282</v>
      </c>
      <c r="O1615" s="171">
        <v>8681.876298999583</v>
      </c>
      <c r="P1615" s="171">
        <v>12088.218368969319</v>
      </c>
      <c r="Q1615" s="171">
        <v>16745.88162397734</v>
      </c>
      <c r="R1615" s="171">
        <v>23096.009999929829</v>
      </c>
      <c r="S1615" s="171">
        <v>31024.80960573964</v>
      </c>
      <c r="T1615" s="171">
        <v>40288.103479969133</v>
      </c>
      <c r="U1615" s="172">
        <v>0.37230863142910331</v>
      </c>
    </row>
    <row r="1616" spans="1:21" x14ac:dyDescent="0.15">
      <c r="A1616" s="110" t="s">
        <v>34</v>
      </c>
      <c r="B1616" s="110" t="s">
        <v>134</v>
      </c>
      <c r="C1616" s="110" t="s">
        <v>509</v>
      </c>
      <c r="D1616" s="110" t="s">
        <v>509</v>
      </c>
      <c r="E1616" s="110" t="s">
        <v>41</v>
      </c>
      <c r="F1616" s="110" t="s">
        <v>41</v>
      </c>
      <c r="G1616" s="171">
        <v>22.084167021631831</v>
      </c>
      <c r="H1616" s="171">
        <v>22.029790735540981</v>
      </c>
      <c r="I1616" s="171">
        <v>21.975414449450131</v>
      </c>
      <c r="J1616" s="171">
        <v>109.620240960478</v>
      </c>
      <c r="K1616" s="171">
        <v>218.70675248916859</v>
      </c>
      <c r="L1616" s="171">
        <v>318.17302305738122</v>
      </c>
      <c r="M1616" s="171">
        <v>317.60200361904282</v>
      </c>
      <c r="N1616" s="171">
        <v>390.0501029133253</v>
      </c>
      <c r="O1616" s="171">
        <v>478.90399149382029</v>
      </c>
      <c r="P1616" s="171">
        <v>587.85022658543096</v>
      </c>
      <c r="Q1616" s="171">
        <v>721.29030652665949</v>
      </c>
      <c r="R1616" s="171">
        <v>884.47930018648242</v>
      </c>
      <c r="S1616" s="171">
        <v>1083.657834413465</v>
      </c>
      <c r="T1616" s="171">
        <v>1324.468809105495</v>
      </c>
      <c r="U1616" s="172">
        <v>0.22629249870597731</v>
      </c>
    </row>
    <row r="1617" spans="1:21" x14ac:dyDescent="0.15">
      <c r="A1617" s="110" t="s">
        <v>34</v>
      </c>
      <c r="B1617" s="110" t="s">
        <v>168</v>
      </c>
      <c r="C1617" s="110" t="s">
        <v>509</v>
      </c>
      <c r="D1617" s="110" t="s">
        <v>515</v>
      </c>
      <c r="E1617" s="110" t="s">
        <v>41</v>
      </c>
      <c r="F1617" s="110" t="s">
        <v>18</v>
      </c>
      <c r="G1617" s="171">
        <v>0</v>
      </c>
      <c r="H1617" s="171">
        <v>5.5074476838852462</v>
      </c>
      <c r="I1617" s="171">
        <v>7.6913950573075471</v>
      </c>
      <c r="J1617" s="171">
        <v>8.7696192768382417</v>
      </c>
      <c r="K1617" s="171">
        <v>10.93533762445843</v>
      </c>
      <c r="L1617" s="171">
        <v>10.90865115286906</v>
      </c>
      <c r="M1617" s="171">
        <v>0</v>
      </c>
      <c r="N1617" s="171">
        <v>10.85244631679195</v>
      </c>
      <c r="O1617" s="171">
        <v>14.16466204345808</v>
      </c>
      <c r="P1617" s="171">
        <v>18.39948140022511</v>
      </c>
      <c r="Q1617" s="171">
        <v>23.833008448216081</v>
      </c>
      <c r="R1617" s="171">
        <v>30.78756583247235</v>
      </c>
      <c r="S1617" s="171">
        <v>39.66872596068206</v>
      </c>
      <c r="T1617" s="171">
        <v>50.822830850354627</v>
      </c>
      <c r="U1617" s="172" t="s">
        <v>406</v>
      </c>
    </row>
    <row r="1618" spans="1:21" x14ac:dyDescent="0.15">
      <c r="A1618" s="110" t="s">
        <v>34</v>
      </c>
      <c r="B1618" s="110" t="s">
        <v>137</v>
      </c>
      <c r="C1618" s="110" t="s">
        <v>509</v>
      </c>
      <c r="D1618" s="110" t="s">
        <v>516</v>
      </c>
      <c r="E1618" s="110" t="s">
        <v>41</v>
      </c>
      <c r="F1618" s="110" t="s">
        <v>108</v>
      </c>
      <c r="G1618" s="171">
        <v>0</v>
      </c>
      <c r="H1618" s="171">
        <v>0</v>
      </c>
      <c r="I1618" s="171">
        <v>0</v>
      </c>
      <c r="J1618" s="171">
        <v>1.09552738974246</v>
      </c>
      <c r="K1618" s="171">
        <v>101.0935337624458</v>
      </c>
      <c r="L1618" s="171">
        <v>111.999516268156</v>
      </c>
      <c r="M1618" s="171">
        <v>111.9681101990474</v>
      </c>
      <c r="N1618" s="171">
        <v>151.88819870543861</v>
      </c>
      <c r="O1618" s="171">
        <v>203.54812209923119</v>
      </c>
      <c r="P1618" s="171">
        <v>269.38859812285932</v>
      </c>
      <c r="Q1618" s="171">
        <v>352.28572291387542</v>
      </c>
      <c r="R1618" s="171">
        <v>455.45545614158738</v>
      </c>
      <c r="S1618" s="171">
        <v>582.44673198654243</v>
      </c>
      <c r="T1618" s="171">
        <v>737.00138325116325</v>
      </c>
      <c r="U1618" s="172">
        <v>0.30891234858734368</v>
      </c>
    </row>
    <row r="1619" spans="1:21" x14ac:dyDescent="0.15">
      <c r="A1619" s="110" t="s">
        <v>34</v>
      </c>
      <c r="B1619" s="110" t="s">
        <v>138</v>
      </c>
      <c r="C1619" s="110" t="s">
        <v>509</v>
      </c>
      <c r="D1619" s="110" t="s">
        <v>513</v>
      </c>
      <c r="E1619" s="110" t="s">
        <v>41</v>
      </c>
      <c r="F1619" s="110" t="s">
        <v>41</v>
      </c>
      <c r="G1619" s="171">
        <v>0</v>
      </c>
      <c r="H1619" s="171">
        <v>0</v>
      </c>
      <c r="I1619" s="171">
        <v>0</v>
      </c>
      <c r="J1619" s="171">
        <v>109.620240960478</v>
      </c>
      <c r="K1619" s="171">
        <v>218.70675248916859</v>
      </c>
      <c r="L1619" s="171">
        <v>218.17302305738119</v>
      </c>
      <c r="M1619" s="171">
        <v>217.60200361904279</v>
      </c>
      <c r="N1619" s="171">
        <v>258.42677541459159</v>
      </c>
      <c r="O1619" s="171">
        <v>305.98794473892809</v>
      </c>
      <c r="P1619" s="171">
        <v>368.94280292533688</v>
      </c>
      <c r="Q1619" s="171">
        <v>456.47997500538321</v>
      </c>
      <c r="R1619" s="171">
        <v>563.62501381440063</v>
      </c>
      <c r="S1619" s="171">
        <v>694.5232355044684</v>
      </c>
      <c r="T1619" s="171">
        <v>852.26806819856586</v>
      </c>
      <c r="U1619" s="172">
        <v>0.2153515071319618</v>
      </c>
    </row>
    <row r="1620" spans="1:21" x14ac:dyDescent="0.15">
      <c r="A1620" s="110" t="s">
        <v>34</v>
      </c>
      <c r="B1620" s="110" t="s">
        <v>30</v>
      </c>
      <c r="C1620" s="110" t="s">
        <v>509</v>
      </c>
      <c r="D1620" s="110" t="s">
        <v>509</v>
      </c>
      <c r="E1620" s="110" t="s">
        <v>41</v>
      </c>
      <c r="F1620" s="110" t="s">
        <v>41</v>
      </c>
      <c r="G1620" s="171">
        <v>9718.0262972548935</v>
      </c>
      <c r="H1620" s="171">
        <v>31515.868951416829</v>
      </c>
      <c r="I1620" s="171">
        <v>55182.22523536771</v>
      </c>
      <c r="J1620" s="171">
        <v>78651.312124803269</v>
      </c>
      <c r="K1620" s="171">
        <v>96125.219273215727</v>
      </c>
      <c r="L1620" s="171">
        <v>132849.7855787538</v>
      </c>
      <c r="M1620" s="171">
        <v>174596.53927231659</v>
      </c>
      <c r="N1620" s="171">
        <v>231015.76310150861</v>
      </c>
      <c r="O1620" s="171">
        <v>307651.92239682243</v>
      </c>
      <c r="P1620" s="171">
        <v>410129.63049224991</v>
      </c>
      <c r="Q1620" s="171">
        <v>546804.30850742653</v>
      </c>
      <c r="R1620" s="171">
        <v>722676.64468573802</v>
      </c>
      <c r="S1620" s="171">
        <v>946853.43042712321</v>
      </c>
      <c r="T1620" s="171">
        <v>1229694.976692006</v>
      </c>
      <c r="U1620" s="172">
        <v>0.32162676123116007</v>
      </c>
    </row>
    <row r="1621" spans="1:21" x14ac:dyDescent="0.15">
      <c r="A1621" s="110" t="s">
        <v>34</v>
      </c>
      <c r="B1621" s="110" t="s">
        <v>31</v>
      </c>
      <c r="C1621" s="110" t="s">
        <v>509</v>
      </c>
      <c r="D1621" s="110" t="s">
        <v>509</v>
      </c>
      <c r="E1621" s="110" t="s">
        <v>41</v>
      </c>
      <c r="F1621" s="110" t="s">
        <v>41</v>
      </c>
      <c r="G1621" s="171">
        <v>122.25531931604949</v>
      </c>
      <c r="H1621" s="171">
        <v>283.21541698151191</v>
      </c>
      <c r="I1621" s="171">
        <v>366.09655281033361</v>
      </c>
      <c r="J1621" s="171">
        <v>791.83542168083659</v>
      </c>
      <c r="K1621" s="171">
        <v>1419.586733299763</v>
      </c>
      <c r="L1621" s="171">
        <v>1240.1604460294359</v>
      </c>
      <c r="M1621" s="171">
        <v>1654.295774041886</v>
      </c>
      <c r="N1621" s="171">
        <v>2088.1971689656002</v>
      </c>
      <c r="O1621" s="171">
        <v>2631.992102755411</v>
      </c>
      <c r="P1621" s="171">
        <v>3311.8650184628282</v>
      </c>
      <c r="Q1621" s="171">
        <v>4159.5170645437483</v>
      </c>
      <c r="R1621" s="171">
        <v>5253.5578892898284</v>
      </c>
      <c r="S1621" s="171">
        <v>6681.3357825448693</v>
      </c>
      <c r="T1621" s="171">
        <v>8454.9896560953039</v>
      </c>
      <c r="U1621" s="172">
        <v>0.26245025481398132</v>
      </c>
    </row>
    <row r="1622" spans="1:21" x14ac:dyDescent="0.15">
      <c r="A1622" s="110" t="s">
        <v>34</v>
      </c>
      <c r="B1622" s="110" t="s">
        <v>66</v>
      </c>
      <c r="C1622" s="110" t="s">
        <v>509</v>
      </c>
      <c r="D1622" s="110" t="s">
        <v>515</v>
      </c>
      <c r="E1622" s="110" t="s">
        <v>41</v>
      </c>
      <c r="F1622" s="110" t="s">
        <v>18</v>
      </c>
      <c r="G1622" s="171">
        <v>0</v>
      </c>
      <c r="H1622" s="171">
        <v>0</v>
      </c>
      <c r="I1622" s="171">
        <v>2.7249513917318171</v>
      </c>
      <c r="J1622" s="171">
        <v>5.4810120480239011</v>
      </c>
      <c r="K1622" s="171">
        <v>10.93533762445843</v>
      </c>
      <c r="L1622" s="171">
        <v>10.90865115286906</v>
      </c>
      <c r="M1622" s="171">
        <v>21.760200361904278</v>
      </c>
      <c r="N1622" s="171">
        <v>30.273211059659999</v>
      </c>
      <c r="O1622" s="171">
        <v>41.966021424145211</v>
      </c>
      <c r="P1622" s="171">
        <v>58.001812426684218</v>
      </c>
      <c r="Q1622" s="171">
        <v>79.967682046456858</v>
      </c>
      <c r="R1622" s="171">
        <v>110.0123175874966</v>
      </c>
      <c r="S1622" s="171">
        <v>147.67777609585639</v>
      </c>
      <c r="T1622" s="171">
        <v>191.64122891950689</v>
      </c>
      <c r="U1622" s="172">
        <v>0.36450506166565783</v>
      </c>
    </row>
    <row r="1623" spans="1:21" x14ac:dyDescent="0.15">
      <c r="A1623" s="110" t="s">
        <v>34</v>
      </c>
      <c r="B1623" s="110" t="s">
        <v>32</v>
      </c>
      <c r="C1623" s="110" t="s">
        <v>509</v>
      </c>
      <c r="D1623" s="110" t="s">
        <v>509</v>
      </c>
      <c r="E1623" s="110" t="s">
        <v>41</v>
      </c>
      <c r="F1623" s="110" t="s">
        <v>41</v>
      </c>
      <c r="G1623" s="171">
        <v>0</v>
      </c>
      <c r="H1623" s="171">
        <v>0</v>
      </c>
      <c r="I1623" s="171">
        <v>0</v>
      </c>
      <c r="J1623" s="171">
        <v>109.620240960478</v>
      </c>
      <c r="K1623" s="171">
        <v>109.3533762445843</v>
      </c>
      <c r="L1623" s="171">
        <v>109.08651152869059</v>
      </c>
      <c r="M1623" s="171">
        <v>108.8010018095214</v>
      </c>
      <c r="N1623" s="171">
        <v>128.18955325033659</v>
      </c>
      <c r="O1623" s="171">
        <v>150.68973942225091</v>
      </c>
      <c r="P1623" s="171">
        <v>176.77699551674519</v>
      </c>
      <c r="Q1623" s="171">
        <v>206.98998204567181</v>
      </c>
      <c r="R1623" s="171">
        <v>241.94643711024941</v>
      </c>
      <c r="S1623" s="171">
        <v>282.34410520319949</v>
      </c>
      <c r="T1623" s="171">
        <v>328.14821074094192</v>
      </c>
      <c r="U1623" s="172">
        <v>0.17082239516010839</v>
      </c>
    </row>
    <row r="1624" spans="1:21" x14ac:dyDescent="0.15">
      <c r="A1624" s="110" t="s">
        <v>34</v>
      </c>
      <c r="B1624" s="110" t="s">
        <v>47</v>
      </c>
      <c r="C1624" s="110" t="s">
        <v>509</v>
      </c>
      <c r="D1624" s="110" t="s">
        <v>510</v>
      </c>
      <c r="E1624" s="110" t="s">
        <v>41</v>
      </c>
      <c r="F1624" s="110" t="s">
        <v>2</v>
      </c>
      <c r="G1624" s="171">
        <v>12.5</v>
      </c>
      <c r="H1624" s="171">
        <v>2.5</v>
      </c>
      <c r="I1624" s="171">
        <v>2.5</v>
      </c>
      <c r="J1624" s="171">
        <v>2.5</v>
      </c>
      <c r="K1624" s="171">
        <v>0</v>
      </c>
      <c r="L1624" s="171">
        <v>2.5</v>
      </c>
      <c r="M1624" s="171">
        <v>2.5</v>
      </c>
      <c r="N1624" s="171">
        <v>3.4005216087751169</v>
      </c>
      <c r="O1624" s="171">
        <v>4.5616231514055121</v>
      </c>
      <c r="P1624" s="171">
        <v>6.0380590644849166</v>
      </c>
      <c r="Q1624" s="171">
        <v>7.8905798376537444</v>
      </c>
      <c r="R1624" s="171">
        <v>10.185381634732179</v>
      </c>
      <c r="S1624" s="171">
        <v>12.993297574968039</v>
      </c>
      <c r="T1624" s="171">
        <v>16.388742685746461</v>
      </c>
      <c r="U1624" s="172">
        <v>0.30815120875867258</v>
      </c>
    </row>
    <row r="1625" spans="1:21" x14ac:dyDescent="0.15">
      <c r="A1625" s="110" t="s">
        <v>34</v>
      </c>
      <c r="B1625" s="110" t="s">
        <v>37</v>
      </c>
      <c r="C1625" s="110" t="s">
        <v>509</v>
      </c>
      <c r="D1625" s="110" t="s">
        <v>509</v>
      </c>
      <c r="E1625" s="110" t="s">
        <v>41</v>
      </c>
      <c r="F1625" s="110" t="s">
        <v>41</v>
      </c>
      <c r="G1625" s="171">
        <v>351.33485721250798</v>
      </c>
      <c r="H1625" s="171">
        <v>405.64275620175181</v>
      </c>
      <c r="I1625" s="171">
        <v>371.77711596274082</v>
      </c>
      <c r="J1625" s="171">
        <v>369.12907950854799</v>
      </c>
      <c r="K1625" s="171">
        <v>325.28179426730969</v>
      </c>
      <c r="L1625" s="171">
        <v>486.72014867647869</v>
      </c>
      <c r="M1625" s="171">
        <v>1060.726912485698</v>
      </c>
      <c r="N1625" s="171">
        <v>1398.4755887486281</v>
      </c>
      <c r="O1625" s="171">
        <v>1772.945183556548</v>
      </c>
      <c r="P1625" s="171">
        <v>2241.283847046298</v>
      </c>
      <c r="Q1625" s="171">
        <v>2825.477301087602</v>
      </c>
      <c r="R1625" s="171">
        <v>3552.1230516814612</v>
      </c>
      <c r="S1625" s="171">
        <v>4453.149720090234</v>
      </c>
      <c r="T1625" s="171">
        <v>5558.4957709976634</v>
      </c>
      <c r="U1625" s="172">
        <v>0.26696557026979462</v>
      </c>
    </row>
    <row r="1626" spans="1:21" x14ac:dyDescent="0.15">
      <c r="A1626" s="110" t="s">
        <v>34</v>
      </c>
      <c r="B1626" s="110" t="s">
        <v>214</v>
      </c>
      <c r="C1626" s="110" t="s">
        <v>509</v>
      </c>
      <c r="D1626" s="110" t="s">
        <v>515</v>
      </c>
      <c r="E1626" s="110" t="s">
        <v>41</v>
      </c>
      <c r="F1626" s="110" t="s">
        <v>18</v>
      </c>
      <c r="G1626" s="171">
        <v>0</v>
      </c>
      <c r="H1626" s="171">
        <v>3.4256324593766232</v>
      </c>
      <c r="I1626" s="171">
        <v>3.845697528653774</v>
      </c>
      <c r="J1626" s="171">
        <v>25.760756625712339</v>
      </c>
      <c r="K1626" s="171">
        <v>43.741350497833722</v>
      </c>
      <c r="L1626" s="171">
        <v>76.360558070083414</v>
      </c>
      <c r="M1626" s="171">
        <v>108.8010018095214</v>
      </c>
      <c r="N1626" s="171">
        <v>153.64089439999131</v>
      </c>
      <c r="O1626" s="171">
        <v>216.88265434512991</v>
      </c>
      <c r="P1626" s="171">
        <v>305.54048975711459</v>
      </c>
      <c r="Q1626" s="171">
        <v>425.88123746837601</v>
      </c>
      <c r="R1626" s="171">
        <v>592.56065959253738</v>
      </c>
      <c r="S1626" s="171">
        <v>806.70895388045756</v>
      </c>
      <c r="T1626" s="171">
        <v>1061.4769185793059</v>
      </c>
      <c r="U1626" s="172">
        <v>0.38460335661699552</v>
      </c>
    </row>
    <row r="1627" spans="1:21" x14ac:dyDescent="0.15">
      <c r="A1627" s="110" t="s">
        <v>34</v>
      </c>
      <c r="B1627" s="110" t="s">
        <v>124</v>
      </c>
      <c r="C1627" s="110" t="s">
        <v>509</v>
      </c>
      <c r="D1627" s="110" t="s">
        <v>514</v>
      </c>
      <c r="E1627" s="110" t="s">
        <v>41</v>
      </c>
      <c r="F1627" s="110" t="s">
        <v>18</v>
      </c>
      <c r="G1627" s="171">
        <v>220.84167021631831</v>
      </c>
      <c r="H1627" s="171">
        <v>440.5958147108197</v>
      </c>
      <c r="I1627" s="171">
        <v>604.32389735987874</v>
      </c>
      <c r="J1627" s="171">
        <v>769.53409154255576</v>
      </c>
      <c r="K1627" s="171">
        <v>1186.36745372615</v>
      </c>
      <c r="L1627" s="171">
        <v>1613.401598805435</v>
      </c>
      <c r="M1627" s="171">
        <v>2036.367067215202</v>
      </c>
      <c r="N1627" s="171">
        <v>2875.8868781202782</v>
      </c>
      <c r="O1627" s="171">
        <v>4041.8213403930781</v>
      </c>
      <c r="P1627" s="171">
        <v>5652.4029304449987</v>
      </c>
      <c r="Q1627" s="171">
        <v>7867.8314338163054</v>
      </c>
      <c r="R1627" s="171">
        <v>10904.17097928146</v>
      </c>
      <c r="S1627" s="171">
        <v>14761.072750106539</v>
      </c>
      <c r="T1627" s="171">
        <v>19392.32032665774</v>
      </c>
      <c r="U1627" s="172">
        <v>0.37982756266378209</v>
      </c>
    </row>
    <row r="1628" spans="1:21" x14ac:dyDescent="0.15">
      <c r="A1628" s="110" t="s">
        <v>34</v>
      </c>
      <c r="B1628" s="110" t="s">
        <v>113</v>
      </c>
      <c r="C1628" s="110" t="s">
        <v>509</v>
      </c>
      <c r="D1628" s="110" t="s">
        <v>509</v>
      </c>
      <c r="E1628" s="110" t="s">
        <v>41</v>
      </c>
      <c r="F1628" s="110" t="s">
        <v>41</v>
      </c>
      <c r="G1628" s="171">
        <v>255.42855170671129</v>
      </c>
      <c r="H1628" s="171">
        <v>373.34259345872141</v>
      </c>
      <c r="I1628" s="171">
        <v>449.63121674175198</v>
      </c>
      <c r="J1628" s="171">
        <v>469.82274697748193</v>
      </c>
      <c r="K1628" s="171">
        <v>743.96086834954622</v>
      </c>
      <c r="L1628" s="171">
        <v>997.24502263075078</v>
      </c>
      <c r="M1628" s="171">
        <v>1095.446311399985</v>
      </c>
      <c r="N1628" s="171">
        <v>1447.9731077186971</v>
      </c>
      <c r="O1628" s="171">
        <v>1905.5285711042029</v>
      </c>
      <c r="P1628" s="171">
        <v>2466.6086349490129</v>
      </c>
      <c r="Q1628" s="171">
        <v>3122.841131630757</v>
      </c>
      <c r="R1628" s="171">
        <v>3941.7050066789889</v>
      </c>
      <c r="S1628" s="171">
        <v>4960.0038088031433</v>
      </c>
      <c r="T1628" s="171">
        <v>6213.4854217026677</v>
      </c>
      <c r="U1628" s="172">
        <v>0.28137940915230941</v>
      </c>
    </row>
    <row r="1629" spans="1:21" x14ac:dyDescent="0.15">
      <c r="A1629" s="110" t="s">
        <v>34</v>
      </c>
      <c r="B1629" s="110" t="s">
        <v>97</v>
      </c>
      <c r="C1629" s="110" t="s">
        <v>509</v>
      </c>
      <c r="D1629" s="110" t="s">
        <v>509</v>
      </c>
      <c r="E1629" s="110" t="s">
        <v>41</v>
      </c>
      <c r="F1629" s="110" t="s">
        <v>41</v>
      </c>
      <c r="G1629" s="171">
        <v>1617.477676361056</v>
      </c>
      <c r="H1629" s="171">
        <v>2831.264895682637</v>
      </c>
      <c r="I1629" s="171">
        <v>3660.9958763883101</v>
      </c>
      <c r="J1629" s="171">
        <v>5776.6906119022551</v>
      </c>
      <c r="K1629" s="171">
        <v>9345.8733450479413</v>
      </c>
      <c r="L1629" s="171">
        <v>12254.85030727612</v>
      </c>
      <c r="M1629" s="171">
        <v>14353.393887910281</v>
      </c>
      <c r="N1629" s="171">
        <v>17756.099732209241</v>
      </c>
      <c r="O1629" s="171">
        <v>21978.543083610501</v>
      </c>
      <c r="P1629" s="171">
        <v>27213.35105685977</v>
      </c>
      <c r="Q1629" s="171">
        <v>33700.73818917662</v>
      </c>
      <c r="R1629" s="171">
        <v>41668.555677276658</v>
      </c>
      <c r="S1629" s="171">
        <v>52316.49488214658</v>
      </c>
      <c r="T1629" s="171">
        <v>65707.091581268032</v>
      </c>
      <c r="U1629" s="172">
        <v>0.24273824265330421</v>
      </c>
    </row>
    <row r="1630" spans="1:21" x14ac:dyDescent="0.15">
      <c r="A1630" s="110" t="s">
        <v>34</v>
      </c>
      <c r="B1630" s="110" t="s">
        <v>139</v>
      </c>
      <c r="C1630" s="110" t="s">
        <v>509</v>
      </c>
      <c r="D1630" s="110" t="s">
        <v>513</v>
      </c>
      <c r="E1630" s="110" t="s">
        <v>41</v>
      </c>
      <c r="F1630" s="110" t="s">
        <v>41</v>
      </c>
      <c r="G1630" s="171">
        <v>0</v>
      </c>
      <c r="H1630" s="171">
        <v>0</v>
      </c>
      <c r="I1630" s="171">
        <v>0</v>
      </c>
      <c r="J1630" s="171">
        <v>219.24048192095611</v>
      </c>
      <c r="K1630" s="171">
        <v>437.41350497833719</v>
      </c>
      <c r="L1630" s="171">
        <v>436.34604611476237</v>
      </c>
      <c r="M1630" s="171">
        <v>1566.7344260571081</v>
      </c>
      <c r="N1630" s="171">
        <v>1862.143808210596</v>
      </c>
      <c r="O1630" s="171">
        <v>2204.464095142539</v>
      </c>
      <c r="P1630" s="171">
        <v>2694.2232709581281</v>
      </c>
      <c r="Q1630" s="171">
        <v>3331.2611582326658</v>
      </c>
      <c r="R1630" s="171">
        <v>4109.0810810729126</v>
      </c>
      <c r="S1630" s="171">
        <v>5071.2209212083508</v>
      </c>
      <c r="T1630" s="171">
        <v>6232.5049799199078</v>
      </c>
      <c r="U1630" s="172">
        <v>0.2180545816540165</v>
      </c>
    </row>
    <row r="1631" spans="1:21" x14ac:dyDescent="0.15">
      <c r="A1631" s="110" t="s">
        <v>34</v>
      </c>
      <c r="B1631" s="110" t="s">
        <v>68</v>
      </c>
      <c r="C1631" s="110" t="s">
        <v>509</v>
      </c>
      <c r="D1631" s="110" t="s">
        <v>515</v>
      </c>
      <c r="E1631" s="110" t="s">
        <v>41</v>
      </c>
      <c r="F1631" s="110" t="s">
        <v>18</v>
      </c>
      <c r="G1631" s="171">
        <v>2.7472703774910001</v>
      </c>
      <c r="H1631" s="171">
        <v>38.552133787196723</v>
      </c>
      <c r="I1631" s="171">
        <v>54.93853612362534</v>
      </c>
      <c r="J1631" s="171">
        <v>65.77214457628682</v>
      </c>
      <c r="K1631" s="171">
        <v>76.547363371209016</v>
      </c>
      <c r="L1631" s="171">
        <v>54.543255764345297</v>
      </c>
      <c r="M1631" s="171">
        <v>65.280601085712846</v>
      </c>
      <c r="N1631" s="171">
        <v>93.324911362767324</v>
      </c>
      <c r="O1631" s="171">
        <v>133.4115123112025</v>
      </c>
      <c r="P1631" s="171">
        <v>190.1319826149313</v>
      </c>
      <c r="Q1631" s="171">
        <v>269.22217031426987</v>
      </c>
      <c r="R1631" s="171">
        <v>380.21942514923529</v>
      </c>
      <c r="S1631" s="171">
        <v>522.59125606436669</v>
      </c>
      <c r="T1631" s="171">
        <v>694.12713601001542</v>
      </c>
      <c r="U1631" s="172">
        <v>0.40173198287313983</v>
      </c>
    </row>
    <row r="1632" spans="1:21" x14ac:dyDescent="0.15">
      <c r="A1632" s="110" t="s">
        <v>34</v>
      </c>
      <c r="B1632" s="110" t="s">
        <v>33</v>
      </c>
      <c r="C1632" s="110" t="s">
        <v>509</v>
      </c>
      <c r="D1632" s="110" t="s">
        <v>515</v>
      </c>
      <c r="E1632" s="110" t="s">
        <v>41</v>
      </c>
      <c r="F1632" s="110" t="s">
        <v>18</v>
      </c>
      <c r="G1632" s="171">
        <v>0</v>
      </c>
      <c r="H1632" s="171">
        <v>0</v>
      </c>
      <c r="I1632" s="171">
        <v>0</v>
      </c>
      <c r="J1632" s="171">
        <v>0</v>
      </c>
      <c r="K1632" s="171">
        <v>10.93533762445843</v>
      </c>
      <c r="L1632" s="171">
        <v>10.90865115286906</v>
      </c>
      <c r="M1632" s="171">
        <v>108.8010018095214</v>
      </c>
      <c r="N1632" s="171">
        <v>156.84853159837701</v>
      </c>
      <c r="O1632" s="171">
        <v>224.66960929344091</v>
      </c>
      <c r="P1632" s="171">
        <v>319.87017969067358</v>
      </c>
      <c r="Q1632" s="171">
        <v>452.81264950385042</v>
      </c>
      <c r="R1632" s="171">
        <v>637.56985982772596</v>
      </c>
      <c r="S1632" s="171">
        <v>873.35172125407075</v>
      </c>
      <c r="T1632" s="171">
        <v>1156.168142794932</v>
      </c>
      <c r="U1632" s="172">
        <v>0.40160898234505588</v>
      </c>
    </row>
    <row r="1633" spans="1:21" x14ac:dyDescent="0.15">
      <c r="A1633" s="110" t="s">
        <v>34</v>
      </c>
      <c r="B1633" s="110" t="s">
        <v>99</v>
      </c>
      <c r="C1633" s="110" t="s">
        <v>509</v>
      </c>
      <c r="D1633" s="110" t="s">
        <v>509</v>
      </c>
      <c r="E1633" s="110" t="s">
        <v>41</v>
      </c>
      <c r="F1633" s="110" t="s">
        <v>41</v>
      </c>
      <c r="G1633" s="171">
        <v>22.084167021631831</v>
      </c>
      <c r="H1633" s="171">
        <v>22.029790735540981</v>
      </c>
      <c r="I1633" s="171">
        <v>21.975414449450131</v>
      </c>
      <c r="J1633" s="171">
        <v>21.924048192095601</v>
      </c>
      <c r="K1633" s="171">
        <v>21.870675248916861</v>
      </c>
      <c r="L1633" s="171">
        <v>132.72595345860719</v>
      </c>
      <c r="M1633" s="171">
        <v>110.8801001809521</v>
      </c>
      <c r="N1633" s="171">
        <v>148.26631548790971</v>
      </c>
      <c r="O1633" s="171">
        <v>196.9588667939384</v>
      </c>
      <c r="P1633" s="171">
        <v>259.9665861376094</v>
      </c>
      <c r="Q1633" s="171">
        <v>340.97832640412719</v>
      </c>
      <c r="R1633" s="171">
        <v>444.48822771434271</v>
      </c>
      <c r="S1633" s="171">
        <v>575.9379577841562</v>
      </c>
      <c r="T1633" s="171">
        <v>741.70076494274883</v>
      </c>
      <c r="U1633" s="172">
        <v>0.3119302048578918</v>
      </c>
    </row>
    <row r="1634" spans="1:21" x14ac:dyDescent="0.15">
      <c r="A1634" s="110" t="s">
        <v>34</v>
      </c>
      <c r="B1634" s="110" t="s">
        <v>52</v>
      </c>
      <c r="C1634" s="110" t="s">
        <v>509</v>
      </c>
      <c r="D1634" s="110" t="s">
        <v>42</v>
      </c>
      <c r="E1634" s="110" t="s">
        <v>41</v>
      </c>
      <c r="F1634" s="110" t="s">
        <v>42</v>
      </c>
      <c r="G1634" s="171">
        <v>22.1</v>
      </c>
      <c r="H1634" s="171">
        <v>22.029790735540981</v>
      </c>
      <c r="I1634" s="171">
        <v>21.959581471081972</v>
      </c>
      <c r="J1634" s="171">
        <v>219.10547794849191</v>
      </c>
      <c r="K1634" s="171">
        <v>328.06012873375289</v>
      </c>
      <c r="L1634" s="171">
        <v>436.34604611476237</v>
      </c>
      <c r="M1634" s="171">
        <v>544.00500904760702</v>
      </c>
      <c r="N1634" s="171">
        <v>659.05698898878836</v>
      </c>
      <c r="O1634" s="171">
        <v>795.0203377647357</v>
      </c>
      <c r="P1634" s="171">
        <v>955.47390209299624</v>
      </c>
      <c r="Q1634" s="171">
        <v>1144.548638500409</v>
      </c>
      <c r="R1634" s="171">
        <v>1367.082542472958</v>
      </c>
      <c r="S1634" s="171">
        <v>1620.6241192569539</v>
      </c>
      <c r="T1634" s="171">
        <v>1912.9062606996599</v>
      </c>
      <c r="U1634" s="172">
        <v>0.19677627192259359</v>
      </c>
    </row>
    <row r="1635" spans="1:21" x14ac:dyDescent="0.15">
      <c r="A1635" s="110" t="s">
        <v>34</v>
      </c>
      <c r="B1635" s="110" t="s">
        <v>81</v>
      </c>
      <c r="C1635" s="110" t="s">
        <v>509</v>
      </c>
      <c r="D1635" s="110" t="s">
        <v>509</v>
      </c>
      <c r="E1635" s="110" t="s">
        <v>41</v>
      </c>
      <c r="F1635" s="110" t="s">
        <v>41</v>
      </c>
      <c r="G1635" s="171">
        <v>1369.7616258499061</v>
      </c>
      <c r="H1635" s="171">
        <v>1682.8711351414911</v>
      </c>
      <c r="I1635" s="171">
        <v>2023.3247542726631</v>
      </c>
      <c r="J1635" s="171">
        <v>2347.1272121108182</v>
      </c>
      <c r="K1635" s="171">
        <v>3193.759397126656</v>
      </c>
      <c r="L1635" s="171">
        <v>3416.5895410785902</v>
      </c>
      <c r="M1635" s="171">
        <v>3407.647376674211</v>
      </c>
      <c r="N1635" s="171">
        <v>4475.1685386503359</v>
      </c>
      <c r="O1635" s="171">
        <v>5858.090609020961</v>
      </c>
      <c r="P1635" s="171">
        <v>7647.7899510242551</v>
      </c>
      <c r="Q1635" s="171">
        <v>9896.8575369830633</v>
      </c>
      <c r="R1635" s="171">
        <v>12218.713161494499</v>
      </c>
      <c r="S1635" s="171">
        <v>15055.187863162701</v>
      </c>
      <c r="T1635" s="171">
        <v>18473.125160573709</v>
      </c>
      <c r="U1635" s="172">
        <v>0.27312014241132848</v>
      </c>
    </row>
    <row r="1636" spans="1:21" x14ac:dyDescent="0.15">
      <c r="A1636" s="110" t="s">
        <v>34</v>
      </c>
      <c r="B1636" s="110" t="s">
        <v>100</v>
      </c>
      <c r="C1636" s="110" t="s">
        <v>509</v>
      </c>
      <c r="D1636" s="110" t="s">
        <v>44</v>
      </c>
      <c r="E1636" s="110" t="s">
        <v>41</v>
      </c>
      <c r="F1636" s="110" t="s">
        <v>44</v>
      </c>
      <c r="G1636" s="171">
        <v>55.25</v>
      </c>
      <c r="H1636" s="171">
        <v>20055.07447683885</v>
      </c>
      <c r="I1636" s="171">
        <v>43494.090583099343</v>
      </c>
      <c r="J1636" s="171">
        <v>53194.124854819282</v>
      </c>
      <c r="K1636" s="171">
        <v>70885.762347581127</v>
      </c>
      <c r="L1636" s="171">
        <v>87430.855440650019</v>
      </c>
      <c r="M1636" s="171">
        <v>90960.497130942822</v>
      </c>
      <c r="N1636" s="171">
        <v>114233.3376209289</v>
      </c>
      <c r="O1636" s="171">
        <v>143422.24962749041</v>
      </c>
      <c r="P1636" s="171">
        <v>180017.5432318747</v>
      </c>
      <c r="Q1636" s="171">
        <v>225880.3981817351</v>
      </c>
      <c r="R1636" s="171">
        <v>283334.418503628</v>
      </c>
      <c r="S1636" s="171">
        <v>355279.28235724731</v>
      </c>
      <c r="T1636" s="171">
        <v>444909.76621097262</v>
      </c>
      <c r="U1636" s="172">
        <v>0.25455135785611249</v>
      </c>
    </row>
    <row r="1637" spans="1:21" x14ac:dyDescent="0.15">
      <c r="A1637" s="110" t="s">
        <v>128</v>
      </c>
      <c r="B1637" s="110" t="s">
        <v>21</v>
      </c>
      <c r="C1637" s="110" t="s">
        <v>510</v>
      </c>
      <c r="D1637" s="110" t="s">
        <v>511</v>
      </c>
      <c r="E1637" s="110" t="s">
        <v>2</v>
      </c>
      <c r="F1637" s="110" t="s">
        <v>2</v>
      </c>
      <c r="G1637" s="171">
        <v>11.042083510815919</v>
      </c>
      <c r="H1637" s="171">
        <v>0</v>
      </c>
      <c r="I1637" s="171">
        <v>0</v>
      </c>
      <c r="J1637" s="171">
        <v>0</v>
      </c>
      <c r="K1637" s="171">
        <v>27.338344061146081</v>
      </c>
      <c r="L1637" s="171">
        <v>32.725953458607179</v>
      </c>
      <c r="M1637" s="171">
        <v>43.520400723808557</v>
      </c>
      <c r="N1637" s="171">
        <v>59.454352327350321</v>
      </c>
      <c r="O1637" s="171">
        <v>77.149528205480451</v>
      </c>
      <c r="P1637" s="171">
        <v>98.742198298659588</v>
      </c>
      <c r="Q1637" s="171">
        <v>125.5920040532483</v>
      </c>
      <c r="R1637" s="171">
        <v>158.84540549373349</v>
      </c>
      <c r="S1637" s="171">
        <v>199.90700902392311</v>
      </c>
      <c r="T1637" s="171">
        <v>250.45554861193071</v>
      </c>
      <c r="U1637" s="172">
        <v>0.28403488986128628</v>
      </c>
    </row>
    <row r="1638" spans="1:21" x14ac:dyDescent="0.15">
      <c r="A1638" s="110" t="s">
        <v>128</v>
      </c>
      <c r="B1638" s="110" t="s">
        <v>30</v>
      </c>
      <c r="C1638" s="110" t="s">
        <v>510</v>
      </c>
      <c r="D1638" s="110" t="s">
        <v>509</v>
      </c>
      <c r="E1638" s="110" t="s">
        <v>2</v>
      </c>
      <c r="F1638" s="110" t="s">
        <v>41</v>
      </c>
      <c r="G1638" s="171">
        <v>50.793584149753222</v>
      </c>
      <c r="H1638" s="171">
        <v>78.205757111170499</v>
      </c>
      <c r="I1638" s="171">
        <v>120.86477947197579</v>
      </c>
      <c r="J1638" s="171">
        <v>131.54428915257361</v>
      </c>
      <c r="K1638" s="171">
        <v>155.28179426730969</v>
      </c>
      <c r="L1638" s="171">
        <v>163.62976729303591</v>
      </c>
      <c r="M1638" s="171">
        <v>195.84180325713851</v>
      </c>
      <c r="N1638" s="171">
        <v>261.18843847679142</v>
      </c>
      <c r="O1638" s="171">
        <v>336.56899080327872</v>
      </c>
      <c r="P1638" s="171">
        <v>430.76818230906918</v>
      </c>
      <c r="Q1638" s="171">
        <v>547.90191256361197</v>
      </c>
      <c r="R1638" s="171">
        <v>692.97167545044908</v>
      </c>
      <c r="S1638" s="171">
        <v>872.10514239935685</v>
      </c>
      <c r="T1638" s="171">
        <v>1092.625881170469</v>
      </c>
      <c r="U1638" s="172">
        <v>0.27835742342764869</v>
      </c>
    </row>
    <row r="1639" spans="1:21" x14ac:dyDescent="0.15">
      <c r="A1639" s="110" t="s">
        <v>128</v>
      </c>
      <c r="B1639" s="110" t="s">
        <v>31</v>
      </c>
      <c r="C1639" s="110" t="s">
        <v>510</v>
      </c>
      <c r="D1639" s="110" t="s">
        <v>509</v>
      </c>
      <c r="E1639" s="110" t="s">
        <v>2</v>
      </c>
      <c r="F1639" s="110" t="s">
        <v>41</v>
      </c>
      <c r="G1639" s="171">
        <v>11.042083510815919</v>
      </c>
      <c r="H1639" s="171">
        <v>11.014895367770491</v>
      </c>
      <c r="I1639" s="171">
        <v>2.197541444945013</v>
      </c>
      <c r="J1639" s="171">
        <v>21.924048192095601</v>
      </c>
      <c r="K1639" s="171">
        <v>24.057742773808549</v>
      </c>
      <c r="L1639" s="171">
        <v>32.725953458607179</v>
      </c>
      <c r="M1639" s="171">
        <v>32.640300542856423</v>
      </c>
      <c r="N1639" s="171">
        <v>43.531406412798567</v>
      </c>
      <c r="O1639" s="171">
        <v>56.094831800546459</v>
      </c>
      <c r="P1639" s="171">
        <v>71.794697051511548</v>
      </c>
      <c r="Q1639" s="171">
        <v>91.316985427268691</v>
      </c>
      <c r="R1639" s="171">
        <v>115.4952792417416</v>
      </c>
      <c r="S1639" s="171">
        <v>145.35085706655951</v>
      </c>
      <c r="T1639" s="171">
        <v>182.10431352841161</v>
      </c>
      <c r="U1639" s="172">
        <v>0.27835742342764869</v>
      </c>
    </row>
    <row r="1640" spans="1:21" x14ac:dyDescent="0.15">
      <c r="A1640" s="110" t="s">
        <v>128</v>
      </c>
      <c r="B1640" s="110" t="s">
        <v>47</v>
      </c>
      <c r="C1640" s="110" t="s">
        <v>510</v>
      </c>
      <c r="D1640" s="110" t="s">
        <v>510</v>
      </c>
      <c r="E1640" s="110" t="s">
        <v>2</v>
      </c>
      <c r="F1640" s="110" t="s">
        <v>2</v>
      </c>
      <c r="G1640" s="171">
        <v>67.356709415977093</v>
      </c>
      <c r="H1640" s="171">
        <v>89.220652478940991</v>
      </c>
      <c r="I1640" s="171">
        <v>88.901657797800539</v>
      </c>
      <c r="J1640" s="171">
        <v>99.658216864430216</v>
      </c>
      <c r="K1640" s="171">
        <v>115.8210450568135</v>
      </c>
      <c r="L1640" s="171">
        <v>131.90381383442869</v>
      </c>
      <c r="M1640" s="171">
        <v>131.56120217142569</v>
      </c>
      <c r="N1640" s="171">
        <v>190.51890740422391</v>
      </c>
      <c r="O1640" s="171">
        <v>262.49204953087241</v>
      </c>
      <c r="P1640" s="171">
        <v>357.14168069445338</v>
      </c>
      <c r="Q1640" s="171">
        <v>483.36888416320829</v>
      </c>
      <c r="R1640" s="171">
        <v>650.99256863604569</v>
      </c>
      <c r="S1640" s="171">
        <v>872.7565996415259</v>
      </c>
      <c r="T1640" s="171">
        <v>1163.577209196136</v>
      </c>
      <c r="U1640" s="172">
        <v>0.36533177049345489</v>
      </c>
    </row>
    <row r="1641" spans="1:21" x14ac:dyDescent="0.15">
      <c r="A1641" s="110" t="s">
        <v>128</v>
      </c>
      <c r="B1641" s="110" t="s">
        <v>38</v>
      </c>
      <c r="C1641" s="110" t="s">
        <v>510</v>
      </c>
      <c r="D1641" s="110" t="s">
        <v>511</v>
      </c>
      <c r="E1641" s="110" t="s">
        <v>2</v>
      </c>
      <c r="F1641" s="110" t="s">
        <v>2</v>
      </c>
      <c r="G1641" s="171">
        <v>0</v>
      </c>
      <c r="H1641" s="171">
        <v>0</v>
      </c>
      <c r="I1641" s="171">
        <v>0</v>
      </c>
      <c r="J1641" s="171">
        <v>0</v>
      </c>
      <c r="K1641" s="171">
        <v>1.093533762445843</v>
      </c>
      <c r="L1641" s="171">
        <v>1.090865115286906</v>
      </c>
      <c r="M1641" s="171">
        <v>2.1760200361904278</v>
      </c>
      <c r="N1641" s="171">
        <v>2.972717616367516</v>
      </c>
      <c r="O1641" s="171">
        <v>3.857476410274022</v>
      </c>
      <c r="P1641" s="171">
        <v>4.9371099149329778</v>
      </c>
      <c r="Q1641" s="171">
        <v>6.2796002026624116</v>
      </c>
      <c r="R1641" s="171">
        <v>7.9422702746866722</v>
      </c>
      <c r="S1641" s="171">
        <v>9.9953504511961508</v>
      </c>
      <c r="T1641" s="171">
        <v>12.522777430596539</v>
      </c>
      <c r="U1641" s="172">
        <v>0.28403488986128628</v>
      </c>
    </row>
    <row r="1642" spans="1:21" x14ac:dyDescent="0.15">
      <c r="A1642" s="110" t="s">
        <v>128</v>
      </c>
      <c r="B1642" s="110" t="s">
        <v>211</v>
      </c>
      <c r="C1642" s="110" t="s">
        <v>510</v>
      </c>
      <c r="D1642" s="110" t="s">
        <v>510</v>
      </c>
      <c r="E1642" s="110" t="s">
        <v>2</v>
      </c>
      <c r="F1642" s="110" t="s">
        <v>2</v>
      </c>
      <c r="G1642" s="171">
        <v>1.3979277724692949</v>
      </c>
      <c r="H1642" s="171">
        <v>3.4256324593766232</v>
      </c>
      <c r="I1642" s="171">
        <v>8.2275951698741299</v>
      </c>
      <c r="J1642" s="171">
        <v>8.7696192768382417</v>
      </c>
      <c r="K1642" s="171">
        <v>39.367215448050352</v>
      </c>
      <c r="L1642" s="171">
        <v>49.088930187910769</v>
      </c>
      <c r="M1642" s="171">
        <v>65.280601085712846</v>
      </c>
      <c r="N1642" s="171">
        <v>90.227767779017796</v>
      </c>
      <c r="O1642" s="171">
        <v>119.23976610665549</v>
      </c>
      <c r="P1642" s="171">
        <v>156.20635054262291</v>
      </c>
      <c r="Q1642" s="171">
        <v>204.54155275823709</v>
      </c>
      <c r="R1642" s="171">
        <v>267.60233015321108</v>
      </c>
      <c r="S1642" s="171">
        <v>350.05775240882082</v>
      </c>
      <c r="T1642" s="171">
        <v>455.55480112816389</v>
      </c>
      <c r="U1642" s="172">
        <v>0.31988666300654328</v>
      </c>
    </row>
    <row r="1643" spans="1:21" x14ac:dyDescent="0.15">
      <c r="A1643" s="110" t="s">
        <v>128</v>
      </c>
      <c r="B1643" s="110" t="s">
        <v>113</v>
      </c>
      <c r="C1643" s="110" t="s">
        <v>510</v>
      </c>
      <c r="D1643" s="110" t="s">
        <v>509</v>
      </c>
      <c r="E1643" s="110" t="s">
        <v>2</v>
      </c>
      <c r="F1643" s="110" t="s">
        <v>41</v>
      </c>
      <c r="G1643" s="171">
        <v>22.084167021631831</v>
      </c>
      <c r="H1643" s="171">
        <v>22.029790735540981</v>
      </c>
      <c r="I1643" s="171">
        <v>21.975414449450131</v>
      </c>
      <c r="J1643" s="171">
        <v>10.9620240960478</v>
      </c>
      <c r="K1643" s="171">
        <v>10.93533762445843</v>
      </c>
      <c r="L1643" s="171">
        <v>10.90865115286906</v>
      </c>
      <c r="M1643" s="171">
        <v>10.880100180952139</v>
      </c>
      <c r="N1643" s="171">
        <v>14.510468804266189</v>
      </c>
      <c r="O1643" s="171">
        <v>18.69827726684882</v>
      </c>
      <c r="P1643" s="171">
        <v>23.931565683837182</v>
      </c>
      <c r="Q1643" s="171">
        <v>30.438995142422879</v>
      </c>
      <c r="R1643" s="171">
        <v>38.498426413913833</v>
      </c>
      <c r="S1643" s="171">
        <v>48.450285688853143</v>
      </c>
      <c r="T1643" s="171">
        <v>60.701437842803841</v>
      </c>
      <c r="U1643" s="172">
        <v>0.27835742342764869</v>
      </c>
    </row>
    <row r="1644" spans="1:21" x14ac:dyDescent="0.15">
      <c r="A1644" s="110" t="s">
        <v>128</v>
      </c>
      <c r="B1644" s="110" t="s">
        <v>116</v>
      </c>
      <c r="C1644" s="110" t="s">
        <v>510</v>
      </c>
      <c r="D1644" s="110" t="s">
        <v>511</v>
      </c>
      <c r="E1644" s="110" t="s">
        <v>2</v>
      </c>
      <c r="F1644" s="110" t="s">
        <v>2</v>
      </c>
      <c r="G1644" s="171">
        <v>56.210417554079577</v>
      </c>
      <c r="H1644" s="171">
        <v>133.17874441324591</v>
      </c>
      <c r="I1644" s="171">
        <v>253.71726616867659</v>
      </c>
      <c r="J1644" s="171">
        <v>340.95692529103877</v>
      </c>
      <c r="K1644" s="171">
        <v>617.79455962985367</v>
      </c>
      <c r="L1644" s="171">
        <v>758.61428787402679</v>
      </c>
      <c r="M1644" s="171">
        <v>907.32641158093702</v>
      </c>
      <c r="N1644" s="171">
        <v>1225.327214831869</v>
      </c>
      <c r="O1644" s="171">
        <v>1588.961052855951</v>
      </c>
      <c r="P1644" s="171">
        <v>2036.8180484292741</v>
      </c>
      <c r="Q1644" s="171">
        <v>2596.0656635590508</v>
      </c>
      <c r="R1644" s="171">
        <v>3291.668251312135</v>
      </c>
      <c r="S1644" s="171">
        <v>4154.1702412941313</v>
      </c>
      <c r="T1644" s="171">
        <v>5220.2375319941366</v>
      </c>
      <c r="U1644" s="172">
        <v>0.2839879820625244</v>
      </c>
    </row>
    <row r="1645" spans="1:21" x14ac:dyDescent="0.15">
      <c r="A1645" s="110" t="s">
        <v>128</v>
      </c>
      <c r="B1645" s="110" t="s">
        <v>140</v>
      </c>
      <c r="C1645" s="110" t="s">
        <v>510</v>
      </c>
      <c r="D1645" s="110" t="s">
        <v>42</v>
      </c>
      <c r="E1645" s="110" t="s">
        <v>2</v>
      </c>
      <c r="F1645" s="110" t="s">
        <v>42</v>
      </c>
      <c r="G1645" s="171">
        <v>1.1042083510815921</v>
      </c>
      <c r="H1645" s="171">
        <v>1.101489536777049</v>
      </c>
      <c r="I1645" s="171">
        <v>1.098770722472507</v>
      </c>
      <c r="J1645" s="171">
        <v>1.09620240960478</v>
      </c>
      <c r="K1645" s="171">
        <v>18.590073961579328</v>
      </c>
      <c r="L1645" s="171">
        <v>23.99903253631193</v>
      </c>
      <c r="M1645" s="171">
        <v>23.936220398094711</v>
      </c>
      <c r="N1645" s="171">
        <v>32.228480569808418</v>
      </c>
      <c r="O1645" s="171">
        <v>41.550795638444079</v>
      </c>
      <c r="P1645" s="171">
        <v>53.44552875071907</v>
      </c>
      <c r="Q1645" s="171">
        <v>68.600849877322503</v>
      </c>
      <c r="R1645" s="171">
        <v>87.886896735472433</v>
      </c>
      <c r="S1645" s="171">
        <v>112.4011954576675</v>
      </c>
      <c r="T1645" s="171">
        <v>143.05928234514079</v>
      </c>
      <c r="U1645" s="172">
        <v>0.29099013561691961</v>
      </c>
    </row>
    <row r="1646" spans="1:21" x14ac:dyDescent="0.15">
      <c r="A1646" s="110" t="s">
        <v>128</v>
      </c>
      <c r="B1646" s="110" t="s">
        <v>81</v>
      </c>
      <c r="C1646" s="110" t="s">
        <v>510</v>
      </c>
      <c r="D1646" s="110" t="s">
        <v>509</v>
      </c>
      <c r="E1646" s="110" t="s">
        <v>2</v>
      </c>
      <c r="F1646" s="110" t="s">
        <v>41</v>
      </c>
      <c r="G1646" s="171">
        <v>11.042083510815919</v>
      </c>
      <c r="H1646" s="171">
        <v>11.014895367770491</v>
      </c>
      <c r="I1646" s="171">
        <v>1.098770722472507</v>
      </c>
      <c r="J1646" s="171">
        <v>1.09620240960478</v>
      </c>
      <c r="K1646" s="171">
        <v>1.093533762445843</v>
      </c>
      <c r="L1646" s="171">
        <v>1.090865115286906</v>
      </c>
      <c r="M1646" s="171">
        <v>2.1760200361904278</v>
      </c>
      <c r="N1646" s="171">
        <v>2.902093760853238</v>
      </c>
      <c r="O1646" s="171">
        <v>3.7396554533697648</v>
      </c>
      <c r="P1646" s="171">
        <v>4.7863131367674372</v>
      </c>
      <c r="Q1646" s="171">
        <v>6.0877990284845804</v>
      </c>
      <c r="R1646" s="171">
        <v>7.6996852827827702</v>
      </c>
      <c r="S1646" s="171">
        <v>9.6900571377706335</v>
      </c>
      <c r="T1646" s="171">
        <v>12.140287568560771</v>
      </c>
      <c r="U1646" s="172">
        <v>0.27835742342764869</v>
      </c>
    </row>
    <row r="1647" spans="1:21" x14ac:dyDescent="0.15">
      <c r="A1647" s="110" t="s">
        <v>128</v>
      </c>
      <c r="B1647" s="110" t="s">
        <v>100</v>
      </c>
      <c r="C1647" s="110" t="s">
        <v>510</v>
      </c>
      <c r="D1647" s="110" t="s">
        <v>44</v>
      </c>
      <c r="E1647" s="110" t="s">
        <v>2</v>
      </c>
      <c r="F1647" s="110" t="s">
        <v>44</v>
      </c>
      <c r="G1647" s="171">
        <v>0</v>
      </c>
      <c r="H1647" s="171">
        <v>0</v>
      </c>
      <c r="I1647" s="171">
        <v>0</v>
      </c>
      <c r="J1647" s="171">
        <v>12.058226505652581</v>
      </c>
      <c r="K1647" s="171">
        <v>14.215938911795959</v>
      </c>
      <c r="L1647" s="171">
        <v>22.908167421025031</v>
      </c>
      <c r="M1647" s="171">
        <v>23.936220398094711</v>
      </c>
      <c r="N1647" s="171">
        <v>34.591871989015893</v>
      </c>
      <c r="O1647" s="171">
        <v>49.571045917766149</v>
      </c>
      <c r="P1647" s="171">
        <v>67.666210276678342</v>
      </c>
      <c r="Q1647" s="171">
        <v>90.705167573151797</v>
      </c>
      <c r="R1647" s="171">
        <v>120.7767668136605</v>
      </c>
      <c r="S1647" s="171">
        <v>159.86903429745021</v>
      </c>
      <c r="T1647" s="171">
        <v>210.48476808506649</v>
      </c>
      <c r="U1647" s="172">
        <v>0.36420842817760463</v>
      </c>
    </row>
    <row r="1648" spans="1:21" x14ac:dyDescent="0.15">
      <c r="A1648" s="110" t="s">
        <v>230</v>
      </c>
      <c r="B1648" s="110" t="s">
        <v>27</v>
      </c>
      <c r="C1648" s="110" t="s">
        <v>515</v>
      </c>
      <c r="D1648" s="110" t="s">
        <v>514</v>
      </c>
      <c r="E1648" s="110" t="s">
        <v>18</v>
      </c>
      <c r="F1648" s="110" t="s">
        <v>18</v>
      </c>
      <c r="G1648" s="171">
        <v>1.3692183553411741</v>
      </c>
      <c r="H1648" s="171">
        <v>1.3658470256035411</v>
      </c>
      <c r="I1648" s="171">
        <v>6.8563293082284424</v>
      </c>
      <c r="J1648" s="171">
        <v>10.9620240960478</v>
      </c>
      <c r="K1648" s="171">
        <v>21.870675248916861</v>
      </c>
      <c r="L1648" s="171">
        <v>21.817302305738121</v>
      </c>
      <c r="M1648" s="171">
        <v>27.200250452380349</v>
      </c>
      <c r="N1648" s="171">
        <v>37.933415178124328</v>
      </c>
      <c r="O1648" s="171">
        <v>52.834196124136533</v>
      </c>
      <c r="P1648" s="171">
        <v>73.334422195954218</v>
      </c>
      <c r="Q1648" s="171">
        <v>101.4843010923274</v>
      </c>
      <c r="R1648" s="171">
        <v>136.52211654824399</v>
      </c>
      <c r="S1648" s="171">
        <v>178.4671670819325</v>
      </c>
      <c r="T1648" s="171">
        <v>232.09679328018569</v>
      </c>
      <c r="U1648" s="172">
        <v>0.35835644650915038</v>
      </c>
    </row>
    <row r="1649" spans="1:21" x14ac:dyDescent="0.15">
      <c r="A1649" s="110" t="s">
        <v>230</v>
      </c>
      <c r="B1649" s="110" t="s">
        <v>188</v>
      </c>
      <c r="C1649" s="110" t="s">
        <v>515</v>
      </c>
      <c r="D1649" s="110" t="s">
        <v>515</v>
      </c>
      <c r="E1649" s="110" t="s">
        <v>18</v>
      </c>
      <c r="F1649" s="110" t="s">
        <v>18</v>
      </c>
      <c r="G1649" s="171">
        <v>19.213225308819691</v>
      </c>
      <c r="H1649" s="171">
        <v>14.704885315973611</v>
      </c>
      <c r="I1649" s="171">
        <v>32.963121674175213</v>
      </c>
      <c r="J1649" s="171">
        <v>56.125563371764763</v>
      </c>
      <c r="K1649" s="171">
        <v>67.186714364672596</v>
      </c>
      <c r="L1649" s="171">
        <v>65.451906917214359</v>
      </c>
      <c r="M1649" s="171">
        <v>65.280601085712846</v>
      </c>
      <c r="N1649" s="171">
        <v>106.1142524167189</v>
      </c>
      <c r="O1649" s="171">
        <v>170.2133501121854</v>
      </c>
      <c r="P1649" s="171">
        <v>269.63751679257763</v>
      </c>
      <c r="Q1649" s="171">
        <v>422.30282749163331</v>
      </c>
      <c r="R1649" s="171">
        <v>654.96670512106402</v>
      </c>
      <c r="S1649" s="171">
        <v>1007.642324421071</v>
      </c>
      <c r="T1649" s="171">
        <v>1469.586332965599</v>
      </c>
      <c r="U1649" s="172">
        <v>0.56027649366648791</v>
      </c>
    </row>
    <row r="1650" spans="1:21" x14ac:dyDescent="0.15">
      <c r="A1650" s="110" t="s">
        <v>230</v>
      </c>
      <c r="B1650" s="110" t="s">
        <v>30</v>
      </c>
      <c r="C1650" s="110" t="s">
        <v>515</v>
      </c>
      <c r="D1650" s="110" t="s">
        <v>509</v>
      </c>
      <c r="E1650" s="110" t="s">
        <v>18</v>
      </c>
      <c r="F1650" s="110" t="s">
        <v>41</v>
      </c>
      <c r="G1650" s="171">
        <v>11.042083510815919</v>
      </c>
      <c r="H1650" s="171">
        <v>22.029790735540981</v>
      </c>
      <c r="I1650" s="171">
        <v>21.975414449450131</v>
      </c>
      <c r="J1650" s="171">
        <v>27.405060240119511</v>
      </c>
      <c r="K1650" s="171">
        <v>32.806012873375288</v>
      </c>
      <c r="L1650" s="171">
        <v>54.543255764345297</v>
      </c>
      <c r="M1650" s="171">
        <v>65.280601085712846</v>
      </c>
      <c r="N1650" s="171">
        <v>91.040196427498401</v>
      </c>
      <c r="O1650" s="171">
        <v>126.8020706979277</v>
      </c>
      <c r="P1650" s="171">
        <v>176.00261327029011</v>
      </c>
      <c r="Q1650" s="171">
        <v>243.56232262158591</v>
      </c>
      <c r="R1650" s="171">
        <v>336.06685581933192</v>
      </c>
      <c r="S1650" s="171">
        <v>462.44213198899058</v>
      </c>
      <c r="T1650" s="171">
        <v>613.03026034639527</v>
      </c>
      <c r="U1650" s="172">
        <v>0.37707255848486981</v>
      </c>
    </row>
    <row r="1651" spans="1:21" x14ac:dyDescent="0.15">
      <c r="A1651" s="110" t="s">
        <v>230</v>
      </c>
      <c r="B1651" s="110" t="s">
        <v>37</v>
      </c>
      <c r="C1651" s="110" t="s">
        <v>515</v>
      </c>
      <c r="D1651" s="110" t="s">
        <v>509</v>
      </c>
      <c r="E1651" s="110" t="s">
        <v>18</v>
      </c>
      <c r="F1651" s="110" t="s">
        <v>41</v>
      </c>
      <c r="G1651" s="171">
        <v>22.084167021631831</v>
      </c>
      <c r="H1651" s="171">
        <v>22.029790735540981</v>
      </c>
      <c r="I1651" s="171">
        <v>27.46926806181267</v>
      </c>
      <c r="J1651" s="171">
        <v>21.924048192095601</v>
      </c>
      <c r="K1651" s="171">
        <v>21.870675248916861</v>
      </c>
      <c r="L1651" s="171">
        <v>54.543255764345297</v>
      </c>
      <c r="M1651" s="171">
        <v>65.280601085712846</v>
      </c>
      <c r="N1651" s="171">
        <v>90.293586884329955</v>
      </c>
      <c r="O1651" s="171">
        <v>124.606423479711</v>
      </c>
      <c r="P1651" s="171">
        <v>171.43447601013901</v>
      </c>
      <c r="Q1651" s="171">
        <v>235.23564577139101</v>
      </c>
      <c r="R1651" s="171">
        <v>321.97281469576222</v>
      </c>
      <c r="S1651" s="171">
        <v>439.65199135271251</v>
      </c>
      <c r="T1651" s="171">
        <v>597.31610223174403</v>
      </c>
      <c r="U1651" s="172">
        <v>0.37197350775760851</v>
      </c>
    </row>
    <row r="1652" spans="1:21" x14ac:dyDescent="0.15">
      <c r="A1652" s="110" t="s">
        <v>230</v>
      </c>
      <c r="B1652" s="110" t="s">
        <v>70</v>
      </c>
      <c r="C1652" s="110" t="s">
        <v>515</v>
      </c>
      <c r="D1652" s="110" t="s">
        <v>515</v>
      </c>
      <c r="E1652" s="110" t="s">
        <v>18</v>
      </c>
      <c r="F1652" s="110" t="s">
        <v>18</v>
      </c>
      <c r="G1652" s="171">
        <v>0</v>
      </c>
      <c r="H1652" s="171">
        <v>0</v>
      </c>
      <c r="I1652" s="171">
        <v>0</v>
      </c>
      <c r="J1652" s="171">
        <v>0</v>
      </c>
      <c r="K1652" s="171">
        <v>0</v>
      </c>
      <c r="L1652" s="171">
        <v>0</v>
      </c>
      <c r="M1652" s="171">
        <v>10.880100180952139</v>
      </c>
      <c r="N1652" s="171">
        <v>15.173366071249729</v>
      </c>
      <c r="O1652" s="171">
        <v>21.13367844965461</v>
      </c>
      <c r="P1652" s="171">
        <v>29.333768878381679</v>
      </c>
      <c r="Q1652" s="171">
        <v>40.593720436930973</v>
      </c>
      <c r="R1652" s="171">
        <v>56.011142636555313</v>
      </c>
      <c r="S1652" s="171">
        <v>77.073688664831764</v>
      </c>
      <c r="T1652" s="171">
        <v>105.5099335069137</v>
      </c>
      <c r="U1652" s="172">
        <v>0.38341185686853102</v>
      </c>
    </row>
    <row r="1653" spans="1:21" x14ac:dyDescent="0.15">
      <c r="A1653" s="110" t="s">
        <v>230</v>
      </c>
      <c r="B1653" s="110" t="s">
        <v>113</v>
      </c>
      <c r="C1653" s="110" t="s">
        <v>515</v>
      </c>
      <c r="D1653" s="110" t="s">
        <v>509</v>
      </c>
      <c r="E1653" s="110" t="s">
        <v>18</v>
      </c>
      <c r="F1653" s="110" t="s">
        <v>41</v>
      </c>
      <c r="G1653" s="171">
        <v>0</v>
      </c>
      <c r="H1653" s="171">
        <v>0</v>
      </c>
      <c r="I1653" s="171">
        <v>0</v>
      </c>
      <c r="J1653" s="171">
        <v>0</v>
      </c>
      <c r="K1653" s="171">
        <v>0</v>
      </c>
      <c r="L1653" s="171">
        <v>10.90865115286906</v>
      </c>
      <c r="M1653" s="171">
        <v>10.880100180952139</v>
      </c>
      <c r="N1653" s="171">
        <v>15.173366071249729</v>
      </c>
      <c r="O1653" s="171">
        <v>21.13367844965461</v>
      </c>
      <c r="P1653" s="171">
        <v>29.333768878381679</v>
      </c>
      <c r="Q1653" s="171">
        <v>39.676606807959601</v>
      </c>
      <c r="R1653" s="171">
        <v>52.008425351711978</v>
      </c>
      <c r="S1653" s="171">
        <v>67.987492221688569</v>
      </c>
      <c r="T1653" s="171">
        <v>88.417826011499315</v>
      </c>
      <c r="U1653" s="172">
        <v>0.34892158900517217</v>
      </c>
    </row>
    <row r="1654" spans="1:21" x14ac:dyDescent="0.15">
      <c r="A1654" s="110" t="s">
        <v>230</v>
      </c>
      <c r="B1654" s="110" t="s">
        <v>115</v>
      </c>
      <c r="C1654" s="110" t="s">
        <v>515</v>
      </c>
      <c r="D1654" s="110" t="s">
        <v>42</v>
      </c>
      <c r="E1654" s="110" t="s">
        <v>18</v>
      </c>
      <c r="F1654" s="110" t="s">
        <v>42</v>
      </c>
      <c r="G1654" s="171">
        <v>22.084167021631831</v>
      </c>
      <c r="H1654" s="171">
        <v>27.537238419426231</v>
      </c>
      <c r="I1654" s="171">
        <v>27.46926806181267</v>
      </c>
      <c r="J1654" s="171">
        <v>54.810120480239007</v>
      </c>
      <c r="K1654" s="171">
        <v>65.612025746750589</v>
      </c>
      <c r="L1654" s="171">
        <v>65.451906917214359</v>
      </c>
      <c r="M1654" s="171">
        <v>81.60075135714105</v>
      </c>
      <c r="N1654" s="171">
        <v>113.800245534373</v>
      </c>
      <c r="O1654" s="171">
        <v>158.5025883724096</v>
      </c>
      <c r="P1654" s="171">
        <v>220.00326658786261</v>
      </c>
      <c r="Q1654" s="171">
        <v>304.45290327698228</v>
      </c>
      <c r="R1654" s="171">
        <v>420.08356977416491</v>
      </c>
      <c r="S1654" s="171">
        <v>578.05266498623837</v>
      </c>
      <c r="T1654" s="171">
        <v>791.32450130185271</v>
      </c>
      <c r="U1654" s="172">
        <v>0.38341185686853119</v>
      </c>
    </row>
    <row r="1655" spans="1:21" x14ac:dyDescent="0.15">
      <c r="A1655" s="110" t="s">
        <v>230</v>
      </c>
      <c r="B1655" s="110" t="s">
        <v>116</v>
      </c>
      <c r="C1655" s="110" t="s">
        <v>515</v>
      </c>
      <c r="D1655" s="110" t="s">
        <v>511</v>
      </c>
      <c r="E1655" s="110" t="s">
        <v>18</v>
      </c>
      <c r="F1655" s="110" t="s">
        <v>2</v>
      </c>
      <c r="G1655" s="171">
        <v>0</v>
      </c>
      <c r="H1655" s="171">
        <v>0</v>
      </c>
      <c r="I1655" s="171">
        <v>0</v>
      </c>
      <c r="J1655" s="171">
        <v>0</v>
      </c>
      <c r="K1655" s="171">
        <v>0</v>
      </c>
      <c r="L1655" s="171">
        <v>10.90865115286906</v>
      </c>
      <c r="M1655" s="171">
        <v>10.880100180952139</v>
      </c>
      <c r="N1655" s="171">
        <v>15.173366071249729</v>
      </c>
      <c r="O1655" s="171">
        <v>21.13367844965461</v>
      </c>
      <c r="P1655" s="171">
        <v>29.333768878381679</v>
      </c>
      <c r="Q1655" s="171">
        <v>40.593720436930973</v>
      </c>
      <c r="R1655" s="171">
        <v>56.011142636555313</v>
      </c>
      <c r="S1655" s="171">
        <v>75.352803879038149</v>
      </c>
      <c r="T1655" s="171">
        <v>97.996423829411739</v>
      </c>
      <c r="U1655" s="172">
        <v>0.36888886383637209</v>
      </c>
    </row>
    <row r="1656" spans="1:21" x14ac:dyDescent="0.15">
      <c r="A1656" s="110" t="s">
        <v>230</v>
      </c>
      <c r="B1656" s="110" t="s">
        <v>140</v>
      </c>
      <c r="C1656" s="110" t="s">
        <v>515</v>
      </c>
      <c r="D1656" s="110" t="s">
        <v>42</v>
      </c>
      <c r="E1656" s="110" t="s">
        <v>18</v>
      </c>
      <c r="F1656" s="110" t="s">
        <v>42</v>
      </c>
      <c r="G1656" s="171">
        <v>11.042083510815919</v>
      </c>
      <c r="H1656" s="171">
        <v>11.014895367770491</v>
      </c>
      <c r="I1656" s="171">
        <v>10.987707224725071</v>
      </c>
      <c r="J1656" s="171">
        <v>21.924048192095601</v>
      </c>
      <c r="K1656" s="171">
        <v>27.338344061146081</v>
      </c>
      <c r="L1656" s="171">
        <v>32.725953458607179</v>
      </c>
      <c r="M1656" s="171">
        <v>38.080350633332493</v>
      </c>
      <c r="N1656" s="171">
        <v>53.106781249374073</v>
      </c>
      <c r="O1656" s="171">
        <v>73.967874573791121</v>
      </c>
      <c r="P1656" s="171">
        <v>102.66819107433589</v>
      </c>
      <c r="Q1656" s="171">
        <v>142.07802152925839</v>
      </c>
      <c r="R1656" s="171">
        <v>196.03899922794361</v>
      </c>
      <c r="S1656" s="171">
        <v>263.73481357663348</v>
      </c>
      <c r="T1656" s="171">
        <v>342.987483402941</v>
      </c>
      <c r="U1656" s="172">
        <v>0.36888886383637209</v>
      </c>
    </row>
    <row r="1657" spans="1:21" x14ac:dyDescent="0.15">
      <c r="A1657" s="110" t="s">
        <v>230</v>
      </c>
      <c r="B1657" s="110" t="s">
        <v>81</v>
      </c>
      <c r="C1657" s="110" t="s">
        <v>515</v>
      </c>
      <c r="D1657" s="110" t="s">
        <v>509</v>
      </c>
      <c r="E1657" s="110" t="s">
        <v>18</v>
      </c>
      <c r="F1657" s="110" t="s">
        <v>41</v>
      </c>
      <c r="G1657" s="171">
        <v>5.5210417554079587</v>
      </c>
      <c r="H1657" s="171">
        <v>5.5074476838852462</v>
      </c>
      <c r="I1657" s="171">
        <v>5.4938536123625337</v>
      </c>
      <c r="J1657" s="171">
        <v>51.521513251424672</v>
      </c>
      <c r="K1657" s="171">
        <v>76.547363371209016</v>
      </c>
      <c r="L1657" s="171">
        <v>65.451906917214359</v>
      </c>
      <c r="M1657" s="171">
        <v>65.280601085712846</v>
      </c>
      <c r="N1657" s="171">
        <v>91.040196427498401</v>
      </c>
      <c r="O1657" s="171">
        <v>126.8020706979276</v>
      </c>
      <c r="P1657" s="171">
        <v>176.00261327029011</v>
      </c>
      <c r="Q1657" s="171">
        <v>243.56232262158579</v>
      </c>
      <c r="R1657" s="171">
        <v>336.06685581933192</v>
      </c>
      <c r="S1657" s="171">
        <v>462.44213198899058</v>
      </c>
      <c r="T1657" s="171">
        <v>633.05960104148198</v>
      </c>
      <c r="U1657" s="172">
        <v>0.38341185686853102</v>
      </c>
    </row>
    <row r="1658" spans="1:21" x14ac:dyDescent="0.15">
      <c r="A1658" s="110" t="s">
        <v>231</v>
      </c>
      <c r="B1658" s="110" t="s">
        <v>100</v>
      </c>
      <c r="C1658" s="110" t="s">
        <v>516</v>
      </c>
      <c r="D1658" s="110" t="s">
        <v>44</v>
      </c>
      <c r="E1658" s="110" t="s">
        <v>108</v>
      </c>
      <c r="F1658" s="110" t="s">
        <v>44</v>
      </c>
      <c r="G1658" s="171">
        <v>4.42</v>
      </c>
      <c r="H1658" s="171">
        <v>4.8465539618190174</v>
      </c>
      <c r="I1658" s="171">
        <v>6.0388849045475421</v>
      </c>
      <c r="J1658" s="171">
        <v>7.1209280333259883</v>
      </c>
      <c r="K1658" s="171">
        <v>87.482700995667443</v>
      </c>
      <c r="L1658" s="171">
        <v>136.35813941086329</v>
      </c>
      <c r="M1658" s="171">
        <v>195.84180325713851</v>
      </c>
      <c r="N1658" s="171">
        <v>255.81560516795929</v>
      </c>
      <c r="O1658" s="171">
        <v>320.79935052975299</v>
      </c>
      <c r="P1658" s="171">
        <v>401.66368281234719</v>
      </c>
      <c r="Q1658" s="171">
        <v>502.15975450807008</v>
      </c>
      <c r="R1658" s="171">
        <v>626.86198198543309</v>
      </c>
      <c r="S1658" s="171">
        <v>781.4139824042818</v>
      </c>
      <c r="T1658" s="171">
        <v>969.84947950210858</v>
      </c>
      <c r="U1658" s="172">
        <v>0.25677343168696942</v>
      </c>
    </row>
    <row r="1659" spans="1:21" x14ac:dyDescent="0.15">
      <c r="A1659" s="110" t="s">
        <v>35</v>
      </c>
      <c r="B1659" s="110" t="s">
        <v>25</v>
      </c>
      <c r="C1659" s="110" t="s">
        <v>509</v>
      </c>
      <c r="D1659" s="110" t="s">
        <v>509</v>
      </c>
      <c r="E1659" s="110" t="s">
        <v>41</v>
      </c>
      <c r="F1659" s="110" t="s">
        <v>41</v>
      </c>
      <c r="G1659" s="171">
        <v>3942.194069290731</v>
      </c>
      <c r="H1659" s="171">
        <v>4658.6801081202284</v>
      </c>
      <c r="I1659" s="171">
        <v>4485.8732035732046</v>
      </c>
      <c r="J1659" s="171">
        <v>36264.916445271243</v>
      </c>
      <c r="K1659" s="171">
        <v>60609.923308287238</v>
      </c>
      <c r="L1659" s="171">
        <v>80908.97156611114</v>
      </c>
      <c r="M1659" s="171">
        <v>104300.8007877044</v>
      </c>
      <c r="N1659" s="171">
        <v>139949.66344767099</v>
      </c>
      <c r="O1659" s="171">
        <v>187564.97658370901</v>
      </c>
      <c r="P1659" s="171">
        <v>251434.02845505439</v>
      </c>
      <c r="Q1659" s="171">
        <v>337130.53677235061</v>
      </c>
      <c r="R1659" s="171">
        <v>447692.33995363518</v>
      </c>
      <c r="S1659" s="171">
        <v>588894.35300631472</v>
      </c>
      <c r="T1659" s="171">
        <v>767338.44038945716</v>
      </c>
      <c r="U1659" s="172">
        <v>0.32988530590419091</v>
      </c>
    </row>
    <row r="1660" spans="1:21" x14ac:dyDescent="0.15">
      <c r="A1660" s="110" t="s">
        <v>35</v>
      </c>
      <c r="B1660" s="110" t="s">
        <v>28</v>
      </c>
      <c r="C1660" s="110" t="s">
        <v>509</v>
      </c>
      <c r="D1660" s="110" t="s">
        <v>513</v>
      </c>
      <c r="E1660" s="110" t="s">
        <v>41</v>
      </c>
      <c r="F1660" s="110" t="s">
        <v>41</v>
      </c>
      <c r="G1660" s="171">
        <v>640.44084362732315</v>
      </c>
      <c r="H1660" s="171">
        <v>506.68518691744259</v>
      </c>
      <c r="I1660" s="171">
        <v>604.32389735987874</v>
      </c>
      <c r="J1660" s="171">
        <v>635.79739757077255</v>
      </c>
      <c r="K1660" s="171">
        <v>787.34430896100707</v>
      </c>
      <c r="L1660" s="171">
        <v>959.9613014524773</v>
      </c>
      <c r="M1660" s="171">
        <v>1686.415528047582</v>
      </c>
      <c r="N1660" s="171">
        <v>1992.544253710103</v>
      </c>
      <c r="O1660" s="171">
        <v>2341.233520406196</v>
      </c>
      <c r="P1660" s="171">
        <v>2740.8907954998108</v>
      </c>
      <c r="Q1660" s="171">
        <v>3200.3485061449292</v>
      </c>
      <c r="R1660" s="171">
        <v>3729.112839459081</v>
      </c>
      <c r="S1660" s="171">
        <v>4337.574944671569</v>
      </c>
      <c r="T1660" s="171">
        <v>5025.0792778123787</v>
      </c>
      <c r="U1660" s="172">
        <v>0.16879881002673919</v>
      </c>
    </row>
    <row r="1661" spans="1:21" x14ac:dyDescent="0.15">
      <c r="A1661" s="110" t="s">
        <v>35</v>
      </c>
      <c r="B1661" s="110" t="s">
        <v>29</v>
      </c>
      <c r="C1661" s="110" t="s">
        <v>509</v>
      </c>
      <c r="D1661" s="110" t="s">
        <v>509</v>
      </c>
      <c r="E1661" s="110" t="s">
        <v>41</v>
      </c>
      <c r="F1661" s="110" t="s">
        <v>41</v>
      </c>
      <c r="G1661" s="171">
        <v>3419.717776578068</v>
      </c>
      <c r="H1661" s="171">
        <v>3984.8343067478572</v>
      </c>
      <c r="I1661" s="171">
        <v>4957.1606468102163</v>
      </c>
      <c r="J1661" s="171">
        <v>6024.4274022862619</v>
      </c>
      <c r="K1661" s="171">
        <v>8967.2417063255125</v>
      </c>
      <c r="L1661" s="171">
        <v>12563.291155002211</v>
      </c>
      <c r="M1661" s="171">
        <v>13346.42968031029</v>
      </c>
      <c r="N1661" s="171">
        <v>16438.86103818658</v>
      </c>
      <c r="O1661" s="171">
        <v>20734.492735753229</v>
      </c>
      <c r="P1661" s="171">
        <v>26124.117623223141</v>
      </c>
      <c r="Q1661" s="171">
        <v>32876.731921410872</v>
      </c>
      <c r="R1661" s="171">
        <v>41270.375731879984</v>
      </c>
      <c r="S1661" s="171">
        <v>51661.615194030543</v>
      </c>
      <c r="T1661" s="171">
        <v>64365.403974316803</v>
      </c>
      <c r="U1661" s="172">
        <v>0.25202351371979281</v>
      </c>
    </row>
    <row r="1662" spans="1:21" x14ac:dyDescent="0.15">
      <c r="A1662" s="110" t="s">
        <v>35</v>
      </c>
      <c r="B1662" s="110" t="s">
        <v>30</v>
      </c>
      <c r="C1662" s="110" t="s">
        <v>509</v>
      </c>
      <c r="D1662" s="110" t="s">
        <v>509</v>
      </c>
      <c r="E1662" s="110" t="s">
        <v>41</v>
      </c>
      <c r="F1662" s="110" t="s">
        <v>41</v>
      </c>
      <c r="G1662" s="171">
        <v>0</v>
      </c>
      <c r="H1662" s="171">
        <v>0</v>
      </c>
      <c r="I1662" s="171">
        <v>0</v>
      </c>
      <c r="J1662" s="171">
        <v>10.9620240960478</v>
      </c>
      <c r="K1662" s="171">
        <v>10.93533762445843</v>
      </c>
      <c r="L1662" s="171">
        <v>210.90865115286911</v>
      </c>
      <c r="M1662" s="171">
        <v>10.880100180952139</v>
      </c>
      <c r="N1662" s="171">
        <v>14.23956136033506</v>
      </c>
      <c r="O1662" s="171">
        <v>18.580105270232611</v>
      </c>
      <c r="P1662" s="171">
        <v>23.69818718246572</v>
      </c>
      <c r="Q1662" s="171">
        <v>29.242854955614419</v>
      </c>
      <c r="R1662" s="171">
        <v>36.022127120693654</v>
      </c>
      <c r="S1662" s="171">
        <v>44.285038267393901</v>
      </c>
      <c r="T1662" s="171">
        <v>54.21926420337001</v>
      </c>
      <c r="U1662" s="172">
        <v>0.25789913333776893</v>
      </c>
    </row>
    <row r="1663" spans="1:21" x14ac:dyDescent="0.15">
      <c r="A1663" s="110" t="s">
        <v>35</v>
      </c>
      <c r="B1663" s="110" t="s">
        <v>31</v>
      </c>
      <c r="C1663" s="110" t="s">
        <v>509</v>
      </c>
      <c r="D1663" s="110" t="s">
        <v>509</v>
      </c>
      <c r="E1663" s="110" t="s">
        <v>41</v>
      </c>
      <c r="F1663" s="110" t="s">
        <v>41</v>
      </c>
      <c r="G1663" s="171">
        <v>25860.87896235683</v>
      </c>
      <c r="H1663" s="171">
        <v>36174.11135375443</v>
      </c>
      <c r="I1663" s="171">
        <v>50857.476440916093</v>
      </c>
      <c r="J1663" s="171">
        <v>57325.640407339728</v>
      </c>
      <c r="K1663" s="171">
        <v>93490.030061187936</v>
      </c>
      <c r="L1663" s="171">
        <v>124976.1702985126</v>
      </c>
      <c r="M1663" s="171">
        <v>166958.30558626549</v>
      </c>
      <c r="N1663" s="171">
        <v>224762.9226813468</v>
      </c>
      <c r="O1663" s="171">
        <v>302428.15754267242</v>
      </c>
      <c r="P1663" s="171">
        <v>406228.82256881741</v>
      </c>
      <c r="Q1663" s="171">
        <v>544677.05816230911</v>
      </c>
      <c r="R1663" s="171">
        <v>723349.83949960896</v>
      </c>
      <c r="S1663" s="171">
        <v>951632.92216065293</v>
      </c>
      <c r="T1663" s="171">
        <v>1240318.957222065</v>
      </c>
      <c r="U1663" s="172">
        <v>0.33173528753272308</v>
      </c>
    </row>
    <row r="1664" spans="1:21" x14ac:dyDescent="0.15">
      <c r="A1664" s="110" t="s">
        <v>35</v>
      </c>
      <c r="B1664" s="110" t="s">
        <v>39</v>
      </c>
      <c r="C1664" s="110" t="s">
        <v>509</v>
      </c>
      <c r="D1664" s="110" t="s">
        <v>513</v>
      </c>
      <c r="E1664" s="110" t="s">
        <v>41</v>
      </c>
      <c r="F1664" s="110" t="s">
        <v>41</v>
      </c>
      <c r="G1664" s="171">
        <v>452.7254239434526</v>
      </c>
      <c r="H1664" s="171">
        <v>583.78945449183607</v>
      </c>
      <c r="I1664" s="171">
        <v>527.40994678680329</v>
      </c>
      <c r="J1664" s="171">
        <v>920.81002406801542</v>
      </c>
      <c r="K1664" s="171">
        <v>1126.339775319218</v>
      </c>
      <c r="L1664" s="171">
        <v>1789.0187890705261</v>
      </c>
      <c r="M1664" s="171">
        <v>2034.5787338380501</v>
      </c>
      <c r="N1664" s="171">
        <v>2356.7351077411608</v>
      </c>
      <c r="O1664" s="171">
        <v>2777.4023162363719</v>
      </c>
      <c r="P1664" s="171">
        <v>3366.6183712413272</v>
      </c>
      <c r="Q1664" s="171">
        <v>4075.9553785472281</v>
      </c>
      <c r="R1664" s="171">
        <v>4929.2402884103822</v>
      </c>
      <c r="S1664" s="171">
        <v>5955.1036164252164</v>
      </c>
      <c r="T1664" s="171">
        <v>7166.8615553252212</v>
      </c>
      <c r="U1664" s="172">
        <v>0.1970769638910401</v>
      </c>
    </row>
    <row r="1665" spans="1:21" x14ac:dyDescent="0.15">
      <c r="A1665" s="110" t="s">
        <v>35</v>
      </c>
      <c r="B1665" s="110" t="s">
        <v>40</v>
      </c>
      <c r="C1665" s="110" t="s">
        <v>509</v>
      </c>
      <c r="D1665" s="110" t="s">
        <v>513</v>
      </c>
      <c r="E1665" s="110" t="s">
        <v>41</v>
      </c>
      <c r="F1665" s="110" t="s">
        <v>41</v>
      </c>
      <c r="G1665" s="171">
        <v>220.84167021631831</v>
      </c>
      <c r="H1665" s="171">
        <v>264.35748882649182</v>
      </c>
      <c r="I1665" s="171">
        <v>357.65580229230193</v>
      </c>
      <c r="J1665" s="171">
        <v>352.12655420909948</v>
      </c>
      <c r="K1665" s="171">
        <v>384.31877823591918</v>
      </c>
      <c r="L1665" s="171">
        <v>416.35088343320268</v>
      </c>
      <c r="M1665" s="171">
        <v>382.88260470475558</v>
      </c>
      <c r="N1665" s="171">
        <v>470.62813014865469</v>
      </c>
      <c r="O1665" s="171">
        <v>595.42478466103967</v>
      </c>
      <c r="P1665" s="171">
        <v>752.47357041883436</v>
      </c>
      <c r="Q1665" s="171">
        <v>950.73235337955441</v>
      </c>
      <c r="R1665" s="171">
        <v>1197.684181976789</v>
      </c>
      <c r="S1665" s="171">
        <v>1504.0328803571649</v>
      </c>
      <c r="T1665" s="171">
        <v>1879.621363610898</v>
      </c>
      <c r="U1665" s="172">
        <v>0.25520587239239512</v>
      </c>
    </row>
    <row r="1666" spans="1:21" x14ac:dyDescent="0.15">
      <c r="A1666" s="110" t="s">
        <v>35</v>
      </c>
      <c r="B1666" s="110" t="s">
        <v>113</v>
      </c>
      <c r="C1666" s="110" t="s">
        <v>509</v>
      </c>
      <c r="D1666" s="110" t="s">
        <v>509</v>
      </c>
      <c r="E1666" s="110" t="s">
        <v>41</v>
      </c>
      <c r="F1666" s="110" t="s">
        <v>41</v>
      </c>
      <c r="G1666" s="171">
        <v>3586.096549446836</v>
      </c>
      <c r="H1666" s="171">
        <v>5205.0088642896399</v>
      </c>
      <c r="I1666" s="171">
        <v>6856.6292084530314</v>
      </c>
      <c r="J1666" s="171">
        <v>10295.523604695871</v>
      </c>
      <c r="K1666" s="171">
        <v>10841.53471555824</v>
      </c>
      <c r="L1666" s="171">
        <v>12803.222618023139</v>
      </c>
      <c r="M1666" s="171">
        <v>15217.706703961039</v>
      </c>
      <c r="N1666" s="171">
        <v>19852.946592603919</v>
      </c>
      <c r="O1666" s="171">
        <v>25811.754823831991</v>
      </c>
      <c r="P1666" s="171">
        <v>33450.723345711587</v>
      </c>
      <c r="Q1666" s="171">
        <v>43213.304406733172</v>
      </c>
      <c r="R1666" s="171">
        <v>55660.49939573108</v>
      </c>
      <c r="S1666" s="171">
        <v>71047.665057900871</v>
      </c>
      <c r="T1666" s="171">
        <v>89064.724885506294</v>
      </c>
      <c r="U1666" s="172">
        <v>0.28712984396766789</v>
      </c>
    </row>
    <row r="1667" spans="1:21" x14ac:dyDescent="0.15">
      <c r="A1667" s="110" t="s">
        <v>35</v>
      </c>
      <c r="B1667" s="110" t="s">
        <v>78</v>
      </c>
      <c r="C1667" s="110" t="s">
        <v>509</v>
      </c>
      <c r="D1667" s="110" t="s">
        <v>509</v>
      </c>
      <c r="E1667" s="110" t="s">
        <v>41</v>
      </c>
      <c r="F1667" s="110" t="s">
        <v>41</v>
      </c>
      <c r="G1667" s="171">
        <v>3220.1803081507742</v>
      </c>
      <c r="H1667" s="171">
        <v>3663.772301810744</v>
      </c>
      <c r="I1667" s="171">
        <v>4649.3012398311521</v>
      </c>
      <c r="J1667" s="171">
        <v>5948.5698189070481</v>
      </c>
      <c r="K1667" s="171">
        <v>7687.320566490951</v>
      </c>
      <c r="L1667" s="171">
        <v>9965.9979714313868</v>
      </c>
      <c r="M1667" s="171">
        <v>10428.792007322891</v>
      </c>
      <c r="N1667" s="171">
        <v>12627.69744457038</v>
      </c>
      <c r="O1667" s="171">
        <v>15258.404581854251</v>
      </c>
      <c r="P1667" s="171">
        <v>19019.747482668699</v>
      </c>
      <c r="Q1667" s="171">
        <v>23810.072605760441</v>
      </c>
      <c r="R1667" s="171">
        <v>29719.778060924411</v>
      </c>
      <c r="S1667" s="171">
        <v>36988.218493952387</v>
      </c>
      <c r="T1667" s="171">
        <v>45806.867925672763</v>
      </c>
      <c r="U1667" s="172">
        <v>0.2354176418802649</v>
      </c>
    </row>
    <row r="1668" spans="1:21" x14ac:dyDescent="0.15">
      <c r="A1668" s="110" t="s">
        <v>35</v>
      </c>
      <c r="B1668" s="110" t="s">
        <v>95</v>
      </c>
      <c r="C1668" s="110" t="s">
        <v>509</v>
      </c>
      <c r="D1668" s="110" t="s">
        <v>511</v>
      </c>
      <c r="E1668" s="110" t="s">
        <v>41</v>
      </c>
      <c r="F1668" s="110" t="s">
        <v>2</v>
      </c>
      <c r="G1668" s="171">
        <v>0</v>
      </c>
      <c r="H1668" s="171">
        <v>0</v>
      </c>
      <c r="I1668" s="171">
        <v>0.2197541444945014</v>
      </c>
      <c r="J1668" s="171">
        <v>0.2192404819209561</v>
      </c>
      <c r="K1668" s="171">
        <v>0.54676688122292161</v>
      </c>
      <c r="L1668" s="171">
        <v>1.090865115286906</v>
      </c>
      <c r="M1668" s="171">
        <v>1.0880100180952139</v>
      </c>
      <c r="N1668" s="171">
        <v>1.519510873182031</v>
      </c>
      <c r="O1668" s="171">
        <v>2.0552265705172639</v>
      </c>
      <c r="P1668" s="171">
        <v>2.7680637510150068</v>
      </c>
      <c r="Q1668" s="171">
        <v>3.712789157669202</v>
      </c>
      <c r="R1668" s="171">
        <v>4.9601360444312714</v>
      </c>
      <c r="S1668" s="171">
        <v>6.6143164454392647</v>
      </c>
      <c r="T1668" s="171">
        <v>8.7721241762228122</v>
      </c>
      <c r="U1668" s="172">
        <v>0.34739826058879419</v>
      </c>
    </row>
    <row r="1669" spans="1:21" x14ac:dyDescent="0.15">
      <c r="A1669" s="110" t="s">
        <v>35</v>
      </c>
      <c r="B1669" s="110" t="s">
        <v>96</v>
      </c>
      <c r="C1669" s="110" t="s">
        <v>509</v>
      </c>
      <c r="D1669" s="110" t="s">
        <v>513</v>
      </c>
      <c r="E1669" s="110" t="s">
        <v>41</v>
      </c>
      <c r="F1669" s="110" t="s">
        <v>41</v>
      </c>
      <c r="G1669" s="171">
        <v>0</v>
      </c>
      <c r="H1669" s="171">
        <v>0</v>
      </c>
      <c r="I1669" s="171">
        <v>0</v>
      </c>
      <c r="J1669" s="171">
        <v>0</v>
      </c>
      <c r="K1669" s="171">
        <v>250</v>
      </c>
      <c r="L1669" s="171">
        <v>500</v>
      </c>
      <c r="M1669" s="171">
        <v>700</v>
      </c>
      <c r="N1669" s="171">
        <v>938.22577477059053</v>
      </c>
      <c r="O1669" s="171">
        <v>1248.6965537849969</v>
      </c>
      <c r="P1669" s="171">
        <v>1650.4808409961649</v>
      </c>
      <c r="Q1669" s="171">
        <v>2166.8605714276341</v>
      </c>
      <c r="R1669" s="171">
        <v>2826.0531814174819</v>
      </c>
      <c r="S1669" s="171">
        <v>3662.0109860448979</v>
      </c>
      <c r="T1669" s="171">
        <v>4715.2970378527316</v>
      </c>
      <c r="U1669" s="172">
        <v>0.3132409931171003</v>
      </c>
    </row>
    <row r="1670" spans="1:21" x14ac:dyDescent="0.15">
      <c r="A1670" s="110" t="s">
        <v>35</v>
      </c>
      <c r="B1670" s="110" t="s">
        <v>36</v>
      </c>
      <c r="C1670" s="110" t="s">
        <v>509</v>
      </c>
      <c r="D1670" s="110" t="s">
        <v>513</v>
      </c>
      <c r="E1670" s="110" t="s">
        <v>41</v>
      </c>
      <c r="F1670" s="110" t="s">
        <v>41</v>
      </c>
      <c r="G1670" s="171">
        <v>3250.529659931166</v>
      </c>
      <c r="H1670" s="171">
        <v>3803.2581512253132</v>
      </c>
      <c r="I1670" s="171">
        <v>5460.779777809722</v>
      </c>
      <c r="J1670" s="171">
        <v>7897.9358551854384</v>
      </c>
      <c r="K1670" s="171">
        <v>10175.689569444939</v>
      </c>
      <c r="L1670" s="171">
        <v>10936.476678616151</v>
      </c>
      <c r="M1670" s="171">
        <v>11169.524912273089</v>
      </c>
      <c r="N1670" s="171">
        <v>14109.119211745739</v>
      </c>
      <c r="O1670" s="171">
        <v>17505.384451835958</v>
      </c>
      <c r="P1670" s="171">
        <v>21657.045056342969</v>
      </c>
      <c r="Q1670" s="171">
        <v>26724.177467075711</v>
      </c>
      <c r="R1670" s="171">
        <v>32898.745363493523</v>
      </c>
      <c r="S1670" s="171">
        <v>40415.966944377833</v>
      </c>
      <c r="T1670" s="171">
        <v>49448.957905287913</v>
      </c>
      <c r="U1670" s="172">
        <v>0.23681062106229361</v>
      </c>
    </row>
    <row r="1671" spans="1:21" x14ac:dyDescent="0.15">
      <c r="A1671" s="110" t="s">
        <v>35</v>
      </c>
      <c r="B1671" s="110" t="s">
        <v>99</v>
      </c>
      <c r="C1671" s="110" t="s">
        <v>509</v>
      </c>
      <c r="D1671" s="110" t="s">
        <v>509</v>
      </c>
      <c r="E1671" s="110" t="s">
        <v>41</v>
      </c>
      <c r="F1671" s="110" t="s">
        <v>41</v>
      </c>
      <c r="G1671" s="171">
        <v>22.084167021631831</v>
      </c>
      <c r="H1671" s="171">
        <v>22.029790735540981</v>
      </c>
      <c r="I1671" s="171">
        <v>21.975414449450131</v>
      </c>
      <c r="J1671" s="171">
        <v>10.9620240960478</v>
      </c>
      <c r="K1671" s="171">
        <v>10.93533762445843</v>
      </c>
      <c r="L1671" s="171">
        <v>10.90865115286906</v>
      </c>
      <c r="M1671" s="171">
        <v>10.880100180952139</v>
      </c>
      <c r="N1671" s="171">
        <v>14.192838746511089</v>
      </c>
      <c r="O1671" s="171">
        <v>18.47261453085828</v>
      </c>
      <c r="P1671" s="171">
        <v>23.997509903236249</v>
      </c>
      <c r="Q1671" s="171">
        <v>31.12029424994769</v>
      </c>
      <c r="R1671" s="171">
        <v>40.297957468307438</v>
      </c>
      <c r="S1671" s="171">
        <v>52.110508311744923</v>
      </c>
      <c r="T1671" s="171">
        <v>67.109132425847378</v>
      </c>
      <c r="U1671" s="172">
        <v>0.29681608915918528</v>
      </c>
    </row>
    <row r="1672" spans="1:21" x14ac:dyDescent="0.15">
      <c r="A1672" s="110" t="s">
        <v>35</v>
      </c>
      <c r="B1672" s="110" t="s">
        <v>53</v>
      </c>
      <c r="C1672" s="110" t="s">
        <v>509</v>
      </c>
      <c r="D1672" s="110" t="s">
        <v>513</v>
      </c>
      <c r="E1672" s="110" t="s">
        <v>41</v>
      </c>
      <c r="F1672" s="110" t="s">
        <v>41</v>
      </c>
      <c r="G1672" s="171">
        <v>0</v>
      </c>
      <c r="H1672" s="171">
        <v>0</v>
      </c>
      <c r="I1672" s="171">
        <v>0</v>
      </c>
      <c r="J1672" s="171">
        <v>0</v>
      </c>
      <c r="K1672" s="171">
        <v>10.93533762445843</v>
      </c>
      <c r="L1672" s="171">
        <v>10.90865115286906</v>
      </c>
      <c r="M1672" s="171">
        <v>0</v>
      </c>
      <c r="N1672" s="171">
        <v>10.85244631679195</v>
      </c>
      <c r="O1672" s="171">
        <v>13.07766168403087</v>
      </c>
      <c r="P1672" s="171">
        <v>15.580209816619981</v>
      </c>
      <c r="Q1672" s="171">
        <v>18.453779421256868</v>
      </c>
      <c r="R1672" s="171">
        <v>21.77109906797968</v>
      </c>
      <c r="S1672" s="171">
        <v>25.631106586737321</v>
      </c>
      <c r="T1672" s="171">
        <v>30.04868283986136</v>
      </c>
      <c r="U1672" s="172" t="s">
        <v>406</v>
      </c>
    </row>
    <row r="1673" spans="1:21" x14ac:dyDescent="0.15">
      <c r="A1673" s="110" t="s">
        <v>35</v>
      </c>
      <c r="B1673" s="110" t="s">
        <v>81</v>
      </c>
      <c r="C1673" s="110" t="s">
        <v>509</v>
      </c>
      <c r="D1673" s="110" t="s">
        <v>509</v>
      </c>
      <c r="E1673" s="110" t="s">
        <v>41</v>
      </c>
      <c r="F1673" s="110" t="s">
        <v>41</v>
      </c>
      <c r="G1673" s="171">
        <v>398.61921474045459</v>
      </c>
      <c r="H1673" s="171">
        <v>605.81924522737711</v>
      </c>
      <c r="I1673" s="171">
        <v>604.32389735987874</v>
      </c>
      <c r="J1673" s="171">
        <v>657.72144576286814</v>
      </c>
      <c r="K1673" s="171">
        <v>710.79694558979804</v>
      </c>
      <c r="L1673" s="171">
        <v>741.78827839509609</v>
      </c>
      <c r="M1673" s="171">
        <v>948.64781411426702</v>
      </c>
      <c r="N1673" s="171">
        <v>1186.2932532166481</v>
      </c>
      <c r="O1673" s="171">
        <v>1480.291178775755</v>
      </c>
      <c r="P1673" s="171">
        <v>1843.145279227371</v>
      </c>
      <c r="Q1673" s="171">
        <v>2290.0707170441192</v>
      </c>
      <c r="R1673" s="171">
        <v>2840.3239020778119</v>
      </c>
      <c r="S1673" s="171">
        <v>3516.6011093437869</v>
      </c>
      <c r="T1673" s="171">
        <v>4336.091976447713</v>
      </c>
      <c r="U1673" s="172">
        <v>0.2424667698091392</v>
      </c>
    </row>
    <row r="1674" spans="1:21" x14ac:dyDescent="0.15">
      <c r="A1674" s="110" t="s">
        <v>35</v>
      </c>
      <c r="B1674" s="110" t="s">
        <v>100</v>
      </c>
      <c r="C1674" s="110" t="s">
        <v>509</v>
      </c>
      <c r="D1674" s="110" t="s">
        <v>44</v>
      </c>
      <c r="E1674" s="110" t="s">
        <v>41</v>
      </c>
      <c r="F1674" s="110" t="s">
        <v>44</v>
      </c>
      <c r="G1674" s="171">
        <v>60</v>
      </c>
      <c r="H1674" s="171">
        <v>80</v>
      </c>
      <c r="I1674" s="171">
        <v>100</v>
      </c>
      <c r="J1674" s="171">
        <v>100</v>
      </c>
      <c r="K1674" s="171">
        <v>100</v>
      </c>
      <c r="L1674" s="171">
        <v>100</v>
      </c>
      <c r="M1674" s="171">
        <v>100</v>
      </c>
      <c r="N1674" s="171">
        <v>134.03225353865579</v>
      </c>
      <c r="O1674" s="171">
        <v>178.38522196928531</v>
      </c>
      <c r="P1674" s="171">
        <v>235.7829772851664</v>
      </c>
      <c r="Q1674" s="171">
        <v>309.55151020394783</v>
      </c>
      <c r="R1674" s="171">
        <v>403.72188305964028</v>
      </c>
      <c r="S1674" s="171">
        <v>523.14442657784264</v>
      </c>
      <c r="T1674" s="171">
        <v>673.61386255039031</v>
      </c>
      <c r="U1674" s="172">
        <v>0.3132409931171003</v>
      </c>
    </row>
    <row r="1675" spans="1:21" x14ac:dyDescent="0.15">
      <c r="A1675" s="110" t="s">
        <v>99</v>
      </c>
      <c r="B1675" s="110" t="s">
        <v>134</v>
      </c>
      <c r="C1675" s="110" t="s">
        <v>509</v>
      </c>
      <c r="D1675" s="110" t="s">
        <v>509</v>
      </c>
      <c r="E1675" s="110" t="s">
        <v>41</v>
      </c>
      <c r="F1675" s="110" t="s">
        <v>41</v>
      </c>
      <c r="G1675" s="171">
        <v>222.0841670216318</v>
      </c>
      <c r="H1675" s="171">
        <v>222.02979073554101</v>
      </c>
      <c r="I1675" s="171">
        <v>432.96312167417523</v>
      </c>
      <c r="J1675" s="171">
        <v>654.81012048023899</v>
      </c>
      <c r="K1675" s="171">
        <v>866.70555950919641</v>
      </c>
      <c r="L1675" s="171">
        <v>1167.633637147788</v>
      </c>
      <c r="M1675" s="171">
        <v>1388.128811465712</v>
      </c>
      <c r="N1675" s="171">
        <v>1798.2797949161079</v>
      </c>
      <c r="O1675" s="171">
        <v>2321.8094959927221</v>
      </c>
      <c r="P1675" s="171">
        <v>2978.4881734484579</v>
      </c>
      <c r="Q1675" s="171">
        <v>3809.0115470501419</v>
      </c>
      <c r="R1675" s="171">
        <v>4856.0713477569516</v>
      </c>
      <c r="S1675" s="171">
        <v>6171.9717748544726</v>
      </c>
      <c r="T1675" s="171">
        <v>7819.3873471080697</v>
      </c>
      <c r="U1675" s="172">
        <v>0.28011502234341351</v>
      </c>
    </row>
    <row r="1676" spans="1:21" x14ac:dyDescent="0.15">
      <c r="A1676" s="110" t="s">
        <v>99</v>
      </c>
      <c r="B1676" s="110" t="s">
        <v>21</v>
      </c>
      <c r="C1676" s="110" t="s">
        <v>509</v>
      </c>
      <c r="D1676" s="110" t="s">
        <v>511</v>
      </c>
      <c r="E1676" s="110" t="s">
        <v>41</v>
      </c>
      <c r="F1676" s="110" t="s">
        <v>2</v>
      </c>
      <c r="G1676" s="171">
        <v>1.435470856406069</v>
      </c>
      <c r="H1676" s="171">
        <v>12.116384904547539</v>
      </c>
      <c r="I1676" s="171">
        <v>12.086477947197571</v>
      </c>
      <c r="J1676" s="171">
        <v>12.058226505652581</v>
      </c>
      <c r="K1676" s="171">
        <v>22.964209011362701</v>
      </c>
      <c r="L1676" s="171">
        <v>22.908167421025031</v>
      </c>
      <c r="M1676" s="171">
        <v>22.8482103799995</v>
      </c>
      <c r="N1676" s="171">
        <v>29.761853498493441</v>
      </c>
      <c r="O1676" s="171">
        <v>38.746614704186342</v>
      </c>
      <c r="P1676" s="171">
        <v>50.332371887009593</v>
      </c>
      <c r="Q1676" s="171">
        <v>65.258550336581735</v>
      </c>
      <c r="R1676" s="171">
        <v>84.464178375441449</v>
      </c>
      <c r="S1676" s="171">
        <v>109.14496878736</v>
      </c>
      <c r="T1676" s="171">
        <v>140.33482343087431</v>
      </c>
      <c r="U1676" s="172">
        <v>0.29603336017228399</v>
      </c>
    </row>
    <row r="1677" spans="1:21" x14ac:dyDescent="0.15">
      <c r="A1677" s="110" t="s">
        <v>99</v>
      </c>
      <c r="B1677" s="110" t="s">
        <v>30</v>
      </c>
      <c r="C1677" s="110" t="s">
        <v>509</v>
      </c>
      <c r="D1677" s="110" t="s">
        <v>509</v>
      </c>
      <c r="E1677" s="110" t="s">
        <v>41</v>
      </c>
      <c r="F1677" s="110" t="s">
        <v>41</v>
      </c>
      <c r="G1677" s="171">
        <v>3420.7012824793128</v>
      </c>
      <c r="H1677" s="171">
        <v>4305.6531483210756</v>
      </c>
      <c r="I1677" s="171">
        <v>4944.7529932463258</v>
      </c>
      <c r="J1677" s="171">
        <v>5193.9491083621342</v>
      </c>
      <c r="K1677" s="171">
        <v>7011.5919817758522</v>
      </c>
      <c r="L1677" s="171">
        <v>8969.6823411212517</v>
      </c>
      <c r="M1677" s="171">
        <v>12745.05216648812</v>
      </c>
      <c r="N1677" s="171">
        <v>16246.938914238221</v>
      </c>
      <c r="O1677" s="171">
        <v>20652.46204626912</v>
      </c>
      <c r="P1677" s="171">
        <v>26170.821598513041</v>
      </c>
      <c r="Q1677" s="171">
        <v>33049.596478784442</v>
      </c>
      <c r="R1677" s="171">
        <v>41735.165864798597</v>
      </c>
      <c r="S1677" s="171">
        <v>52959.113655745561</v>
      </c>
      <c r="T1677" s="171">
        <v>66800.540400475802</v>
      </c>
      <c r="U1677" s="172">
        <v>0.26700085613938329</v>
      </c>
    </row>
    <row r="1678" spans="1:21" x14ac:dyDescent="0.15">
      <c r="A1678" s="110" t="s">
        <v>99</v>
      </c>
      <c r="B1678" s="110" t="s">
        <v>31</v>
      </c>
      <c r="C1678" s="110" t="s">
        <v>509</v>
      </c>
      <c r="D1678" s="110" t="s">
        <v>509</v>
      </c>
      <c r="E1678" s="110" t="s">
        <v>41</v>
      </c>
      <c r="F1678" s="110" t="s">
        <v>41</v>
      </c>
      <c r="G1678" s="171">
        <v>4301.8674067848297</v>
      </c>
      <c r="H1678" s="171">
        <v>5546.2557372117772</v>
      </c>
      <c r="I1678" s="171">
        <v>6065.3691246039198</v>
      </c>
      <c r="J1678" s="171">
        <v>9392.9073102648308</v>
      </c>
      <c r="K1678" s="171">
        <v>12253.096397027681</v>
      </c>
      <c r="L1678" s="171">
        <v>16224.78557107851</v>
      </c>
      <c r="M1678" s="171">
        <v>20424.342590602151</v>
      </c>
      <c r="N1678" s="171">
        <v>26029.892450442621</v>
      </c>
      <c r="O1678" s="171">
        <v>33165.929032457127</v>
      </c>
      <c r="P1678" s="171">
        <v>42241.177884763907</v>
      </c>
      <c r="Q1678" s="171">
        <v>54320.536839000088</v>
      </c>
      <c r="R1678" s="171">
        <v>69779.133076813785</v>
      </c>
      <c r="S1678" s="171">
        <v>89192.386255994745</v>
      </c>
      <c r="T1678" s="171">
        <v>113349.0174767483</v>
      </c>
      <c r="U1678" s="172">
        <v>0.27739213856315442</v>
      </c>
    </row>
    <row r="1679" spans="1:21" x14ac:dyDescent="0.15">
      <c r="A1679" s="110" t="s">
        <v>99</v>
      </c>
      <c r="B1679" s="110" t="s">
        <v>46</v>
      </c>
      <c r="C1679" s="110" t="s">
        <v>509</v>
      </c>
      <c r="D1679" s="110" t="s">
        <v>513</v>
      </c>
      <c r="E1679" s="110" t="s">
        <v>41</v>
      </c>
      <c r="F1679" s="110" t="s">
        <v>41</v>
      </c>
      <c r="G1679" s="171">
        <v>0</v>
      </c>
      <c r="H1679" s="171">
        <v>0</v>
      </c>
      <c r="I1679" s="171">
        <v>0</v>
      </c>
      <c r="J1679" s="171">
        <v>10.9620240960478</v>
      </c>
      <c r="K1679" s="171">
        <v>10.93533762445843</v>
      </c>
      <c r="L1679" s="171">
        <v>10.90865115286906</v>
      </c>
      <c r="M1679" s="171">
        <v>11.96811019904735</v>
      </c>
      <c r="N1679" s="171">
        <v>14.738311388032241</v>
      </c>
      <c r="O1679" s="171">
        <v>18.15301658108897</v>
      </c>
      <c r="P1679" s="171">
        <v>22.363434196185299</v>
      </c>
      <c r="Q1679" s="171">
        <v>27.52669591362481</v>
      </c>
      <c r="R1679" s="171">
        <v>33.841463235045843</v>
      </c>
      <c r="S1679" s="171">
        <v>41.543138865528753</v>
      </c>
      <c r="T1679" s="171">
        <v>50.788869070167657</v>
      </c>
      <c r="U1679" s="172">
        <v>0.22935571962730711</v>
      </c>
    </row>
    <row r="1680" spans="1:21" x14ac:dyDescent="0.15">
      <c r="A1680" s="110" t="s">
        <v>99</v>
      </c>
      <c r="B1680" s="110" t="s">
        <v>47</v>
      </c>
      <c r="C1680" s="110" t="s">
        <v>509</v>
      </c>
      <c r="D1680" s="110" t="s">
        <v>510</v>
      </c>
      <c r="E1680" s="110" t="s">
        <v>41</v>
      </c>
      <c r="F1680" s="110" t="s">
        <v>2</v>
      </c>
      <c r="G1680" s="171">
        <v>1</v>
      </c>
      <c r="H1680" s="171">
        <v>1</v>
      </c>
      <c r="I1680" s="171">
        <v>11</v>
      </c>
      <c r="J1680" s="171">
        <v>11.10962024096048</v>
      </c>
      <c r="K1680" s="171">
        <v>10.109353376244581</v>
      </c>
      <c r="L1680" s="171">
        <v>11</v>
      </c>
      <c r="M1680" s="171">
        <v>11</v>
      </c>
      <c r="N1680" s="171">
        <v>14.962295078610509</v>
      </c>
      <c r="O1680" s="171">
        <v>20.071141866184249</v>
      </c>
      <c r="P1680" s="171">
        <v>26.56745988373363</v>
      </c>
      <c r="Q1680" s="171">
        <v>34.718551285676483</v>
      </c>
      <c r="R1680" s="171">
        <v>44.815679192821619</v>
      </c>
      <c r="S1680" s="171">
        <v>57.170509329859392</v>
      </c>
      <c r="T1680" s="171">
        <v>72.110467817284444</v>
      </c>
      <c r="U1680" s="172">
        <v>0.30815120875867258</v>
      </c>
    </row>
    <row r="1681" spans="1:21" x14ac:dyDescent="0.15">
      <c r="A1681" s="110" t="s">
        <v>99</v>
      </c>
      <c r="B1681" s="110" t="s">
        <v>49</v>
      </c>
      <c r="C1681" s="110" t="s">
        <v>509</v>
      </c>
      <c r="D1681" s="110" t="s">
        <v>509</v>
      </c>
      <c r="E1681" s="110" t="s">
        <v>41</v>
      </c>
      <c r="F1681" s="110" t="s">
        <v>41</v>
      </c>
      <c r="G1681" s="171">
        <v>0</v>
      </c>
      <c r="H1681" s="171">
        <v>0</v>
      </c>
      <c r="I1681" s="171">
        <v>0</v>
      </c>
      <c r="J1681" s="171">
        <v>0</v>
      </c>
      <c r="K1681" s="171">
        <v>10.93533762445843</v>
      </c>
      <c r="L1681" s="171">
        <v>10.90865115286906</v>
      </c>
      <c r="M1681" s="171">
        <v>10.880100180952139</v>
      </c>
      <c r="N1681" s="171">
        <v>14.285319471279429</v>
      </c>
      <c r="O1681" s="171">
        <v>18.696671412889831</v>
      </c>
      <c r="P1681" s="171">
        <v>23.915054941716111</v>
      </c>
      <c r="Q1681" s="171">
        <v>29.590727548813511</v>
      </c>
      <c r="R1681" s="171">
        <v>36.539057309697959</v>
      </c>
      <c r="S1681" s="171">
        <v>45.035530903316143</v>
      </c>
      <c r="T1681" s="171">
        <v>55.277010072865352</v>
      </c>
      <c r="U1681" s="172">
        <v>0.26137587777774712</v>
      </c>
    </row>
    <row r="1682" spans="1:21" x14ac:dyDescent="0.15">
      <c r="A1682" s="110" t="s">
        <v>99</v>
      </c>
      <c r="B1682" s="110" t="s">
        <v>37</v>
      </c>
      <c r="C1682" s="110" t="s">
        <v>509</v>
      </c>
      <c r="D1682" s="110" t="s">
        <v>509</v>
      </c>
      <c r="E1682" s="110" t="s">
        <v>41</v>
      </c>
      <c r="F1682" s="110" t="s">
        <v>41</v>
      </c>
      <c r="G1682" s="171">
        <v>1264.198569610192</v>
      </c>
      <c r="H1682" s="171">
        <v>2197.7741308934192</v>
      </c>
      <c r="I1682" s="171">
        <v>3261.5090751638518</v>
      </c>
      <c r="J1682" s="171">
        <v>5803.968351306602</v>
      </c>
      <c r="K1682" s="171">
        <v>6600.9467916170706</v>
      </c>
      <c r="L1682" s="171">
        <v>7472.7634723564706</v>
      </c>
      <c r="M1682" s="171">
        <v>8990.6409695513503</v>
      </c>
      <c r="N1682" s="171">
        <v>11311.76757986045</v>
      </c>
      <c r="O1682" s="171">
        <v>14412.591511808751</v>
      </c>
      <c r="P1682" s="171">
        <v>18310.023008925371</v>
      </c>
      <c r="Q1682" s="171">
        <v>23193.988939540359</v>
      </c>
      <c r="R1682" s="171">
        <v>29295.39254974385</v>
      </c>
      <c r="S1682" s="171">
        <v>36894.025974001561</v>
      </c>
      <c r="T1682" s="171">
        <v>46288.30061225612</v>
      </c>
      <c r="U1682" s="172">
        <v>0.26377178347038632</v>
      </c>
    </row>
    <row r="1683" spans="1:21" x14ac:dyDescent="0.15">
      <c r="A1683" s="110" t="s">
        <v>99</v>
      </c>
      <c r="B1683" s="110" t="s">
        <v>38</v>
      </c>
      <c r="C1683" s="110" t="s">
        <v>509</v>
      </c>
      <c r="D1683" s="110" t="s">
        <v>511</v>
      </c>
      <c r="E1683" s="110" t="s">
        <v>41</v>
      </c>
      <c r="F1683" s="110" t="s">
        <v>2</v>
      </c>
      <c r="G1683" s="171">
        <v>0</v>
      </c>
      <c r="H1683" s="171">
        <v>11.014895367770491</v>
      </c>
      <c r="I1683" s="171">
        <v>10.987707224725071</v>
      </c>
      <c r="J1683" s="171">
        <v>11.07164433700828</v>
      </c>
      <c r="K1683" s="171">
        <v>0.2187067524891686</v>
      </c>
      <c r="L1683" s="171">
        <v>0</v>
      </c>
      <c r="M1683" s="171">
        <v>1.0880100180952139</v>
      </c>
      <c r="N1683" s="171">
        <v>1.341285062491937</v>
      </c>
      <c r="O1683" s="171">
        <v>1.648451431592781</v>
      </c>
      <c r="P1683" s="171">
        <v>2.0211775770341109</v>
      </c>
      <c r="Q1683" s="171">
        <v>2.4732253376395259</v>
      </c>
      <c r="R1683" s="171">
        <v>3.0209530603019319</v>
      </c>
      <c r="S1683" s="171">
        <v>3.6839291028294139</v>
      </c>
      <c r="T1683" s="171">
        <v>4.4706340968512333</v>
      </c>
      <c r="U1683" s="172">
        <v>0.22370463370927379</v>
      </c>
    </row>
    <row r="1684" spans="1:21" x14ac:dyDescent="0.15">
      <c r="A1684" s="110" t="s">
        <v>99</v>
      </c>
      <c r="B1684" s="110" t="s">
        <v>113</v>
      </c>
      <c r="C1684" s="110" t="s">
        <v>509</v>
      </c>
      <c r="D1684" s="110" t="s">
        <v>509</v>
      </c>
      <c r="E1684" s="110" t="s">
        <v>41</v>
      </c>
      <c r="F1684" s="110" t="s">
        <v>41</v>
      </c>
      <c r="G1684" s="171">
        <v>374.45088069719088</v>
      </c>
      <c r="H1684" s="171">
        <v>463.90028332115082</v>
      </c>
      <c r="I1684" s="171">
        <v>505.65665933284799</v>
      </c>
      <c r="J1684" s="171">
        <v>614.14170600579087</v>
      </c>
      <c r="K1684" s="171">
        <v>437.41350497833719</v>
      </c>
      <c r="L1684" s="171">
        <v>458.16334842050048</v>
      </c>
      <c r="M1684" s="171">
        <v>446.08410741903782</v>
      </c>
      <c r="N1684" s="171">
        <v>582.46629916484108</v>
      </c>
      <c r="O1684" s="171">
        <v>758.79402712426406</v>
      </c>
      <c r="P1684" s="171">
        <v>986.60250661051657</v>
      </c>
      <c r="Q1684" s="171">
        <v>1264.7899150721919</v>
      </c>
      <c r="R1684" s="171">
        <v>1557.1862249009921</v>
      </c>
      <c r="S1684" s="171">
        <v>1914.3295652552861</v>
      </c>
      <c r="T1684" s="171">
        <v>2343.6997227629031</v>
      </c>
      <c r="U1684" s="172">
        <v>0.26743722890428012</v>
      </c>
    </row>
    <row r="1685" spans="1:21" x14ac:dyDescent="0.15">
      <c r="A1685" s="110" t="s">
        <v>99</v>
      </c>
      <c r="B1685" s="110" t="s">
        <v>127</v>
      </c>
      <c r="C1685" s="110" t="s">
        <v>509</v>
      </c>
      <c r="D1685" s="110" t="s">
        <v>513</v>
      </c>
      <c r="E1685" s="110" t="s">
        <v>41</v>
      </c>
      <c r="F1685" s="110" t="s">
        <v>41</v>
      </c>
      <c r="G1685" s="171">
        <v>0</v>
      </c>
      <c r="H1685" s="171">
        <v>22.029790735540981</v>
      </c>
      <c r="I1685" s="171">
        <v>21.975414449450131</v>
      </c>
      <c r="J1685" s="171">
        <v>21.924048192095601</v>
      </c>
      <c r="K1685" s="171">
        <v>21.870675248916861</v>
      </c>
      <c r="L1685" s="171">
        <v>21.817302305738121</v>
      </c>
      <c r="M1685" s="171">
        <v>21.760200361904278</v>
      </c>
      <c r="N1685" s="171">
        <v>27.146031799947409</v>
      </c>
      <c r="O1685" s="171">
        <v>33.948035009638737</v>
      </c>
      <c r="P1685" s="171">
        <v>42.178283597347587</v>
      </c>
      <c r="Q1685" s="171">
        <v>52.26159909045699</v>
      </c>
      <c r="R1685" s="171">
        <v>64.582519398978974</v>
      </c>
      <c r="S1685" s="171">
        <v>79.623283277090707</v>
      </c>
      <c r="T1685" s="171">
        <v>97.758487791400626</v>
      </c>
      <c r="U1685" s="172">
        <v>0.23940454261238589</v>
      </c>
    </row>
    <row r="1686" spans="1:21" x14ac:dyDescent="0.15">
      <c r="A1686" s="110" t="s">
        <v>99</v>
      </c>
      <c r="B1686" s="110" t="s">
        <v>116</v>
      </c>
      <c r="C1686" s="110" t="s">
        <v>509</v>
      </c>
      <c r="D1686" s="110" t="s">
        <v>511</v>
      </c>
      <c r="E1686" s="110" t="s">
        <v>41</v>
      </c>
      <c r="F1686" s="110" t="s">
        <v>2</v>
      </c>
      <c r="G1686" s="171">
        <v>0.33126250532447749</v>
      </c>
      <c r="H1686" s="171">
        <v>1.101489536777049</v>
      </c>
      <c r="I1686" s="171">
        <v>1.098770722472507</v>
      </c>
      <c r="J1686" s="171">
        <v>1.09620240960478</v>
      </c>
      <c r="K1686" s="171">
        <v>1.093533762445843</v>
      </c>
      <c r="L1686" s="171">
        <v>1.090865115286906</v>
      </c>
      <c r="M1686" s="171">
        <v>1.0880100180952139</v>
      </c>
      <c r="N1686" s="171">
        <v>1.486714557495566</v>
      </c>
      <c r="O1686" s="171">
        <v>2.0272632831810351</v>
      </c>
      <c r="P1686" s="171">
        <v>2.7591527638274398</v>
      </c>
      <c r="Q1686" s="171">
        <v>3.7486046477188659</v>
      </c>
      <c r="R1686" s="171">
        <v>5.0841937204703873</v>
      </c>
      <c r="S1686" s="171">
        <v>6.8842118541604789</v>
      </c>
      <c r="T1686" s="171">
        <v>9.2756999390094759</v>
      </c>
      <c r="U1686" s="172">
        <v>0.3581855757376653</v>
      </c>
    </row>
    <row r="1687" spans="1:21" x14ac:dyDescent="0.15">
      <c r="A1687" s="110" t="s">
        <v>99</v>
      </c>
      <c r="B1687" s="110" t="s">
        <v>34</v>
      </c>
      <c r="C1687" s="110" t="s">
        <v>509</v>
      </c>
      <c r="D1687" s="110" t="s">
        <v>509</v>
      </c>
      <c r="E1687" s="110" t="s">
        <v>41</v>
      </c>
      <c r="F1687" s="110" t="s">
        <v>41</v>
      </c>
      <c r="G1687" s="171">
        <v>22.084167021631831</v>
      </c>
      <c r="H1687" s="171">
        <v>22.029790735540981</v>
      </c>
      <c r="I1687" s="171">
        <v>21.975414449450131</v>
      </c>
      <c r="J1687" s="171">
        <v>21.924048192095601</v>
      </c>
      <c r="K1687" s="171">
        <v>21.870675248916861</v>
      </c>
      <c r="L1687" s="171">
        <v>132.72595345860719</v>
      </c>
      <c r="M1687" s="171">
        <v>110.8801001809521</v>
      </c>
      <c r="N1687" s="171">
        <v>148.26631548790971</v>
      </c>
      <c r="O1687" s="171">
        <v>196.9588667939384</v>
      </c>
      <c r="P1687" s="171">
        <v>259.9665861376094</v>
      </c>
      <c r="Q1687" s="171">
        <v>340.97832640412719</v>
      </c>
      <c r="R1687" s="171">
        <v>444.48822771434271</v>
      </c>
      <c r="S1687" s="171">
        <v>575.9379577841562</v>
      </c>
      <c r="T1687" s="171">
        <v>741.70076494274883</v>
      </c>
      <c r="U1687" s="172">
        <v>0.3119302048578918</v>
      </c>
    </row>
    <row r="1688" spans="1:21" x14ac:dyDescent="0.15">
      <c r="A1688" s="110" t="s">
        <v>99</v>
      </c>
      <c r="B1688" s="110" t="s">
        <v>35</v>
      </c>
      <c r="C1688" s="110" t="s">
        <v>509</v>
      </c>
      <c r="D1688" s="110" t="s">
        <v>509</v>
      </c>
      <c r="E1688" s="110" t="s">
        <v>41</v>
      </c>
      <c r="F1688" s="110" t="s">
        <v>41</v>
      </c>
      <c r="G1688" s="171">
        <v>22.084167021631831</v>
      </c>
      <c r="H1688" s="171">
        <v>22.029790735540981</v>
      </c>
      <c r="I1688" s="171">
        <v>21.975414449450131</v>
      </c>
      <c r="J1688" s="171">
        <v>10.9620240960478</v>
      </c>
      <c r="K1688" s="171">
        <v>10.93533762445843</v>
      </c>
      <c r="L1688" s="171">
        <v>10.90865115286906</v>
      </c>
      <c r="M1688" s="171">
        <v>10.880100180952139</v>
      </c>
      <c r="N1688" s="171">
        <v>14.192838746511089</v>
      </c>
      <c r="O1688" s="171">
        <v>18.47261453085828</v>
      </c>
      <c r="P1688" s="171">
        <v>23.997509903236249</v>
      </c>
      <c r="Q1688" s="171">
        <v>31.12029424994769</v>
      </c>
      <c r="R1688" s="171">
        <v>40.297957468307438</v>
      </c>
      <c r="S1688" s="171">
        <v>52.110508311744923</v>
      </c>
      <c r="T1688" s="171">
        <v>67.109132425847378</v>
      </c>
      <c r="U1688" s="172">
        <v>0.29681608915918528</v>
      </c>
    </row>
    <row r="1689" spans="1:21" x14ac:dyDescent="0.15">
      <c r="A1689" s="110" t="s">
        <v>99</v>
      </c>
      <c r="B1689" s="110" t="s">
        <v>81</v>
      </c>
      <c r="C1689" s="110" t="s">
        <v>509</v>
      </c>
      <c r="D1689" s="110" t="s">
        <v>509</v>
      </c>
      <c r="E1689" s="110" t="s">
        <v>41</v>
      </c>
      <c r="F1689" s="110" t="s">
        <v>41</v>
      </c>
      <c r="G1689" s="171">
        <v>136.0881582290508</v>
      </c>
      <c r="H1689" s="171">
        <v>156.6813791588514</v>
      </c>
      <c r="I1689" s="171">
        <v>155.1958706956292</v>
      </c>
      <c r="J1689" s="171">
        <v>363.93919998878698</v>
      </c>
      <c r="K1689" s="171">
        <v>264.63517051189399</v>
      </c>
      <c r="L1689" s="171">
        <v>265.08022301471817</v>
      </c>
      <c r="M1689" s="171">
        <v>275.26653457808908</v>
      </c>
      <c r="N1689" s="171">
        <v>359.35388771894623</v>
      </c>
      <c r="O1689" s="171">
        <v>467.99152822618697</v>
      </c>
      <c r="P1689" s="171">
        <v>608.42671771809171</v>
      </c>
      <c r="Q1689" s="171">
        <v>789.76723637632983</v>
      </c>
      <c r="R1689" s="171">
        <v>1023.64668650473</v>
      </c>
      <c r="S1689" s="171">
        <v>1324.3481097796839</v>
      </c>
      <c r="T1689" s="171">
        <v>1706.3374868026799</v>
      </c>
      <c r="U1689" s="172">
        <v>0.29773900938918052</v>
      </c>
    </row>
    <row r="1690" spans="1:21" x14ac:dyDescent="0.15">
      <c r="A1690" s="110" t="s">
        <v>99</v>
      </c>
      <c r="B1690" s="110" t="s">
        <v>100</v>
      </c>
      <c r="C1690" s="110" t="s">
        <v>509</v>
      </c>
      <c r="D1690" s="110" t="s">
        <v>44</v>
      </c>
      <c r="E1690" s="110" t="s">
        <v>41</v>
      </c>
      <c r="F1690" s="110" t="s">
        <v>44</v>
      </c>
      <c r="G1690" s="171">
        <v>166.3</v>
      </c>
      <c r="H1690" s="171">
        <v>166.08937220662301</v>
      </c>
      <c r="I1690" s="171">
        <v>165.8787444132459</v>
      </c>
      <c r="J1690" s="171">
        <v>154.77636948712299</v>
      </c>
      <c r="K1690" s="171">
        <v>143.74135049783371</v>
      </c>
      <c r="L1690" s="171">
        <v>165.45190691721439</v>
      </c>
      <c r="M1690" s="171">
        <v>361.12240434285138</v>
      </c>
      <c r="N1690" s="171">
        <v>443.92055222140908</v>
      </c>
      <c r="O1690" s="171">
        <v>544.81557780773733</v>
      </c>
      <c r="P1690" s="171">
        <v>667.24657293262169</v>
      </c>
      <c r="Q1690" s="171">
        <v>815.05477430837607</v>
      </c>
      <c r="R1690" s="171">
        <v>992.48420923921014</v>
      </c>
      <c r="S1690" s="171">
        <v>1204.2124794279871</v>
      </c>
      <c r="T1690" s="171">
        <v>1453.047718499382</v>
      </c>
      <c r="U1690" s="172">
        <v>0.22004279174741639</v>
      </c>
    </row>
    <row r="1691" spans="1:21" x14ac:dyDescent="0.15">
      <c r="A1691" s="110" t="s">
        <v>232</v>
      </c>
      <c r="B1691" s="110" t="s">
        <v>183</v>
      </c>
      <c r="C1691" s="110" t="s">
        <v>42</v>
      </c>
      <c r="D1691" s="110" t="s">
        <v>513</v>
      </c>
      <c r="E1691" s="110" t="s">
        <v>42</v>
      </c>
      <c r="F1691" s="110" t="s">
        <v>41</v>
      </c>
      <c r="G1691" s="171">
        <v>5.5250000000000004</v>
      </c>
      <c r="H1691" s="171">
        <v>6.2784903596291812</v>
      </c>
      <c r="I1691" s="171">
        <v>21.959581471081972</v>
      </c>
      <c r="J1691" s="171">
        <v>32.865821692273791</v>
      </c>
      <c r="K1691" s="171">
        <v>43.741350497833722</v>
      </c>
      <c r="L1691" s="171">
        <v>54.543255764345297</v>
      </c>
      <c r="M1691" s="171">
        <v>81.60075135714105</v>
      </c>
      <c r="N1691" s="171">
        <v>113.7459470566025</v>
      </c>
      <c r="O1691" s="171">
        <v>157.71870925608081</v>
      </c>
      <c r="P1691" s="171">
        <v>210.75731935932279</v>
      </c>
      <c r="Q1691" s="171">
        <v>274.60792689964472</v>
      </c>
      <c r="R1691" s="171">
        <v>356.47914891327542</v>
      </c>
      <c r="S1691" s="171">
        <v>460.97343789547091</v>
      </c>
      <c r="T1691" s="171">
        <v>593.15058816156738</v>
      </c>
      <c r="U1691" s="172">
        <v>0.32760004436365198</v>
      </c>
    </row>
    <row r="1692" spans="1:21" x14ac:dyDescent="0.15">
      <c r="A1692" s="110" t="s">
        <v>232</v>
      </c>
      <c r="B1692" s="110" t="s">
        <v>30</v>
      </c>
      <c r="C1692" s="110" t="s">
        <v>42</v>
      </c>
      <c r="D1692" s="110" t="s">
        <v>509</v>
      </c>
      <c r="E1692" s="110" t="s">
        <v>42</v>
      </c>
      <c r="F1692" s="110" t="s">
        <v>41</v>
      </c>
      <c r="G1692" s="171">
        <v>2.21</v>
      </c>
      <c r="H1692" s="171">
        <v>2.5334259345872132</v>
      </c>
      <c r="I1692" s="171">
        <v>32.939372206622963</v>
      </c>
      <c r="J1692" s="171">
        <v>54.776369487122977</v>
      </c>
      <c r="K1692" s="171">
        <v>82.015032183438237</v>
      </c>
      <c r="L1692" s="171">
        <v>109.08651152869059</v>
      </c>
      <c r="M1692" s="171">
        <v>195.84180325713851</v>
      </c>
      <c r="N1692" s="171">
        <v>265.5052757911912</v>
      </c>
      <c r="O1692" s="171">
        <v>358.21776042499079</v>
      </c>
      <c r="P1692" s="171">
        <v>465.98836364176032</v>
      </c>
      <c r="Q1692" s="171">
        <v>591.35667896061454</v>
      </c>
      <c r="R1692" s="171">
        <v>747.92492288338644</v>
      </c>
      <c r="S1692" s="171">
        <v>942.62117972334102</v>
      </c>
      <c r="T1692" s="171">
        <v>1182.64920864593</v>
      </c>
      <c r="U1692" s="172">
        <v>0.29289829799815648</v>
      </c>
    </row>
    <row r="1693" spans="1:21" x14ac:dyDescent="0.15">
      <c r="A1693" s="110" t="s">
        <v>232</v>
      </c>
      <c r="B1693" s="110" t="s">
        <v>37</v>
      </c>
      <c r="C1693" s="110" t="s">
        <v>42</v>
      </c>
      <c r="D1693" s="110" t="s">
        <v>509</v>
      </c>
      <c r="E1693" s="110" t="s">
        <v>42</v>
      </c>
      <c r="F1693" s="110" t="s">
        <v>41</v>
      </c>
      <c r="G1693" s="171">
        <v>22.1</v>
      </c>
      <c r="H1693" s="171">
        <v>25.33425934587213</v>
      </c>
      <c r="I1693" s="171">
        <v>32.939372206622963</v>
      </c>
      <c r="J1693" s="171">
        <v>54.776369487122977</v>
      </c>
      <c r="K1693" s="171">
        <v>82.015032183438237</v>
      </c>
      <c r="L1693" s="171">
        <v>130.90381383442869</v>
      </c>
      <c r="M1693" s="171">
        <v>217.60200361904279</v>
      </c>
      <c r="N1693" s="171">
        <v>289.74615618709407</v>
      </c>
      <c r="O1693" s="171">
        <v>384.34401938488861</v>
      </c>
      <c r="P1693" s="171">
        <v>492.19354766934839</v>
      </c>
      <c r="Q1693" s="171">
        <v>615.86346023159808</v>
      </c>
      <c r="R1693" s="171">
        <v>768.63580443132173</v>
      </c>
      <c r="S1693" s="171">
        <v>956.81160265364326</v>
      </c>
      <c r="T1693" s="171">
        <v>1185.9206481391529</v>
      </c>
      <c r="U1693" s="172">
        <v>0.27408664357076717</v>
      </c>
    </row>
    <row r="1694" spans="1:21" x14ac:dyDescent="0.15">
      <c r="A1694" s="110" t="s">
        <v>232</v>
      </c>
      <c r="B1694" s="110" t="s">
        <v>203</v>
      </c>
      <c r="C1694" s="110" t="s">
        <v>42</v>
      </c>
      <c r="D1694" s="110" t="s">
        <v>42</v>
      </c>
      <c r="E1694" s="110" t="s">
        <v>42</v>
      </c>
      <c r="F1694" s="110" t="s">
        <v>42</v>
      </c>
      <c r="G1694" s="171">
        <v>0</v>
      </c>
      <c r="H1694" s="171">
        <v>0</v>
      </c>
      <c r="I1694" s="171">
        <v>0</v>
      </c>
      <c r="J1694" s="171">
        <v>0</v>
      </c>
      <c r="K1694" s="171">
        <v>43.741350497833722</v>
      </c>
      <c r="L1694" s="171">
        <v>65.451906917214359</v>
      </c>
      <c r="M1694" s="171">
        <v>130.56120217142569</v>
      </c>
      <c r="N1694" s="171">
        <v>181.99351529056409</v>
      </c>
      <c r="O1694" s="171">
        <v>252.34993480972921</v>
      </c>
      <c r="P1694" s="171">
        <v>348.05941780508431</v>
      </c>
      <c r="Q1694" s="171">
        <v>477.37556737070582</v>
      </c>
      <c r="R1694" s="171">
        <v>652.31542021455937</v>
      </c>
      <c r="S1694" s="171">
        <v>887.92402840602142</v>
      </c>
      <c r="T1694" s="171">
        <v>1175.8029358246999</v>
      </c>
      <c r="U1694" s="172">
        <v>0.36886322803092447</v>
      </c>
    </row>
    <row r="1695" spans="1:21" x14ac:dyDescent="0.15">
      <c r="A1695" s="110" t="s">
        <v>232</v>
      </c>
      <c r="B1695" s="110" t="s">
        <v>81</v>
      </c>
      <c r="C1695" s="110" t="s">
        <v>42</v>
      </c>
      <c r="D1695" s="110" t="s">
        <v>509</v>
      </c>
      <c r="E1695" s="110" t="s">
        <v>42</v>
      </c>
      <c r="F1695" s="110" t="s">
        <v>41</v>
      </c>
      <c r="G1695" s="171">
        <v>3.3149999999999999</v>
      </c>
      <c r="H1695" s="171">
        <v>3.745064425041968</v>
      </c>
      <c r="I1695" s="171">
        <v>32.939372206622963</v>
      </c>
      <c r="J1695" s="171">
        <v>54.776369487122977</v>
      </c>
      <c r="K1695" s="171">
        <v>82.015032183438237</v>
      </c>
      <c r="L1695" s="171">
        <v>119.99516268155971</v>
      </c>
      <c r="M1695" s="171">
        <v>195.84180325713851</v>
      </c>
      <c r="N1695" s="171">
        <v>265.5052757911912</v>
      </c>
      <c r="O1695" s="171">
        <v>358.21776042499079</v>
      </c>
      <c r="P1695" s="171">
        <v>465.98836364176032</v>
      </c>
      <c r="Q1695" s="171">
        <v>591.35667896061454</v>
      </c>
      <c r="R1695" s="171">
        <v>747.92492288338644</v>
      </c>
      <c r="S1695" s="171">
        <v>942.62117972334102</v>
      </c>
      <c r="T1695" s="171">
        <v>1182.64920864593</v>
      </c>
      <c r="U1695" s="172">
        <v>0.29289829799815648</v>
      </c>
    </row>
    <row r="1696" spans="1:21" x14ac:dyDescent="0.15">
      <c r="A1696" s="110" t="s">
        <v>80</v>
      </c>
      <c r="B1696" s="110" t="s">
        <v>141</v>
      </c>
      <c r="C1696" s="110" t="s">
        <v>511</v>
      </c>
      <c r="D1696" s="110" t="s">
        <v>511</v>
      </c>
      <c r="E1696" s="110" t="s">
        <v>2</v>
      </c>
      <c r="F1696" s="110" t="s">
        <v>2</v>
      </c>
      <c r="G1696" s="171">
        <v>2.2084167021631829</v>
      </c>
      <c r="H1696" s="171">
        <v>1.101489536777049</v>
      </c>
      <c r="I1696" s="171">
        <v>1.098770722472507</v>
      </c>
      <c r="J1696" s="171">
        <v>1.09620240960478</v>
      </c>
      <c r="K1696" s="171">
        <v>1.093533762445843</v>
      </c>
      <c r="L1696" s="171">
        <v>1.090865115286906</v>
      </c>
      <c r="M1696" s="171">
        <v>1.0880100180952139</v>
      </c>
      <c r="N1696" s="171">
        <v>1.474755924019435</v>
      </c>
      <c r="O1696" s="171">
        <v>1.9341607889927239</v>
      </c>
      <c r="P1696" s="171">
        <v>2.5155666077563819</v>
      </c>
      <c r="Q1696" s="171">
        <v>3.2175314859895949</v>
      </c>
      <c r="R1696" s="171">
        <v>4.1113796638347821</v>
      </c>
      <c r="S1696" s="171">
        <v>5.248742252011378</v>
      </c>
      <c r="T1696" s="171">
        <v>6.6689079397038524</v>
      </c>
      <c r="U1696" s="172">
        <v>0.29565338073346359</v>
      </c>
    </row>
    <row r="1697" spans="1:21" x14ac:dyDescent="0.15">
      <c r="A1697" s="110" t="s">
        <v>80</v>
      </c>
      <c r="B1697" s="110" t="s">
        <v>21</v>
      </c>
      <c r="C1697" s="110" t="s">
        <v>511</v>
      </c>
      <c r="D1697" s="110" t="s">
        <v>511</v>
      </c>
      <c r="E1697" s="110" t="s">
        <v>2</v>
      </c>
      <c r="F1697" s="110" t="s">
        <v>2</v>
      </c>
      <c r="G1697" s="171">
        <v>1894.826648324952</v>
      </c>
      <c r="H1697" s="171">
        <v>5584.1098536172976</v>
      </c>
      <c r="I1697" s="171">
        <v>7474.7830267283234</v>
      </c>
      <c r="J1697" s="171">
        <v>9604.1444549090502</v>
      </c>
      <c r="K1697" s="171">
        <v>12315.32570062792</v>
      </c>
      <c r="L1697" s="171">
        <v>17657.024085472622</v>
      </c>
      <c r="M1697" s="171">
        <v>23571.98830291627</v>
      </c>
      <c r="N1697" s="171">
        <v>32061.433033359779</v>
      </c>
      <c r="O1697" s="171">
        <v>43617.173073939317</v>
      </c>
      <c r="P1697" s="171">
        <v>59377.860349856957</v>
      </c>
      <c r="Q1697" s="171">
        <v>80821.913763989374</v>
      </c>
      <c r="R1697" s="171">
        <v>108706.4006435818</v>
      </c>
      <c r="S1697" s="171">
        <v>144622.66191247851</v>
      </c>
      <c r="T1697" s="171">
        <v>190222.8866217793</v>
      </c>
      <c r="U1697" s="172">
        <v>0.34757319717915253</v>
      </c>
    </row>
    <row r="1698" spans="1:21" x14ac:dyDescent="0.15">
      <c r="A1698" s="110" t="s">
        <v>80</v>
      </c>
      <c r="B1698" s="110" t="s">
        <v>31</v>
      </c>
      <c r="C1698" s="110" t="s">
        <v>511</v>
      </c>
      <c r="D1698" s="110" t="s">
        <v>509</v>
      </c>
      <c r="E1698" s="110" t="s">
        <v>2</v>
      </c>
      <c r="F1698" s="110" t="s">
        <v>41</v>
      </c>
      <c r="G1698" s="171">
        <v>0</v>
      </c>
      <c r="H1698" s="171">
        <v>0</v>
      </c>
      <c r="I1698" s="171">
        <v>0</v>
      </c>
      <c r="J1698" s="171">
        <v>0</v>
      </c>
      <c r="K1698" s="171">
        <v>0.1093533762445843</v>
      </c>
      <c r="L1698" s="171">
        <v>0.1090865115286906</v>
      </c>
      <c r="M1698" s="171">
        <v>0.1088010018095214</v>
      </c>
      <c r="N1698" s="171">
        <v>0.14401204526900729</v>
      </c>
      <c r="O1698" s="171">
        <v>0.18498217609352879</v>
      </c>
      <c r="P1698" s="171">
        <v>0.2371178217014451</v>
      </c>
      <c r="Q1698" s="171">
        <v>0.3034508124902115</v>
      </c>
      <c r="R1698" s="171">
        <v>0.38777437805069648</v>
      </c>
      <c r="S1698" s="171">
        <v>0.49486468081587592</v>
      </c>
      <c r="T1698" s="171">
        <v>0.62850161423827233</v>
      </c>
      <c r="U1698" s="172">
        <v>0.28472596181938781</v>
      </c>
    </row>
    <row r="1699" spans="1:21" x14ac:dyDescent="0.15">
      <c r="A1699" s="110" t="s">
        <v>80</v>
      </c>
      <c r="B1699" s="110" t="s">
        <v>48</v>
      </c>
      <c r="C1699" s="110" t="s">
        <v>511</v>
      </c>
      <c r="D1699" s="110" t="s">
        <v>511</v>
      </c>
      <c r="E1699" s="110" t="s">
        <v>2</v>
      </c>
      <c r="F1699" s="110" t="s">
        <v>2</v>
      </c>
      <c r="G1699" s="171">
        <v>1.1042083510815921</v>
      </c>
      <c r="H1699" s="171">
        <v>1.101489536777049</v>
      </c>
      <c r="I1699" s="171">
        <v>1.098770722472507</v>
      </c>
      <c r="J1699" s="171">
        <v>0</v>
      </c>
      <c r="K1699" s="171">
        <v>1.093533762445843</v>
      </c>
      <c r="L1699" s="171">
        <v>1.090865115286906</v>
      </c>
      <c r="M1699" s="171">
        <v>1.0880100180952139</v>
      </c>
      <c r="N1699" s="171">
        <v>1.4688712377895461</v>
      </c>
      <c r="O1699" s="171">
        <v>1.8890384882213851</v>
      </c>
      <c r="P1699" s="171">
        <v>2.4038403405117159</v>
      </c>
      <c r="Q1699" s="171">
        <v>3.0495337356194172</v>
      </c>
      <c r="R1699" s="171">
        <v>3.8582569154035351</v>
      </c>
      <c r="S1699" s="171">
        <v>4.8696660145033688</v>
      </c>
      <c r="T1699" s="171">
        <v>6.1180796338449364</v>
      </c>
      <c r="U1699" s="172">
        <v>0.27979473376215219</v>
      </c>
    </row>
    <row r="1700" spans="1:21" x14ac:dyDescent="0.15">
      <c r="A1700" s="110" t="s">
        <v>80</v>
      </c>
      <c r="B1700" s="110" t="s">
        <v>38</v>
      </c>
      <c r="C1700" s="110" t="s">
        <v>511</v>
      </c>
      <c r="D1700" s="110" t="s">
        <v>511</v>
      </c>
      <c r="E1700" s="110" t="s">
        <v>2</v>
      </c>
      <c r="F1700" s="110" t="s">
        <v>2</v>
      </c>
      <c r="G1700" s="171">
        <v>2566.3187021263388</v>
      </c>
      <c r="H1700" s="171">
        <v>4421.0789394415679</v>
      </c>
      <c r="I1700" s="171">
        <v>6001.4372167930023</v>
      </c>
      <c r="J1700" s="171">
        <v>8378.1841930464252</v>
      </c>
      <c r="K1700" s="171">
        <v>11829.867636037439</v>
      </c>
      <c r="L1700" s="171">
        <v>16863.544877291341</v>
      </c>
      <c r="M1700" s="171">
        <v>22595.884725178319</v>
      </c>
      <c r="N1700" s="171">
        <v>30650.863824908149</v>
      </c>
      <c r="O1700" s="171">
        <v>41765.408778703772</v>
      </c>
      <c r="P1700" s="171">
        <v>56885.178801712187</v>
      </c>
      <c r="Q1700" s="171">
        <v>77455.892012315104</v>
      </c>
      <c r="R1700" s="171">
        <v>104301.9343291352</v>
      </c>
      <c r="S1700" s="171">
        <v>138885.80545387999</v>
      </c>
      <c r="T1700" s="171">
        <v>182833.74373302591</v>
      </c>
      <c r="U1700" s="172">
        <v>0.34808769032685483</v>
      </c>
    </row>
    <row r="1701" spans="1:21" x14ac:dyDescent="0.15">
      <c r="A1701" s="110" t="s">
        <v>80</v>
      </c>
      <c r="B1701" s="110" t="s">
        <v>13</v>
      </c>
      <c r="C1701" s="110" t="s">
        <v>511</v>
      </c>
      <c r="D1701" s="110" t="s">
        <v>511</v>
      </c>
      <c r="E1701" s="110" t="s">
        <v>2</v>
      </c>
      <c r="F1701" s="110" t="s">
        <v>2</v>
      </c>
      <c r="G1701" s="171">
        <v>28.635435168598921</v>
      </c>
      <c r="H1701" s="171">
        <v>28.564928157239219</v>
      </c>
      <c r="I1701" s="171">
        <v>28.494421145879521</v>
      </c>
      <c r="J1701" s="171">
        <v>33.677530427878061</v>
      </c>
      <c r="K1701" s="171">
        <v>33.543142111964777</v>
      </c>
      <c r="L1701" s="171">
        <v>33.925905085422777</v>
      </c>
      <c r="M1701" s="171">
        <v>33.837111562761159</v>
      </c>
      <c r="N1701" s="171">
        <v>44.679743703088633</v>
      </c>
      <c r="O1701" s="171">
        <v>56.899828116955447</v>
      </c>
      <c r="P1701" s="171">
        <v>72.30737341080237</v>
      </c>
      <c r="Q1701" s="171">
        <v>91.711952669339126</v>
      </c>
      <c r="R1701" s="171">
        <v>116.1154272728111</v>
      </c>
      <c r="S1701" s="171">
        <v>146.69684129748691</v>
      </c>
      <c r="T1701" s="171">
        <v>184.48157420738471</v>
      </c>
      <c r="U1701" s="172">
        <v>0.27415662322279011</v>
      </c>
    </row>
    <row r="1702" spans="1:21" x14ac:dyDescent="0.15">
      <c r="A1702" s="110" t="s">
        <v>80</v>
      </c>
      <c r="B1702" s="110" t="s">
        <v>113</v>
      </c>
      <c r="C1702" s="110" t="s">
        <v>511</v>
      </c>
      <c r="D1702" s="110" t="s">
        <v>509</v>
      </c>
      <c r="E1702" s="110" t="s">
        <v>2</v>
      </c>
      <c r="F1702" s="110" t="s">
        <v>41</v>
      </c>
      <c r="G1702" s="171">
        <v>10</v>
      </c>
      <c r="H1702" s="171">
        <v>10</v>
      </c>
      <c r="I1702" s="171">
        <v>10</v>
      </c>
      <c r="J1702" s="171">
        <v>10</v>
      </c>
      <c r="K1702" s="171">
        <v>10</v>
      </c>
      <c r="L1702" s="171">
        <v>10</v>
      </c>
      <c r="M1702" s="171">
        <v>10</v>
      </c>
      <c r="N1702" s="171">
        <v>13.602086435100469</v>
      </c>
      <c r="O1702" s="171">
        <v>18.246492605622048</v>
      </c>
      <c r="P1702" s="171">
        <v>24.15223625793967</v>
      </c>
      <c r="Q1702" s="171">
        <v>31.562319350614981</v>
      </c>
      <c r="R1702" s="171">
        <v>40.741526538928738</v>
      </c>
      <c r="S1702" s="171">
        <v>51.973190299872158</v>
      </c>
      <c r="T1702" s="171">
        <v>65.554970742985844</v>
      </c>
      <c r="U1702" s="172">
        <v>0.30815120875867258</v>
      </c>
    </row>
    <row r="1703" spans="1:21" x14ac:dyDescent="0.15">
      <c r="A1703" s="110" t="s">
        <v>80</v>
      </c>
      <c r="B1703" s="110" t="s">
        <v>95</v>
      </c>
      <c r="C1703" s="110" t="s">
        <v>511</v>
      </c>
      <c r="D1703" s="110" t="s">
        <v>511</v>
      </c>
      <c r="E1703" s="110" t="s">
        <v>2</v>
      </c>
      <c r="F1703" s="110" t="s">
        <v>2</v>
      </c>
      <c r="G1703" s="171">
        <v>8.453819135880666</v>
      </c>
      <c r="H1703" s="171">
        <v>9.1181303854404145</v>
      </c>
      <c r="I1703" s="171">
        <v>9.0956240406274116</v>
      </c>
      <c r="J1703" s="171">
        <v>20.718225541530341</v>
      </c>
      <c r="K1703" s="171">
        <v>23.401272585537061</v>
      </c>
      <c r="L1703" s="171">
        <v>34.907683689180992</v>
      </c>
      <c r="M1703" s="171">
        <v>34.816320579046852</v>
      </c>
      <c r="N1703" s="171">
        <v>47.311398421045801</v>
      </c>
      <c r="O1703" s="171">
        <v>61.288614865256562</v>
      </c>
      <c r="P1703" s="171">
        <v>78.612916419478111</v>
      </c>
      <c r="Q1703" s="171">
        <v>100.5644775904218</v>
      </c>
      <c r="R1703" s="171">
        <v>128.3205617766159</v>
      </c>
      <c r="S1703" s="171">
        <v>163.49687010935</v>
      </c>
      <c r="T1703" s="171">
        <v>207.33255391141631</v>
      </c>
      <c r="U1703" s="172">
        <v>0.29032111306877728</v>
      </c>
    </row>
    <row r="1704" spans="1:21" x14ac:dyDescent="0.15">
      <c r="A1704" s="110" t="s">
        <v>80</v>
      </c>
      <c r="B1704" s="110" t="s">
        <v>115</v>
      </c>
      <c r="C1704" s="110" t="s">
        <v>511</v>
      </c>
      <c r="D1704" s="110" t="s">
        <v>42</v>
      </c>
      <c r="E1704" s="110" t="s">
        <v>2</v>
      </c>
      <c r="F1704" s="110" t="s">
        <v>42</v>
      </c>
      <c r="G1704" s="171">
        <v>0.17225650276872831</v>
      </c>
      <c r="H1704" s="171">
        <v>0.17183236773721969</v>
      </c>
      <c r="I1704" s="171">
        <v>0.17140823270571109</v>
      </c>
      <c r="J1704" s="171">
        <v>0.1710075758983457</v>
      </c>
      <c r="K1704" s="171">
        <v>0.17006637073557751</v>
      </c>
      <c r="L1704" s="171">
        <v>0.2181730230573812</v>
      </c>
      <c r="M1704" s="171">
        <v>0.21760200361904281</v>
      </c>
      <c r="N1704" s="171">
        <v>0.2935469065670972</v>
      </c>
      <c r="O1704" s="171">
        <v>0.37871276775007862</v>
      </c>
      <c r="P1704" s="171">
        <v>0.48707032260996108</v>
      </c>
      <c r="Q1704" s="171">
        <v>0.62489272798463147</v>
      </c>
      <c r="R1704" s="171">
        <v>0.79995486615467004</v>
      </c>
      <c r="S1704" s="171">
        <v>1.02212005115597</v>
      </c>
      <c r="T1704" s="171">
        <v>1.299699274275113</v>
      </c>
      <c r="U1704" s="172">
        <v>0.29087103248244039</v>
      </c>
    </row>
    <row r="1705" spans="1:21" x14ac:dyDescent="0.15">
      <c r="A1705" s="110" t="s">
        <v>80</v>
      </c>
      <c r="B1705" s="110" t="s">
        <v>116</v>
      </c>
      <c r="C1705" s="110" t="s">
        <v>511</v>
      </c>
      <c r="D1705" s="110" t="s">
        <v>511</v>
      </c>
      <c r="E1705" s="110" t="s">
        <v>2</v>
      </c>
      <c r="F1705" s="110" t="s">
        <v>2</v>
      </c>
      <c r="G1705" s="171">
        <v>3237.0230018034149</v>
      </c>
      <c r="H1705" s="171">
        <v>3569.6923444814211</v>
      </c>
      <c r="I1705" s="171">
        <v>4656.6331504554009</v>
      </c>
      <c r="J1705" s="171">
        <v>5773.1873931289701</v>
      </c>
      <c r="K1705" s="171">
        <v>10004.0605120609</v>
      </c>
      <c r="L1705" s="171">
        <v>14617.971459821199</v>
      </c>
      <c r="M1705" s="171">
        <v>19679.320004458081</v>
      </c>
      <c r="N1705" s="171">
        <v>27485.669087931459</v>
      </c>
      <c r="O1705" s="171">
        <v>38298.136117023423</v>
      </c>
      <c r="P1705" s="171">
        <v>53305.787749301722</v>
      </c>
      <c r="Q1705" s="171">
        <v>74161.736622128359</v>
      </c>
      <c r="R1705" s="171">
        <v>101623.2570146275</v>
      </c>
      <c r="S1705" s="171">
        <v>137220.1558019034</v>
      </c>
      <c r="T1705" s="171">
        <v>182657.3502225194</v>
      </c>
      <c r="U1705" s="172">
        <v>0.37477757016087399</v>
      </c>
    </row>
    <row r="1706" spans="1:21" x14ac:dyDescent="0.15">
      <c r="A1706" s="110" t="s">
        <v>80</v>
      </c>
      <c r="B1706" s="110" t="s">
        <v>472</v>
      </c>
      <c r="C1706" s="110" t="s">
        <v>511</v>
      </c>
      <c r="D1706" s="110" t="s">
        <v>511</v>
      </c>
      <c r="E1706" s="110" t="s">
        <v>2</v>
      </c>
      <c r="F1706" s="110" t="s">
        <v>2</v>
      </c>
      <c r="G1706" s="171">
        <v>57.895852263910022</v>
      </c>
      <c r="H1706" s="171">
        <v>83.658130318216891</v>
      </c>
      <c r="I1706" s="171">
        <v>74.507642690860692</v>
      </c>
      <c r="J1706" s="171">
        <v>105.13677310519449</v>
      </c>
      <c r="K1706" s="171">
        <v>104.77698119009899</v>
      </c>
      <c r="L1706" s="171">
        <v>127.631218488568</v>
      </c>
      <c r="M1706" s="171">
        <v>136.00125226190181</v>
      </c>
      <c r="N1706" s="171">
        <v>180.0661640629375</v>
      </c>
      <c r="O1706" s="171">
        <v>227.13755763004141</v>
      </c>
      <c r="P1706" s="171">
        <v>285.76828851721342</v>
      </c>
      <c r="Q1706" s="171">
        <v>358.84074696349512</v>
      </c>
      <c r="R1706" s="171">
        <v>449.87923280192678</v>
      </c>
      <c r="S1706" s="171">
        <v>563.21357994343862</v>
      </c>
      <c r="T1706" s="171">
        <v>701.96088004672072</v>
      </c>
      <c r="U1706" s="172">
        <v>0.26422474337217072</v>
      </c>
    </row>
    <row r="1707" spans="1:21" x14ac:dyDescent="0.15">
      <c r="A1707" s="110" t="s">
        <v>80</v>
      </c>
      <c r="B1707" s="110" t="s">
        <v>51</v>
      </c>
      <c r="C1707" s="110" t="s">
        <v>511</v>
      </c>
      <c r="D1707" s="110" t="s">
        <v>511</v>
      </c>
      <c r="E1707" s="110" t="s">
        <v>2</v>
      </c>
      <c r="F1707" s="110" t="s">
        <v>2</v>
      </c>
      <c r="G1707" s="171">
        <v>4.0966129825127053</v>
      </c>
      <c r="H1707" s="171">
        <v>1.124620817049367</v>
      </c>
      <c r="I1707" s="171">
        <v>0.95153544566119086</v>
      </c>
      <c r="J1707" s="171">
        <v>11.327059498446189</v>
      </c>
      <c r="K1707" s="171">
        <v>10.96004055215208</v>
      </c>
      <c r="L1707" s="171">
        <v>11.344997198983821</v>
      </c>
      <c r="M1707" s="171">
        <v>11.96811019904735</v>
      </c>
      <c r="N1707" s="171">
        <v>15.944019727295011</v>
      </c>
      <c r="O1707" s="171">
        <v>20.259947960464679</v>
      </c>
      <c r="P1707" s="171">
        <v>25.500400774909</v>
      </c>
      <c r="Q1707" s="171">
        <v>32.025380496641297</v>
      </c>
      <c r="R1707" s="171">
        <v>40.139107987278727</v>
      </c>
      <c r="S1707" s="171">
        <v>50.216122719039227</v>
      </c>
      <c r="T1707" s="171">
        <v>62.544043032364627</v>
      </c>
      <c r="U1707" s="172">
        <v>0.26646834420438958</v>
      </c>
    </row>
    <row r="1708" spans="1:21" x14ac:dyDescent="0.15">
      <c r="A1708" s="110" t="s">
        <v>80</v>
      </c>
      <c r="B1708" s="110" t="s">
        <v>81</v>
      </c>
      <c r="C1708" s="110" t="s">
        <v>511</v>
      </c>
      <c r="D1708" s="110" t="s">
        <v>509</v>
      </c>
      <c r="E1708" s="110" t="s">
        <v>2</v>
      </c>
      <c r="F1708" s="110" t="s">
        <v>41</v>
      </c>
      <c r="G1708" s="171">
        <v>2.2084167021631829</v>
      </c>
      <c r="H1708" s="171">
        <v>13.217874441324589</v>
      </c>
      <c r="I1708" s="171">
        <v>35.160663119120223</v>
      </c>
      <c r="J1708" s="171">
        <v>47.355944094926507</v>
      </c>
      <c r="K1708" s="171">
        <v>47.240658537660423</v>
      </c>
      <c r="L1708" s="171">
        <v>113.4499719898382</v>
      </c>
      <c r="M1708" s="171">
        <v>113.1530418819023</v>
      </c>
      <c r="N1708" s="171">
        <v>149.7725270797676</v>
      </c>
      <c r="O1708" s="171">
        <v>192.38146313726989</v>
      </c>
      <c r="P1708" s="171">
        <v>246.60253456950301</v>
      </c>
      <c r="Q1708" s="171">
        <v>315.5888449898199</v>
      </c>
      <c r="R1708" s="171">
        <v>403.28535317272429</v>
      </c>
      <c r="S1708" s="171">
        <v>514.65926804851085</v>
      </c>
      <c r="T1708" s="171">
        <v>653.64167880780315</v>
      </c>
      <c r="U1708" s="172">
        <v>0.28472596181938781</v>
      </c>
    </row>
    <row r="1709" spans="1:21" x14ac:dyDescent="0.15">
      <c r="A1709" s="110" t="s">
        <v>80</v>
      </c>
      <c r="B1709" s="110" t="s">
        <v>100</v>
      </c>
      <c r="C1709" s="110" t="s">
        <v>511</v>
      </c>
      <c r="D1709" s="110" t="s">
        <v>44</v>
      </c>
      <c r="E1709" s="110" t="s">
        <v>2</v>
      </c>
      <c r="F1709" s="110" t="s">
        <v>44</v>
      </c>
      <c r="G1709" s="171">
        <v>4376.8812978448859</v>
      </c>
      <c r="H1709" s="171">
        <v>1293.8219807639659</v>
      </c>
      <c r="I1709" s="171">
        <v>1532.4062572594489</v>
      </c>
      <c r="J1709" s="171">
        <v>5702.2816784322176</v>
      </c>
      <c r="K1709" s="171">
        <v>8333.4129097778132</v>
      </c>
      <c r="L1709" s="171">
        <v>11811.984362657509</v>
      </c>
      <c r="M1709" s="171">
        <v>14659.27531756242</v>
      </c>
      <c r="N1709" s="171">
        <v>19045.08807837524</v>
      </c>
      <c r="O1709" s="171">
        <v>25512.36830723051</v>
      </c>
      <c r="P1709" s="171">
        <v>33706.239237227514</v>
      </c>
      <c r="Q1709" s="171">
        <v>44170.534514490457</v>
      </c>
      <c r="R1709" s="171">
        <v>57516.22873438579</v>
      </c>
      <c r="S1709" s="171">
        <v>74416.085775413769</v>
      </c>
      <c r="T1709" s="171">
        <v>95630.765803274553</v>
      </c>
      <c r="U1709" s="172">
        <v>0.30723906865445788</v>
      </c>
    </row>
    <row r="1710" spans="1:21" x14ac:dyDescent="0.15">
      <c r="A1710" s="110" t="s">
        <v>80</v>
      </c>
      <c r="B1710" s="110" t="s">
        <v>103</v>
      </c>
      <c r="C1710" s="110" t="s">
        <v>511</v>
      </c>
      <c r="D1710" s="110" t="s">
        <v>511</v>
      </c>
      <c r="E1710" s="110" t="s">
        <v>2</v>
      </c>
      <c r="F1710" s="110" t="s">
        <v>2</v>
      </c>
      <c r="G1710" s="171">
        <v>0.20869537835442081</v>
      </c>
      <c r="H1710" s="171">
        <v>0.45271219961536729</v>
      </c>
      <c r="I1710" s="171">
        <v>0.45159476693620032</v>
      </c>
      <c r="J1710" s="171">
        <v>1.5467415999523451</v>
      </c>
      <c r="K1710" s="171">
        <v>1.543019880161582</v>
      </c>
      <c r="L1710" s="171">
        <v>2.181730230573812</v>
      </c>
      <c r="M1710" s="171">
        <v>2.1760200361904278</v>
      </c>
      <c r="N1710" s="171">
        <v>2.9898537730261512</v>
      </c>
      <c r="O1710" s="171">
        <v>3.9032084865061898</v>
      </c>
      <c r="P1710" s="171">
        <v>5.0332841766378271</v>
      </c>
      <c r="Q1710" s="171">
        <v>6.4632795045729283</v>
      </c>
      <c r="R1710" s="171">
        <v>8.2710930044363487</v>
      </c>
      <c r="S1710" s="171">
        <v>10.55470047564949</v>
      </c>
      <c r="T1710" s="171">
        <v>13.404899212270619</v>
      </c>
      <c r="U1710" s="172">
        <v>0.29658231818670239</v>
      </c>
    </row>
    <row r="1711" spans="1:21" x14ac:dyDescent="0.15">
      <c r="A1711" s="110" t="s">
        <v>233</v>
      </c>
      <c r="B1711" s="110" t="s">
        <v>428</v>
      </c>
      <c r="C1711" s="110" t="s">
        <v>512</v>
      </c>
      <c r="D1711" s="110" t="s">
        <v>42</v>
      </c>
      <c r="E1711" s="110" t="s">
        <v>2</v>
      </c>
      <c r="F1711" s="110" t="s">
        <v>42</v>
      </c>
      <c r="G1711" s="171">
        <v>0</v>
      </c>
      <c r="H1711" s="171">
        <v>0</v>
      </c>
      <c r="I1711" s="171">
        <v>0</v>
      </c>
      <c r="J1711" s="171">
        <v>10.9620240960478</v>
      </c>
      <c r="K1711" s="171">
        <v>0</v>
      </c>
      <c r="L1711" s="171">
        <v>2.181730230573812</v>
      </c>
      <c r="M1711" s="171">
        <v>2.1760200361904278</v>
      </c>
      <c r="N1711" s="171">
        <v>3.0255431169630111</v>
      </c>
      <c r="O1711" s="171">
        <v>4.0232400633171732</v>
      </c>
      <c r="P1711" s="171">
        <v>5.3325315772167263</v>
      </c>
      <c r="Q1711" s="171">
        <v>7.0458066671104218</v>
      </c>
      <c r="R1711" s="171">
        <v>9.282720928796973</v>
      </c>
      <c r="S1711" s="171">
        <v>12.201713126767769</v>
      </c>
      <c r="T1711" s="171">
        <v>15.95461761936113</v>
      </c>
      <c r="U1711" s="172">
        <v>0.32923986786326259</v>
      </c>
    </row>
    <row r="1712" spans="1:21" x14ac:dyDescent="0.15">
      <c r="A1712" s="110" t="s">
        <v>233</v>
      </c>
      <c r="B1712" s="110" t="s">
        <v>204</v>
      </c>
      <c r="C1712" s="110" t="s">
        <v>512</v>
      </c>
      <c r="D1712" s="110" t="s">
        <v>512</v>
      </c>
      <c r="E1712" s="110" t="s">
        <v>2</v>
      </c>
      <c r="F1712" s="110" t="s">
        <v>2</v>
      </c>
      <c r="G1712" s="171">
        <v>4.1209055662365</v>
      </c>
      <c r="H1712" s="171">
        <v>33.044686103311477</v>
      </c>
      <c r="I1712" s="171">
        <v>21.975414449450131</v>
      </c>
      <c r="J1712" s="171">
        <v>32.88607228814341</v>
      </c>
      <c r="K1712" s="171">
        <v>21.870675248916861</v>
      </c>
      <c r="L1712" s="171">
        <v>32.725953458607179</v>
      </c>
      <c r="M1712" s="171">
        <v>0</v>
      </c>
      <c r="N1712" s="171">
        <v>32.557338950375851</v>
      </c>
      <c r="O1712" s="171">
        <v>42.539818111761612</v>
      </c>
      <c r="P1712" s="171">
        <v>55.326465808687317</v>
      </c>
      <c r="Q1712" s="171">
        <v>71.706026258318261</v>
      </c>
      <c r="R1712" s="171">
        <v>92.553844790212267</v>
      </c>
      <c r="S1712" s="171">
        <v>119.0232882395497</v>
      </c>
      <c r="T1712" s="171">
        <v>152.20157132260431</v>
      </c>
      <c r="U1712" s="172" t="s">
        <v>406</v>
      </c>
    </row>
    <row r="1713" spans="1:21" x14ac:dyDescent="0.15">
      <c r="A1713" s="110" t="s">
        <v>233</v>
      </c>
      <c r="B1713" s="110" t="s">
        <v>205</v>
      </c>
      <c r="C1713" s="110" t="s">
        <v>512</v>
      </c>
      <c r="D1713" s="110" t="s">
        <v>512</v>
      </c>
      <c r="E1713" s="110" t="s">
        <v>2</v>
      </c>
      <c r="F1713" s="110" t="s">
        <v>2</v>
      </c>
      <c r="G1713" s="171">
        <v>13.78010745541834</v>
      </c>
      <c r="H1713" s="171">
        <v>1</v>
      </c>
      <c r="I1713" s="171">
        <v>1</v>
      </c>
      <c r="J1713" s="171">
        <v>0.3</v>
      </c>
      <c r="K1713" s="171">
        <v>0.3</v>
      </c>
      <c r="L1713" s="171">
        <v>0.3</v>
      </c>
      <c r="M1713" s="171">
        <v>0.3</v>
      </c>
      <c r="N1713" s="171">
        <v>0.40806259305301401</v>
      </c>
      <c r="O1713" s="171">
        <v>0.54739477816866144</v>
      </c>
      <c r="P1713" s="171">
        <v>0.72456708773819001</v>
      </c>
      <c r="Q1713" s="171">
        <v>0.94686958051844927</v>
      </c>
      <c r="R1713" s="171">
        <v>1.2222457961678621</v>
      </c>
      <c r="S1713" s="171">
        <v>1.559195708996165</v>
      </c>
      <c r="T1713" s="171">
        <v>1.966649122289575</v>
      </c>
      <c r="U1713" s="172">
        <v>0.30815120875867258</v>
      </c>
    </row>
    <row r="1714" spans="1:21" x14ac:dyDescent="0.15">
      <c r="A1714" s="110" t="s">
        <v>233</v>
      </c>
      <c r="B1714" s="110" t="s">
        <v>36</v>
      </c>
      <c r="C1714" s="110" t="s">
        <v>512</v>
      </c>
      <c r="D1714" s="110" t="s">
        <v>513</v>
      </c>
      <c r="E1714" s="110" t="s">
        <v>2</v>
      </c>
      <c r="F1714" s="110" t="s">
        <v>41</v>
      </c>
      <c r="G1714" s="171">
        <v>16.48472647329708</v>
      </c>
      <c r="H1714" s="171">
        <v>11.014895367770491</v>
      </c>
      <c r="I1714" s="171">
        <v>10.987707224725071</v>
      </c>
      <c r="J1714" s="171">
        <v>21.924048192095601</v>
      </c>
      <c r="K1714" s="171">
        <v>54.676688122292163</v>
      </c>
      <c r="L1714" s="171">
        <v>65.451906917214359</v>
      </c>
      <c r="M1714" s="171">
        <v>119.68110199047361</v>
      </c>
      <c r="N1714" s="171">
        <v>169.99369013623379</v>
      </c>
      <c r="O1714" s="171">
        <v>233.22163101361281</v>
      </c>
      <c r="P1714" s="171">
        <v>318.48972621914038</v>
      </c>
      <c r="Q1714" s="171">
        <v>433.41850874329202</v>
      </c>
      <c r="R1714" s="171">
        <v>587.40218995076907</v>
      </c>
      <c r="S1714" s="171">
        <v>793.16280530324366</v>
      </c>
      <c r="T1714" s="171">
        <v>1064.973572993332</v>
      </c>
      <c r="U1714" s="172">
        <v>0.36652058687797862</v>
      </c>
    </row>
    <row r="1715" spans="1:21" x14ac:dyDescent="0.15">
      <c r="A1715" s="110" t="s">
        <v>71</v>
      </c>
      <c r="B1715" s="110" t="s">
        <v>173</v>
      </c>
      <c r="C1715" s="110" t="s">
        <v>515</v>
      </c>
      <c r="D1715" s="110" t="s">
        <v>515</v>
      </c>
      <c r="E1715" s="110" t="s">
        <v>18</v>
      </c>
      <c r="F1715" s="110" t="s">
        <v>18</v>
      </c>
      <c r="G1715" s="171">
        <v>0</v>
      </c>
      <c r="H1715" s="171">
        <v>2.2029790735540979</v>
      </c>
      <c r="I1715" s="171">
        <v>2.197541444945013</v>
      </c>
      <c r="J1715" s="171">
        <v>2.19240481920956</v>
      </c>
      <c r="K1715" s="171">
        <v>2.187067524891686</v>
      </c>
      <c r="L1715" s="171">
        <v>2.181730230573812</v>
      </c>
      <c r="M1715" s="171">
        <v>2.1760200361904278</v>
      </c>
      <c r="N1715" s="171">
        <v>3.2981325308733358</v>
      </c>
      <c r="O1715" s="171">
        <v>4.9288881274455676</v>
      </c>
      <c r="P1715" s="171">
        <v>7.3669064896622816</v>
      </c>
      <c r="Q1715" s="171">
        <v>10.9817590975029</v>
      </c>
      <c r="R1715" s="171">
        <v>15.9128331681079</v>
      </c>
      <c r="S1715" s="171">
        <v>22.413596879844881</v>
      </c>
      <c r="T1715" s="171">
        <v>31.373778562908718</v>
      </c>
      <c r="U1715" s="172">
        <v>0.46405605572890679</v>
      </c>
    </row>
    <row r="1716" spans="1:21" x14ac:dyDescent="0.15">
      <c r="A1716" s="110" t="s">
        <v>71</v>
      </c>
      <c r="B1716" s="110" t="s">
        <v>179</v>
      </c>
      <c r="C1716" s="110" t="s">
        <v>515</v>
      </c>
      <c r="D1716" s="110" t="s">
        <v>515</v>
      </c>
      <c r="E1716" s="110" t="s">
        <v>18</v>
      </c>
      <c r="F1716" s="110" t="s">
        <v>18</v>
      </c>
      <c r="G1716" s="171">
        <v>0.33126250532447749</v>
      </c>
      <c r="H1716" s="171">
        <v>0.51219263460132791</v>
      </c>
      <c r="I1716" s="171">
        <v>1.977787300450512</v>
      </c>
      <c r="J1716" s="171">
        <v>2.521265542090994</v>
      </c>
      <c r="K1716" s="171">
        <v>4.3741350497833729</v>
      </c>
      <c r="L1716" s="171">
        <v>5.4543255764345302</v>
      </c>
      <c r="M1716" s="171">
        <v>7.6160701266664983</v>
      </c>
      <c r="N1716" s="171">
        <v>11.632984188250919</v>
      </c>
      <c r="O1716" s="171">
        <v>17.78452171427363</v>
      </c>
      <c r="P1716" s="171">
        <v>26.97441395611024</v>
      </c>
      <c r="Q1716" s="171">
        <v>40.109675553809389</v>
      </c>
      <c r="R1716" s="171">
        <v>57.920768887799341</v>
      </c>
      <c r="S1716" s="171">
        <v>81.200183635597455</v>
      </c>
      <c r="T1716" s="171">
        <v>113.1355712117209</v>
      </c>
      <c r="U1716" s="172">
        <v>0.47031283543150271</v>
      </c>
    </row>
    <row r="1717" spans="1:21" x14ac:dyDescent="0.15">
      <c r="A1717" s="110" t="s">
        <v>71</v>
      </c>
      <c r="B1717" s="110" t="s">
        <v>153</v>
      </c>
      <c r="C1717" s="110" t="s">
        <v>515</v>
      </c>
      <c r="D1717" s="110" t="s">
        <v>515</v>
      </c>
      <c r="E1717" s="110" t="s">
        <v>18</v>
      </c>
      <c r="F1717" s="110" t="s">
        <v>18</v>
      </c>
      <c r="G1717" s="171">
        <v>18.059327581939431</v>
      </c>
      <c r="H1717" s="171">
        <v>25.124976333884501</v>
      </c>
      <c r="I1717" s="171">
        <v>27.430811086526131</v>
      </c>
      <c r="J1717" s="171">
        <v>30.14556626413146</v>
      </c>
      <c r="K1717" s="171">
        <v>57.957289409629681</v>
      </c>
      <c r="L1717" s="171">
        <v>57.815851110206019</v>
      </c>
      <c r="M1717" s="171">
        <v>90.304831501902768</v>
      </c>
      <c r="N1717" s="171">
        <v>123.68482200361881</v>
      </c>
      <c r="O1717" s="171">
        <v>168.3405283056604</v>
      </c>
      <c r="P1717" s="171">
        <v>228.05356531246849</v>
      </c>
      <c r="Q1717" s="171">
        <v>307.47915287534408</v>
      </c>
      <c r="R1717" s="171">
        <v>413.12828051275801</v>
      </c>
      <c r="S1717" s="171">
        <v>552.27251715350906</v>
      </c>
      <c r="T1717" s="171">
        <v>733.72613851279959</v>
      </c>
      <c r="U1717" s="172">
        <v>0.3488843467323246</v>
      </c>
    </row>
    <row r="1718" spans="1:21" x14ac:dyDescent="0.15">
      <c r="A1718" s="110" t="s">
        <v>71</v>
      </c>
      <c r="B1718" s="110" t="s">
        <v>30</v>
      </c>
      <c r="C1718" s="110" t="s">
        <v>515</v>
      </c>
      <c r="D1718" s="110" t="s">
        <v>509</v>
      </c>
      <c r="E1718" s="110" t="s">
        <v>18</v>
      </c>
      <c r="F1718" s="110" t="s">
        <v>41</v>
      </c>
      <c r="G1718" s="171">
        <v>6.2939876011650728</v>
      </c>
      <c r="H1718" s="171">
        <v>6.7433189441490953</v>
      </c>
      <c r="I1718" s="171">
        <v>7.2760597242129403</v>
      </c>
      <c r="J1718" s="171">
        <v>30.14556626413146</v>
      </c>
      <c r="K1718" s="171">
        <v>16.403006436687651</v>
      </c>
      <c r="L1718" s="171">
        <v>21.817302305738121</v>
      </c>
      <c r="M1718" s="171">
        <v>32.640300542856423</v>
      </c>
      <c r="N1718" s="171">
        <v>49.41118444025355</v>
      </c>
      <c r="O1718" s="171">
        <v>74.329846460096988</v>
      </c>
      <c r="P1718" s="171">
        <v>111.2953731545452</v>
      </c>
      <c r="Q1718" s="171">
        <v>165.85234382890269</v>
      </c>
      <c r="R1718" s="171">
        <v>246.2955451691341</v>
      </c>
      <c r="S1718" s="171">
        <v>355.78204708083251</v>
      </c>
      <c r="T1718" s="171">
        <v>496.31098492349912</v>
      </c>
      <c r="U1718" s="172">
        <v>0.47522106629753358</v>
      </c>
    </row>
    <row r="1719" spans="1:21" x14ac:dyDescent="0.15">
      <c r="A1719" s="110" t="s">
        <v>71</v>
      </c>
      <c r="B1719" s="110" t="s">
        <v>70</v>
      </c>
      <c r="C1719" s="110" t="s">
        <v>515</v>
      </c>
      <c r="D1719" s="110" t="s">
        <v>515</v>
      </c>
      <c r="E1719" s="110" t="s">
        <v>18</v>
      </c>
      <c r="F1719" s="110" t="s">
        <v>18</v>
      </c>
      <c r="G1719" s="171">
        <v>54.668738412212491</v>
      </c>
      <c r="H1719" s="171">
        <v>53.173714341884661</v>
      </c>
      <c r="I1719" s="171">
        <v>96.83613033412955</v>
      </c>
      <c r="J1719" s="171">
        <v>82.969307563804279</v>
      </c>
      <c r="K1719" s="171">
        <v>104.645545180721</v>
      </c>
      <c r="L1719" s="171">
        <v>215.30638575841121</v>
      </c>
      <c r="M1719" s="171">
        <v>301.78333719280732</v>
      </c>
      <c r="N1719" s="171">
        <v>451.38522059316222</v>
      </c>
      <c r="O1719" s="171">
        <v>664.04981560705937</v>
      </c>
      <c r="P1719" s="171">
        <v>975.76988922865428</v>
      </c>
      <c r="Q1719" s="171">
        <v>1432.705528473085</v>
      </c>
      <c r="R1719" s="171">
        <v>2071.730665984257</v>
      </c>
      <c r="S1719" s="171">
        <v>2950.2401033569299</v>
      </c>
      <c r="T1719" s="171">
        <v>4137.6515377847691</v>
      </c>
      <c r="U1719" s="172">
        <v>0.45357334628198892</v>
      </c>
    </row>
    <row r="1720" spans="1:21" x14ac:dyDescent="0.15">
      <c r="A1720" s="110" t="s">
        <v>71</v>
      </c>
      <c r="B1720" s="110" t="s">
        <v>210</v>
      </c>
      <c r="C1720" s="110" t="s">
        <v>515</v>
      </c>
      <c r="D1720" s="110" t="s">
        <v>515</v>
      </c>
      <c r="E1720" s="110" t="s">
        <v>18</v>
      </c>
      <c r="F1720" s="110" t="s">
        <v>18</v>
      </c>
      <c r="G1720" s="171">
        <v>5.8136569684445796</v>
      </c>
      <c r="H1720" s="171">
        <v>5.6286115329307211</v>
      </c>
      <c r="I1720" s="171">
        <v>10.43832186348881</v>
      </c>
      <c r="J1720" s="171">
        <v>14.250631324862139</v>
      </c>
      <c r="K1720" s="171">
        <v>67.799093271642278</v>
      </c>
      <c r="L1720" s="171">
        <v>88.360074338239386</v>
      </c>
      <c r="M1720" s="171">
        <v>119.68110199047361</v>
      </c>
      <c r="N1720" s="171">
        <v>183.23539117727199</v>
      </c>
      <c r="O1720" s="171">
        <v>278.10316451801532</v>
      </c>
      <c r="P1720" s="171">
        <v>420.23699815686302</v>
      </c>
      <c r="Q1720" s="171">
        <v>632.88235677066973</v>
      </c>
      <c r="R1720" s="171">
        <v>921.968026332666</v>
      </c>
      <c r="S1720" s="171">
        <v>1303.687588910261</v>
      </c>
      <c r="T1720" s="171">
        <v>1831.8887256548901</v>
      </c>
      <c r="U1720" s="172">
        <v>0.47661625294668092</v>
      </c>
    </row>
    <row r="1721" spans="1:21" x14ac:dyDescent="0.15">
      <c r="A1721" s="110" t="s">
        <v>71</v>
      </c>
      <c r="B1721" s="110" t="s">
        <v>155</v>
      </c>
      <c r="C1721" s="110" t="s">
        <v>515</v>
      </c>
      <c r="D1721" s="110" t="s">
        <v>515</v>
      </c>
      <c r="E1721" s="110" t="s">
        <v>18</v>
      </c>
      <c r="F1721" s="110" t="s">
        <v>18</v>
      </c>
      <c r="G1721" s="171">
        <v>47.955151637636419</v>
      </c>
      <c r="H1721" s="171">
        <v>48.187271208894963</v>
      </c>
      <c r="I1721" s="171">
        <v>48.539663227850532</v>
      </c>
      <c r="J1721" s="171">
        <v>51.67272876958782</v>
      </c>
      <c r="K1721" s="171">
        <v>75.437258385792518</v>
      </c>
      <c r="L1721" s="171">
        <v>101.3414901431146</v>
      </c>
      <c r="M1721" s="171">
        <v>108.0841031312836</v>
      </c>
      <c r="N1721" s="171">
        <v>150.73182243351769</v>
      </c>
      <c r="O1721" s="171">
        <v>209.18227807830789</v>
      </c>
      <c r="P1721" s="171">
        <v>288.63045845880532</v>
      </c>
      <c r="Q1721" s="171">
        <v>409.19973977014553</v>
      </c>
      <c r="R1721" s="171">
        <v>585.74264056778145</v>
      </c>
      <c r="S1721" s="171">
        <v>834.52154991665361</v>
      </c>
      <c r="T1721" s="171">
        <v>1181.909200030776</v>
      </c>
      <c r="U1721" s="172">
        <v>0.40735345714120652</v>
      </c>
    </row>
    <row r="1722" spans="1:21" x14ac:dyDescent="0.15">
      <c r="A1722" s="110" t="s">
        <v>71</v>
      </c>
      <c r="B1722" s="110" t="s">
        <v>113</v>
      </c>
      <c r="C1722" s="110" t="s">
        <v>515</v>
      </c>
      <c r="D1722" s="110" t="s">
        <v>509</v>
      </c>
      <c r="E1722" s="110" t="s">
        <v>18</v>
      </c>
      <c r="F1722" s="110" t="s">
        <v>41</v>
      </c>
      <c r="G1722" s="171">
        <v>3.1</v>
      </c>
      <c r="H1722" s="171">
        <v>3.1</v>
      </c>
      <c r="I1722" s="171">
        <v>3.1</v>
      </c>
      <c r="J1722" s="171">
        <v>3.1</v>
      </c>
      <c r="K1722" s="171">
        <v>10</v>
      </c>
      <c r="L1722" s="171">
        <v>10</v>
      </c>
      <c r="M1722" s="171">
        <v>10</v>
      </c>
      <c r="N1722" s="171">
        <v>13.602086435100469</v>
      </c>
      <c r="O1722" s="171">
        <v>18.246492605622048</v>
      </c>
      <c r="P1722" s="171">
        <v>24.15223625793967</v>
      </c>
      <c r="Q1722" s="171">
        <v>31.562319350614981</v>
      </c>
      <c r="R1722" s="171">
        <v>40.741526538928738</v>
      </c>
      <c r="S1722" s="171">
        <v>51.973190299872158</v>
      </c>
      <c r="T1722" s="171">
        <v>65.554970742985844</v>
      </c>
      <c r="U1722" s="172">
        <v>0.30815120875867258</v>
      </c>
    </row>
    <row r="1723" spans="1:21" x14ac:dyDescent="0.15">
      <c r="A1723" s="110" t="s">
        <v>71</v>
      </c>
      <c r="B1723" s="110" t="s">
        <v>226</v>
      </c>
      <c r="C1723" s="110" t="s">
        <v>515</v>
      </c>
      <c r="D1723" s="110" t="s">
        <v>515</v>
      </c>
      <c r="E1723" s="110" t="s">
        <v>18</v>
      </c>
      <c r="F1723" s="110" t="s">
        <v>18</v>
      </c>
      <c r="G1723" s="171">
        <v>3.1028254665392732</v>
      </c>
      <c r="H1723" s="171">
        <v>6.0581924522737696</v>
      </c>
      <c r="I1723" s="171">
        <v>11.12624810683716</v>
      </c>
      <c r="J1723" s="171">
        <v>8.4407585539568082</v>
      </c>
      <c r="K1723" s="171">
        <v>6.0144356934521372</v>
      </c>
      <c r="L1723" s="171">
        <v>5.9997581340779833</v>
      </c>
      <c r="M1723" s="171">
        <v>19.584180325713849</v>
      </c>
      <c r="N1723" s="171">
        <v>29.19783206348901</v>
      </c>
      <c r="O1723" s="171">
        <v>43.285224276441383</v>
      </c>
      <c r="P1723" s="171">
        <v>62.307711003867709</v>
      </c>
      <c r="Q1723" s="171">
        <v>91.636156704964193</v>
      </c>
      <c r="R1723" s="171">
        <v>130.75889110214621</v>
      </c>
      <c r="S1723" s="171">
        <v>179.18390395416131</v>
      </c>
      <c r="T1723" s="171">
        <v>244.10968853116771</v>
      </c>
      <c r="U1723" s="172">
        <v>0.43392243460041913</v>
      </c>
    </row>
    <row r="1724" spans="1:21" x14ac:dyDescent="0.15">
      <c r="A1724" s="110" t="s">
        <v>71</v>
      </c>
      <c r="B1724" s="110" t="s">
        <v>33</v>
      </c>
      <c r="C1724" s="110" t="s">
        <v>515</v>
      </c>
      <c r="D1724" s="110" t="s">
        <v>515</v>
      </c>
      <c r="E1724" s="110" t="s">
        <v>18</v>
      </c>
      <c r="F1724" s="110" t="s">
        <v>18</v>
      </c>
      <c r="G1724" s="171">
        <v>19.064157181423681</v>
      </c>
      <c r="H1724" s="171">
        <v>30.63242401776974</v>
      </c>
      <c r="I1724" s="171">
        <v>44.543066318312952</v>
      </c>
      <c r="J1724" s="171">
        <v>33.481310196558802</v>
      </c>
      <c r="K1724" s="171">
        <v>57.584394396635652</v>
      </c>
      <c r="L1724" s="171">
        <v>24.717912647285999</v>
      </c>
      <c r="M1724" s="171">
        <v>44.781404334780923</v>
      </c>
      <c r="N1724" s="171">
        <v>67.790498012546536</v>
      </c>
      <c r="O1724" s="171">
        <v>101.97807168170441</v>
      </c>
      <c r="P1724" s="171">
        <v>152.6935421222642</v>
      </c>
      <c r="Q1724" s="171">
        <v>227.54388732179359</v>
      </c>
      <c r="R1724" s="171">
        <v>337.90927812054628</v>
      </c>
      <c r="S1724" s="171">
        <v>487.6673310385471</v>
      </c>
      <c r="T1724" s="171">
        <v>680.28911342950914</v>
      </c>
      <c r="U1724" s="172">
        <v>0.47502506986938903</v>
      </c>
    </row>
    <row r="1725" spans="1:21" x14ac:dyDescent="0.15">
      <c r="A1725" s="110" t="s">
        <v>71</v>
      </c>
      <c r="B1725" s="110" t="s">
        <v>156</v>
      </c>
      <c r="C1725" s="110" t="s">
        <v>515</v>
      </c>
      <c r="D1725" s="110" t="s">
        <v>515</v>
      </c>
      <c r="E1725" s="110" t="s">
        <v>18</v>
      </c>
      <c r="F1725" s="110" t="s">
        <v>18</v>
      </c>
      <c r="G1725" s="171">
        <v>0.96430458883529335</v>
      </c>
      <c r="H1725" s="171">
        <v>0.622</v>
      </c>
      <c r="I1725" s="171">
        <v>0.622</v>
      </c>
      <c r="J1725" s="171">
        <v>0.622</v>
      </c>
      <c r="K1725" s="171">
        <v>2.807067524891687</v>
      </c>
      <c r="L1725" s="171">
        <v>3.181730230573812</v>
      </c>
      <c r="M1725" s="171">
        <v>2.1760200361904278</v>
      </c>
      <c r="N1725" s="171">
        <v>2.9701041956703418</v>
      </c>
      <c r="O1725" s="171">
        <v>4.0311272739134001</v>
      </c>
      <c r="P1725" s="171">
        <v>5.4432982502283247</v>
      </c>
      <c r="Q1725" s="171">
        <v>7.3163238199779794</v>
      </c>
      <c r="R1725" s="171">
        <v>9.792575019704179</v>
      </c>
      <c r="S1725" s="171">
        <v>13.05666334568801</v>
      </c>
      <c r="T1725" s="171">
        <v>17.301958882784572</v>
      </c>
      <c r="U1725" s="172">
        <v>0.3447241298243473</v>
      </c>
    </row>
    <row r="1726" spans="1:21" x14ac:dyDescent="0.15">
      <c r="A1726" s="110" t="s">
        <v>71</v>
      </c>
      <c r="B1726" s="110" t="s">
        <v>81</v>
      </c>
      <c r="C1726" s="110" t="s">
        <v>515</v>
      </c>
      <c r="D1726" s="110" t="s">
        <v>509</v>
      </c>
      <c r="E1726" s="110" t="s">
        <v>18</v>
      </c>
      <c r="F1726" s="110" t="s">
        <v>41</v>
      </c>
      <c r="G1726" s="171">
        <v>26.25296437781342</v>
      </c>
      <c r="H1726" s="171">
        <v>48.22730785356076</v>
      </c>
      <c r="I1726" s="171">
        <v>65.152782087861141</v>
      </c>
      <c r="J1726" s="171">
        <v>107.7527475147572</v>
      </c>
      <c r="K1726" s="171">
        <v>156.53032802975559</v>
      </c>
      <c r="L1726" s="171">
        <v>254.32657186184909</v>
      </c>
      <c r="M1726" s="171">
        <v>411.26778683999089</v>
      </c>
      <c r="N1726" s="171">
        <v>622.58092394719495</v>
      </c>
      <c r="O1726" s="171">
        <v>936.55606539722226</v>
      </c>
      <c r="P1726" s="171">
        <v>1402.32170174727</v>
      </c>
      <c r="Q1726" s="171">
        <v>2089.7395322441762</v>
      </c>
      <c r="R1726" s="171">
        <v>3103.3238691310912</v>
      </c>
      <c r="S1726" s="171">
        <v>4482.85379321849</v>
      </c>
      <c r="T1726" s="171">
        <v>6253.5184100360893</v>
      </c>
      <c r="U1726" s="172">
        <v>0.47522106629753358</v>
      </c>
    </row>
    <row r="1727" spans="1:21" x14ac:dyDescent="0.15">
      <c r="A1727" s="110" t="s">
        <v>71</v>
      </c>
      <c r="B1727" s="110" t="s">
        <v>239</v>
      </c>
      <c r="C1727" s="110" t="s">
        <v>515</v>
      </c>
      <c r="D1727" s="110" t="s">
        <v>515</v>
      </c>
      <c r="E1727" s="110" t="s">
        <v>18</v>
      </c>
      <c r="F1727" s="110" t="s">
        <v>18</v>
      </c>
      <c r="G1727" s="171">
        <v>9.8213162330336488</v>
      </c>
      <c r="H1727" s="171">
        <v>16.488605319525028</v>
      </c>
      <c r="I1727" s="171">
        <v>7.8357018138565042</v>
      </c>
      <c r="J1727" s="171">
        <v>7.8246323853966029</v>
      </c>
      <c r="K1727" s="171">
        <v>11.257761867845989</v>
      </c>
      <c r="L1727" s="171">
        <v>12.22871887532723</v>
      </c>
      <c r="M1727" s="171">
        <v>8.9405346987998691</v>
      </c>
      <c r="N1727" s="171">
        <v>13.004694974104639</v>
      </c>
      <c r="O1727" s="171">
        <v>18.807907125895579</v>
      </c>
      <c r="P1727" s="171">
        <v>27.06658171024705</v>
      </c>
      <c r="Q1727" s="171">
        <v>38.793280485989271</v>
      </c>
      <c r="R1727" s="171">
        <v>54.331617024907388</v>
      </c>
      <c r="S1727" s="171">
        <v>74.252244314924127</v>
      </c>
      <c r="T1727" s="171">
        <v>100.887728598663</v>
      </c>
      <c r="U1727" s="172">
        <v>0.41368793052373037</v>
      </c>
    </row>
    <row r="1728" spans="1:21" x14ac:dyDescent="0.15">
      <c r="A1728" s="110" t="s">
        <v>51</v>
      </c>
      <c r="B1728" s="110" t="s">
        <v>120</v>
      </c>
      <c r="C1728" s="110" t="s">
        <v>511</v>
      </c>
      <c r="D1728" s="110" t="s">
        <v>43</v>
      </c>
      <c r="E1728" s="110" t="s">
        <v>2</v>
      </c>
      <c r="F1728" s="110" t="s">
        <v>43</v>
      </c>
      <c r="G1728" s="171">
        <v>11.042083510815919</v>
      </c>
      <c r="H1728" s="171">
        <v>11.014895367770491</v>
      </c>
      <c r="I1728" s="171">
        <v>10.987707224725071</v>
      </c>
      <c r="J1728" s="171">
        <v>10.9620240960478</v>
      </c>
      <c r="K1728" s="171">
        <v>10.93533762445843</v>
      </c>
      <c r="L1728" s="171">
        <v>10.90865115286906</v>
      </c>
      <c r="M1728" s="171">
        <v>10.880100180952139</v>
      </c>
      <c r="N1728" s="171">
        <v>14.79616349070386</v>
      </c>
      <c r="O1728" s="171">
        <v>19.6494713993342</v>
      </c>
      <c r="P1728" s="171">
        <v>25.99785444623765</v>
      </c>
      <c r="Q1728" s="171">
        <v>34.279684016393773</v>
      </c>
      <c r="R1728" s="171">
        <v>45.057735033888711</v>
      </c>
      <c r="S1728" s="171">
        <v>59.055168341755703</v>
      </c>
      <c r="T1728" s="171">
        <v>76.995267953471</v>
      </c>
      <c r="U1728" s="172">
        <v>0.32252670010295609</v>
      </c>
    </row>
    <row r="1729" spans="1:21" x14ac:dyDescent="0.15">
      <c r="A1729" s="110" t="s">
        <v>51</v>
      </c>
      <c r="B1729" s="110" t="s">
        <v>141</v>
      </c>
      <c r="C1729" s="110" t="s">
        <v>511</v>
      </c>
      <c r="D1729" s="110" t="s">
        <v>511</v>
      </c>
      <c r="E1729" s="110" t="s">
        <v>2</v>
      </c>
      <c r="F1729" s="110" t="s">
        <v>2</v>
      </c>
      <c r="G1729" s="171">
        <v>15.35470856406069</v>
      </c>
      <c r="H1729" s="171">
        <v>8.9175067903534302</v>
      </c>
      <c r="I1729" s="171">
        <v>10.658076007983309</v>
      </c>
      <c r="J1729" s="171">
        <v>15.017973011585489</v>
      </c>
      <c r="K1729" s="171">
        <v>33.899546635821139</v>
      </c>
      <c r="L1729" s="171">
        <v>44.725469726763137</v>
      </c>
      <c r="M1729" s="171">
        <v>56.576520940951127</v>
      </c>
      <c r="N1729" s="171">
        <v>76.68730804901061</v>
      </c>
      <c r="O1729" s="171">
        <v>100.5763610276216</v>
      </c>
      <c r="P1729" s="171">
        <v>130.80946360333189</v>
      </c>
      <c r="Q1729" s="171">
        <v>167.31163727145901</v>
      </c>
      <c r="R1729" s="171">
        <v>213.7917425194087</v>
      </c>
      <c r="S1729" s="171">
        <v>272.93459710459172</v>
      </c>
      <c r="T1729" s="171">
        <v>346.78321286460027</v>
      </c>
      <c r="U1729" s="172">
        <v>0.29565338073346359</v>
      </c>
    </row>
    <row r="1730" spans="1:21" x14ac:dyDescent="0.15">
      <c r="A1730" s="110" t="s">
        <v>51</v>
      </c>
      <c r="B1730" s="110" t="s">
        <v>21</v>
      </c>
      <c r="C1730" s="110" t="s">
        <v>511</v>
      </c>
      <c r="D1730" s="110" t="s">
        <v>511</v>
      </c>
      <c r="E1730" s="110" t="s">
        <v>2</v>
      </c>
      <c r="F1730" s="110" t="s">
        <v>2</v>
      </c>
      <c r="G1730" s="171">
        <v>290.90810692584972</v>
      </c>
      <c r="H1730" s="171">
        <v>679.0793143184186</v>
      </c>
      <c r="I1730" s="171">
        <v>950.56084789461283</v>
      </c>
      <c r="J1730" s="171">
        <v>1276.055556587869</v>
      </c>
      <c r="K1730" s="171">
        <v>1721.35146684084</v>
      </c>
      <c r="L1730" s="171">
        <v>2798.9829929140669</v>
      </c>
      <c r="M1730" s="171">
        <v>3774.7685287551599</v>
      </c>
      <c r="N1730" s="171">
        <v>4604.7949720128017</v>
      </c>
      <c r="O1730" s="171">
        <v>5600.5534857870689</v>
      </c>
      <c r="P1730" s="171">
        <v>6792.4621397792116</v>
      </c>
      <c r="Q1730" s="171">
        <v>8216.6159593011653</v>
      </c>
      <c r="R1730" s="171">
        <v>10224.23895934696</v>
      </c>
      <c r="S1730" s="171">
        <v>12859.787529186369</v>
      </c>
      <c r="T1730" s="171">
        <v>16100.81380204645</v>
      </c>
      <c r="U1730" s="172">
        <v>0.2302515726368386</v>
      </c>
    </row>
    <row r="1731" spans="1:21" x14ac:dyDescent="0.15">
      <c r="A1731" s="110" t="s">
        <v>51</v>
      </c>
      <c r="B1731" s="110" t="s">
        <v>30</v>
      </c>
      <c r="C1731" s="110" t="s">
        <v>511</v>
      </c>
      <c r="D1731" s="110" t="s">
        <v>509</v>
      </c>
      <c r="E1731" s="110" t="s">
        <v>2</v>
      </c>
      <c r="F1731" s="110" t="s">
        <v>41</v>
      </c>
      <c r="G1731" s="171">
        <v>32.574146356906951</v>
      </c>
      <c r="H1731" s="171">
        <v>83.823353748733439</v>
      </c>
      <c r="I1731" s="171">
        <v>98.999242094772853</v>
      </c>
      <c r="J1731" s="171">
        <v>100.9602419246003</v>
      </c>
      <c r="K1731" s="171">
        <v>126.9592698199624</v>
      </c>
      <c r="L1731" s="171">
        <v>143.01241661411339</v>
      </c>
      <c r="M1731" s="171">
        <v>144.7053324066635</v>
      </c>
      <c r="N1731" s="171">
        <v>198.43456524976199</v>
      </c>
      <c r="O1731" s="171">
        <v>271.11752494556868</v>
      </c>
      <c r="P1731" s="171">
        <v>366.91648823742253</v>
      </c>
      <c r="Q1731" s="171">
        <v>473.09729004475298</v>
      </c>
      <c r="R1731" s="171">
        <v>608.22644873890101</v>
      </c>
      <c r="S1731" s="171">
        <v>779.87691881930857</v>
      </c>
      <c r="T1731" s="171">
        <v>995.1034978327184</v>
      </c>
      <c r="U1731" s="172">
        <v>0.3171227324183532</v>
      </c>
    </row>
    <row r="1732" spans="1:21" x14ac:dyDescent="0.15">
      <c r="A1732" s="110" t="s">
        <v>51</v>
      </c>
      <c r="B1732" s="110" t="s">
        <v>31</v>
      </c>
      <c r="C1732" s="110" t="s">
        <v>511</v>
      </c>
      <c r="D1732" s="110" t="s">
        <v>509</v>
      </c>
      <c r="E1732" s="110" t="s">
        <v>2</v>
      </c>
      <c r="F1732" s="110" t="s">
        <v>41</v>
      </c>
      <c r="G1732" s="171">
        <v>1.1042083510815921</v>
      </c>
      <c r="H1732" s="171">
        <v>23.13128027231803</v>
      </c>
      <c r="I1732" s="171">
        <v>23.07418517192264</v>
      </c>
      <c r="J1732" s="171">
        <v>12.058226505652581</v>
      </c>
      <c r="K1732" s="171">
        <v>12.028871386904269</v>
      </c>
      <c r="L1732" s="171">
        <v>66.542772032501261</v>
      </c>
      <c r="M1732" s="171">
        <v>67.456621121903268</v>
      </c>
      <c r="N1732" s="171">
        <v>90.305698316515418</v>
      </c>
      <c r="O1732" s="171">
        <v>117.2138761005501</v>
      </c>
      <c r="P1732" s="171">
        <v>151.61529341194219</v>
      </c>
      <c r="Q1732" s="171">
        <v>195.49076354430829</v>
      </c>
      <c r="R1732" s="171">
        <v>251.32812081963769</v>
      </c>
      <c r="S1732" s="171">
        <v>322.2566214998763</v>
      </c>
      <c r="T1732" s="171">
        <v>411.1914117676049</v>
      </c>
      <c r="U1732" s="172">
        <v>0.2946299087484392</v>
      </c>
    </row>
    <row r="1733" spans="1:21" x14ac:dyDescent="0.15">
      <c r="A1733" s="110" t="s">
        <v>51</v>
      </c>
      <c r="B1733" s="110" t="s">
        <v>47</v>
      </c>
      <c r="C1733" s="110" t="s">
        <v>511</v>
      </c>
      <c r="D1733" s="110" t="s">
        <v>510</v>
      </c>
      <c r="E1733" s="110" t="s">
        <v>2</v>
      </c>
      <c r="F1733" s="110" t="s">
        <v>2</v>
      </c>
      <c r="G1733" s="171">
        <v>20.049689375798671</v>
      </c>
      <c r="H1733" s="171">
        <v>20.049567029154971</v>
      </c>
      <c r="I1733" s="171">
        <v>20.049444682511261</v>
      </c>
      <c r="J1733" s="171">
        <v>20</v>
      </c>
      <c r="K1733" s="171">
        <v>20</v>
      </c>
      <c r="L1733" s="171">
        <v>140</v>
      </c>
      <c r="M1733" s="171">
        <v>240</v>
      </c>
      <c r="N1733" s="171">
        <v>330.92721119182357</v>
      </c>
      <c r="O1733" s="171">
        <v>452.25212952433941</v>
      </c>
      <c r="P1733" s="171">
        <v>612.68594574184976</v>
      </c>
      <c r="Q1733" s="171">
        <v>823.00938520049772</v>
      </c>
      <c r="R1733" s="171">
        <v>1094.557134639683</v>
      </c>
      <c r="S1733" s="171">
        <v>1441.6686890045351</v>
      </c>
      <c r="T1733" s="171">
        <v>1881.092267280314</v>
      </c>
      <c r="U1733" s="172">
        <v>0.34196964950988978</v>
      </c>
    </row>
    <row r="1734" spans="1:21" x14ac:dyDescent="0.15">
      <c r="A1734" s="110" t="s">
        <v>51</v>
      </c>
      <c r="B1734" s="110" t="s">
        <v>38</v>
      </c>
      <c r="C1734" s="110" t="s">
        <v>511</v>
      </c>
      <c r="D1734" s="110" t="s">
        <v>511</v>
      </c>
      <c r="E1734" s="110" t="s">
        <v>2</v>
      </c>
      <c r="F1734" s="110" t="s">
        <v>2</v>
      </c>
      <c r="G1734" s="171">
        <v>0</v>
      </c>
      <c r="H1734" s="171">
        <v>12.116384904547539</v>
      </c>
      <c r="I1734" s="171">
        <v>12.086477947197571</v>
      </c>
      <c r="J1734" s="171">
        <v>10.9620240960478</v>
      </c>
      <c r="K1734" s="171">
        <v>32.806012873375288</v>
      </c>
      <c r="L1734" s="171">
        <v>98.177860375821538</v>
      </c>
      <c r="M1734" s="171">
        <v>54.400500904760698</v>
      </c>
      <c r="N1734" s="171">
        <v>65.913106655882501</v>
      </c>
      <c r="O1734" s="171">
        <v>79.593157599933178</v>
      </c>
      <c r="P1734" s="171">
        <v>95.807707838669913</v>
      </c>
      <c r="Q1734" s="171">
        <v>114.98891085527519</v>
      </c>
      <c r="R1734" s="171">
        <v>137.6404152927812</v>
      </c>
      <c r="S1734" s="171">
        <v>170.86829969675401</v>
      </c>
      <c r="T1734" s="171">
        <v>213.27177840428959</v>
      </c>
      <c r="U1734" s="172">
        <v>0.2155182920711618</v>
      </c>
    </row>
    <row r="1735" spans="1:21" x14ac:dyDescent="0.15">
      <c r="A1735" s="110" t="s">
        <v>51</v>
      </c>
      <c r="B1735" s="110" t="s">
        <v>142</v>
      </c>
      <c r="C1735" s="110" t="s">
        <v>511</v>
      </c>
      <c r="D1735" s="110" t="s">
        <v>511</v>
      </c>
      <c r="E1735" s="110" t="s">
        <v>2</v>
      </c>
      <c r="F1735" s="110" t="s">
        <v>2</v>
      </c>
      <c r="G1735" s="171">
        <v>13.2605002129791</v>
      </c>
      <c r="H1735" s="171">
        <v>30.979157674007791</v>
      </c>
      <c r="I1735" s="171">
        <v>30.735925283978428</v>
      </c>
      <c r="J1735" s="171">
        <v>43.496460991434027</v>
      </c>
      <c r="K1735" s="171">
        <v>53.842507736090887</v>
      </c>
      <c r="L1735" s="171">
        <v>62.279311571353652</v>
      </c>
      <c r="M1735" s="171">
        <v>95.844881592378826</v>
      </c>
      <c r="N1735" s="171">
        <v>131.61338462080769</v>
      </c>
      <c r="O1735" s="171">
        <v>172.76169444934189</v>
      </c>
      <c r="P1735" s="171">
        <v>224.6966229517397</v>
      </c>
      <c r="Q1735" s="171">
        <v>291.40163690639588</v>
      </c>
      <c r="R1735" s="171">
        <v>377.06178397477839</v>
      </c>
      <c r="S1735" s="171">
        <v>486.93782294058673</v>
      </c>
      <c r="T1735" s="171">
        <v>625.73093036171349</v>
      </c>
      <c r="U1735" s="172">
        <v>0.30738251116513449</v>
      </c>
    </row>
    <row r="1736" spans="1:21" x14ac:dyDescent="0.15">
      <c r="A1736" s="110" t="s">
        <v>51</v>
      </c>
      <c r="B1736" s="110" t="s">
        <v>13</v>
      </c>
      <c r="C1736" s="110" t="s">
        <v>511</v>
      </c>
      <c r="D1736" s="110" t="s">
        <v>511</v>
      </c>
      <c r="E1736" s="110" t="s">
        <v>2</v>
      </c>
      <c r="F1736" s="110" t="s">
        <v>2</v>
      </c>
      <c r="G1736" s="171">
        <v>1294.5440571825791</v>
      </c>
      <c r="H1736" s="171">
        <v>2228.8640776683592</v>
      </c>
      <c r="I1736" s="171">
        <v>2737.037869679014</v>
      </c>
      <c r="J1736" s="171">
        <v>3750.1084432579528</v>
      </c>
      <c r="K1736" s="171">
        <v>4422.1338568034007</v>
      </c>
      <c r="L1736" s="171">
        <v>5896.1380414218274</v>
      </c>
      <c r="M1736" s="171">
        <v>7252.3840156284177</v>
      </c>
      <c r="N1736" s="171">
        <v>9780.1139204704814</v>
      </c>
      <c r="O1736" s="171">
        <v>13151.250978867791</v>
      </c>
      <c r="P1736" s="171">
        <v>17477.073454040848</v>
      </c>
      <c r="Q1736" s="171">
        <v>22249.281299457081</v>
      </c>
      <c r="R1736" s="171">
        <v>28254.112947545549</v>
      </c>
      <c r="S1736" s="171">
        <v>35780.539948956917</v>
      </c>
      <c r="T1736" s="171">
        <v>45104.778229427648</v>
      </c>
      <c r="U1736" s="172">
        <v>0.29834969414206031</v>
      </c>
    </row>
    <row r="1737" spans="1:21" x14ac:dyDescent="0.15">
      <c r="A1737" s="110" t="s">
        <v>51</v>
      </c>
      <c r="B1737" s="110" t="s">
        <v>143</v>
      </c>
      <c r="C1737" s="110" t="s">
        <v>511</v>
      </c>
      <c r="D1737" s="110" t="s">
        <v>511</v>
      </c>
      <c r="E1737" s="110" t="s">
        <v>2</v>
      </c>
      <c r="F1737" s="110" t="s">
        <v>2</v>
      </c>
      <c r="G1737" s="171">
        <v>147.96391904493331</v>
      </c>
      <c r="H1737" s="171">
        <v>265.4589783632689</v>
      </c>
      <c r="I1737" s="171">
        <v>253.81603689114911</v>
      </c>
      <c r="J1737" s="171">
        <v>372.70881926562532</v>
      </c>
      <c r="K1737" s="171">
        <v>717.35814816447305</v>
      </c>
      <c r="L1737" s="171">
        <v>884.69160849768082</v>
      </c>
      <c r="M1737" s="171">
        <v>1209.867140121878</v>
      </c>
      <c r="N1737" s="171">
        <v>1681.99384319758</v>
      </c>
      <c r="O1737" s="171">
        <v>2227.8056192937838</v>
      </c>
      <c r="P1737" s="171">
        <v>2913.6341728873931</v>
      </c>
      <c r="Q1737" s="171">
        <v>3798.9738369606039</v>
      </c>
      <c r="R1737" s="171">
        <v>4929.1985109023644</v>
      </c>
      <c r="S1737" s="171">
        <v>6379.5056737731184</v>
      </c>
      <c r="T1737" s="171">
        <v>8215.6037771333486</v>
      </c>
      <c r="U1737" s="172">
        <v>0.31474980452703272</v>
      </c>
    </row>
    <row r="1738" spans="1:21" x14ac:dyDescent="0.15">
      <c r="A1738" s="110" t="s">
        <v>51</v>
      </c>
      <c r="B1738" s="110" t="s">
        <v>113</v>
      </c>
      <c r="C1738" s="110" t="s">
        <v>511</v>
      </c>
      <c r="D1738" s="110" t="s">
        <v>509</v>
      </c>
      <c r="E1738" s="110" t="s">
        <v>2</v>
      </c>
      <c r="F1738" s="110" t="s">
        <v>41</v>
      </c>
      <c r="G1738" s="171">
        <v>23.18837537271342</v>
      </c>
      <c r="H1738" s="171">
        <v>56.175966375629507</v>
      </c>
      <c r="I1738" s="171">
        <v>56.037306846097849</v>
      </c>
      <c r="J1738" s="171">
        <v>33.982274697748188</v>
      </c>
      <c r="K1738" s="171">
        <v>49.209019310062942</v>
      </c>
      <c r="L1738" s="171">
        <v>54.543255764345297</v>
      </c>
      <c r="M1738" s="171">
        <v>54.400500904760698</v>
      </c>
      <c r="N1738" s="171">
        <v>72.82717606170597</v>
      </c>
      <c r="O1738" s="171">
        <v>94.527319435927495</v>
      </c>
      <c r="P1738" s="171">
        <v>122.27039791285659</v>
      </c>
      <c r="Q1738" s="171">
        <v>157.65384156799061</v>
      </c>
      <c r="R1738" s="171">
        <v>202.6839684029336</v>
      </c>
      <c r="S1738" s="171">
        <v>259.88437217731962</v>
      </c>
      <c r="T1738" s="171">
        <v>331.60597723193939</v>
      </c>
      <c r="U1738" s="172">
        <v>0.2946299087484392</v>
      </c>
    </row>
    <row r="1739" spans="1:21" x14ac:dyDescent="0.15">
      <c r="A1739" s="110" t="s">
        <v>51</v>
      </c>
      <c r="B1739" s="110" t="s">
        <v>116</v>
      </c>
      <c r="C1739" s="110" t="s">
        <v>511</v>
      </c>
      <c r="D1739" s="110" t="s">
        <v>511</v>
      </c>
      <c r="E1739" s="110" t="s">
        <v>2</v>
      </c>
      <c r="F1739" s="110" t="s">
        <v>2</v>
      </c>
      <c r="G1739" s="171">
        <v>2548.3874908217608</v>
      </c>
      <c r="H1739" s="171">
        <v>3090.8950569908279</v>
      </c>
      <c r="I1739" s="171">
        <v>4176.756636468228</v>
      </c>
      <c r="J1739" s="171">
        <v>5572.562194802591</v>
      </c>
      <c r="K1739" s="171">
        <v>8713.3357166441583</v>
      </c>
      <c r="L1739" s="171">
        <v>12352.78624121238</v>
      </c>
      <c r="M1739" s="171">
        <v>16313.1239010216</v>
      </c>
      <c r="N1739" s="171">
        <v>21902.94669354691</v>
      </c>
      <c r="O1739" s="171">
        <v>29307.931929456001</v>
      </c>
      <c r="P1739" s="171">
        <v>38073.694404637798</v>
      </c>
      <c r="Q1739" s="171">
        <v>48515.015082465732</v>
      </c>
      <c r="R1739" s="171">
        <v>61613.980476644989</v>
      </c>
      <c r="S1739" s="171">
        <v>77991.651582603445</v>
      </c>
      <c r="T1739" s="171">
        <v>98220.477486898846</v>
      </c>
      <c r="U1739" s="172">
        <v>0.29235164780167833</v>
      </c>
    </row>
    <row r="1740" spans="1:21" x14ac:dyDescent="0.15">
      <c r="A1740" s="110" t="s">
        <v>51</v>
      </c>
      <c r="B1740" s="110" t="s">
        <v>80</v>
      </c>
      <c r="C1740" s="110" t="s">
        <v>511</v>
      </c>
      <c r="D1740" s="110" t="s">
        <v>511</v>
      </c>
      <c r="E1740" s="110" t="s">
        <v>2</v>
      </c>
      <c r="F1740" s="110" t="s">
        <v>2</v>
      </c>
      <c r="G1740" s="171">
        <v>4.0966129825127053</v>
      </c>
      <c r="H1740" s="171">
        <v>1.124620817049367</v>
      </c>
      <c r="I1740" s="171">
        <v>0.95153544566119086</v>
      </c>
      <c r="J1740" s="171">
        <v>11.327059498446189</v>
      </c>
      <c r="K1740" s="171">
        <v>10.96004055215208</v>
      </c>
      <c r="L1740" s="171">
        <v>11.344997198983821</v>
      </c>
      <c r="M1740" s="171">
        <v>11.96811019904735</v>
      </c>
      <c r="N1740" s="171">
        <v>15.944019727295011</v>
      </c>
      <c r="O1740" s="171">
        <v>20.259947960464679</v>
      </c>
      <c r="P1740" s="171">
        <v>25.500400774909</v>
      </c>
      <c r="Q1740" s="171">
        <v>32.025380496641297</v>
      </c>
      <c r="R1740" s="171">
        <v>40.139107987278727</v>
      </c>
      <c r="S1740" s="171">
        <v>50.216122719039227</v>
      </c>
      <c r="T1740" s="171">
        <v>62.544043032364627</v>
      </c>
      <c r="U1740" s="172">
        <v>0.26646834420438958</v>
      </c>
    </row>
    <row r="1741" spans="1:21" x14ac:dyDescent="0.15">
      <c r="A1741" s="110" t="s">
        <v>51</v>
      </c>
      <c r="B1741" s="110" t="s">
        <v>140</v>
      </c>
      <c r="C1741" s="110" t="s">
        <v>511</v>
      </c>
      <c r="D1741" s="110" t="s">
        <v>42</v>
      </c>
      <c r="E1741" s="110" t="s">
        <v>2</v>
      </c>
      <c r="F1741" s="110" t="s">
        <v>42</v>
      </c>
      <c r="G1741" s="171">
        <v>0.34230458883529341</v>
      </c>
      <c r="H1741" s="171">
        <v>0.34146175640088527</v>
      </c>
      <c r="I1741" s="171">
        <v>0.34061892396647708</v>
      </c>
      <c r="J1741" s="171">
        <v>10.9620240960478</v>
      </c>
      <c r="K1741" s="171">
        <v>10.93533762445843</v>
      </c>
      <c r="L1741" s="171">
        <v>10.90865115286906</v>
      </c>
      <c r="M1741" s="171">
        <v>10.880100180952139</v>
      </c>
      <c r="N1741" s="171">
        <v>13.49895001699061</v>
      </c>
      <c r="O1741" s="171">
        <v>16.68685770640041</v>
      </c>
      <c r="P1741" s="171">
        <v>20.55650350206562</v>
      </c>
      <c r="Q1741" s="171">
        <v>25.243128591390789</v>
      </c>
      <c r="R1741" s="171">
        <v>30.90784472228928</v>
      </c>
      <c r="S1741" s="171">
        <v>37.743327747408749</v>
      </c>
      <c r="T1741" s="171">
        <v>45.866233205050953</v>
      </c>
      <c r="U1741" s="172">
        <v>0.2281905177587826</v>
      </c>
    </row>
    <row r="1742" spans="1:21" x14ac:dyDescent="0.15">
      <c r="A1742" s="110" t="s">
        <v>51</v>
      </c>
      <c r="B1742" s="110" t="s">
        <v>81</v>
      </c>
      <c r="C1742" s="110" t="s">
        <v>511</v>
      </c>
      <c r="D1742" s="110" t="s">
        <v>509</v>
      </c>
      <c r="E1742" s="110" t="s">
        <v>2</v>
      </c>
      <c r="F1742" s="110" t="s">
        <v>41</v>
      </c>
      <c r="G1742" s="171">
        <v>56.645888410485647</v>
      </c>
      <c r="H1742" s="171">
        <v>46.515903138094792</v>
      </c>
      <c r="I1742" s="171">
        <v>57.388794834739031</v>
      </c>
      <c r="J1742" s="171">
        <v>57.276575901849768</v>
      </c>
      <c r="K1742" s="171">
        <v>77.914280574266314</v>
      </c>
      <c r="L1742" s="171">
        <v>99.541441769930174</v>
      </c>
      <c r="M1742" s="171">
        <v>101.1849316828549</v>
      </c>
      <c r="N1742" s="171">
        <v>125.54023515801271</v>
      </c>
      <c r="O1742" s="171">
        <v>155.18777666952371</v>
      </c>
      <c r="P1742" s="171">
        <v>191.1754825692102</v>
      </c>
      <c r="Q1742" s="171">
        <v>234.76109589993419</v>
      </c>
      <c r="R1742" s="171">
        <v>287.44295591729019</v>
      </c>
      <c r="S1742" s="171">
        <v>351.01294805090129</v>
      </c>
      <c r="T1742" s="171">
        <v>446.59995806172151</v>
      </c>
      <c r="U1742" s="172">
        <v>0.23627387194673971</v>
      </c>
    </row>
    <row r="1743" spans="1:21" x14ac:dyDescent="0.15">
      <c r="A1743" s="110" t="s">
        <v>51</v>
      </c>
      <c r="B1743" s="110" t="s">
        <v>100</v>
      </c>
      <c r="C1743" s="110" t="s">
        <v>511</v>
      </c>
      <c r="D1743" s="110" t="s">
        <v>44</v>
      </c>
      <c r="E1743" s="110" t="s">
        <v>2</v>
      </c>
      <c r="F1743" s="110" t="s">
        <v>44</v>
      </c>
      <c r="G1743" s="171">
        <v>155.6933775025044</v>
      </c>
      <c r="H1743" s="171">
        <v>190.5576898624295</v>
      </c>
      <c r="I1743" s="171">
        <v>145.0377353663709</v>
      </c>
      <c r="J1743" s="171">
        <v>177.58479035597441</v>
      </c>
      <c r="K1743" s="171">
        <v>247.13863031276051</v>
      </c>
      <c r="L1743" s="171">
        <v>355.62202758353129</v>
      </c>
      <c r="M1743" s="171">
        <v>453.70017754570432</v>
      </c>
      <c r="N1743" s="171">
        <v>565.89042964538669</v>
      </c>
      <c r="O1743" s="171">
        <v>700.50473315548368</v>
      </c>
      <c r="P1743" s="171">
        <v>864.64340803135792</v>
      </c>
      <c r="Q1743" s="171">
        <v>1064.4141841104779</v>
      </c>
      <c r="R1743" s="171">
        <v>1307.153287929071</v>
      </c>
      <c r="S1743" s="171">
        <v>1601.69834778364</v>
      </c>
      <c r="T1743" s="171">
        <v>1954.6395005255829</v>
      </c>
      <c r="U1743" s="172">
        <v>0.23200922647026961</v>
      </c>
    </row>
    <row r="1744" spans="1:21" x14ac:dyDescent="0.15">
      <c r="A1744" s="110" t="s">
        <v>234</v>
      </c>
      <c r="B1744" s="110" t="s">
        <v>66</v>
      </c>
      <c r="C1744" s="110" t="s">
        <v>515</v>
      </c>
      <c r="D1744" s="110" t="s">
        <v>515</v>
      </c>
      <c r="E1744" s="110" t="s">
        <v>18</v>
      </c>
      <c r="F1744" s="110" t="s">
        <v>18</v>
      </c>
      <c r="G1744" s="171">
        <v>1.711522944176467</v>
      </c>
      <c r="H1744" s="171">
        <v>2.0619884128466359</v>
      </c>
      <c r="I1744" s="171">
        <v>2.7337415575115971</v>
      </c>
      <c r="J1744" s="171">
        <v>3.4311135420629619</v>
      </c>
      <c r="K1744" s="171">
        <v>48.164111174289218</v>
      </c>
      <c r="L1744" s="171">
        <v>328.28135188837751</v>
      </c>
      <c r="M1744" s="171">
        <v>327.42476562892608</v>
      </c>
      <c r="N1744" s="171">
        <v>425.18026882965017</v>
      </c>
      <c r="O1744" s="171">
        <v>549.42657913948563</v>
      </c>
      <c r="P1744" s="171">
        <v>706.93213296512477</v>
      </c>
      <c r="Q1744" s="171">
        <v>906.15986154709822</v>
      </c>
      <c r="R1744" s="171">
        <v>1157.4682142238401</v>
      </c>
      <c r="S1744" s="171">
        <v>1473.8418831126021</v>
      </c>
      <c r="T1744" s="171">
        <v>1866.361182097279</v>
      </c>
      <c r="U1744" s="172">
        <v>0.28228172431797488</v>
      </c>
    </row>
    <row r="1745" spans="1:21" x14ac:dyDescent="0.15">
      <c r="A1745" s="110" t="s">
        <v>234</v>
      </c>
      <c r="B1745" s="110" t="s">
        <v>67</v>
      </c>
      <c r="C1745" s="110" t="s">
        <v>515</v>
      </c>
      <c r="D1745" s="110" t="s">
        <v>515</v>
      </c>
      <c r="E1745" s="110" t="s">
        <v>18</v>
      </c>
      <c r="F1745" s="110" t="s">
        <v>18</v>
      </c>
      <c r="G1745" s="171">
        <v>0</v>
      </c>
      <c r="H1745" s="171">
        <v>0</v>
      </c>
      <c r="I1745" s="171">
        <v>0</v>
      </c>
      <c r="J1745" s="171">
        <v>0</v>
      </c>
      <c r="K1745" s="171">
        <v>0</v>
      </c>
      <c r="L1745" s="171">
        <v>0</v>
      </c>
      <c r="M1745" s="171">
        <v>65.280601085712846</v>
      </c>
      <c r="N1745" s="171">
        <v>96.540955355306096</v>
      </c>
      <c r="O1745" s="171">
        <v>141.90506175002949</v>
      </c>
      <c r="P1745" s="171">
        <v>207.4421437592668</v>
      </c>
      <c r="Q1745" s="171">
        <v>301.74488380358338</v>
      </c>
      <c r="R1745" s="171">
        <v>436.85568305394457</v>
      </c>
      <c r="S1745" s="171">
        <v>629.80826902639296</v>
      </c>
      <c r="T1745" s="171">
        <v>882.53832304155753</v>
      </c>
      <c r="U1745" s="172">
        <v>0.45065521655574359</v>
      </c>
    </row>
    <row r="1746" spans="1:21" x14ac:dyDescent="0.15">
      <c r="A1746" s="110" t="s">
        <v>234</v>
      </c>
      <c r="B1746" s="110" t="s">
        <v>97</v>
      </c>
      <c r="C1746" s="110" t="s">
        <v>515</v>
      </c>
      <c r="D1746" s="110" t="s">
        <v>509</v>
      </c>
      <c r="E1746" s="110" t="s">
        <v>18</v>
      </c>
      <c r="F1746" s="110" t="s">
        <v>41</v>
      </c>
      <c r="G1746" s="171">
        <v>14.765474070663039</v>
      </c>
      <c r="H1746" s="171">
        <v>14.7291180857827</v>
      </c>
      <c r="I1746" s="171">
        <v>18.280248509775099</v>
      </c>
      <c r="J1746" s="171">
        <v>30.82740416290563</v>
      </c>
      <c r="K1746" s="171">
        <v>30.072178467260681</v>
      </c>
      <c r="L1746" s="171">
        <v>32.725953458607179</v>
      </c>
      <c r="M1746" s="171">
        <v>54.400500904760698</v>
      </c>
      <c r="N1746" s="171">
        <v>80.450796129421732</v>
      </c>
      <c r="O1746" s="171">
        <v>118.25421812502459</v>
      </c>
      <c r="P1746" s="171">
        <v>172.86845313272229</v>
      </c>
      <c r="Q1746" s="171">
        <v>251.45406983631949</v>
      </c>
      <c r="R1746" s="171">
        <v>364.04640254495382</v>
      </c>
      <c r="S1746" s="171">
        <v>513.12170425760553</v>
      </c>
      <c r="T1746" s="171">
        <v>698.6761724078998</v>
      </c>
      <c r="U1746" s="172">
        <v>0.44006422656018912</v>
      </c>
    </row>
    <row r="1747" spans="1:21" x14ac:dyDescent="0.15">
      <c r="A1747" s="110" t="s">
        <v>234</v>
      </c>
      <c r="B1747" s="110" t="s">
        <v>81</v>
      </c>
      <c r="C1747" s="110" t="s">
        <v>515</v>
      </c>
      <c r="D1747" s="110" t="s">
        <v>509</v>
      </c>
      <c r="E1747" s="110" t="s">
        <v>18</v>
      </c>
      <c r="F1747" s="110" t="s">
        <v>41</v>
      </c>
      <c r="G1747" s="171">
        <v>0.51345688325294014</v>
      </c>
      <c r="H1747" s="171">
        <v>0.68292351280177055</v>
      </c>
      <c r="I1747" s="171">
        <v>1.366870778755799</v>
      </c>
      <c r="J1747" s="171">
        <v>1.3636757975483469</v>
      </c>
      <c r="K1747" s="171">
        <v>1.3603560004826289</v>
      </c>
      <c r="L1747" s="171">
        <v>10.90865115286906</v>
      </c>
      <c r="M1747" s="171">
        <v>21.760200361904278</v>
      </c>
      <c r="N1747" s="171">
        <v>32.180318451768699</v>
      </c>
      <c r="O1747" s="171">
        <v>47.301687250009842</v>
      </c>
      <c r="P1747" s="171">
        <v>69.147381253088938</v>
      </c>
      <c r="Q1747" s="171">
        <v>100.5816279345278</v>
      </c>
      <c r="R1747" s="171">
        <v>145.61856101798151</v>
      </c>
      <c r="S1747" s="171">
        <v>205.24868170304219</v>
      </c>
      <c r="T1747" s="171">
        <v>279.47046896315987</v>
      </c>
      <c r="U1747" s="172">
        <v>0.44006422656018912</v>
      </c>
    </row>
    <row r="1748" spans="1:21" x14ac:dyDescent="0.15">
      <c r="A1748" s="110" t="s">
        <v>235</v>
      </c>
      <c r="B1748" s="110" t="s">
        <v>184</v>
      </c>
      <c r="C1748" s="110" t="s">
        <v>518</v>
      </c>
      <c r="D1748" s="110" t="s">
        <v>518</v>
      </c>
      <c r="E1748" s="110" t="s">
        <v>108</v>
      </c>
      <c r="F1748" s="110" t="s">
        <v>108</v>
      </c>
      <c r="G1748" s="171">
        <v>0</v>
      </c>
      <c r="H1748" s="171">
        <v>1.101489536777049</v>
      </c>
      <c r="I1748" s="171">
        <v>0</v>
      </c>
      <c r="J1748" s="171">
        <v>0</v>
      </c>
      <c r="K1748" s="171">
        <v>0</v>
      </c>
      <c r="L1748" s="171">
        <v>1.090865115286906</v>
      </c>
      <c r="M1748" s="171">
        <v>0</v>
      </c>
      <c r="N1748" s="171">
        <v>1.085244631679195</v>
      </c>
      <c r="O1748" s="171">
        <v>1.369016081743671</v>
      </c>
      <c r="P1748" s="171">
        <v>1.7206874282978271</v>
      </c>
      <c r="Q1748" s="171">
        <v>2.1556869173606912</v>
      </c>
      <c r="R1748" s="171">
        <v>2.6891463351482279</v>
      </c>
      <c r="S1748" s="171">
        <v>3.345267427671617</v>
      </c>
      <c r="T1748" s="171">
        <v>4.1400724180012807</v>
      </c>
      <c r="U1748" s="172" t="s">
        <v>406</v>
      </c>
    </row>
    <row r="1749" spans="1:21" x14ac:dyDescent="0.15">
      <c r="A1749" s="110" t="s">
        <v>235</v>
      </c>
      <c r="B1749" s="110" t="s">
        <v>197</v>
      </c>
      <c r="C1749" s="110" t="s">
        <v>518</v>
      </c>
      <c r="D1749" s="110" t="s">
        <v>516</v>
      </c>
      <c r="E1749" s="110" t="s">
        <v>108</v>
      </c>
      <c r="F1749" s="110" t="s">
        <v>108</v>
      </c>
      <c r="G1749" s="171">
        <v>0</v>
      </c>
      <c r="H1749" s="171">
        <v>0</v>
      </c>
      <c r="I1749" s="171">
        <v>0</v>
      </c>
      <c r="J1749" s="171">
        <v>0</v>
      </c>
      <c r="K1749" s="171">
        <v>0</v>
      </c>
      <c r="L1749" s="171">
        <v>2.181730230573812</v>
      </c>
      <c r="M1749" s="171">
        <v>2.1760200361904278</v>
      </c>
      <c r="N1749" s="171">
        <v>3.103732710100052</v>
      </c>
      <c r="O1749" s="171">
        <v>4.2132803622786152</v>
      </c>
      <c r="P1749" s="171">
        <v>5.658218208391455</v>
      </c>
      <c r="Q1749" s="171">
        <v>7.5472485035959718</v>
      </c>
      <c r="R1749" s="171">
        <v>10.03783231890303</v>
      </c>
      <c r="S1749" s="171">
        <v>13.313819023635309</v>
      </c>
      <c r="T1749" s="171">
        <v>17.564176911400398</v>
      </c>
      <c r="U1749" s="172">
        <v>0.34761679898294912</v>
      </c>
    </row>
    <row r="1750" spans="1:21" x14ac:dyDescent="0.15">
      <c r="A1750" s="110" t="s">
        <v>235</v>
      </c>
      <c r="B1750" s="110" t="s">
        <v>100</v>
      </c>
      <c r="C1750" s="110" t="s">
        <v>518</v>
      </c>
      <c r="D1750" s="110" t="s">
        <v>44</v>
      </c>
      <c r="E1750" s="110" t="s">
        <v>108</v>
      </c>
      <c r="F1750" s="110" t="s">
        <v>44</v>
      </c>
      <c r="G1750" s="171">
        <v>146.965</v>
      </c>
      <c r="H1750" s="171">
        <v>208.5119693118954</v>
      </c>
      <c r="I1750" s="171">
        <v>290.96445449183608</v>
      </c>
      <c r="J1750" s="171">
        <v>349.47323732784469</v>
      </c>
      <c r="K1750" s="171">
        <v>411.16869467963699</v>
      </c>
      <c r="L1750" s="171">
        <v>502.88881814726369</v>
      </c>
      <c r="M1750" s="171">
        <v>614.7256602237959</v>
      </c>
      <c r="N1750" s="171">
        <v>823.7891838622121</v>
      </c>
      <c r="O1750" s="171">
        <v>1076.4875491464959</v>
      </c>
      <c r="P1750" s="171">
        <v>1402.939961761406</v>
      </c>
      <c r="Q1750" s="171">
        <v>1824.54700215101</v>
      </c>
      <c r="R1750" s="171">
        <v>2362.0634478690231</v>
      </c>
      <c r="S1750" s="171">
        <v>3055.636616501376</v>
      </c>
      <c r="T1750" s="171">
        <v>3933.1021843202029</v>
      </c>
      <c r="U1750" s="172">
        <v>0.3036186211549996</v>
      </c>
    </row>
    <row r="1751" spans="1:21" x14ac:dyDescent="0.15">
      <c r="A1751" s="110" t="s">
        <v>126</v>
      </c>
      <c r="B1751" s="110" t="s">
        <v>30</v>
      </c>
      <c r="C1751" s="110" t="s">
        <v>514</v>
      </c>
      <c r="D1751" s="110" t="s">
        <v>509</v>
      </c>
      <c r="E1751" s="110" t="s">
        <v>18</v>
      </c>
      <c r="F1751" s="110" t="s">
        <v>41</v>
      </c>
      <c r="G1751" s="171">
        <v>132.505002129791</v>
      </c>
      <c r="H1751" s="171">
        <v>198.26811661986889</v>
      </c>
      <c r="I1751" s="171">
        <v>346.11277757883971</v>
      </c>
      <c r="J1751" s="171">
        <v>460.40501203400771</v>
      </c>
      <c r="K1751" s="171">
        <v>448.34884260279568</v>
      </c>
      <c r="L1751" s="171">
        <v>578.15851110206017</v>
      </c>
      <c r="M1751" s="171">
        <v>870.40801447617127</v>
      </c>
      <c r="N1751" s="171">
        <v>1230.4351770295721</v>
      </c>
      <c r="O1751" s="171">
        <v>1724.9457548191231</v>
      </c>
      <c r="P1751" s="171">
        <v>2400.973167791562</v>
      </c>
      <c r="Q1751" s="171">
        <v>3321.771546187631</v>
      </c>
      <c r="R1751" s="171">
        <v>4572.1915685439808</v>
      </c>
      <c r="S1751" s="171">
        <v>6126.0180269974953</v>
      </c>
      <c r="T1751" s="171">
        <v>7934.9522518501508</v>
      </c>
      <c r="U1751" s="172">
        <v>0.37125223384911182</v>
      </c>
    </row>
    <row r="1752" spans="1:21" x14ac:dyDescent="0.15">
      <c r="A1752" s="110" t="s">
        <v>126</v>
      </c>
      <c r="B1752" s="110" t="s">
        <v>31</v>
      </c>
      <c r="C1752" s="110" t="s">
        <v>514</v>
      </c>
      <c r="D1752" s="110" t="s">
        <v>509</v>
      </c>
      <c r="E1752" s="110" t="s">
        <v>18</v>
      </c>
      <c r="F1752" s="110" t="s">
        <v>41</v>
      </c>
      <c r="G1752" s="171">
        <v>0</v>
      </c>
      <c r="H1752" s="171">
        <v>0</v>
      </c>
      <c r="I1752" s="171">
        <v>0</v>
      </c>
      <c r="J1752" s="171">
        <v>0</v>
      </c>
      <c r="K1752" s="171">
        <v>65.612025746750589</v>
      </c>
      <c r="L1752" s="171">
        <v>76.360558070083414</v>
      </c>
      <c r="M1752" s="171">
        <v>108.8010018095214</v>
      </c>
      <c r="N1752" s="171">
        <v>153.80439712869651</v>
      </c>
      <c r="O1752" s="171">
        <v>215.61821935239041</v>
      </c>
      <c r="P1752" s="171">
        <v>300.12164597394531</v>
      </c>
      <c r="Q1752" s="171">
        <v>415.22144327345387</v>
      </c>
      <c r="R1752" s="171">
        <v>571.5239460679976</v>
      </c>
      <c r="S1752" s="171">
        <v>765.75225337468692</v>
      </c>
      <c r="T1752" s="171">
        <v>991.86903148126885</v>
      </c>
      <c r="U1752" s="172">
        <v>0.37125223384911182</v>
      </c>
    </row>
    <row r="1753" spans="1:21" x14ac:dyDescent="0.15">
      <c r="A1753" s="110" t="s">
        <v>126</v>
      </c>
      <c r="B1753" s="110" t="s">
        <v>37</v>
      </c>
      <c r="C1753" s="110" t="s">
        <v>514</v>
      </c>
      <c r="D1753" s="110" t="s">
        <v>509</v>
      </c>
      <c r="E1753" s="110" t="s">
        <v>18</v>
      </c>
      <c r="F1753" s="110" t="s">
        <v>41</v>
      </c>
      <c r="G1753" s="171">
        <v>143.54708564060689</v>
      </c>
      <c r="H1753" s="171">
        <v>176.23832588432791</v>
      </c>
      <c r="I1753" s="171">
        <v>252.71726616867659</v>
      </c>
      <c r="J1753" s="171">
        <v>383.67084336167312</v>
      </c>
      <c r="K1753" s="171">
        <v>437.41350497833719</v>
      </c>
      <c r="L1753" s="171">
        <v>545.43255764345304</v>
      </c>
      <c r="M1753" s="171">
        <v>870.40801447617127</v>
      </c>
      <c r="N1753" s="171">
        <v>1212.1974374558631</v>
      </c>
      <c r="O1753" s="171">
        <v>1678.355854144573</v>
      </c>
      <c r="P1753" s="171">
        <v>2312.369126951784</v>
      </c>
      <c r="Q1753" s="171">
        <v>3172.542162870458</v>
      </c>
      <c r="R1753" s="171">
        <v>4336.9962633958612</v>
      </c>
      <c r="S1753" s="171">
        <v>5778.0415016119223</v>
      </c>
      <c r="T1753" s="171">
        <v>7442.5420452260178</v>
      </c>
      <c r="U1753" s="172">
        <v>0.35875961652414162</v>
      </c>
    </row>
    <row r="1754" spans="1:21" x14ac:dyDescent="0.15">
      <c r="A1754" s="110" t="s">
        <v>126</v>
      </c>
      <c r="B1754" s="110" t="s">
        <v>81</v>
      </c>
      <c r="C1754" s="110" t="s">
        <v>514</v>
      </c>
      <c r="D1754" s="110" t="s">
        <v>509</v>
      </c>
      <c r="E1754" s="110" t="s">
        <v>18</v>
      </c>
      <c r="F1754" s="110" t="s">
        <v>41</v>
      </c>
      <c r="G1754" s="171">
        <v>22.084167021631831</v>
      </c>
      <c r="H1754" s="171">
        <v>22.029790735540981</v>
      </c>
      <c r="I1754" s="171">
        <v>28.46926806181267</v>
      </c>
      <c r="J1754" s="171">
        <v>45.176957107072639</v>
      </c>
      <c r="K1754" s="171">
        <v>56.004748251025902</v>
      </c>
      <c r="L1754" s="171">
        <v>66.779166451800421</v>
      </c>
      <c r="M1754" s="171">
        <v>110.12740481495</v>
      </c>
      <c r="N1754" s="171">
        <v>155.62601896359271</v>
      </c>
      <c r="O1754" s="171">
        <v>218.0897232710098</v>
      </c>
      <c r="P1754" s="171">
        <v>303.43723453766108</v>
      </c>
      <c r="Q1754" s="171">
        <v>419.62333953833593</v>
      </c>
      <c r="R1754" s="171">
        <v>577.31267056009438</v>
      </c>
      <c r="S1754" s="171">
        <v>773.2468291647981</v>
      </c>
      <c r="T1754" s="171">
        <v>1001.400135650011</v>
      </c>
      <c r="U1754" s="172">
        <v>0.37075201051672241</v>
      </c>
    </row>
    <row r="1755" spans="1:21" x14ac:dyDescent="0.15">
      <c r="A1755" s="110" t="s">
        <v>52</v>
      </c>
      <c r="B1755" s="110" t="s">
        <v>134</v>
      </c>
      <c r="C1755" s="110" t="s">
        <v>42</v>
      </c>
      <c r="D1755" s="110" t="s">
        <v>509</v>
      </c>
      <c r="E1755" s="110" t="s">
        <v>42</v>
      </c>
      <c r="F1755" s="110" t="s">
        <v>41</v>
      </c>
      <c r="G1755" s="171">
        <v>685.1</v>
      </c>
      <c r="H1755" s="171">
        <v>682.92351280177058</v>
      </c>
      <c r="I1755" s="171">
        <v>1119.93865502518</v>
      </c>
      <c r="J1755" s="171">
        <v>1226.9391867242371</v>
      </c>
      <c r="K1755" s="171">
        <v>1421.5938911795961</v>
      </c>
      <c r="L1755" s="171">
        <v>1745.3841844590499</v>
      </c>
      <c r="M1755" s="171">
        <v>2067.219034380907</v>
      </c>
      <c r="N1755" s="171">
        <v>2716.193976657119</v>
      </c>
      <c r="O1755" s="171">
        <v>3440.3715661573542</v>
      </c>
      <c r="P1755" s="171">
        <v>4341.4543543864129</v>
      </c>
      <c r="Q1755" s="171">
        <v>5460.5949388223644</v>
      </c>
      <c r="R1755" s="171">
        <v>6848.4098878218711</v>
      </c>
      <c r="S1755" s="171">
        <v>8524.4546637391868</v>
      </c>
      <c r="T1755" s="171">
        <v>10564.94632323083</v>
      </c>
      <c r="U1755" s="172">
        <v>0.26244231460696138</v>
      </c>
    </row>
    <row r="1756" spans="1:21" x14ac:dyDescent="0.15">
      <c r="A1756" s="110" t="s">
        <v>52</v>
      </c>
      <c r="B1756" s="110" t="s">
        <v>138</v>
      </c>
      <c r="C1756" s="110" t="s">
        <v>42</v>
      </c>
      <c r="D1756" s="110" t="s">
        <v>513</v>
      </c>
      <c r="E1756" s="110" t="s">
        <v>42</v>
      </c>
      <c r="F1756" s="110" t="s">
        <v>41</v>
      </c>
      <c r="G1756" s="171">
        <v>1162.46</v>
      </c>
      <c r="H1756" s="171">
        <v>2357.187608702885</v>
      </c>
      <c r="I1756" s="171">
        <v>3557.452198315279</v>
      </c>
      <c r="J1756" s="171">
        <v>5827.2504395324613</v>
      </c>
      <c r="K1756" s="171">
        <v>7085.1634430246049</v>
      </c>
      <c r="L1756" s="171">
        <v>9969.5985025694517</v>
      </c>
      <c r="M1756" s="171">
        <v>12276.03110067592</v>
      </c>
      <c r="N1756" s="171">
        <v>16595.31537123469</v>
      </c>
      <c r="O1756" s="171">
        <v>21589.680549769731</v>
      </c>
      <c r="P1756" s="171">
        <v>27968.582581756</v>
      </c>
      <c r="Q1756" s="171">
        <v>36096.188557670714</v>
      </c>
      <c r="R1756" s="171">
        <v>46430.470834461703</v>
      </c>
      <c r="S1756" s="171">
        <v>59227.628937531779</v>
      </c>
      <c r="T1756" s="171">
        <v>75185.20199002602</v>
      </c>
      <c r="U1756" s="172">
        <v>0.29550531381804862</v>
      </c>
    </row>
    <row r="1757" spans="1:21" x14ac:dyDescent="0.15">
      <c r="A1757" s="110" t="s">
        <v>52</v>
      </c>
      <c r="B1757" s="110" t="s">
        <v>24</v>
      </c>
      <c r="C1757" s="110" t="s">
        <v>42</v>
      </c>
      <c r="D1757" s="110" t="s">
        <v>513</v>
      </c>
      <c r="E1757" s="110" t="s">
        <v>42</v>
      </c>
      <c r="F1757" s="110" t="s">
        <v>41</v>
      </c>
      <c r="G1757" s="171">
        <v>44.2</v>
      </c>
      <c r="H1757" s="171">
        <v>44.05958147108197</v>
      </c>
      <c r="I1757" s="171">
        <v>153.7170702975738</v>
      </c>
      <c r="J1757" s="171">
        <v>131.36030719445941</v>
      </c>
      <c r="K1757" s="171">
        <v>142.05659694428971</v>
      </c>
      <c r="L1757" s="171">
        <v>130.80127251359181</v>
      </c>
      <c r="M1757" s="171">
        <v>108.8010018095214</v>
      </c>
      <c r="N1757" s="171">
        <v>135.36824357391549</v>
      </c>
      <c r="O1757" s="171">
        <v>167.63103331439541</v>
      </c>
      <c r="P1757" s="171">
        <v>206.73747536846881</v>
      </c>
      <c r="Q1757" s="171">
        <v>254.04953707225849</v>
      </c>
      <c r="R1757" s="171">
        <v>311.19909067982388</v>
      </c>
      <c r="S1757" s="171">
        <v>378.06268970842859</v>
      </c>
      <c r="T1757" s="171">
        <v>457.1161014507565</v>
      </c>
      <c r="U1757" s="172">
        <v>0.2275981693711944</v>
      </c>
    </row>
    <row r="1758" spans="1:21" x14ac:dyDescent="0.15">
      <c r="A1758" s="110" t="s">
        <v>52</v>
      </c>
      <c r="B1758" s="110" t="s">
        <v>30</v>
      </c>
      <c r="C1758" s="110" t="s">
        <v>42</v>
      </c>
      <c r="D1758" s="110" t="s">
        <v>509</v>
      </c>
      <c r="E1758" s="110" t="s">
        <v>42</v>
      </c>
      <c r="F1758" s="110" t="s">
        <v>41</v>
      </c>
      <c r="G1758" s="171">
        <v>222.10499999999999</v>
      </c>
      <c r="H1758" s="171">
        <v>232.41429225995739</v>
      </c>
      <c r="I1758" s="171">
        <v>550.08751585060338</v>
      </c>
      <c r="J1758" s="171">
        <v>767.96470020946424</v>
      </c>
      <c r="K1758" s="171">
        <v>1203.980672452873</v>
      </c>
      <c r="L1758" s="171">
        <v>1528.302026516955</v>
      </c>
      <c r="M1758" s="171">
        <v>1832.746808510133</v>
      </c>
      <c r="N1758" s="171">
        <v>2220.355645824201</v>
      </c>
      <c r="O1758" s="171">
        <v>2744.6172372664082</v>
      </c>
      <c r="P1758" s="171">
        <v>3463.4719613042121</v>
      </c>
      <c r="Q1758" s="171">
        <v>4356.2861471853266</v>
      </c>
      <c r="R1758" s="171">
        <v>5463.4400571376891</v>
      </c>
      <c r="S1758" s="171">
        <v>6800.5344069642579</v>
      </c>
      <c r="T1758" s="171">
        <v>8428.372701010594</v>
      </c>
      <c r="U1758" s="172">
        <v>0.24354938518751151</v>
      </c>
    </row>
    <row r="1759" spans="1:21" x14ac:dyDescent="0.15">
      <c r="A1759" s="110" t="s">
        <v>52</v>
      </c>
      <c r="B1759" s="110" t="s">
        <v>192</v>
      </c>
      <c r="C1759" s="110" t="s">
        <v>42</v>
      </c>
      <c r="D1759" s="110" t="s">
        <v>512</v>
      </c>
      <c r="E1759" s="110" t="s">
        <v>42</v>
      </c>
      <c r="F1759" s="110" t="s">
        <v>2</v>
      </c>
      <c r="G1759" s="171">
        <v>11.042083510815919</v>
      </c>
      <c r="H1759" s="171">
        <v>44.05958147108197</v>
      </c>
      <c r="I1759" s="171">
        <v>43.950828898900269</v>
      </c>
      <c r="J1759" s="171">
        <v>54.810120480239007</v>
      </c>
      <c r="K1759" s="171">
        <v>43.741350497833722</v>
      </c>
      <c r="L1759" s="171">
        <v>119.99516268155971</v>
      </c>
      <c r="M1759" s="171">
        <v>467.84430778094202</v>
      </c>
      <c r="N1759" s="171">
        <v>609.08246145231362</v>
      </c>
      <c r="O1759" s="171">
        <v>796.70113451268332</v>
      </c>
      <c r="P1759" s="171">
        <v>1039.9888306112889</v>
      </c>
      <c r="Q1759" s="171">
        <v>1354.8891834287169</v>
      </c>
      <c r="R1759" s="171">
        <v>1761.723091153601</v>
      </c>
      <c r="S1759" s="171">
        <v>2286.3440036238808</v>
      </c>
      <c r="T1759" s="171">
        <v>2952.215047423992</v>
      </c>
      <c r="U1759" s="172">
        <v>0.30104517698915328</v>
      </c>
    </row>
    <row r="1760" spans="1:21" x14ac:dyDescent="0.15">
      <c r="A1760" s="110" t="s">
        <v>52</v>
      </c>
      <c r="B1760" s="110" t="s">
        <v>31</v>
      </c>
      <c r="C1760" s="110" t="s">
        <v>42</v>
      </c>
      <c r="D1760" s="110" t="s">
        <v>509</v>
      </c>
      <c r="E1760" s="110" t="s">
        <v>42</v>
      </c>
      <c r="F1760" s="110" t="s">
        <v>41</v>
      </c>
      <c r="G1760" s="171">
        <v>3393.6812749999999</v>
      </c>
      <c r="H1760" s="171">
        <v>4968.0617300807053</v>
      </c>
      <c r="I1760" s="171">
        <v>5369.5242331119689</v>
      </c>
      <c r="J1760" s="171">
        <v>9204.956148008665</v>
      </c>
      <c r="K1760" s="171">
        <v>14524.153181171579</v>
      </c>
      <c r="L1760" s="171">
        <v>19558.83176269316</v>
      </c>
      <c r="M1760" s="171">
        <v>22738.425826238759</v>
      </c>
      <c r="N1760" s="171">
        <v>28380.52427817243</v>
      </c>
      <c r="O1760" s="171">
        <v>35323.362007708522</v>
      </c>
      <c r="P1760" s="171">
        <v>44199.863695231637</v>
      </c>
      <c r="Q1760" s="171">
        <v>56583.512567659971</v>
      </c>
      <c r="R1760" s="171">
        <v>72142.129080085855</v>
      </c>
      <c r="S1760" s="171">
        <v>91308.96461723141</v>
      </c>
      <c r="T1760" s="171">
        <v>114973.74688080201</v>
      </c>
      <c r="U1760" s="172">
        <v>0.26051589675931858</v>
      </c>
    </row>
    <row r="1761" spans="1:21" x14ac:dyDescent="0.15">
      <c r="A1761" s="110" t="s">
        <v>52</v>
      </c>
      <c r="B1761" s="110" t="s">
        <v>32</v>
      </c>
      <c r="C1761" s="110" t="s">
        <v>42</v>
      </c>
      <c r="D1761" s="110" t="s">
        <v>509</v>
      </c>
      <c r="E1761" s="110" t="s">
        <v>42</v>
      </c>
      <c r="F1761" s="110" t="s">
        <v>41</v>
      </c>
      <c r="G1761" s="171">
        <v>33.15</v>
      </c>
      <c r="H1761" s="171">
        <v>66.089372206622954</v>
      </c>
      <c r="I1761" s="171">
        <v>65.878744413245911</v>
      </c>
      <c r="J1761" s="171">
        <v>109.552738974246</v>
      </c>
      <c r="K1761" s="171">
        <v>109.3533762445843</v>
      </c>
      <c r="L1761" s="171">
        <v>109.08651152869059</v>
      </c>
      <c r="M1761" s="171">
        <v>317.60200361904282</v>
      </c>
      <c r="N1761" s="171">
        <v>399.64365994652007</v>
      </c>
      <c r="O1761" s="171">
        <v>500.47306116211467</v>
      </c>
      <c r="P1761" s="171">
        <v>623.71192341659514</v>
      </c>
      <c r="Q1761" s="171">
        <v>788.63324150507049</v>
      </c>
      <c r="R1761" s="171">
        <v>1000.6412281363999</v>
      </c>
      <c r="S1761" s="171">
        <v>1258.1409508834331</v>
      </c>
      <c r="T1761" s="171">
        <v>1570.7111181268331</v>
      </c>
      <c r="U1761" s="172">
        <v>0.2565312609043422</v>
      </c>
    </row>
    <row r="1762" spans="1:21" x14ac:dyDescent="0.15">
      <c r="A1762" s="110" t="s">
        <v>52</v>
      </c>
      <c r="B1762" s="110" t="s">
        <v>46</v>
      </c>
      <c r="C1762" s="110" t="s">
        <v>42</v>
      </c>
      <c r="D1762" s="110" t="s">
        <v>513</v>
      </c>
      <c r="E1762" s="110" t="s">
        <v>42</v>
      </c>
      <c r="F1762" s="110" t="s">
        <v>41</v>
      </c>
      <c r="G1762" s="171">
        <v>175.80500000000001</v>
      </c>
      <c r="H1762" s="171">
        <v>175.31002468556389</v>
      </c>
      <c r="I1762" s="171">
        <v>196.77463084220989</v>
      </c>
      <c r="J1762" s="171">
        <v>337.84319651763121</v>
      </c>
      <c r="K1762" s="171">
        <v>467.41350497833719</v>
      </c>
      <c r="L1762" s="171">
        <v>913.60074338239383</v>
      </c>
      <c r="M1762" s="171">
        <v>904.98869997027191</v>
      </c>
      <c r="N1762" s="171">
        <v>1107.3121556739441</v>
      </c>
      <c r="O1762" s="171">
        <v>1353.1896784403409</v>
      </c>
      <c r="P1762" s="171">
        <v>1651.788368181634</v>
      </c>
      <c r="Q1762" s="171">
        <v>2011.91953916989</v>
      </c>
      <c r="R1762" s="171">
        <v>2444.675793928217</v>
      </c>
      <c r="S1762" s="171">
        <v>2954.9941096771122</v>
      </c>
      <c r="T1762" s="171">
        <v>3554.6018423547489</v>
      </c>
      <c r="U1762" s="172">
        <v>0.21584512523680299</v>
      </c>
    </row>
    <row r="1763" spans="1:21" x14ac:dyDescent="0.15">
      <c r="A1763" s="110" t="s">
        <v>52</v>
      </c>
      <c r="B1763" s="110" t="s">
        <v>65</v>
      </c>
      <c r="C1763" s="110" t="s">
        <v>42</v>
      </c>
      <c r="D1763" s="110" t="s">
        <v>42</v>
      </c>
      <c r="E1763" s="110" t="s">
        <v>42</v>
      </c>
      <c r="F1763" s="110" t="s">
        <v>42</v>
      </c>
      <c r="G1763" s="171">
        <v>198.9</v>
      </c>
      <c r="H1763" s="171">
        <v>418.56602397527871</v>
      </c>
      <c r="I1763" s="171">
        <v>439.19162942163939</v>
      </c>
      <c r="J1763" s="171">
        <v>569.67424266607907</v>
      </c>
      <c r="K1763" s="171">
        <v>677.99093271642278</v>
      </c>
      <c r="L1763" s="171">
        <v>872.69209222952486</v>
      </c>
      <c r="M1763" s="171">
        <v>1088.010018095214</v>
      </c>
      <c r="N1763" s="171">
        <v>1486.0595058939609</v>
      </c>
      <c r="O1763" s="171">
        <v>2018.1781964264139</v>
      </c>
      <c r="P1763" s="171">
        <v>2728.2403698609451</v>
      </c>
      <c r="Q1763" s="171">
        <v>3673.9537939114248</v>
      </c>
      <c r="R1763" s="171">
        <v>4931.1041386603956</v>
      </c>
      <c r="S1763" s="171">
        <v>6581.1903460409649</v>
      </c>
      <c r="T1763" s="171">
        <v>8547.428908460497</v>
      </c>
      <c r="U1763" s="172">
        <v>0.34241280501326582</v>
      </c>
    </row>
    <row r="1764" spans="1:21" x14ac:dyDescent="0.15">
      <c r="A1764" s="110" t="s">
        <v>52</v>
      </c>
      <c r="B1764" s="110" t="s">
        <v>201</v>
      </c>
      <c r="C1764" s="110" t="s">
        <v>42</v>
      </c>
      <c r="D1764" s="110" t="s">
        <v>42</v>
      </c>
      <c r="E1764" s="110" t="s">
        <v>42</v>
      </c>
      <c r="F1764" s="110" t="s">
        <v>42</v>
      </c>
      <c r="G1764" s="171">
        <v>140.87423999999999</v>
      </c>
      <c r="H1764" s="171">
        <v>258.85004114260659</v>
      </c>
      <c r="I1764" s="171">
        <v>296.45434985960662</v>
      </c>
      <c r="J1764" s="171">
        <v>383.43458640986091</v>
      </c>
      <c r="K1764" s="171">
        <v>404.60749210496192</v>
      </c>
      <c r="L1764" s="171">
        <v>490.88930187910768</v>
      </c>
      <c r="M1764" s="171">
        <v>805.1274133904584</v>
      </c>
      <c r="N1764" s="171">
        <v>1111.479188970156</v>
      </c>
      <c r="O1764" s="171">
        <v>1528.468756928846</v>
      </c>
      <c r="P1764" s="171">
        <v>2089.2405815452921</v>
      </c>
      <c r="Q1764" s="171">
        <v>2846.993941637515</v>
      </c>
      <c r="R1764" s="171">
        <v>3868.9877820297679</v>
      </c>
      <c r="S1764" s="171">
        <v>5230.4166320681552</v>
      </c>
      <c r="T1764" s="171">
        <v>6879.5624573803852</v>
      </c>
      <c r="U1764" s="172">
        <v>0.3586245493029947</v>
      </c>
    </row>
    <row r="1765" spans="1:21" x14ac:dyDescent="0.15">
      <c r="A1765" s="110" t="s">
        <v>52</v>
      </c>
      <c r="B1765" s="110" t="s">
        <v>37</v>
      </c>
      <c r="C1765" s="110" t="s">
        <v>42</v>
      </c>
      <c r="D1765" s="110" t="s">
        <v>509</v>
      </c>
      <c r="E1765" s="110" t="s">
        <v>42</v>
      </c>
      <c r="F1765" s="110" t="s">
        <v>41</v>
      </c>
      <c r="G1765" s="171">
        <v>729.3</v>
      </c>
      <c r="H1765" s="171">
        <v>726.98309427285255</v>
      </c>
      <c r="I1765" s="171">
        <v>944.26200325652474</v>
      </c>
      <c r="J1765" s="171">
        <v>1051.7062941527611</v>
      </c>
      <c r="K1765" s="171">
        <v>1859.007396157933</v>
      </c>
      <c r="L1765" s="171">
        <v>2499.9032536311929</v>
      </c>
      <c r="M1765" s="171">
        <v>3146.4280506665991</v>
      </c>
      <c r="N1765" s="171">
        <v>3940.302640178807</v>
      </c>
      <c r="O1765" s="171">
        <v>4999.4637325032882</v>
      </c>
      <c r="P1765" s="171">
        <v>6319.571280353387</v>
      </c>
      <c r="Q1765" s="171">
        <v>7961.6194360214577</v>
      </c>
      <c r="R1765" s="171">
        <v>10000.56952192787</v>
      </c>
      <c r="S1765" s="171">
        <v>12468.675426090431</v>
      </c>
      <c r="T1765" s="171">
        <v>15478.53673335631</v>
      </c>
      <c r="U1765" s="172">
        <v>0.25558056673898172</v>
      </c>
    </row>
    <row r="1766" spans="1:21" x14ac:dyDescent="0.15">
      <c r="A1766" s="110" t="s">
        <v>52</v>
      </c>
      <c r="B1766" s="110" t="s">
        <v>113</v>
      </c>
      <c r="C1766" s="110" t="s">
        <v>42</v>
      </c>
      <c r="D1766" s="110" t="s">
        <v>509</v>
      </c>
      <c r="E1766" s="110" t="s">
        <v>42</v>
      </c>
      <c r="F1766" s="110" t="s">
        <v>41</v>
      </c>
      <c r="G1766" s="171">
        <v>1613.3</v>
      </c>
      <c r="H1766" s="171">
        <v>1685.278991268885</v>
      </c>
      <c r="I1766" s="171">
        <v>2195.958147108197</v>
      </c>
      <c r="J1766" s="171">
        <v>2629.2657353819031</v>
      </c>
      <c r="K1766" s="171">
        <v>3936.7215448050351</v>
      </c>
      <c r="L1766" s="171">
        <v>5017.9795303197679</v>
      </c>
      <c r="M1766" s="171">
        <v>6636.8611103808053</v>
      </c>
      <c r="N1766" s="171">
        <v>8886.8631883646121</v>
      </c>
      <c r="O1766" s="171">
        <v>11847.64977542351</v>
      </c>
      <c r="P1766" s="171">
        <v>14950.719629452091</v>
      </c>
      <c r="Q1766" s="171">
        <v>18804.717791827759</v>
      </c>
      <c r="R1766" s="171">
        <v>23583.953160061061</v>
      </c>
      <c r="S1766" s="171">
        <v>29355.769119805071</v>
      </c>
      <c r="T1766" s="171">
        <v>36382.63528424425</v>
      </c>
      <c r="U1766" s="172">
        <v>0.27515104736530782</v>
      </c>
    </row>
    <row r="1767" spans="1:21" x14ac:dyDescent="0.15">
      <c r="A1767" s="110" t="s">
        <v>52</v>
      </c>
      <c r="B1767" s="110" t="s">
        <v>139</v>
      </c>
      <c r="C1767" s="110" t="s">
        <v>42</v>
      </c>
      <c r="D1767" s="110" t="s">
        <v>513</v>
      </c>
      <c r="E1767" s="110" t="s">
        <v>42</v>
      </c>
      <c r="F1767" s="110" t="s">
        <v>41</v>
      </c>
      <c r="G1767" s="171">
        <v>331.5</v>
      </c>
      <c r="H1767" s="171">
        <v>330.44686103311483</v>
      </c>
      <c r="I1767" s="171">
        <v>516.05016457042632</v>
      </c>
      <c r="J1767" s="171">
        <v>525.85314707638065</v>
      </c>
      <c r="K1767" s="171">
        <v>787.34430896100707</v>
      </c>
      <c r="L1767" s="171">
        <v>1767.2014867647879</v>
      </c>
      <c r="M1767" s="171">
        <v>2502.4230416189921</v>
      </c>
      <c r="N1767" s="171">
        <v>3113.4696022000571</v>
      </c>
      <c r="O1767" s="171">
        <v>3855.513766231094</v>
      </c>
      <c r="P1767" s="171">
        <v>4754.9619334747849</v>
      </c>
      <c r="Q1767" s="171">
        <v>5843.1393526619477</v>
      </c>
      <c r="R1767" s="171">
        <v>7157.5790856359481</v>
      </c>
      <c r="S1767" s="171">
        <v>8695.4418632938596</v>
      </c>
      <c r="T1767" s="171">
        <v>10513.6703333674</v>
      </c>
      <c r="U1767" s="172">
        <v>0.2275981693711944</v>
      </c>
    </row>
    <row r="1768" spans="1:21" x14ac:dyDescent="0.15">
      <c r="A1768" s="110" t="s">
        <v>52</v>
      </c>
      <c r="B1768" s="110" t="s">
        <v>116</v>
      </c>
      <c r="C1768" s="110" t="s">
        <v>42</v>
      </c>
      <c r="D1768" s="110" t="s">
        <v>511</v>
      </c>
      <c r="E1768" s="110" t="s">
        <v>42</v>
      </c>
      <c r="F1768" s="110" t="s">
        <v>2</v>
      </c>
      <c r="G1768" s="171">
        <v>0</v>
      </c>
      <c r="H1768" s="171">
        <v>0</v>
      </c>
      <c r="I1768" s="171">
        <v>10.987707224725071</v>
      </c>
      <c r="J1768" s="171">
        <v>21.924048192095601</v>
      </c>
      <c r="K1768" s="171">
        <v>21.870675248916861</v>
      </c>
      <c r="L1768" s="171">
        <v>21.817302305738121</v>
      </c>
      <c r="M1768" s="171">
        <v>32.640300542856423</v>
      </c>
      <c r="N1768" s="171">
        <v>46.06463488976118</v>
      </c>
      <c r="O1768" s="171">
        <v>64.678896127242197</v>
      </c>
      <c r="P1768" s="171">
        <v>90.413750105672833</v>
      </c>
      <c r="Q1768" s="171">
        <v>125.8946585441751</v>
      </c>
      <c r="R1768" s="171">
        <v>174.69584224529521</v>
      </c>
      <c r="S1768" s="171">
        <v>240.24665362367739</v>
      </c>
      <c r="T1768" s="171">
        <v>325.94552181938758</v>
      </c>
      <c r="U1768" s="172">
        <v>0.3892171121405168</v>
      </c>
    </row>
    <row r="1769" spans="1:21" x14ac:dyDescent="0.15">
      <c r="A1769" s="110" t="s">
        <v>52</v>
      </c>
      <c r="B1769" s="110" t="s">
        <v>34</v>
      </c>
      <c r="C1769" s="110" t="s">
        <v>42</v>
      </c>
      <c r="D1769" s="110" t="s">
        <v>509</v>
      </c>
      <c r="E1769" s="110" t="s">
        <v>42</v>
      </c>
      <c r="F1769" s="110" t="s">
        <v>41</v>
      </c>
      <c r="G1769" s="171">
        <v>22.1</v>
      </c>
      <c r="H1769" s="171">
        <v>22.029790735540981</v>
      </c>
      <c r="I1769" s="171">
        <v>21.959581471081972</v>
      </c>
      <c r="J1769" s="171">
        <v>219.10547794849191</v>
      </c>
      <c r="K1769" s="171">
        <v>328.06012873375289</v>
      </c>
      <c r="L1769" s="171">
        <v>436.34604611476237</v>
      </c>
      <c r="M1769" s="171">
        <v>544.00500904760702</v>
      </c>
      <c r="N1769" s="171">
        <v>659.05698898878836</v>
      </c>
      <c r="O1769" s="171">
        <v>795.0203377647357</v>
      </c>
      <c r="P1769" s="171">
        <v>955.47390209299624</v>
      </c>
      <c r="Q1769" s="171">
        <v>1144.548638500409</v>
      </c>
      <c r="R1769" s="171">
        <v>1367.082542472958</v>
      </c>
      <c r="S1769" s="171">
        <v>1620.6241192569539</v>
      </c>
      <c r="T1769" s="171">
        <v>1912.9062606996599</v>
      </c>
      <c r="U1769" s="172">
        <v>0.19677627192259359</v>
      </c>
    </row>
    <row r="1770" spans="1:21" x14ac:dyDescent="0.15">
      <c r="A1770" s="110" t="s">
        <v>52</v>
      </c>
      <c r="B1770" s="110" t="s">
        <v>140</v>
      </c>
      <c r="C1770" s="110" t="s">
        <v>42</v>
      </c>
      <c r="D1770" s="110" t="s">
        <v>42</v>
      </c>
      <c r="E1770" s="110" t="s">
        <v>42</v>
      </c>
      <c r="F1770" s="110" t="s">
        <v>42</v>
      </c>
      <c r="G1770" s="171">
        <v>0</v>
      </c>
      <c r="H1770" s="171">
        <v>11.014895367770491</v>
      </c>
      <c r="I1770" s="171">
        <v>10.979790735540989</v>
      </c>
      <c r="J1770" s="171">
        <v>21.91054779484919</v>
      </c>
      <c r="K1770" s="171">
        <v>21.870675248916861</v>
      </c>
      <c r="L1770" s="171">
        <v>21.817302305738121</v>
      </c>
      <c r="M1770" s="171">
        <v>21.760200361904278</v>
      </c>
      <c r="N1770" s="171">
        <v>28.93099673723524</v>
      </c>
      <c r="O1770" s="171">
        <v>38.374212048573732</v>
      </c>
      <c r="P1770" s="171">
        <v>50.791423136918972</v>
      </c>
      <c r="Q1770" s="171">
        <v>67.096886534996145</v>
      </c>
      <c r="R1770" s="171">
        <v>88.482777110842306</v>
      </c>
      <c r="S1770" s="171">
        <v>116.500874680522</v>
      </c>
      <c r="T1770" s="171">
        <v>151.4334409754139</v>
      </c>
      <c r="U1770" s="172">
        <v>0.31936681760503371</v>
      </c>
    </row>
    <row r="1771" spans="1:21" x14ac:dyDescent="0.15">
      <c r="A1771" s="110" t="s">
        <v>52</v>
      </c>
      <c r="B1771" s="110" t="s">
        <v>81</v>
      </c>
      <c r="C1771" s="110" t="s">
        <v>42</v>
      </c>
      <c r="D1771" s="110" t="s">
        <v>509</v>
      </c>
      <c r="E1771" s="110" t="s">
        <v>42</v>
      </c>
      <c r="F1771" s="110" t="s">
        <v>41</v>
      </c>
      <c r="G1771" s="171">
        <v>994.67127499999992</v>
      </c>
      <c r="H1771" s="171">
        <v>1068.615581551938</v>
      </c>
      <c r="I1771" s="171">
        <v>988.35135295508951</v>
      </c>
      <c r="J1771" s="171">
        <v>1095.5273897424599</v>
      </c>
      <c r="K1771" s="171">
        <v>1093.533762445843</v>
      </c>
      <c r="L1771" s="171">
        <v>1309.0381383442871</v>
      </c>
      <c r="M1771" s="171">
        <v>1305.612021714257</v>
      </c>
      <c r="N1771" s="171">
        <v>1748.235381317628</v>
      </c>
      <c r="O1771" s="171">
        <v>2330.8851121612088</v>
      </c>
      <c r="P1771" s="171">
        <v>2999.690250669018</v>
      </c>
      <c r="Q1771" s="171">
        <v>3772.950735803156</v>
      </c>
      <c r="R1771" s="171">
        <v>4731.8494440299091</v>
      </c>
      <c r="S1771" s="171">
        <v>5889.898052539229</v>
      </c>
      <c r="T1771" s="171">
        <v>7299.758075912343</v>
      </c>
      <c r="U1771" s="172">
        <v>0.27874781267074972</v>
      </c>
    </row>
    <row r="1772" spans="1:21" x14ac:dyDescent="0.15">
      <c r="A1772" s="110" t="s">
        <v>236</v>
      </c>
      <c r="B1772" s="110" t="s">
        <v>162</v>
      </c>
      <c r="C1772" s="110" t="s">
        <v>512</v>
      </c>
      <c r="D1772" s="110" t="s">
        <v>512</v>
      </c>
      <c r="E1772" s="110" t="s">
        <v>2</v>
      </c>
      <c r="F1772" s="110" t="s">
        <v>2</v>
      </c>
      <c r="G1772" s="171">
        <v>0</v>
      </c>
      <c r="H1772" s="171">
        <v>0</v>
      </c>
      <c r="I1772" s="171">
        <v>0</v>
      </c>
      <c r="J1772" s="171">
        <v>0</v>
      </c>
      <c r="K1772" s="171">
        <v>0</v>
      </c>
      <c r="L1772" s="171">
        <v>43.634604611476242</v>
      </c>
      <c r="M1772" s="171">
        <v>43.520400723808557</v>
      </c>
      <c r="N1772" s="171">
        <v>61.06781856807995</v>
      </c>
      <c r="O1772" s="171">
        <v>81.576869968159031</v>
      </c>
      <c r="P1772" s="171">
        <v>108.0307372292304</v>
      </c>
      <c r="Q1772" s="171">
        <v>142.10669381724949</v>
      </c>
      <c r="R1772" s="171">
        <v>186.64652776509959</v>
      </c>
      <c r="S1772" s="171">
        <v>244.80472490941159</v>
      </c>
      <c r="T1772" s="171">
        <v>319.41384769035778</v>
      </c>
      <c r="U1772" s="172">
        <v>0.32943110670469777</v>
      </c>
    </row>
    <row r="1773" spans="1:21" x14ac:dyDescent="0.15">
      <c r="A1773" s="110" t="s">
        <v>236</v>
      </c>
      <c r="B1773" s="110" t="s">
        <v>31</v>
      </c>
      <c r="C1773" s="110" t="s">
        <v>512</v>
      </c>
      <c r="D1773" s="110" t="s">
        <v>509</v>
      </c>
      <c r="E1773" s="110" t="s">
        <v>2</v>
      </c>
      <c r="F1773" s="110" t="s">
        <v>41</v>
      </c>
      <c r="G1773" s="171">
        <v>0</v>
      </c>
      <c r="H1773" s="171">
        <v>11.014895367770491</v>
      </c>
      <c r="I1773" s="171">
        <v>10.987707224725071</v>
      </c>
      <c r="J1773" s="171">
        <v>10.9620240960478</v>
      </c>
      <c r="K1773" s="171">
        <v>10.93533762445843</v>
      </c>
      <c r="L1773" s="171">
        <v>65.451906917214359</v>
      </c>
      <c r="M1773" s="171">
        <v>108.8010018095214</v>
      </c>
      <c r="N1773" s="171">
        <v>149.04252448967901</v>
      </c>
      <c r="O1773" s="171">
        <v>197.7130604303494</v>
      </c>
      <c r="P1773" s="171">
        <v>261.8277421832301</v>
      </c>
      <c r="Q1773" s="171">
        <v>344.415633416844</v>
      </c>
      <c r="R1773" s="171">
        <v>452.36420859907651</v>
      </c>
      <c r="S1773" s="171">
        <v>593.31880946819115</v>
      </c>
      <c r="T1773" s="171">
        <v>774.14455096577819</v>
      </c>
      <c r="U1773" s="172">
        <v>0.3235529171447824</v>
      </c>
    </row>
    <row r="1774" spans="1:21" x14ac:dyDescent="0.15">
      <c r="A1774" s="110" t="s">
        <v>236</v>
      </c>
      <c r="B1774" s="110" t="s">
        <v>36</v>
      </c>
      <c r="C1774" s="110" t="s">
        <v>512</v>
      </c>
      <c r="D1774" s="110" t="s">
        <v>513</v>
      </c>
      <c r="E1774" s="110" t="s">
        <v>2</v>
      </c>
      <c r="F1774" s="110" t="s">
        <v>41</v>
      </c>
      <c r="G1774" s="171">
        <v>5.4945407549820002</v>
      </c>
      <c r="H1774" s="171">
        <v>11.014895367770491</v>
      </c>
      <c r="I1774" s="171">
        <v>21.975414449450131</v>
      </c>
      <c r="J1774" s="171">
        <v>43.848096384191209</v>
      </c>
      <c r="K1774" s="171">
        <v>98.418038620125884</v>
      </c>
      <c r="L1774" s="171">
        <v>65.451906917214359</v>
      </c>
      <c r="M1774" s="171">
        <v>76.160701266664987</v>
      </c>
      <c r="N1774" s="171">
        <v>104.3297671427753</v>
      </c>
      <c r="O1774" s="171">
        <v>138.39914230124461</v>
      </c>
      <c r="P1774" s="171">
        <v>183.27941952826109</v>
      </c>
      <c r="Q1774" s="171">
        <v>241.0909433917908</v>
      </c>
      <c r="R1774" s="171">
        <v>316.65494601935347</v>
      </c>
      <c r="S1774" s="171">
        <v>415.32316662773383</v>
      </c>
      <c r="T1774" s="171">
        <v>541.90118567604475</v>
      </c>
      <c r="U1774" s="172">
        <v>0.3235529171447824</v>
      </c>
    </row>
    <row r="1775" spans="1:21" x14ac:dyDescent="0.15">
      <c r="A1775" s="110" t="s">
        <v>156</v>
      </c>
      <c r="B1775" s="110" t="s">
        <v>173</v>
      </c>
      <c r="C1775" s="110" t="s">
        <v>515</v>
      </c>
      <c r="D1775" s="110" t="s">
        <v>515</v>
      </c>
      <c r="E1775" s="110" t="s">
        <v>18</v>
      </c>
      <c r="F1775" s="110" t="s">
        <v>18</v>
      </c>
      <c r="G1775" s="171">
        <v>0</v>
      </c>
      <c r="H1775" s="171">
        <v>0</v>
      </c>
      <c r="I1775" s="171">
        <v>0</v>
      </c>
      <c r="J1775" s="171">
        <v>2.19240481920956</v>
      </c>
      <c r="K1775" s="171">
        <v>0</v>
      </c>
      <c r="L1775" s="171">
        <v>0</v>
      </c>
      <c r="M1775" s="171">
        <v>2.1760200361904278</v>
      </c>
      <c r="N1775" s="171">
        <v>3.2981325308733358</v>
      </c>
      <c r="O1775" s="171">
        <v>4.9288881274455676</v>
      </c>
      <c r="P1775" s="171">
        <v>7.3669064896622816</v>
      </c>
      <c r="Q1775" s="171">
        <v>10.9817590975029</v>
      </c>
      <c r="R1775" s="171">
        <v>15.9128331681079</v>
      </c>
      <c r="S1775" s="171">
        <v>22.413596879844881</v>
      </c>
      <c r="T1775" s="171">
        <v>31.373778562908718</v>
      </c>
      <c r="U1775" s="172">
        <v>0.46405605572890679</v>
      </c>
    </row>
    <row r="1776" spans="1:21" x14ac:dyDescent="0.15">
      <c r="A1776" s="110" t="s">
        <v>156</v>
      </c>
      <c r="B1776" s="110" t="s">
        <v>30</v>
      </c>
      <c r="C1776" s="110" t="s">
        <v>515</v>
      </c>
      <c r="D1776" s="110" t="s">
        <v>509</v>
      </c>
      <c r="E1776" s="110" t="s">
        <v>18</v>
      </c>
      <c r="F1776" s="110" t="s">
        <v>41</v>
      </c>
      <c r="G1776" s="171">
        <v>0.34230458883529341</v>
      </c>
      <c r="H1776" s="171">
        <v>0.68512649187532459</v>
      </c>
      <c r="I1776" s="171">
        <v>0.68343538937789927</v>
      </c>
      <c r="J1776" s="171">
        <v>6.5772144576286813</v>
      </c>
      <c r="K1776" s="171">
        <v>7.6547363371209016</v>
      </c>
      <c r="L1776" s="171">
        <v>13.090381383442869</v>
      </c>
      <c r="M1776" s="171">
        <v>27.200250452380349</v>
      </c>
      <c r="N1776" s="171">
        <v>41.034334282287631</v>
      </c>
      <c r="O1776" s="171">
        <v>61.555648469384003</v>
      </c>
      <c r="P1776" s="171">
        <v>91.869049962393433</v>
      </c>
      <c r="Q1776" s="171">
        <v>136.4789608767139</v>
      </c>
      <c r="R1776" s="171">
        <v>201.89956778055361</v>
      </c>
      <c r="S1776" s="171">
        <v>297.53385008417189</v>
      </c>
      <c r="T1776" s="171">
        <v>433.35156709010079</v>
      </c>
      <c r="U1776" s="172">
        <v>0.48508904856196589</v>
      </c>
    </row>
    <row r="1777" spans="1:21" x14ac:dyDescent="0.15">
      <c r="A1777" s="110" t="s">
        <v>156</v>
      </c>
      <c r="B1777" s="110" t="s">
        <v>70</v>
      </c>
      <c r="C1777" s="110" t="s">
        <v>515</v>
      </c>
      <c r="D1777" s="110" t="s">
        <v>515</v>
      </c>
      <c r="E1777" s="110" t="s">
        <v>18</v>
      </c>
      <c r="F1777" s="110" t="s">
        <v>18</v>
      </c>
      <c r="G1777" s="171">
        <v>57.439040704903299</v>
      </c>
      <c r="H1777" s="171">
        <v>144.20666856657229</v>
      </c>
      <c r="I1777" s="171">
        <v>146.1608624705961</v>
      </c>
      <c r="J1777" s="171">
        <v>282.66480120638442</v>
      </c>
      <c r="K1777" s="171">
        <v>430.5295245584677</v>
      </c>
      <c r="L1777" s="171">
        <v>563.21110955658355</v>
      </c>
      <c r="M1777" s="171">
        <v>835.26253205534488</v>
      </c>
      <c r="N1777" s="171">
        <v>1246.9143495613589</v>
      </c>
      <c r="O1777" s="171">
        <v>1785.246498719647</v>
      </c>
      <c r="P1777" s="171">
        <v>2541.623454425649</v>
      </c>
      <c r="Q1777" s="171">
        <v>3599.582846604811</v>
      </c>
      <c r="R1777" s="171">
        <v>5073.0316791807072</v>
      </c>
      <c r="S1777" s="171">
        <v>7116.8765629482159</v>
      </c>
      <c r="T1777" s="171">
        <v>9918.7410769462003</v>
      </c>
      <c r="U1777" s="172">
        <v>0.42402980435715948</v>
      </c>
    </row>
    <row r="1778" spans="1:21" x14ac:dyDescent="0.15">
      <c r="A1778" s="110" t="s">
        <v>156</v>
      </c>
      <c r="B1778" s="110" t="s">
        <v>226</v>
      </c>
      <c r="C1778" s="110" t="s">
        <v>515</v>
      </c>
      <c r="D1778" s="110" t="s">
        <v>515</v>
      </c>
      <c r="E1778" s="110" t="s">
        <v>18</v>
      </c>
      <c r="F1778" s="110" t="s">
        <v>18</v>
      </c>
      <c r="G1778" s="171">
        <v>33.748250532447749</v>
      </c>
      <c r="H1778" s="171">
        <v>53.934093580009183</v>
      </c>
      <c r="I1778" s="171">
        <v>97.203946505333349</v>
      </c>
      <c r="J1778" s="171">
        <v>94.06229339471146</v>
      </c>
      <c r="K1778" s="171">
        <v>99.040186079444112</v>
      </c>
      <c r="L1778" s="171">
        <v>101.5305331187773</v>
      </c>
      <c r="M1778" s="171">
        <v>173.0786952452915</v>
      </c>
      <c r="N1778" s="171">
        <v>259.29483378415301</v>
      </c>
      <c r="O1778" s="171">
        <v>386.2763939827347</v>
      </c>
      <c r="P1778" s="171">
        <v>550.91412978599146</v>
      </c>
      <c r="Q1778" s="171">
        <v>773.14243838595053</v>
      </c>
      <c r="R1778" s="171">
        <v>1080.0912157582579</v>
      </c>
      <c r="S1778" s="171">
        <v>1495.210897308441</v>
      </c>
      <c r="T1778" s="171">
        <v>2057.5120320389178</v>
      </c>
      <c r="U1778" s="172">
        <v>0.42424773908601487</v>
      </c>
    </row>
    <row r="1779" spans="1:21" x14ac:dyDescent="0.15">
      <c r="A1779" s="110" t="s">
        <v>156</v>
      </c>
      <c r="B1779" s="110" t="s">
        <v>33</v>
      </c>
      <c r="C1779" s="110" t="s">
        <v>515</v>
      </c>
      <c r="D1779" s="110" t="s">
        <v>515</v>
      </c>
      <c r="E1779" s="110" t="s">
        <v>18</v>
      </c>
      <c r="F1779" s="110" t="s">
        <v>18</v>
      </c>
      <c r="G1779" s="171">
        <v>0.17115229441764671</v>
      </c>
      <c r="H1779" s="171">
        <v>0</v>
      </c>
      <c r="I1779" s="171">
        <v>0</v>
      </c>
      <c r="J1779" s="171">
        <v>0</v>
      </c>
      <c r="K1779" s="171">
        <v>0</v>
      </c>
      <c r="L1779" s="171">
        <v>0</v>
      </c>
      <c r="M1779" s="171">
        <v>10.880100180952139</v>
      </c>
      <c r="N1779" s="171">
        <v>16.41373371291505</v>
      </c>
      <c r="O1779" s="171">
        <v>24.622259387753601</v>
      </c>
      <c r="P1779" s="171">
        <v>36.747619984957367</v>
      </c>
      <c r="Q1779" s="171">
        <v>54.591584350685537</v>
      </c>
      <c r="R1779" s="171">
        <v>80.759827112221444</v>
      </c>
      <c r="S1779" s="171">
        <v>119.0135400336688</v>
      </c>
      <c r="T1779" s="171">
        <v>174.31113727512351</v>
      </c>
      <c r="U1779" s="172">
        <v>0.48627403822691018</v>
      </c>
    </row>
    <row r="1780" spans="1:21" x14ac:dyDescent="0.15">
      <c r="A1780" s="110" t="s">
        <v>156</v>
      </c>
      <c r="B1780" s="110" t="s">
        <v>71</v>
      </c>
      <c r="C1780" s="110" t="s">
        <v>515</v>
      </c>
      <c r="D1780" s="110" t="s">
        <v>515</v>
      </c>
      <c r="E1780" s="110" t="s">
        <v>18</v>
      </c>
      <c r="F1780" s="110" t="s">
        <v>18</v>
      </c>
      <c r="G1780" s="171">
        <v>0.96430458883529335</v>
      </c>
      <c r="H1780" s="171">
        <v>0.622</v>
      </c>
      <c r="I1780" s="171">
        <v>0.622</v>
      </c>
      <c r="J1780" s="171">
        <v>0.622</v>
      </c>
      <c r="K1780" s="171">
        <v>2.807067524891687</v>
      </c>
      <c r="L1780" s="171">
        <v>3.181730230573812</v>
      </c>
      <c r="M1780" s="171">
        <v>2.1760200361904278</v>
      </c>
      <c r="N1780" s="171">
        <v>2.9701041956703418</v>
      </c>
      <c r="O1780" s="171">
        <v>4.0311272739134001</v>
      </c>
      <c r="P1780" s="171">
        <v>5.4432982502283247</v>
      </c>
      <c r="Q1780" s="171">
        <v>7.3163238199779794</v>
      </c>
      <c r="R1780" s="171">
        <v>9.792575019704179</v>
      </c>
      <c r="S1780" s="171">
        <v>13.05666334568801</v>
      </c>
      <c r="T1780" s="171">
        <v>17.301958882784572</v>
      </c>
      <c r="U1780" s="172">
        <v>0.3447241298243473</v>
      </c>
    </row>
    <row r="1781" spans="1:21" x14ac:dyDescent="0.15">
      <c r="A1781" s="110" t="s">
        <v>156</v>
      </c>
      <c r="B1781" s="110" t="s">
        <v>81</v>
      </c>
      <c r="C1781" s="110" t="s">
        <v>515</v>
      </c>
      <c r="D1781" s="110" t="s">
        <v>509</v>
      </c>
      <c r="E1781" s="110" t="s">
        <v>18</v>
      </c>
      <c r="F1781" s="110" t="s">
        <v>41</v>
      </c>
      <c r="G1781" s="171">
        <v>8.6908111652832858</v>
      </c>
      <c r="H1781" s="171">
        <v>7.1596819890508199</v>
      </c>
      <c r="I1781" s="171">
        <v>9.0210262740492997</v>
      </c>
      <c r="J1781" s="171">
        <v>11.413922891245409</v>
      </c>
      <c r="K1781" s="171">
        <v>24.870675248916861</v>
      </c>
      <c r="L1781" s="171">
        <v>51.488833441541964</v>
      </c>
      <c r="M1781" s="171">
        <v>130.56120217142569</v>
      </c>
      <c r="N1781" s="171">
        <v>196.96480455498059</v>
      </c>
      <c r="O1781" s="171">
        <v>295.4671126530431</v>
      </c>
      <c r="P1781" s="171">
        <v>419.03632610521748</v>
      </c>
      <c r="Q1781" s="171">
        <v>591.38698245877288</v>
      </c>
      <c r="R1781" s="171">
        <v>831.12251597859358</v>
      </c>
      <c r="S1781" s="171">
        <v>1163.562312439205</v>
      </c>
      <c r="T1781" s="171">
        <v>1618.981978173691</v>
      </c>
      <c r="U1781" s="172">
        <v>0.43286073580191159</v>
      </c>
    </row>
    <row r="1782" spans="1:21" x14ac:dyDescent="0.15">
      <c r="A1782" s="110" t="s">
        <v>53</v>
      </c>
      <c r="B1782" s="110" t="s">
        <v>134</v>
      </c>
      <c r="C1782" s="110" t="s">
        <v>513</v>
      </c>
      <c r="D1782" s="110" t="s">
        <v>509</v>
      </c>
      <c r="E1782" s="110" t="s">
        <v>41</v>
      </c>
      <c r="F1782" s="110" t="s">
        <v>41</v>
      </c>
      <c r="G1782" s="171">
        <v>43.126250532447749</v>
      </c>
      <c r="H1782" s="171">
        <v>141.16384904547539</v>
      </c>
      <c r="I1782" s="171">
        <v>182.84019392142591</v>
      </c>
      <c r="J1782" s="171">
        <v>218.41263613846519</v>
      </c>
      <c r="K1782" s="171">
        <v>284.31877823591918</v>
      </c>
      <c r="L1782" s="171">
        <v>447.25469726763151</v>
      </c>
      <c r="M1782" s="171">
        <v>554.88510922855914</v>
      </c>
      <c r="N1782" s="171">
        <v>746.78787919286924</v>
      </c>
      <c r="O1782" s="171">
        <v>947.14940974884996</v>
      </c>
      <c r="P1782" s="171">
        <v>1184.816233400049</v>
      </c>
      <c r="Q1782" s="171">
        <v>1473.507389656183</v>
      </c>
      <c r="R1782" s="171">
        <v>1825.310054735171</v>
      </c>
      <c r="S1782" s="171">
        <v>2256.3836690885601</v>
      </c>
      <c r="T1782" s="171">
        <v>2777.540051126653</v>
      </c>
      <c r="U1782" s="172">
        <v>0.25870067666513069</v>
      </c>
    </row>
    <row r="1783" spans="1:21" x14ac:dyDescent="0.15">
      <c r="A1783" s="110" t="s">
        <v>53</v>
      </c>
      <c r="B1783" s="110" t="s">
        <v>138</v>
      </c>
      <c r="C1783" s="110" t="s">
        <v>513</v>
      </c>
      <c r="D1783" s="110" t="s">
        <v>513</v>
      </c>
      <c r="E1783" s="110" t="s">
        <v>41</v>
      </c>
      <c r="F1783" s="110" t="s">
        <v>41</v>
      </c>
      <c r="G1783" s="171">
        <v>66.252501064895498</v>
      </c>
      <c r="H1783" s="171">
        <v>33.044686103311477</v>
      </c>
      <c r="I1783" s="171">
        <v>32.963121674175213</v>
      </c>
      <c r="J1783" s="171">
        <v>32.88607228814341</v>
      </c>
      <c r="K1783" s="171">
        <v>153.094726742418</v>
      </c>
      <c r="L1783" s="171">
        <v>305.44223228033371</v>
      </c>
      <c r="M1783" s="171">
        <v>424.32390705713351</v>
      </c>
      <c r="N1783" s="171">
        <v>571.07308408866481</v>
      </c>
      <c r="O1783" s="171">
        <v>744.86986234085339</v>
      </c>
      <c r="P1783" s="171">
        <v>931.77897339968706</v>
      </c>
      <c r="Q1783" s="171">
        <v>1158.8153201536261</v>
      </c>
      <c r="R1783" s="171">
        <v>1435.484660820814</v>
      </c>
      <c r="S1783" s="171">
        <v>1774.4953179327961</v>
      </c>
      <c r="T1783" s="171">
        <v>2184.3500658227899</v>
      </c>
      <c r="U1783" s="172">
        <v>0.26374856939576952</v>
      </c>
    </row>
    <row r="1784" spans="1:21" x14ac:dyDescent="0.15">
      <c r="A1784" s="110" t="s">
        <v>53</v>
      </c>
      <c r="B1784" s="110" t="s">
        <v>24</v>
      </c>
      <c r="C1784" s="110" t="s">
        <v>513</v>
      </c>
      <c r="D1784" s="110" t="s">
        <v>513</v>
      </c>
      <c r="E1784" s="110" t="s">
        <v>41</v>
      </c>
      <c r="F1784" s="110" t="s">
        <v>41</v>
      </c>
      <c r="G1784" s="171">
        <v>22.084167021631831</v>
      </c>
      <c r="H1784" s="171">
        <v>22.029790735540981</v>
      </c>
      <c r="I1784" s="171">
        <v>21.975414449450131</v>
      </c>
      <c r="J1784" s="171">
        <v>21.821005165592759</v>
      </c>
      <c r="K1784" s="171">
        <v>43.535766150493913</v>
      </c>
      <c r="L1784" s="171">
        <v>261.60254502718351</v>
      </c>
      <c r="M1784" s="171">
        <v>369.7188602689709</v>
      </c>
      <c r="N1784" s="171">
        <v>450.19441393851162</v>
      </c>
      <c r="O1784" s="171">
        <v>542.5035117122593</v>
      </c>
      <c r="P1784" s="171">
        <v>675.72236627286736</v>
      </c>
      <c r="Q1784" s="171">
        <v>840.36821237816673</v>
      </c>
      <c r="R1784" s="171">
        <v>1041.0077061721461</v>
      </c>
      <c r="S1784" s="171">
        <v>1286.856872074246</v>
      </c>
      <c r="T1784" s="171">
        <v>1584.081887854463</v>
      </c>
      <c r="U1784" s="172">
        <v>0.23104035245358201</v>
      </c>
    </row>
    <row r="1785" spans="1:21" x14ac:dyDescent="0.15">
      <c r="A1785" s="110" t="s">
        <v>53</v>
      </c>
      <c r="B1785" s="110" t="s">
        <v>31</v>
      </c>
      <c r="C1785" s="110" t="s">
        <v>513</v>
      </c>
      <c r="D1785" s="110" t="s">
        <v>509</v>
      </c>
      <c r="E1785" s="110" t="s">
        <v>41</v>
      </c>
      <c r="F1785" s="110" t="s">
        <v>41</v>
      </c>
      <c r="G1785" s="171">
        <v>1417.114179800378</v>
      </c>
      <c r="H1785" s="171">
        <v>1576.983094272852</v>
      </c>
      <c r="I1785" s="171">
        <v>2101.5473099161932</v>
      </c>
      <c r="J1785" s="171">
        <v>3450.857965545265</v>
      </c>
      <c r="K1785" s="171">
        <v>5674.9121436512096</v>
      </c>
      <c r="L1785" s="171">
        <v>7437.1960275168694</v>
      </c>
      <c r="M1785" s="171">
        <v>10188.20055193022</v>
      </c>
      <c r="N1785" s="171">
        <v>13243.2756240492</v>
      </c>
      <c r="O1785" s="171">
        <v>17190.57687430298</v>
      </c>
      <c r="P1785" s="171">
        <v>22562.205062532899</v>
      </c>
      <c r="Q1785" s="171">
        <v>29658.35125251862</v>
      </c>
      <c r="R1785" s="171">
        <v>38705.140309097769</v>
      </c>
      <c r="S1785" s="171">
        <v>50165.77480835397</v>
      </c>
      <c r="T1785" s="171">
        <v>64534.309109380098</v>
      </c>
      <c r="U1785" s="172">
        <v>0.30175003218933671</v>
      </c>
    </row>
    <row r="1786" spans="1:21" x14ac:dyDescent="0.15">
      <c r="A1786" s="110" t="s">
        <v>53</v>
      </c>
      <c r="B1786" s="110" t="s">
        <v>46</v>
      </c>
      <c r="C1786" s="110" t="s">
        <v>513</v>
      </c>
      <c r="D1786" s="110" t="s">
        <v>513</v>
      </c>
      <c r="E1786" s="110" t="s">
        <v>41</v>
      </c>
      <c r="F1786" s="110" t="s">
        <v>41</v>
      </c>
      <c r="G1786" s="171">
        <v>242.92583723795019</v>
      </c>
      <c r="H1786" s="171">
        <v>374.50644250419668</v>
      </c>
      <c r="I1786" s="171">
        <v>505.43453233735312</v>
      </c>
      <c r="J1786" s="171">
        <v>526.0741135837917</v>
      </c>
      <c r="K1786" s="171">
        <v>459.0785958799143</v>
      </c>
      <c r="L1786" s="171">
        <v>992.48217226941051</v>
      </c>
      <c r="M1786" s="171">
        <v>1131.325872935621</v>
      </c>
      <c r="N1786" s="171">
        <v>1490.6018640711809</v>
      </c>
      <c r="O1786" s="171">
        <v>1955.814151542764</v>
      </c>
      <c r="P1786" s="171">
        <v>2554.0553536324801</v>
      </c>
      <c r="Q1786" s="171">
        <v>3325.1482103033059</v>
      </c>
      <c r="R1786" s="171">
        <v>4292.1152010157903</v>
      </c>
      <c r="S1786" s="171">
        <v>5285.5608500706294</v>
      </c>
      <c r="T1786" s="171">
        <v>6481.9860124164315</v>
      </c>
      <c r="U1786" s="172">
        <v>0.28322528957557269</v>
      </c>
    </row>
    <row r="1787" spans="1:21" x14ac:dyDescent="0.15">
      <c r="A1787" s="110" t="s">
        <v>53</v>
      </c>
      <c r="B1787" s="110" t="s">
        <v>39</v>
      </c>
      <c r="C1787" s="110" t="s">
        <v>513</v>
      </c>
      <c r="D1787" s="110" t="s">
        <v>513</v>
      </c>
      <c r="E1787" s="110" t="s">
        <v>41</v>
      </c>
      <c r="F1787" s="110" t="s">
        <v>41</v>
      </c>
      <c r="G1787" s="171">
        <v>44.16833404326367</v>
      </c>
      <c r="H1787" s="171">
        <v>22.029790735540981</v>
      </c>
      <c r="I1787" s="171">
        <v>21.975414449450131</v>
      </c>
      <c r="J1787" s="171">
        <v>21.924048192095601</v>
      </c>
      <c r="K1787" s="171">
        <v>54.676688122292163</v>
      </c>
      <c r="L1787" s="171">
        <v>32.725953458607179</v>
      </c>
      <c r="M1787" s="171">
        <v>32.640300542856423</v>
      </c>
      <c r="N1787" s="171">
        <v>40.715638842112682</v>
      </c>
      <c r="O1787" s="171">
        <v>50.471328854315153</v>
      </c>
      <c r="P1787" s="171">
        <v>62.157334164171559</v>
      </c>
      <c r="Q1787" s="171">
        <v>76.278119177383758</v>
      </c>
      <c r="R1787" s="171">
        <v>93.368150650007053</v>
      </c>
      <c r="S1787" s="171">
        <v>114.1090700330613</v>
      </c>
      <c r="T1787" s="171">
        <v>138.89652767203199</v>
      </c>
      <c r="U1787" s="172">
        <v>0.22983876233695891</v>
      </c>
    </row>
    <row r="1788" spans="1:21" x14ac:dyDescent="0.15">
      <c r="A1788" s="110" t="s">
        <v>53</v>
      </c>
      <c r="B1788" s="110" t="s">
        <v>40</v>
      </c>
      <c r="C1788" s="110" t="s">
        <v>513</v>
      </c>
      <c r="D1788" s="110" t="s">
        <v>513</v>
      </c>
      <c r="E1788" s="110" t="s">
        <v>41</v>
      </c>
      <c r="F1788" s="110" t="s">
        <v>41</v>
      </c>
      <c r="G1788" s="171">
        <v>0</v>
      </c>
      <c r="H1788" s="171">
        <v>0</v>
      </c>
      <c r="I1788" s="171">
        <v>0</v>
      </c>
      <c r="J1788" s="171">
        <v>65.77214457628682</v>
      </c>
      <c r="K1788" s="171">
        <v>43.741350497833722</v>
      </c>
      <c r="L1788" s="171">
        <v>32.725953458607179</v>
      </c>
      <c r="M1788" s="171">
        <v>10.880100180952139</v>
      </c>
      <c r="N1788" s="171">
        <v>13.69331353266109</v>
      </c>
      <c r="O1788" s="171">
        <v>17.09161197982251</v>
      </c>
      <c r="P1788" s="171">
        <v>21.164947081509212</v>
      </c>
      <c r="Q1788" s="171">
        <v>26.086854598202159</v>
      </c>
      <c r="R1788" s="171">
        <v>32.057883158456782</v>
      </c>
      <c r="S1788" s="171">
        <v>39.32113858825879</v>
      </c>
      <c r="T1788" s="171">
        <v>48.033264226351093</v>
      </c>
      <c r="U1788" s="172">
        <v>0.23631712997320389</v>
      </c>
    </row>
    <row r="1789" spans="1:21" x14ac:dyDescent="0.15">
      <c r="A1789" s="110" t="s">
        <v>53</v>
      </c>
      <c r="B1789" s="110" t="s">
        <v>216</v>
      </c>
      <c r="C1789" s="110" t="s">
        <v>513</v>
      </c>
      <c r="D1789" s="110" t="s">
        <v>513</v>
      </c>
      <c r="E1789" s="110" t="s">
        <v>41</v>
      </c>
      <c r="F1789" s="110" t="s">
        <v>41</v>
      </c>
      <c r="G1789" s="171">
        <v>99.378751597343253</v>
      </c>
      <c r="H1789" s="171">
        <v>132.17874441324591</v>
      </c>
      <c r="I1789" s="171">
        <v>120.86477947197579</v>
      </c>
      <c r="J1789" s="171">
        <v>142.50631324862141</v>
      </c>
      <c r="K1789" s="171">
        <v>296.83607724025183</v>
      </c>
      <c r="L1789" s="171">
        <v>459.98548804467902</v>
      </c>
      <c r="M1789" s="171">
        <v>459.04330597142058</v>
      </c>
      <c r="N1789" s="171">
        <v>610.37481069972728</v>
      </c>
      <c r="O1789" s="171">
        <v>800.82532673325875</v>
      </c>
      <c r="P1789" s="171">
        <v>1014.595626391926</v>
      </c>
      <c r="Q1789" s="171">
        <v>1280.2403096013461</v>
      </c>
      <c r="R1789" s="171">
        <v>1608.9027955576371</v>
      </c>
      <c r="S1789" s="171">
        <v>2013.679696686241</v>
      </c>
      <c r="T1789" s="171">
        <v>2505.1702428833019</v>
      </c>
      <c r="U1789" s="172">
        <v>0.2743342901733905</v>
      </c>
    </row>
    <row r="1790" spans="1:21" x14ac:dyDescent="0.15">
      <c r="A1790" s="110" t="s">
        <v>53</v>
      </c>
      <c r="B1790" s="110" t="s">
        <v>113</v>
      </c>
      <c r="C1790" s="110" t="s">
        <v>513</v>
      </c>
      <c r="D1790" s="110" t="s">
        <v>509</v>
      </c>
      <c r="E1790" s="110" t="s">
        <v>41</v>
      </c>
      <c r="F1790" s="110" t="s">
        <v>41</v>
      </c>
      <c r="G1790" s="171">
        <v>154.58916915142279</v>
      </c>
      <c r="H1790" s="171">
        <v>198.26811661986889</v>
      </c>
      <c r="I1790" s="171">
        <v>219.75414449450139</v>
      </c>
      <c r="J1790" s="171">
        <v>313.08857830514728</v>
      </c>
      <c r="K1790" s="171">
        <v>349.93080398266977</v>
      </c>
      <c r="L1790" s="171">
        <v>631.6109017511186</v>
      </c>
      <c r="M1790" s="171">
        <v>996.32641158093702</v>
      </c>
      <c r="N1790" s="171">
        <v>1292.385055810603</v>
      </c>
      <c r="O1790" s="171">
        <v>1661.632888207746</v>
      </c>
      <c r="P1790" s="171">
        <v>2116.4914449572188</v>
      </c>
      <c r="Q1790" s="171">
        <v>2681.1473202957818</v>
      </c>
      <c r="R1790" s="171">
        <v>3382.0693937521851</v>
      </c>
      <c r="S1790" s="171">
        <v>4253.0276333125466</v>
      </c>
      <c r="T1790" s="171">
        <v>5324.2650701717394</v>
      </c>
      <c r="U1790" s="172">
        <v>0.27051476933049212</v>
      </c>
    </row>
    <row r="1791" spans="1:21" x14ac:dyDescent="0.15">
      <c r="A1791" s="110" t="s">
        <v>53</v>
      </c>
      <c r="B1791" s="110" t="s">
        <v>96</v>
      </c>
      <c r="C1791" s="110" t="s">
        <v>513</v>
      </c>
      <c r="D1791" s="110" t="s">
        <v>513</v>
      </c>
      <c r="E1791" s="110" t="s">
        <v>41</v>
      </c>
      <c r="F1791" s="110" t="s">
        <v>41</v>
      </c>
      <c r="G1791" s="171">
        <v>595.85167447590038</v>
      </c>
      <c r="H1791" s="171">
        <v>732.7745591240656</v>
      </c>
      <c r="I1791" s="171">
        <v>742.34848291042863</v>
      </c>
      <c r="J1791" s="171">
        <v>936.96192768382423</v>
      </c>
      <c r="K1791" s="171">
        <v>1536.9172030573041</v>
      </c>
      <c r="L1791" s="171">
        <v>2756.2589743828362</v>
      </c>
      <c r="M1791" s="171">
        <v>4094.5146626094411</v>
      </c>
      <c r="N1791" s="171">
        <v>5028.8164839679066</v>
      </c>
      <c r="O1791" s="171">
        <v>6155.956132917363</v>
      </c>
      <c r="P1791" s="171">
        <v>7743.1861843632914</v>
      </c>
      <c r="Q1791" s="171">
        <v>9682.3463210303398</v>
      </c>
      <c r="R1791" s="171">
        <v>12055.920849955841</v>
      </c>
      <c r="S1791" s="171">
        <v>14972.187447850431</v>
      </c>
      <c r="T1791" s="171">
        <v>18510.095789704901</v>
      </c>
      <c r="U1791" s="172">
        <v>0.24051177448789951</v>
      </c>
    </row>
    <row r="1792" spans="1:21" x14ac:dyDescent="0.15">
      <c r="A1792" s="110" t="s">
        <v>53</v>
      </c>
      <c r="B1792" s="110" t="s">
        <v>139</v>
      </c>
      <c r="C1792" s="110" t="s">
        <v>513</v>
      </c>
      <c r="D1792" s="110" t="s">
        <v>513</v>
      </c>
      <c r="E1792" s="110" t="s">
        <v>41</v>
      </c>
      <c r="F1792" s="110" t="s">
        <v>41</v>
      </c>
      <c r="G1792" s="171">
        <v>187.71541968387061</v>
      </c>
      <c r="H1792" s="171">
        <v>484.65539618190172</v>
      </c>
      <c r="I1792" s="171">
        <v>483.45911788790301</v>
      </c>
      <c r="J1792" s="171">
        <v>616.06575419788646</v>
      </c>
      <c r="K1792" s="171">
        <v>745.79002598806505</v>
      </c>
      <c r="L1792" s="171">
        <v>918.50842707157483</v>
      </c>
      <c r="M1792" s="171">
        <v>742.02283234093602</v>
      </c>
      <c r="N1792" s="171">
        <v>903.53663292074702</v>
      </c>
      <c r="O1792" s="171">
        <v>1088.8002630506301</v>
      </c>
      <c r="P1792" s="171">
        <v>1297.1536469271309</v>
      </c>
      <c r="Q1792" s="171">
        <v>1536.3969778081739</v>
      </c>
      <c r="R1792" s="171">
        <v>1812.585381457224</v>
      </c>
      <c r="S1792" s="171">
        <v>2133.956074731293</v>
      </c>
      <c r="T1792" s="171">
        <v>2501.7479860575349</v>
      </c>
      <c r="U1792" s="172">
        <v>0.18960767018607649</v>
      </c>
    </row>
    <row r="1793" spans="1:21" x14ac:dyDescent="0.15">
      <c r="A1793" s="110" t="s">
        <v>53</v>
      </c>
      <c r="B1793" s="110" t="s">
        <v>36</v>
      </c>
      <c r="C1793" s="110" t="s">
        <v>513</v>
      </c>
      <c r="D1793" s="110" t="s">
        <v>513</v>
      </c>
      <c r="E1793" s="110" t="s">
        <v>41</v>
      </c>
      <c r="F1793" s="110" t="s">
        <v>41</v>
      </c>
      <c r="G1793" s="171">
        <v>784.05005410819581</v>
      </c>
      <c r="H1793" s="171">
        <v>497.95986479223279</v>
      </c>
      <c r="I1793" s="171">
        <v>901.21411942295049</v>
      </c>
      <c r="J1793" s="171">
        <v>932.04040479117714</v>
      </c>
      <c r="K1793" s="171">
        <v>1554.2278687115181</v>
      </c>
      <c r="L1793" s="171">
        <v>754.15222258808774</v>
      </c>
      <c r="M1793" s="171">
        <v>424.73972673141958</v>
      </c>
      <c r="N1793" s="171">
        <v>530.37576767719736</v>
      </c>
      <c r="O1793" s="171">
        <v>672.84072325723218</v>
      </c>
      <c r="P1793" s="171">
        <v>844.20282943019356</v>
      </c>
      <c r="Q1793" s="171">
        <v>1053.1640362057681</v>
      </c>
      <c r="R1793" s="171">
        <v>1308.66180713618</v>
      </c>
      <c r="S1793" s="171">
        <v>1622.536941558702</v>
      </c>
      <c r="T1793" s="171">
        <v>2003.221679810775</v>
      </c>
      <c r="U1793" s="172">
        <v>0.24804270732109021</v>
      </c>
    </row>
    <row r="1794" spans="1:21" x14ac:dyDescent="0.15">
      <c r="A1794" s="110" t="s">
        <v>53</v>
      </c>
      <c r="B1794" s="110" t="s">
        <v>473</v>
      </c>
      <c r="C1794" s="110" t="s">
        <v>513</v>
      </c>
      <c r="D1794" s="110" t="s">
        <v>513</v>
      </c>
      <c r="E1794" s="110" t="s">
        <v>41</v>
      </c>
      <c r="F1794" s="110" t="s">
        <v>41</v>
      </c>
      <c r="G1794" s="171">
        <v>320.22042181366157</v>
      </c>
      <c r="H1794" s="171">
        <v>495.67029154967219</v>
      </c>
      <c r="I1794" s="171">
        <v>670.2501407082292</v>
      </c>
      <c r="J1794" s="171">
        <v>898.88597587591983</v>
      </c>
      <c r="K1794" s="171">
        <v>896.69768520559137</v>
      </c>
      <c r="L1794" s="171">
        <v>1101.773766439775</v>
      </c>
      <c r="M1794" s="171">
        <v>1316.492121895209</v>
      </c>
      <c r="N1794" s="171">
        <v>1771.7908506340621</v>
      </c>
      <c r="O1794" s="171">
        <v>2359.829361119921</v>
      </c>
      <c r="P1794" s="171">
        <v>3107.345168488629</v>
      </c>
      <c r="Q1794" s="171">
        <v>4067.8714012276728</v>
      </c>
      <c r="R1794" s="171">
        <v>5170.5609998985346</v>
      </c>
      <c r="S1794" s="171">
        <v>6391.6644571872303</v>
      </c>
      <c r="T1794" s="171">
        <v>7867.9456275143984</v>
      </c>
      <c r="U1794" s="172">
        <v>0.2909827543945851</v>
      </c>
    </row>
    <row r="1795" spans="1:21" x14ac:dyDescent="0.15">
      <c r="A1795" s="110" t="s">
        <v>53</v>
      </c>
      <c r="B1795" s="110" t="s">
        <v>35</v>
      </c>
      <c r="C1795" s="110" t="s">
        <v>513</v>
      </c>
      <c r="D1795" s="110" t="s">
        <v>509</v>
      </c>
      <c r="E1795" s="110" t="s">
        <v>41</v>
      </c>
      <c r="F1795" s="110" t="s">
        <v>41</v>
      </c>
      <c r="G1795" s="171">
        <v>0</v>
      </c>
      <c r="H1795" s="171">
        <v>0</v>
      </c>
      <c r="I1795" s="171">
        <v>0</v>
      </c>
      <c r="J1795" s="171">
        <v>0</v>
      </c>
      <c r="K1795" s="171">
        <v>10.93533762445843</v>
      </c>
      <c r="L1795" s="171">
        <v>10.90865115286906</v>
      </c>
      <c r="M1795" s="171">
        <v>0</v>
      </c>
      <c r="N1795" s="171">
        <v>10.85244631679195</v>
      </c>
      <c r="O1795" s="171">
        <v>13.07766168403087</v>
      </c>
      <c r="P1795" s="171">
        <v>15.580209816619981</v>
      </c>
      <c r="Q1795" s="171">
        <v>18.453779421256868</v>
      </c>
      <c r="R1795" s="171">
        <v>21.77109906797968</v>
      </c>
      <c r="S1795" s="171">
        <v>25.631106586737321</v>
      </c>
      <c r="T1795" s="171">
        <v>30.04868283986136</v>
      </c>
      <c r="U1795" s="172" t="s">
        <v>406</v>
      </c>
    </row>
    <row r="1796" spans="1:21" x14ac:dyDescent="0.15">
      <c r="A1796" s="110" t="s">
        <v>53</v>
      </c>
      <c r="B1796" s="110" t="s">
        <v>81</v>
      </c>
      <c r="C1796" s="110" t="s">
        <v>513</v>
      </c>
      <c r="D1796" s="110" t="s">
        <v>509</v>
      </c>
      <c r="E1796" s="110" t="s">
        <v>41</v>
      </c>
      <c r="F1796" s="110" t="s">
        <v>41</v>
      </c>
      <c r="G1796" s="171">
        <v>0</v>
      </c>
      <c r="H1796" s="171">
        <v>0</v>
      </c>
      <c r="I1796" s="171">
        <v>0</v>
      </c>
      <c r="J1796" s="171">
        <v>0</v>
      </c>
      <c r="K1796" s="171">
        <v>0</v>
      </c>
      <c r="L1796" s="171">
        <v>0</v>
      </c>
      <c r="M1796" s="171">
        <v>10.880100180952139</v>
      </c>
      <c r="N1796" s="171">
        <v>13.91075461241619</v>
      </c>
      <c r="O1796" s="171">
        <v>17.60120659843578</v>
      </c>
      <c r="P1796" s="171">
        <v>22.017851767214371</v>
      </c>
      <c r="Q1796" s="171">
        <v>27.382699838811551</v>
      </c>
      <c r="R1796" s="171">
        <v>33.920371008957247</v>
      </c>
      <c r="S1796" s="171">
        <v>41.931161774672177</v>
      </c>
      <c r="T1796" s="171">
        <v>51.615991914383883</v>
      </c>
      <c r="U1796" s="172">
        <v>0.24908805369538031</v>
      </c>
    </row>
    <row r="1797" spans="1:21" x14ac:dyDescent="0.15">
      <c r="A1797" s="110" t="s">
        <v>140</v>
      </c>
      <c r="B1797" s="110" t="s">
        <v>428</v>
      </c>
      <c r="C1797" s="110" t="s">
        <v>42</v>
      </c>
      <c r="D1797" s="110" t="s">
        <v>42</v>
      </c>
      <c r="E1797" s="110" t="s">
        <v>42</v>
      </c>
      <c r="F1797" s="110" t="s">
        <v>42</v>
      </c>
      <c r="G1797" s="171">
        <v>5.5250000000000004</v>
      </c>
      <c r="H1797" s="171">
        <v>5.5074476838852462</v>
      </c>
      <c r="I1797" s="171">
        <v>16.469686103311481</v>
      </c>
      <c r="J1797" s="171">
        <v>18.62396562562181</v>
      </c>
      <c r="K1797" s="171">
        <v>5.4676688122292152</v>
      </c>
      <c r="L1797" s="171">
        <v>7.6360558070083417</v>
      </c>
      <c r="M1797" s="171">
        <v>13.056120217142571</v>
      </c>
      <c r="N1797" s="171">
        <v>17.880714490549501</v>
      </c>
      <c r="O1797" s="171">
        <v>24.403135363868859</v>
      </c>
      <c r="P1797" s="171">
        <v>33.204941836908873</v>
      </c>
      <c r="Q1797" s="171">
        <v>45.051275517168513</v>
      </c>
      <c r="R1797" s="171">
        <v>60.961848970634989</v>
      </c>
      <c r="S1797" s="171">
        <v>82.317083060716072</v>
      </c>
      <c r="T1797" s="171">
        <v>108.1471598644807</v>
      </c>
      <c r="U1797" s="172">
        <v>0.35260680589038329</v>
      </c>
    </row>
    <row r="1798" spans="1:21" x14ac:dyDescent="0.15">
      <c r="A1798" s="110" t="s">
        <v>140</v>
      </c>
      <c r="B1798" s="110" t="s">
        <v>129</v>
      </c>
      <c r="C1798" s="110" t="s">
        <v>42</v>
      </c>
      <c r="D1798" s="110" t="s">
        <v>42</v>
      </c>
      <c r="E1798" s="110" t="s">
        <v>42</v>
      </c>
      <c r="F1798" s="110" t="s">
        <v>42</v>
      </c>
      <c r="G1798" s="171">
        <v>43.098065000000013</v>
      </c>
      <c r="H1798" s="171">
        <v>55.022706830623953</v>
      </c>
      <c r="I1798" s="171">
        <v>161.98421263934949</v>
      </c>
      <c r="J1798" s="171">
        <v>275.5913898922297</v>
      </c>
      <c r="K1798" s="171">
        <v>392.89897372106168</v>
      </c>
      <c r="L1798" s="171">
        <v>648.9042975662727</v>
      </c>
      <c r="M1798" s="171">
        <v>1120.609663003806</v>
      </c>
      <c r="N1798" s="171">
        <v>1543.465776805059</v>
      </c>
      <c r="O1798" s="171">
        <v>2106.6582982274499</v>
      </c>
      <c r="P1798" s="171">
        <v>2849.5423645839819</v>
      </c>
      <c r="Q1798" s="171">
        <v>3820.7349017705492</v>
      </c>
      <c r="R1798" s="171">
        <v>5080.2331652989806</v>
      </c>
      <c r="S1798" s="171">
        <v>6700.6108131186274</v>
      </c>
      <c r="T1798" s="171">
        <v>8708.0278446101202</v>
      </c>
      <c r="U1798" s="172">
        <v>0.34032262737804753</v>
      </c>
    </row>
    <row r="1799" spans="1:21" x14ac:dyDescent="0.15">
      <c r="A1799" s="110" t="s">
        <v>140</v>
      </c>
      <c r="B1799" s="110" t="s">
        <v>138</v>
      </c>
      <c r="C1799" s="110" t="s">
        <v>42</v>
      </c>
      <c r="D1799" s="110" t="s">
        <v>513</v>
      </c>
      <c r="E1799" s="110" t="s">
        <v>42</v>
      </c>
      <c r="F1799" s="110" t="s">
        <v>41</v>
      </c>
      <c r="G1799" s="171">
        <v>0</v>
      </c>
      <c r="H1799" s="171">
        <v>0</v>
      </c>
      <c r="I1799" s="171">
        <v>0</v>
      </c>
      <c r="J1799" s="171">
        <v>0</v>
      </c>
      <c r="K1799" s="171">
        <v>10.93533762445843</v>
      </c>
      <c r="L1799" s="171">
        <v>21.817302305738121</v>
      </c>
      <c r="M1799" s="171">
        <v>43.520400723808557</v>
      </c>
      <c r="N1799" s="171">
        <v>57.861993474470481</v>
      </c>
      <c r="O1799" s="171">
        <v>76.748424097147463</v>
      </c>
      <c r="P1799" s="171">
        <v>98.416889891155904</v>
      </c>
      <c r="Q1799" s="171">
        <v>123.51088357054709</v>
      </c>
      <c r="R1799" s="171">
        <v>154.73380686947431</v>
      </c>
      <c r="S1799" s="171">
        <v>193.54379699611869</v>
      </c>
      <c r="T1799" s="171">
        <v>241.01378634115159</v>
      </c>
      <c r="U1799" s="172">
        <v>0.277005342782771</v>
      </c>
    </row>
    <row r="1800" spans="1:21" x14ac:dyDescent="0.15">
      <c r="A1800" s="110" t="s">
        <v>140</v>
      </c>
      <c r="B1800" s="110" t="s">
        <v>21</v>
      </c>
      <c r="C1800" s="110" t="s">
        <v>42</v>
      </c>
      <c r="D1800" s="110" t="s">
        <v>511</v>
      </c>
      <c r="E1800" s="110" t="s">
        <v>42</v>
      </c>
      <c r="F1800" s="110" t="s">
        <v>2</v>
      </c>
      <c r="G1800" s="171">
        <v>33.126250532447749</v>
      </c>
      <c r="H1800" s="171">
        <v>55.074476838852462</v>
      </c>
      <c r="I1800" s="171">
        <v>54.93853612362534</v>
      </c>
      <c r="J1800" s="171">
        <v>54.810120480239007</v>
      </c>
      <c r="K1800" s="171">
        <v>54.676688122292163</v>
      </c>
      <c r="L1800" s="171">
        <v>54.543255764345297</v>
      </c>
      <c r="M1800" s="171">
        <v>54.400500904760698</v>
      </c>
      <c r="N1800" s="171">
        <v>74.017419991272178</v>
      </c>
      <c r="O1800" s="171">
        <v>100.4499791673914</v>
      </c>
      <c r="P1800" s="171">
        <v>136.00606621135691</v>
      </c>
      <c r="Q1800" s="171">
        <v>183.7607658658483</v>
      </c>
      <c r="R1800" s="171">
        <v>247.81284906687929</v>
      </c>
      <c r="S1800" s="171">
        <v>333.61611127521269</v>
      </c>
      <c r="T1800" s="171">
        <v>446.95986001401383</v>
      </c>
      <c r="U1800" s="172">
        <v>0.35103474382058542</v>
      </c>
    </row>
    <row r="1801" spans="1:21" x14ac:dyDescent="0.15">
      <c r="A1801" s="110" t="s">
        <v>140</v>
      </c>
      <c r="B1801" s="110" t="s">
        <v>153</v>
      </c>
      <c r="C1801" s="110" t="s">
        <v>42</v>
      </c>
      <c r="D1801" s="110" t="s">
        <v>515</v>
      </c>
      <c r="E1801" s="110" t="s">
        <v>42</v>
      </c>
      <c r="F1801" s="110" t="s">
        <v>18</v>
      </c>
      <c r="G1801" s="171">
        <v>22.084167021631831</v>
      </c>
      <c r="H1801" s="171">
        <v>22.029790735540981</v>
      </c>
      <c r="I1801" s="171">
        <v>21.975414449450131</v>
      </c>
      <c r="J1801" s="171">
        <v>54.810120480239007</v>
      </c>
      <c r="K1801" s="171">
        <v>46.871590892834938</v>
      </c>
      <c r="L1801" s="171">
        <v>44.818193261562527</v>
      </c>
      <c r="M1801" s="171">
        <v>56.576520940951127</v>
      </c>
      <c r="N1801" s="171">
        <v>76.839072509361486</v>
      </c>
      <c r="O1801" s="171">
        <v>104.1224330058222</v>
      </c>
      <c r="P1801" s="171">
        <v>134.9133343362094</v>
      </c>
      <c r="Q1801" s="171">
        <v>173.22700119913651</v>
      </c>
      <c r="R1801" s="171">
        <v>221.99425358478891</v>
      </c>
      <c r="S1801" s="171">
        <v>284.02102099291318</v>
      </c>
      <c r="T1801" s="171">
        <v>361.62220415815813</v>
      </c>
      <c r="U1801" s="172">
        <v>0.30343208502775082</v>
      </c>
    </row>
    <row r="1802" spans="1:21" x14ac:dyDescent="0.15">
      <c r="A1802" s="110" t="s">
        <v>140</v>
      </c>
      <c r="B1802" s="110" t="s">
        <v>27</v>
      </c>
      <c r="C1802" s="110" t="s">
        <v>42</v>
      </c>
      <c r="D1802" s="110" t="s">
        <v>514</v>
      </c>
      <c r="E1802" s="110" t="s">
        <v>42</v>
      </c>
      <c r="F1802" s="110" t="s">
        <v>18</v>
      </c>
      <c r="G1802" s="171">
        <v>5.4952032799926496</v>
      </c>
      <c r="H1802" s="171">
        <v>0</v>
      </c>
      <c r="I1802" s="171">
        <v>0</v>
      </c>
      <c r="J1802" s="171">
        <v>0</v>
      </c>
      <c r="K1802" s="171">
        <v>0.71626461440202727</v>
      </c>
      <c r="L1802" s="171">
        <v>9.2723534799387011E-2</v>
      </c>
      <c r="M1802" s="171">
        <v>1.0880100180952139</v>
      </c>
      <c r="N1802" s="171">
        <v>1.410776872640269</v>
      </c>
      <c r="O1802" s="171">
        <v>1.8127409492133431</v>
      </c>
      <c r="P1802" s="171">
        <v>2.31096896606297</v>
      </c>
      <c r="Q1802" s="171">
        <v>2.92619537439501</v>
      </c>
      <c r="R1802" s="171">
        <v>3.6836782406263069</v>
      </c>
      <c r="S1802" s="171">
        <v>4.6144462717283803</v>
      </c>
      <c r="T1802" s="171">
        <v>5.7500736979797056</v>
      </c>
      <c r="U1802" s="172">
        <v>0.2685030109092319</v>
      </c>
    </row>
    <row r="1803" spans="1:21" x14ac:dyDescent="0.15">
      <c r="A1803" s="110" t="s">
        <v>140</v>
      </c>
      <c r="B1803" s="110" t="s">
        <v>30</v>
      </c>
      <c r="C1803" s="110" t="s">
        <v>42</v>
      </c>
      <c r="D1803" s="110" t="s">
        <v>509</v>
      </c>
      <c r="E1803" s="110" t="s">
        <v>42</v>
      </c>
      <c r="F1803" s="110" t="s">
        <v>41</v>
      </c>
      <c r="G1803" s="171">
        <v>610.06500000000005</v>
      </c>
      <c r="H1803" s="171">
        <v>917.32252585483775</v>
      </c>
      <c r="I1803" s="171">
        <v>1391.414203478331</v>
      </c>
      <c r="J1803" s="171">
        <v>2519.1209794451229</v>
      </c>
      <c r="K1803" s="171">
        <v>3507.089238398758</v>
      </c>
      <c r="L1803" s="171">
        <v>4668.4794031609326</v>
      </c>
      <c r="M1803" s="171">
        <v>6130.9473449418583</v>
      </c>
      <c r="N1803" s="171">
        <v>8256.0268265166142</v>
      </c>
      <c r="O1803" s="171">
        <v>11109.07364511354</v>
      </c>
      <c r="P1803" s="171">
        <v>14849.348459559829</v>
      </c>
      <c r="Q1803" s="171">
        <v>19713.593618819501</v>
      </c>
      <c r="R1803" s="171">
        <v>25751.4758875267</v>
      </c>
      <c r="S1803" s="171">
        <v>33243.238296700583</v>
      </c>
      <c r="T1803" s="171">
        <v>42618.773168709893</v>
      </c>
      <c r="U1803" s="172">
        <v>0.31915611182400178</v>
      </c>
    </row>
    <row r="1804" spans="1:21" x14ac:dyDescent="0.15">
      <c r="A1804" s="110" t="s">
        <v>140</v>
      </c>
      <c r="B1804" s="110" t="s">
        <v>31</v>
      </c>
      <c r="C1804" s="110" t="s">
        <v>42</v>
      </c>
      <c r="D1804" s="110" t="s">
        <v>509</v>
      </c>
      <c r="E1804" s="110" t="s">
        <v>42</v>
      </c>
      <c r="F1804" s="110" t="s">
        <v>41</v>
      </c>
      <c r="G1804" s="171">
        <v>245.31</v>
      </c>
      <c r="H1804" s="171">
        <v>356.64706206905248</v>
      </c>
      <c r="I1804" s="171">
        <v>399.74828708026888</v>
      </c>
      <c r="J1804" s="171">
        <v>630.76116175528853</v>
      </c>
      <c r="K1804" s="171">
        <v>799.96220259360609</v>
      </c>
      <c r="L1804" s="171">
        <v>1017.486957757355</v>
      </c>
      <c r="M1804" s="171">
        <v>1568.850572521842</v>
      </c>
      <c r="N1804" s="171">
        <v>2073.1747089532769</v>
      </c>
      <c r="O1804" s="171">
        <v>2727.9846044778469</v>
      </c>
      <c r="P1804" s="171">
        <v>3574.445128399936</v>
      </c>
      <c r="Q1804" s="171">
        <v>4663.9025386617668</v>
      </c>
      <c r="R1804" s="171">
        <v>6060.2176669509472</v>
      </c>
      <c r="S1804" s="171">
        <v>7842.4941625539122</v>
      </c>
      <c r="T1804" s="171">
        <v>10093.42948396909</v>
      </c>
      <c r="U1804" s="172">
        <v>0.30464958907405171</v>
      </c>
    </row>
    <row r="1805" spans="1:21" x14ac:dyDescent="0.15">
      <c r="A1805" s="110" t="s">
        <v>140</v>
      </c>
      <c r="B1805" s="110" t="s">
        <v>32</v>
      </c>
      <c r="C1805" s="110" t="s">
        <v>42</v>
      </c>
      <c r="D1805" s="110" t="s">
        <v>509</v>
      </c>
      <c r="E1805" s="110" t="s">
        <v>42</v>
      </c>
      <c r="F1805" s="110" t="s">
        <v>41</v>
      </c>
      <c r="G1805" s="171">
        <v>0</v>
      </c>
      <c r="H1805" s="171">
        <v>0</v>
      </c>
      <c r="I1805" s="171">
        <v>0</v>
      </c>
      <c r="J1805" s="171">
        <v>0</v>
      </c>
      <c r="K1805" s="171">
        <v>2.977145668258808</v>
      </c>
      <c r="L1805" s="171">
        <v>1.6362976729303591</v>
      </c>
      <c r="M1805" s="171">
        <v>10.880100180952139</v>
      </c>
      <c r="N1805" s="171">
        <v>12.78203533526834</v>
      </c>
      <c r="O1805" s="171">
        <v>14.984343697574751</v>
      </c>
      <c r="P1805" s="171">
        <v>17.532202347582562</v>
      </c>
      <c r="Q1805" s="171">
        <v>20.477399398899738</v>
      </c>
      <c r="R1805" s="171">
        <v>23.879682320908191</v>
      </c>
      <c r="S1805" s="171">
        <v>27.80744629328856</v>
      </c>
      <c r="T1805" s="171">
        <v>32.250784294883317</v>
      </c>
      <c r="U1805" s="172">
        <v>0.16792603826322511</v>
      </c>
    </row>
    <row r="1806" spans="1:21" x14ac:dyDescent="0.15">
      <c r="A1806" s="110" t="s">
        <v>140</v>
      </c>
      <c r="B1806" s="110" t="s">
        <v>47</v>
      </c>
      <c r="C1806" s="110" t="s">
        <v>42</v>
      </c>
      <c r="D1806" s="110" t="s">
        <v>510</v>
      </c>
      <c r="E1806" s="110" t="s">
        <v>42</v>
      </c>
      <c r="F1806" s="110" t="s">
        <v>2</v>
      </c>
      <c r="G1806" s="171">
        <v>50.326971941620798</v>
      </c>
      <c r="H1806" s="171">
        <v>95.413370986486996</v>
      </c>
      <c r="I1806" s="171">
        <v>327.07872544005852</v>
      </c>
      <c r="J1806" s="171">
        <v>272.16432948303827</v>
      </c>
      <c r="K1806" s="171">
        <v>567.79909327164228</v>
      </c>
      <c r="L1806" s="171">
        <v>676.72498599491917</v>
      </c>
      <c r="M1806" s="171">
        <v>964.49742256952038</v>
      </c>
      <c r="N1806" s="171">
        <v>1281.074787797646</v>
      </c>
      <c r="O1806" s="171">
        <v>1700.127606801854</v>
      </c>
      <c r="P1806" s="171">
        <v>2243.150946312137</v>
      </c>
      <c r="Q1806" s="171">
        <v>2942.7816227389271</v>
      </c>
      <c r="R1806" s="171">
        <v>3839.1211108725388</v>
      </c>
      <c r="S1806" s="171">
        <v>4981.2017575391801</v>
      </c>
      <c r="T1806" s="171">
        <v>6425.5871495353495</v>
      </c>
      <c r="U1806" s="172">
        <v>0.31116944781355399</v>
      </c>
    </row>
    <row r="1807" spans="1:21" x14ac:dyDescent="0.15">
      <c r="A1807" s="110" t="s">
        <v>140</v>
      </c>
      <c r="B1807" s="110" t="s">
        <v>65</v>
      </c>
      <c r="C1807" s="110" t="s">
        <v>42</v>
      </c>
      <c r="D1807" s="110" t="s">
        <v>42</v>
      </c>
      <c r="E1807" s="110" t="s">
        <v>42</v>
      </c>
      <c r="F1807" s="110" t="s">
        <v>42</v>
      </c>
      <c r="G1807" s="171">
        <v>33.15</v>
      </c>
      <c r="H1807" s="171">
        <v>33.044686103311477</v>
      </c>
      <c r="I1807" s="171">
        <v>39.52724664794755</v>
      </c>
      <c r="J1807" s="171">
        <v>65.731643384547581</v>
      </c>
      <c r="K1807" s="171">
        <v>87.482700995667443</v>
      </c>
      <c r="L1807" s="171">
        <v>109.08651152869059</v>
      </c>
      <c r="M1807" s="171">
        <v>130.56120217142569</v>
      </c>
      <c r="N1807" s="171">
        <v>175.34961149627921</v>
      </c>
      <c r="O1807" s="171">
        <v>234.43082000778131</v>
      </c>
      <c r="P1807" s="171">
        <v>312.27826088119849</v>
      </c>
      <c r="Q1807" s="171">
        <v>414.72136942552032</v>
      </c>
      <c r="R1807" s="171">
        <v>549.3384394220177</v>
      </c>
      <c r="S1807" s="171">
        <v>725.99712315138424</v>
      </c>
      <c r="T1807" s="171">
        <v>933.82698743260391</v>
      </c>
      <c r="U1807" s="172">
        <v>0.3245385767536646</v>
      </c>
    </row>
    <row r="1808" spans="1:21" x14ac:dyDescent="0.15">
      <c r="A1808" s="110" t="s">
        <v>140</v>
      </c>
      <c r="B1808" s="110" t="s">
        <v>201</v>
      </c>
      <c r="C1808" s="110" t="s">
        <v>42</v>
      </c>
      <c r="D1808" s="110" t="s">
        <v>42</v>
      </c>
      <c r="E1808" s="110" t="s">
        <v>42</v>
      </c>
      <c r="F1808" s="110" t="s">
        <v>42</v>
      </c>
      <c r="G1808" s="171">
        <v>23.204999999999998</v>
      </c>
      <c r="H1808" s="171">
        <v>23.13128027231803</v>
      </c>
      <c r="I1808" s="171">
        <v>34.037351280177063</v>
      </c>
      <c r="J1808" s="171">
        <v>1.09552738974246</v>
      </c>
      <c r="K1808" s="171">
        <v>22.964209011362701</v>
      </c>
      <c r="L1808" s="171">
        <v>33.816818573894082</v>
      </c>
      <c r="M1808" s="171">
        <v>45.696420759998993</v>
      </c>
      <c r="N1808" s="171">
        <v>62.04181874472777</v>
      </c>
      <c r="O1808" s="171">
        <v>84.0062671195723</v>
      </c>
      <c r="P1808" s="171">
        <v>113.16664595621521</v>
      </c>
      <c r="Q1808" s="171">
        <v>152.10789131637441</v>
      </c>
      <c r="R1808" s="171">
        <v>204.03604026975259</v>
      </c>
      <c r="S1808" s="171">
        <v>273.17135046539153</v>
      </c>
      <c r="T1808" s="171">
        <v>355.88787987708082</v>
      </c>
      <c r="U1808" s="172">
        <v>0.3407484007604995</v>
      </c>
    </row>
    <row r="1809" spans="1:21" x14ac:dyDescent="0.15">
      <c r="A1809" s="110" t="s">
        <v>140</v>
      </c>
      <c r="B1809" s="110" t="s">
        <v>37</v>
      </c>
      <c r="C1809" s="110" t="s">
        <v>42</v>
      </c>
      <c r="D1809" s="110" t="s">
        <v>509</v>
      </c>
      <c r="E1809" s="110" t="s">
        <v>42</v>
      </c>
      <c r="F1809" s="110" t="s">
        <v>41</v>
      </c>
      <c r="G1809" s="171">
        <v>151.18731</v>
      </c>
      <c r="H1809" s="171">
        <v>150.83408016958029</v>
      </c>
      <c r="I1809" s="171">
        <v>159.79790735540979</v>
      </c>
      <c r="J1809" s="171">
        <v>180.50801287167059</v>
      </c>
      <c r="K1809" s="171">
        <v>350.28871386904268</v>
      </c>
      <c r="L1809" s="171">
        <v>992.72111614016683</v>
      </c>
      <c r="M1809" s="171">
        <v>1633.762704885708</v>
      </c>
      <c r="N1809" s="171">
        <v>2235.4382804248139</v>
      </c>
      <c r="O1809" s="171">
        <v>3046.7391512934282</v>
      </c>
      <c r="P1809" s="171">
        <v>4115.5010037331449</v>
      </c>
      <c r="Q1809" s="171">
        <v>5509.8005147794156</v>
      </c>
      <c r="R1809" s="171">
        <v>7311.555094972161</v>
      </c>
      <c r="S1809" s="171">
        <v>9618.3078818864742</v>
      </c>
      <c r="T1809" s="171">
        <v>12490.227287413431</v>
      </c>
      <c r="U1809" s="172">
        <v>0.33720298580524988</v>
      </c>
    </row>
    <row r="1810" spans="1:21" x14ac:dyDescent="0.15">
      <c r="A1810" s="110" t="s">
        <v>140</v>
      </c>
      <c r="B1810" s="110" t="s">
        <v>203</v>
      </c>
      <c r="C1810" s="110" t="s">
        <v>42</v>
      </c>
      <c r="D1810" s="110" t="s">
        <v>42</v>
      </c>
      <c r="E1810" s="110" t="s">
        <v>42</v>
      </c>
      <c r="F1810" s="110" t="s">
        <v>42</v>
      </c>
      <c r="G1810" s="171">
        <v>0</v>
      </c>
      <c r="H1810" s="171">
        <v>0</v>
      </c>
      <c r="I1810" s="171">
        <v>0</v>
      </c>
      <c r="J1810" s="171">
        <v>0.32865821692273789</v>
      </c>
      <c r="K1810" s="171">
        <v>6.5612025746750584</v>
      </c>
      <c r="L1810" s="171">
        <v>10.90865115286906</v>
      </c>
      <c r="M1810" s="171">
        <v>38.080350633332493</v>
      </c>
      <c r="N1810" s="171">
        <v>51.537363522786443</v>
      </c>
      <c r="O1810" s="171">
        <v>69.538318951370968</v>
      </c>
      <c r="P1810" s="171">
        <v>93.590671783121294</v>
      </c>
      <c r="Q1810" s="171">
        <v>125.6164709712165</v>
      </c>
      <c r="R1810" s="171">
        <v>168.15493541882009</v>
      </c>
      <c r="S1810" s="171">
        <v>224.5494347127815</v>
      </c>
      <c r="T1810" s="171">
        <v>291.79736359697068</v>
      </c>
      <c r="U1810" s="172">
        <v>0.33764250577305138</v>
      </c>
    </row>
    <row r="1811" spans="1:21" x14ac:dyDescent="0.15">
      <c r="A1811" s="110" t="s">
        <v>140</v>
      </c>
      <c r="B1811" s="110" t="s">
        <v>70</v>
      </c>
      <c r="C1811" s="110" t="s">
        <v>42</v>
      </c>
      <c r="D1811" s="110" t="s">
        <v>515</v>
      </c>
      <c r="E1811" s="110" t="s">
        <v>42</v>
      </c>
      <c r="F1811" s="110" t="s">
        <v>18</v>
      </c>
      <c r="G1811" s="171">
        <v>71.96125823998733</v>
      </c>
      <c r="H1811" s="171">
        <v>123.7248122184821</v>
      </c>
      <c r="I1811" s="171">
        <v>277.24732254787529</v>
      </c>
      <c r="J1811" s="171">
        <v>284.22051377468381</v>
      </c>
      <c r="K1811" s="171">
        <v>317.0639142372255</v>
      </c>
      <c r="L1811" s="171">
        <v>336.61269106087161</v>
      </c>
      <c r="M1811" s="171">
        <v>238.90761564075709</v>
      </c>
      <c r="N1811" s="171">
        <v>352.11823381614482</v>
      </c>
      <c r="O1811" s="171">
        <v>514.66817917811113</v>
      </c>
      <c r="P1811" s="171">
        <v>746.90103970200119</v>
      </c>
      <c r="Q1811" s="171">
        <v>1077.2834083155169</v>
      </c>
      <c r="R1811" s="171">
        <v>1545.2576854183289</v>
      </c>
      <c r="S1811" s="171">
        <v>2102.9185098406469</v>
      </c>
      <c r="T1811" s="171">
        <v>2842.5755487472902</v>
      </c>
      <c r="U1811" s="172">
        <v>0.42442730088767089</v>
      </c>
    </row>
    <row r="1812" spans="1:21" x14ac:dyDescent="0.15">
      <c r="A1812" s="110" t="s">
        <v>140</v>
      </c>
      <c r="B1812" s="110" t="s">
        <v>132</v>
      </c>
      <c r="C1812" s="110" t="s">
        <v>42</v>
      </c>
      <c r="D1812" s="110" t="s">
        <v>42</v>
      </c>
      <c r="E1812" s="110" t="s">
        <v>42</v>
      </c>
      <c r="F1812" s="110" t="s">
        <v>42</v>
      </c>
      <c r="G1812" s="171">
        <v>82.875</v>
      </c>
      <c r="H1812" s="171">
        <v>52.320752996909839</v>
      </c>
      <c r="I1812" s="171">
        <v>121.32668762772791</v>
      </c>
      <c r="J1812" s="171">
        <v>173.1261934010009</v>
      </c>
      <c r="K1812" s="171">
        <v>183.74647810377499</v>
      </c>
      <c r="L1812" s="171">
        <v>212.7514234344053</v>
      </c>
      <c r="M1812" s="171">
        <v>206.92981327523381</v>
      </c>
      <c r="N1812" s="171">
        <v>267.30316017656872</v>
      </c>
      <c r="O1812" s="171">
        <v>345.24641151950033</v>
      </c>
      <c r="P1812" s="171">
        <v>445.91308199202911</v>
      </c>
      <c r="Q1812" s="171">
        <v>575.9394962613095</v>
      </c>
      <c r="R1812" s="171">
        <v>743.93477019412637</v>
      </c>
      <c r="S1812" s="171">
        <v>936.05776175489461</v>
      </c>
      <c r="T1812" s="171">
        <v>1147.6435083841609</v>
      </c>
      <c r="U1812" s="172">
        <v>0.27727208235087653</v>
      </c>
    </row>
    <row r="1813" spans="1:21" x14ac:dyDescent="0.15">
      <c r="A1813" s="110" t="s">
        <v>140</v>
      </c>
      <c r="B1813" s="110" t="s">
        <v>13</v>
      </c>
      <c r="C1813" s="110" t="s">
        <v>42</v>
      </c>
      <c r="D1813" s="110" t="s">
        <v>511</v>
      </c>
      <c r="E1813" s="110" t="s">
        <v>42</v>
      </c>
      <c r="F1813" s="110" t="s">
        <v>2</v>
      </c>
      <c r="G1813" s="171">
        <v>0</v>
      </c>
      <c r="H1813" s="171">
        <v>27.537238419426231</v>
      </c>
      <c r="I1813" s="171">
        <v>27.46926806181267</v>
      </c>
      <c r="J1813" s="171">
        <v>27.405060240119511</v>
      </c>
      <c r="K1813" s="171">
        <v>27.338344061146081</v>
      </c>
      <c r="L1813" s="171">
        <v>32.725953458607179</v>
      </c>
      <c r="M1813" s="171">
        <v>32.640300542856423</v>
      </c>
      <c r="N1813" s="171">
        <v>43.03372798292564</v>
      </c>
      <c r="O1813" s="171">
        <v>55.48153699352526</v>
      </c>
      <c r="P1813" s="171">
        <v>71.364219022992827</v>
      </c>
      <c r="Q1813" s="171">
        <v>91.600666889142275</v>
      </c>
      <c r="R1813" s="171">
        <v>117.3527495094157</v>
      </c>
      <c r="S1813" s="171">
        <v>150.0859607639168</v>
      </c>
      <c r="T1813" s="171">
        <v>191.02278894403179</v>
      </c>
      <c r="U1813" s="172">
        <v>0.28711905238330832</v>
      </c>
    </row>
    <row r="1814" spans="1:21" x14ac:dyDescent="0.15">
      <c r="A1814" s="110" t="s">
        <v>140</v>
      </c>
      <c r="B1814" s="110" t="s">
        <v>113</v>
      </c>
      <c r="C1814" s="110" t="s">
        <v>42</v>
      </c>
      <c r="D1814" s="110" t="s">
        <v>509</v>
      </c>
      <c r="E1814" s="110" t="s">
        <v>42</v>
      </c>
      <c r="F1814" s="110" t="s">
        <v>41</v>
      </c>
      <c r="G1814" s="171">
        <v>243.1</v>
      </c>
      <c r="H1814" s="171">
        <v>253.3425934587213</v>
      </c>
      <c r="I1814" s="171">
        <v>296.45434985960662</v>
      </c>
      <c r="J1814" s="171">
        <v>396.5809150867704</v>
      </c>
      <c r="K1814" s="171">
        <v>438.50703874078312</v>
      </c>
      <c r="L1814" s="171">
        <v>557.432073911609</v>
      </c>
      <c r="M1814" s="171">
        <v>685.77271440541335</v>
      </c>
      <c r="N1814" s="171">
        <v>890.45712793795985</v>
      </c>
      <c r="O1814" s="171">
        <v>1153.7625036477509</v>
      </c>
      <c r="P1814" s="171">
        <v>1492.041362597877</v>
      </c>
      <c r="Q1814" s="171">
        <v>1926.126840959726</v>
      </c>
      <c r="R1814" s="171">
        <v>2482.5861086988498</v>
      </c>
      <c r="S1814" s="171">
        <v>3195.233323913089</v>
      </c>
      <c r="T1814" s="171">
        <v>4095.8820732365862</v>
      </c>
      <c r="U1814" s="172">
        <v>0.2908656212383014</v>
      </c>
    </row>
    <row r="1815" spans="1:21" x14ac:dyDescent="0.15">
      <c r="A1815" s="110" t="s">
        <v>140</v>
      </c>
      <c r="B1815" s="110" t="s">
        <v>130</v>
      </c>
      <c r="C1815" s="110" t="s">
        <v>42</v>
      </c>
      <c r="D1815" s="110" t="s">
        <v>42</v>
      </c>
      <c r="E1815" s="110" t="s">
        <v>42</v>
      </c>
      <c r="F1815" s="110" t="s">
        <v>42</v>
      </c>
      <c r="G1815" s="171">
        <v>23.470199999999998</v>
      </c>
      <c r="H1815" s="171">
        <v>27.537238419426231</v>
      </c>
      <c r="I1815" s="171">
        <v>35.684319890508199</v>
      </c>
      <c r="J1815" s="171">
        <v>43.990902335108473</v>
      </c>
      <c r="K1815" s="171">
        <v>54.846185855471262</v>
      </c>
      <c r="L1815" s="171">
        <v>76.360558070083414</v>
      </c>
      <c r="M1815" s="171">
        <v>181.60075135714109</v>
      </c>
      <c r="N1815" s="171">
        <v>251.12195504064661</v>
      </c>
      <c r="O1815" s="171">
        <v>344.32196169826068</v>
      </c>
      <c r="P1815" s="171">
        <v>468.4478698602303</v>
      </c>
      <c r="Q1815" s="171">
        <v>623.2130746278624</v>
      </c>
      <c r="R1815" s="171">
        <v>817.39512099034084</v>
      </c>
      <c r="S1815" s="171">
        <v>1059.265415064167</v>
      </c>
      <c r="T1815" s="171">
        <v>1363.103494469412</v>
      </c>
      <c r="U1815" s="172">
        <v>0.33370181270558152</v>
      </c>
    </row>
    <row r="1816" spans="1:21" x14ac:dyDescent="0.15">
      <c r="A1816" s="110" t="s">
        <v>140</v>
      </c>
      <c r="B1816" s="110" t="s">
        <v>69</v>
      </c>
      <c r="C1816" s="110" t="s">
        <v>42</v>
      </c>
      <c r="D1816" s="110" t="s">
        <v>510</v>
      </c>
      <c r="E1816" s="110" t="s">
        <v>42</v>
      </c>
      <c r="F1816" s="110" t="s">
        <v>2</v>
      </c>
      <c r="G1816" s="171">
        <v>55.102205135673593</v>
      </c>
      <c r="H1816" s="171">
        <v>44.744707962957293</v>
      </c>
      <c r="I1816" s="171">
        <v>44.634264288278167</v>
      </c>
      <c r="J1816" s="171">
        <v>44.529934282965392</v>
      </c>
      <c r="K1816" s="171">
        <v>77.227541371450329</v>
      </c>
      <c r="L1816" s="171">
        <v>87.947727324660931</v>
      </c>
      <c r="M1816" s="171">
        <v>98.597643859824487</v>
      </c>
      <c r="N1816" s="171">
        <v>140.86677478798961</v>
      </c>
      <c r="O1816" s="171">
        <v>195.43030860763051</v>
      </c>
      <c r="P1816" s="171">
        <v>262.58793467521122</v>
      </c>
      <c r="Q1816" s="171">
        <v>351.34749048695812</v>
      </c>
      <c r="R1816" s="171">
        <v>468.31424027527191</v>
      </c>
      <c r="S1816" s="171">
        <v>622.04970485896649</v>
      </c>
      <c r="T1816" s="171">
        <v>821.79994030276589</v>
      </c>
      <c r="U1816" s="172">
        <v>0.35380801583148092</v>
      </c>
    </row>
    <row r="1817" spans="1:21" x14ac:dyDescent="0.15">
      <c r="A1817" s="110" t="s">
        <v>140</v>
      </c>
      <c r="B1817" s="110" t="s">
        <v>131</v>
      </c>
      <c r="C1817" s="110" t="s">
        <v>42</v>
      </c>
      <c r="D1817" s="110" t="s">
        <v>42</v>
      </c>
      <c r="E1817" s="110" t="s">
        <v>42</v>
      </c>
      <c r="F1817" s="110" t="s">
        <v>42</v>
      </c>
      <c r="G1817" s="171">
        <v>40.982571500000013</v>
      </c>
      <c r="H1817" s="171">
        <v>39.102878555585249</v>
      </c>
      <c r="I1817" s="171">
        <v>71.917629317793455</v>
      </c>
      <c r="J1817" s="171">
        <v>132.83932114347331</v>
      </c>
      <c r="K1817" s="171">
        <v>176.37532802975559</v>
      </c>
      <c r="L1817" s="171">
        <v>286.90236263889659</v>
      </c>
      <c r="M1817" s="171">
        <v>250.56120217142569</v>
      </c>
      <c r="N1817" s="171">
        <v>340.91296473526472</v>
      </c>
      <c r="O1817" s="171">
        <v>461.81958233357722</v>
      </c>
      <c r="P1817" s="171">
        <v>622.74744420443312</v>
      </c>
      <c r="Q1817" s="171">
        <v>816.24741906422594</v>
      </c>
      <c r="R1817" s="171">
        <v>1062.6744605039521</v>
      </c>
      <c r="S1817" s="171">
        <v>1377.051100999251</v>
      </c>
      <c r="T1817" s="171">
        <v>1772.5278149696189</v>
      </c>
      <c r="U1817" s="172">
        <v>0.32246061782284219</v>
      </c>
    </row>
    <row r="1818" spans="1:21" x14ac:dyDescent="0.15">
      <c r="A1818" s="110" t="s">
        <v>140</v>
      </c>
      <c r="B1818" s="110" t="s">
        <v>115</v>
      </c>
      <c r="C1818" s="110" t="s">
        <v>42</v>
      </c>
      <c r="D1818" s="110" t="s">
        <v>42</v>
      </c>
      <c r="E1818" s="110" t="s">
        <v>42</v>
      </c>
      <c r="F1818" s="110" t="s">
        <v>42</v>
      </c>
      <c r="G1818" s="171">
        <v>367.39935050000003</v>
      </c>
      <c r="H1818" s="171">
        <v>294.64845108786068</v>
      </c>
      <c r="I1818" s="171">
        <v>307.4341405951476</v>
      </c>
      <c r="J1818" s="171">
        <v>367.00167556372401</v>
      </c>
      <c r="K1818" s="171">
        <v>546.93747248986313</v>
      </c>
      <c r="L1818" s="171">
        <v>550.88688321988752</v>
      </c>
      <c r="M1818" s="171">
        <v>648.45397078474753</v>
      </c>
      <c r="N1818" s="171">
        <v>862.14370276961029</v>
      </c>
      <c r="O1818" s="171">
        <v>1143.551519047498</v>
      </c>
      <c r="P1818" s="171">
        <v>1513.5844094801851</v>
      </c>
      <c r="Q1818" s="171">
        <v>1999.487218742885</v>
      </c>
      <c r="R1818" s="171">
        <v>2636.7867579031008</v>
      </c>
      <c r="S1818" s="171">
        <v>3471.7260654795568</v>
      </c>
      <c r="T1818" s="171">
        <v>4449.1571531649761</v>
      </c>
      <c r="U1818" s="172">
        <v>0.31669599075091792</v>
      </c>
    </row>
    <row r="1819" spans="1:21" x14ac:dyDescent="0.15">
      <c r="A1819" s="110" t="s">
        <v>140</v>
      </c>
      <c r="B1819" s="110" t="s">
        <v>116</v>
      </c>
      <c r="C1819" s="110" t="s">
        <v>42</v>
      </c>
      <c r="D1819" s="110" t="s">
        <v>511</v>
      </c>
      <c r="E1819" s="110" t="s">
        <v>42</v>
      </c>
      <c r="F1819" s="110" t="s">
        <v>2</v>
      </c>
      <c r="G1819" s="171">
        <v>111.52504345924081</v>
      </c>
      <c r="H1819" s="171">
        <v>321.39939689218693</v>
      </c>
      <c r="I1819" s="171">
        <v>492.70540191367468</v>
      </c>
      <c r="J1819" s="171">
        <v>806.22624136927402</v>
      </c>
      <c r="K1819" s="171">
        <v>978.9826292912752</v>
      </c>
      <c r="L1819" s="171">
        <v>1123.0839102467371</v>
      </c>
      <c r="M1819" s="171">
        <v>1480.420060208982</v>
      </c>
      <c r="N1819" s="171">
        <v>1997.1812789812259</v>
      </c>
      <c r="O1819" s="171">
        <v>2686.2527058950441</v>
      </c>
      <c r="P1819" s="171">
        <v>3603.08712820665</v>
      </c>
      <c r="Q1819" s="171">
        <v>4820.5550830926613</v>
      </c>
      <c r="R1819" s="171">
        <v>6434.4519829746332</v>
      </c>
      <c r="S1819" s="171">
        <v>8570.552546396324</v>
      </c>
      <c r="T1819" s="171">
        <v>11200.5297358349</v>
      </c>
      <c r="U1819" s="172">
        <v>0.33521288464594118</v>
      </c>
    </row>
    <row r="1820" spans="1:21" x14ac:dyDescent="0.15">
      <c r="A1820" s="110" t="s">
        <v>140</v>
      </c>
      <c r="B1820" s="110" t="s">
        <v>128</v>
      </c>
      <c r="C1820" s="110" t="s">
        <v>42</v>
      </c>
      <c r="D1820" s="110" t="s">
        <v>510</v>
      </c>
      <c r="E1820" s="110" t="s">
        <v>42</v>
      </c>
      <c r="F1820" s="110" t="s">
        <v>2</v>
      </c>
      <c r="G1820" s="171">
        <v>1.1042083510815921</v>
      </c>
      <c r="H1820" s="171">
        <v>1.101489536777049</v>
      </c>
      <c r="I1820" s="171">
        <v>1.098770722472507</v>
      </c>
      <c r="J1820" s="171">
        <v>1.09620240960478</v>
      </c>
      <c r="K1820" s="171">
        <v>18.590073961579328</v>
      </c>
      <c r="L1820" s="171">
        <v>23.99903253631193</v>
      </c>
      <c r="M1820" s="171">
        <v>23.936220398094711</v>
      </c>
      <c r="N1820" s="171">
        <v>32.228480569808418</v>
      </c>
      <c r="O1820" s="171">
        <v>41.550795638444079</v>
      </c>
      <c r="P1820" s="171">
        <v>53.44552875071907</v>
      </c>
      <c r="Q1820" s="171">
        <v>68.600849877322503</v>
      </c>
      <c r="R1820" s="171">
        <v>87.886896735472433</v>
      </c>
      <c r="S1820" s="171">
        <v>112.4011954576675</v>
      </c>
      <c r="T1820" s="171">
        <v>143.05928234514079</v>
      </c>
      <c r="U1820" s="172">
        <v>0.29099013561691961</v>
      </c>
    </row>
    <row r="1821" spans="1:21" x14ac:dyDescent="0.15">
      <c r="A1821" s="110" t="s">
        <v>140</v>
      </c>
      <c r="B1821" s="110" t="s">
        <v>230</v>
      </c>
      <c r="C1821" s="110" t="s">
        <v>42</v>
      </c>
      <c r="D1821" s="110" t="s">
        <v>515</v>
      </c>
      <c r="E1821" s="110" t="s">
        <v>42</v>
      </c>
      <c r="F1821" s="110" t="s">
        <v>18</v>
      </c>
      <c r="G1821" s="171">
        <v>11.042083510815919</v>
      </c>
      <c r="H1821" s="171">
        <v>11.014895367770491</v>
      </c>
      <c r="I1821" s="171">
        <v>10.987707224725071</v>
      </c>
      <c r="J1821" s="171">
        <v>21.924048192095601</v>
      </c>
      <c r="K1821" s="171">
        <v>27.338344061146081</v>
      </c>
      <c r="L1821" s="171">
        <v>32.725953458607179</v>
      </c>
      <c r="M1821" s="171">
        <v>38.080350633332493</v>
      </c>
      <c r="N1821" s="171">
        <v>53.106781249374073</v>
      </c>
      <c r="O1821" s="171">
        <v>73.967874573791121</v>
      </c>
      <c r="P1821" s="171">
        <v>102.66819107433589</v>
      </c>
      <c r="Q1821" s="171">
        <v>142.07802152925839</v>
      </c>
      <c r="R1821" s="171">
        <v>196.03899922794361</v>
      </c>
      <c r="S1821" s="171">
        <v>263.73481357663348</v>
      </c>
      <c r="T1821" s="171">
        <v>342.987483402941</v>
      </c>
      <c r="U1821" s="172">
        <v>0.36888886383637209</v>
      </c>
    </row>
    <row r="1822" spans="1:21" x14ac:dyDescent="0.15">
      <c r="A1822" s="110" t="s">
        <v>140</v>
      </c>
      <c r="B1822" s="110" t="s">
        <v>51</v>
      </c>
      <c r="C1822" s="110" t="s">
        <v>42</v>
      </c>
      <c r="D1822" s="110" t="s">
        <v>511</v>
      </c>
      <c r="E1822" s="110" t="s">
        <v>42</v>
      </c>
      <c r="F1822" s="110" t="s">
        <v>2</v>
      </c>
      <c r="G1822" s="171">
        <v>0.34230458883529341</v>
      </c>
      <c r="H1822" s="171">
        <v>0.34146175640088527</v>
      </c>
      <c r="I1822" s="171">
        <v>0.34061892396647708</v>
      </c>
      <c r="J1822" s="171">
        <v>10.9620240960478</v>
      </c>
      <c r="K1822" s="171">
        <v>10.93533762445843</v>
      </c>
      <c r="L1822" s="171">
        <v>10.90865115286906</v>
      </c>
      <c r="M1822" s="171">
        <v>10.880100180952139</v>
      </c>
      <c r="N1822" s="171">
        <v>13.49895001699061</v>
      </c>
      <c r="O1822" s="171">
        <v>16.68685770640041</v>
      </c>
      <c r="P1822" s="171">
        <v>20.55650350206562</v>
      </c>
      <c r="Q1822" s="171">
        <v>25.243128591390789</v>
      </c>
      <c r="R1822" s="171">
        <v>30.90784472228928</v>
      </c>
      <c r="S1822" s="171">
        <v>37.743327747408749</v>
      </c>
      <c r="T1822" s="171">
        <v>45.866233205050953</v>
      </c>
      <c r="U1822" s="172">
        <v>0.2281905177587826</v>
      </c>
    </row>
    <row r="1823" spans="1:21" x14ac:dyDescent="0.15">
      <c r="A1823" s="110" t="s">
        <v>140</v>
      </c>
      <c r="B1823" s="110" t="s">
        <v>52</v>
      </c>
      <c r="C1823" s="110" t="s">
        <v>42</v>
      </c>
      <c r="D1823" s="110" t="s">
        <v>42</v>
      </c>
      <c r="E1823" s="110" t="s">
        <v>42</v>
      </c>
      <c r="F1823" s="110" t="s">
        <v>42</v>
      </c>
      <c r="G1823" s="171">
        <v>0</v>
      </c>
      <c r="H1823" s="171">
        <v>11.014895367770491</v>
      </c>
      <c r="I1823" s="171">
        <v>10.979790735540989</v>
      </c>
      <c r="J1823" s="171">
        <v>21.91054779484919</v>
      </c>
      <c r="K1823" s="171">
        <v>21.870675248916861</v>
      </c>
      <c r="L1823" s="171">
        <v>21.817302305738121</v>
      </c>
      <c r="M1823" s="171">
        <v>21.760200361904278</v>
      </c>
      <c r="N1823" s="171">
        <v>28.93099673723524</v>
      </c>
      <c r="O1823" s="171">
        <v>38.374212048573732</v>
      </c>
      <c r="P1823" s="171">
        <v>50.791423136918972</v>
      </c>
      <c r="Q1823" s="171">
        <v>67.096886534996145</v>
      </c>
      <c r="R1823" s="171">
        <v>88.482777110842306</v>
      </c>
      <c r="S1823" s="171">
        <v>116.500874680522</v>
      </c>
      <c r="T1823" s="171">
        <v>151.4334409754139</v>
      </c>
      <c r="U1823" s="172">
        <v>0.31936681760503371</v>
      </c>
    </row>
    <row r="1824" spans="1:21" x14ac:dyDescent="0.15">
      <c r="A1824" s="110" t="s">
        <v>140</v>
      </c>
      <c r="B1824" s="110" t="s">
        <v>81</v>
      </c>
      <c r="C1824" s="110" t="s">
        <v>42</v>
      </c>
      <c r="D1824" s="110" t="s">
        <v>509</v>
      </c>
      <c r="E1824" s="110" t="s">
        <v>42</v>
      </c>
      <c r="F1824" s="110" t="s">
        <v>41</v>
      </c>
      <c r="G1824" s="171">
        <v>146.81582499999999</v>
      </c>
      <c r="H1824" s="171">
        <v>169.5544873751648</v>
      </c>
      <c r="I1824" s="171">
        <v>193.486711384769</v>
      </c>
      <c r="J1824" s="171">
        <v>228.9222823811393</v>
      </c>
      <c r="K1824" s="171">
        <v>249.2846536958038</v>
      </c>
      <c r="L1824" s="171">
        <v>296.07901368510812</v>
      </c>
      <c r="M1824" s="171">
        <v>382.23871034056299</v>
      </c>
      <c r="N1824" s="171">
        <v>496.38825501739728</v>
      </c>
      <c r="O1824" s="171">
        <v>643.23093401095423</v>
      </c>
      <c r="P1824" s="171">
        <v>831.8794366264226</v>
      </c>
      <c r="Q1824" s="171">
        <v>1073.939739903152</v>
      </c>
      <c r="R1824" s="171">
        <v>1384.2076961856669</v>
      </c>
      <c r="S1824" s="171">
        <v>1781.5097999107529</v>
      </c>
      <c r="T1824" s="171">
        <v>2283.5618090877838</v>
      </c>
      <c r="U1824" s="172">
        <v>0.29091269580999879</v>
      </c>
    </row>
    <row r="1825" spans="1:21" x14ac:dyDescent="0.15">
      <c r="A1825" s="110" t="s">
        <v>140</v>
      </c>
      <c r="B1825" s="110" t="s">
        <v>100</v>
      </c>
      <c r="C1825" s="110" t="s">
        <v>42</v>
      </c>
      <c r="D1825" s="110" t="s">
        <v>44</v>
      </c>
      <c r="E1825" s="110" t="s">
        <v>42</v>
      </c>
      <c r="F1825" s="110" t="s">
        <v>44</v>
      </c>
      <c r="G1825" s="171">
        <v>60.93</v>
      </c>
      <c r="H1825" s="171">
        <v>82.766715258278694</v>
      </c>
      <c r="I1825" s="171">
        <v>82.503430516557387</v>
      </c>
      <c r="J1825" s="171">
        <v>104.2301020255337</v>
      </c>
      <c r="K1825" s="171">
        <v>109.5083762445843</v>
      </c>
      <c r="L1825" s="171">
        <v>131.05881383442869</v>
      </c>
      <c r="M1825" s="171">
        <v>175.08160289523431</v>
      </c>
      <c r="N1825" s="171">
        <v>238.2159526155811</v>
      </c>
      <c r="O1825" s="171">
        <v>323.26458259621461</v>
      </c>
      <c r="P1825" s="171">
        <v>437.63463550213612</v>
      </c>
      <c r="Q1825" s="171">
        <v>591.190682705776</v>
      </c>
      <c r="R1825" s="171">
        <v>797.07526966790647</v>
      </c>
      <c r="S1825" s="171">
        <v>1072.7688751106671</v>
      </c>
      <c r="T1825" s="171">
        <v>1436.827049119142</v>
      </c>
      <c r="U1825" s="172">
        <v>0.35081182709982861</v>
      </c>
    </row>
    <row r="1826" spans="1:21" x14ac:dyDescent="0.15">
      <c r="A1826" s="110" t="s">
        <v>140</v>
      </c>
      <c r="B1826" s="110" t="s">
        <v>238</v>
      </c>
      <c r="C1826" s="110" t="s">
        <v>42</v>
      </c>
      <c r="D1826" s="110" t="s">
        <v>42</v>
      </c>
      <c r="E1826" s="110" t="s">
        <v>42</v>
      </c>
      <c r="F1826" s="110" t="s">
        <v>42</v>
      </c>
      <c r="G1826" s="171">
        <v>11.05</v>
      </c>
      <c r="H1826" s="171">
        <v>11.014895367770491</v>
      </c>
      <c r="I1826" s="171">
        <v>10.979790735540989</v>
      </c>
      <c r="J1826" s="171">
        <v>32.865821692273791</v>
      </c>
      <c r="K1826" s="171">
        <v>32.806012873375288</v>
      </c>
      <c r="L1826" s="171">
        <v>38.180279035041707</v>
      </c>
      <c r="M1826" s="171">
        <v>43.520400723808557</v>
      </c>
      <c r="N1826" s="171">
        <v>61.09848961429001</v>
      </c>
      <c r="O1826" s="171">
        <v>85.356183073658769</v>
      </c>
      <c r="P1826" s="171">
        <v>118.7281193027123</v>
      </c>
      <c r="Q1826" s="171">
        <v>164.47586183251181</v>
      </c>
      <c r="R1826" s="171">
        <v>227.01501226371121</v>
      </c>
      <c r="S1826" s="171">
        <v>312.27122767607591</v>
      </c>
      <c r="T1826" s="171">
        <v>417.81265692986699</v>
      </c>
      <c r="U1826" s="172">
        <v>0.38142387649610948</v>
      </c>
    </row>
    <row r="1827" spans="1:21" x14ac:dyDescent="0.15">
      <c r="A1827" s="110" t="s">
        <v>81</v>
      </c>
      <c r="B1827" s="110" t="s">
        <v>428</v>
      </c>
      <c r="C1827" s="110" t="s">
        <v>509</v>
      </c>
      <c r="D1827" s="110" t="s">
        <v>42</v>
      </c>
      <c r="E1827" s="110" t="s">
        <v>41</v>
      </c>
      <c r="F1827" s="110" t="s">
        <v>42</v>
      </c>
      <c r="G1827" s="171">
        <v>0</v>
      </c>
      <c r="H1827" s="171">
        <v>1.101489536777049</v>
      </c>
      <c r="I1827" s="171">
        <v>1.097979073554098</v>
      </c>
      <c r="J1827" s="171">
        <v>1.09552738974246</v>
      </c>
      <c r="K1827" s="171">
        <v>1.093533762445843</v>
      </c>
      <c r="L1827" s="171">
        <v>0.98177860375821546</v>
      </c>
      <c r="M1827" s="171">
        <v>0.97920901628569268</v>
      </c>
      <c r="N1827" s="171">
        <v>1.181875918320052</v>
      </c>
      <c r="O1827" s="171">
        <v>1.421979923816332</v>
      </c>
      <c r="P1827" s="171">
        <v>1.706194974540159</v>
      </c>
      <c r="Q1827" s="171">
        <v>2.041851550125219</v>
      </c>
      <c r="R1827" s="171">
        <v>2.437647039542334</v>
      </c>
      <c r="S1827" s="171">
        <v>2.90457235467714</v>
      </c>
      <c r="T1827" s="171">
        <v>3.445740714006976</v>
      </c>
      <c r="U1827" s="172">
        <v>0.19690083541166989</v>
      </c>
    </row>
    <row r="1828" spans="1:21" x14ac:dyDescent="0.15">
      <c r="A1828" s="110" t="s">
        <v>81</v>
      </c>
      <c r="B1828" s="110" t="s">
        <v>123</v>
      </c>
      <c r="C1828" s="110" t="s">
        <v>509</v>
      </c>
      <c r="D1828" s="110" t="s">
        <v>514</v>
      </c>
      <c r="E1828" s="110" t="s">
        <v>41</v>
      </c>
      <c r="F1828" s="110" t="s">
        <v>18</v>
      </c>
      <c r="G1828" s="171">
        <v>44.16833404326367</v>
      </c>
      <c r="H1828" s="171">
        <v>44.05958147108197</v>
      </c>
      <c r="I1828" s="171">
        <v>65.926243348350411</v>
      </c>
      <c r="J1828" s="171">
        <v>65.927144576286821</v>
      </c>
      <c r="K1828" s="171">
        <v>66.234025746750589</v>
      </c>
      <c r="L1828" s="171">
        <v>88.269209222952483</v>
      </c>
      <c r="M1828" s="171">
        <v>108.8010018095214</v>
      </c>
      <c r="N1828" s="171">
        <v>153.43160320985959</v>
      </c>
      <c r="O1828" s="171">
        <v>214.8979281930589</v>
      </c>
      <c r="P1828" s="171">
        <v>299.21332596458711</v>
      </c>
      <c r="Q1828" s="171">
        <v>414.50202039547878</v>
      </c>
      <c r="R1828" s="171">
        <v>571.68341583984716</v>
      </c>
      <c r="S1828" s="171">
        <v>767.94083182523866</v>
      </c>
      <c r="T1828" s="171">
        <v>997.23028415765179</v>
      </c>
      <c r="U1828" s="172">
        <v>0.37230863142910331</v>
      </c>
    </row>
    <row r="1829" spans="1:21" x14ac:dyDescent="0.15">
      <c r="A1829" s="110" t="s">
        <v>81</v>
      </c>
      <c r="B1829" s="110" t="s">
        <v>158</v>
      </c>
      <c r="C1829" s="110" t="s">
        <v>509</v>
      </c>
      <c r="D1829" s="110" t="s">
        <v>515</v>
      </c>
      <c r="E1829" s="110" t="s">
        <v>41</v>
      </c>
      <c r="F1829" s="110" t="s">
        <v>18</v>
      </c>
      <c r="G1829" s="171">
        <v>12.30419365610217</v>
      </c>
      <c r="H1829" s="171">
        <v>13.3759381898521</v>
      </c>
      <c r="I1829" s="171">
        <v>6.7991932306598724</v>
      </c>
      <c r="J1829" s="171">
        <v>7.4410219563972486</v>
      </c>
      <c r="K1829" s="171">
        <v>146.0844428100057</v>
      </c>
      <c r="L1829" s="171">
        <v>236.68539894544929</v>
      </c>
      <c r="M1829" s="171">
        <v>237.089262279997</v>
      </c>
      <c r="N1829" s="171">
        <v>336.1814346085888</v>
      </c>
      <c r="O1829" s="171">
        <v>471.5058131772135</v>
      </c>
      <c r="P1829" s="171">
        <v>643.58321460254479</v>
      </c>
      <c r="Q1829" s="171">
        <v>876.29820001293842</v>
      </c>
      <c r="R1829" s="171">
        <v>1190.493112132702</v>
      </c>
      <c r="S1829" s="171">
        <v>1610.557890376924</v>
      </c>
      <c r="T1829" s="171">
        <v>2169.8403537973441</v>
      </c>
      <c r="U1829" s="172">
        <v>0.37201675118434058</v>
      </c>
    </row>
    <row r="1830" spans="1:21" x14ac:dyDescent="0.15">
      <c r="A1830" s="110" t="s">
        <v>81</v>
      </c>
      <c r="B1830" s="110" t="s">
        <v>134</v>
      </c>
      <c r="C1830" s="110" t="s">
        <v>509</v>
      </c>
      <c r="D1830" s="110" t="s">
        <v>509</v>
      </c>
      <c r="E1830" s="110" t="s">
        <v>41</v>
      </c>
      <c r="F1830" s="110" t="s">
        <v>41</v>
      </c>
      <c r="G1830" s="171">
        <v>0.34230458883529341</v>
      </c>
      <c r="H1830" s="171">
        <v>0.34146175640088527</v>
      </c>
      <c r="I1830" s="171">
        <v>0.34061892396647708</v>
      </c>
      <c r="J1830" s="171">
        <v>1.09620240960478</v>
      </c>
      <c r="K1830" s="171">
        <v>1.093533762445843</v>
      </c>
      <c r="L1830" s="171">
        <v>2.181730230573812</v>
      </c>
      <c r="M1830" s="171">
        <v>2.1760200361904278</v>
      </c>
      <c r="N1830" s="171">
        <v>2.8016353315974771</v>
      </c>
      <c r="O1830" s="171">
        <v>3.6021686974402809</v>
      </c>
      <c r="P1830" s="171">
        <v>4.5326997946484493</v>
      </c>
      <c r="Q1830" s="171">
        <v>5.523778242139219</v>
      </c>
      <c r="R1830" s="171">
        <v>6.7247126824321892</v>
      </c>
      <c r="S1830" s="171">
        <v>8.1788704441634561</v>
      </c>
      <c r="T1830" s="171">
        <v>9.9082373965023827</v>
      </c>
      <c r="U1830" s="172">
        <v>0.24178853203404849</v>
      </c>
    </row>
    <row r="1831" spans="1:21" x14ac:dyDescent="0.15">
      <c r="A1831" s="110" t="s">
        <v>81</v>
      </c>
      <c r="B1831" s="110" t="s">
        <v>129</v>
      </c>
      <c r="C1831" s="110" t="s">
        <v>509</v>
      </c>
      <c r="D1831" s="110" t="s">
        <v>42</v>
      </c>
      <c r="E1831" s="110" t="s">
        <v>41</v>
      </c>
      <c r="F1831" s="110" t="s">
        <v>42</v>
      </c>
      <c r="G1831" s="171">
        <v>55.25</v>
      </c>
      <c r="H1831" s="171">
        <v>71.596819890508201</v>
      </c>
      <c r="I1831" s="171">
        <v>86.740346810773787</v>
      </c>
      <c r="J1831" s="171">
        <v>41.630040810213472</v>
      </c>
      <c r="K1831" s="171">
        <v>51.396086834954623</v>
      </c>
      <c r="L1831" s="171">
        <v>70.906232493648886</v>
      </c>
      <c r="M1831" s="171">
        <v>103.3609517190453</v>
      </c>
      <c r="N1831" s="171">
        <v>136.93139627798101</v>
      </c>
      <c r="O1831" s="171">
        <v>180.9301585587167</v>
      </c>
      <c r="P1831" s="171">
        <v>230.22163339004061</v>
      </c>
      <c r="Q1831" s="171">
        <v>287.19609495867599</v>
      </c>
      <c r="R1831" s="171">
        <v>357.57308330728762</v>
      </c>
      <c r="S1831" s="171">
        <v>444.45639538231927</v>
      </c>
      <c r="T1831" s="171">
        <v>550.08138612228561</v>
      </c>
      <c r="U1831" s="172">
        <v>0.26976791799541799</v>
      </c>
    </row>
    <row r="1832" spans="1:21" x14ac:dyDescent="0.15">
      <c r="A1832" s="110" t="s">
        <v>81</v>
      </c>
      <c r="B1832" s="110" t="s">
        <v>164</v>
      </c>
      <c r="C1832" s="110" t="s">
        <v>509</v>
      </c>
      <c r="D1832" s="110" t="s">
        <v>510</v>
      </c>
      <c r="E1832" s="110" t="s">
        <v>41</v>
      </c>
      <c r="F1832" s="110" t="s">
        <v>2</v>
      </c>
      <c r="G1832" s="171">
        <v>33.126250532447749</v>
      </c>
      <c r="H1832" s="171">
        <v>28.638727956203279</v>
      </c>
      <c r="I1832" s="171">
        <v>29.66680950675768</v>
      </c>
      <c r="J1832" s="171">
        <v>50.425310841819893</v>
      </c>
      <c r="K1832" s="171">
        <v>45.92841802272541</v>
      </c>
      <c r="L1832" s="171">
        <v>45.816334842050047</v>
      </c>
      <c r="M1832" s="171">
        <v>80.512741339045846</v>
      </c>
      <c r="N1832" s="171">
        <v>105.5443145382103</v>
      </c>
      <c r="O1832" s="171">
        <v>134.14964903952301</v>
      </c>
      <c r="P1832" s="171">
        <v>169.9476014534161</v>
      </c>
      <c r="Q1832" s="171">
        <v>214.6633065991104</v>
      </c>
      <c r="R1832" s="171">
        <v>270.40706343064898</v>
      </c>
      <c r="S1832" s="171">
        <v>339.78077497506348</v>
      </c>
      <c r="T1832" s="171">
        <v>425.04929049799529</v>
      </c>
      <c r="U1832" s="172">
        <v>0.26830865034273121</v>
      </c>
    </row>
    <row r="1833" spans="1:21" x14ac:dyDescent="0.15">
      <c r="A1833" s="110" t="s">
        <v>81</v>
      </c>
      <c r="B1833" s="110" t="s">
        <v>135</v>
      </c>
      <c r="C1833" s="110" t="s">
        <v>509</v>
      </c>
      <c r="D1833" s="110" t="s">
        <v>509</v>
      </c>
      <c r="E1833" s="110" t="s">
        <v>41</v>
      </c>
      <c r="F1833" s="110" t="s">
        <v>41</v>
      </c>
      <c r="G1833" s="171">
        <v>1328.3777882907591</v>
      </c>
      <c r="H1833" s="171">
        <v>1446.0133580855911</v>
      </c>
      <c r="I1833" s="171">
        <v>1439.518190269509</v>
      </c>
      <c r="J1833" s="171">
        <v>1507.6418018341251</v>
      </c>
      <c r="K1833" s="171">
        <v>2094.573728770747</v>
      </c>
      <c r="L1833" s="171">
        <v>2268.425926085622</v>
      </c>
      <c r="M1833" s="171">
        <v>3082.3542529694801</v>
      </c>
      <c r="N1833" s="171">
        <v>3858.2117544817802</v>
      </c>
      <c r="O1833" s="171">
        <v>4811.2597364989906</v>
      </c>
      <c r="P1833" s="171">
        <v>6017.7710488490156</v>
      </c>
      <c r="Q1833" s="171">
        <v>7639.0121295323179</v>
      </c>
      <c r="R1833" s="171">
        <v>9636.7316626542415</v>
      </c>
      <c r="S1833" s="171">
        <v>12081.380391596669</v>
      </c>
      <c r="T1833" s="171">
        <v>15035.29958113811</v>
      </c>
      <c r="U1833" s="172">
        <v>0.25406054699960201</v>
      </c>
    </row>
    <row r="1834" spans="1:21" x14ac:dyDescent="0.15">
      <c r="A1834" s="110" t="s">
        <v>81</v>
      </c>
      <c r="B1834" s="110" t="s">
        <v>168</v>
      </c>
      <c r="C1834" s="110" t="s">
        <v>509</v>
      </c>
      <c r="D1834" s="110" t="s">
        <v>515</v>
      </c>
      <c r="E1834" s="110" t="s">
        <v>41</v>
      </c>
      <c r="F1834" s="110" t="s">
        <v>18</v>
      </c>
      <c r="G1834" s="171">
        <v>18.90846380392118</v>
      </c>
      <c r="H1834" s="171">
        <v>21.58919492083017</v>
      </c>
      <c r="I1834" s="171">
        <v>27.02975977282367</v>
      </c>
      <c r="J1834" s="171">
        <v>35.252773290480128</v>
      </c>
      <c r="K1834" s="171">
        <v>49.382891178291828</v>
      </c>
      <c r="L1834" s="171">
        <v>81.98833119984856</v>
      </c>
      <c r="M1834" s="171">
        <v>98.093895221446388</v>
      </c>
      <c r="N1834" s="171">
        <v>142.0936350597143</v>
      </c>
      <c r="O1834" s="171">
        <v>204.98349291990519</v>
      </c>
      <c r="P1834" s="171">
        <v>294.29572146363222</v>
      </c>
      <c r="Q1834" s="171">
        <v>421.33052708999429</v>
      </c>
      <c r="R1834" s="171">
        <v>601.56852744833179</v>
      </c>
      <c r="S1834" s="171">
        <v>856.6900044667783</v>
      </c>
      <c r="T1834" s="171">
        <v>1166.1866439845439</v>
      </c>
      <c r="U1834" s="172">
        <v>0.42426053460647251</v>
      </c>
    </row>
    <row r="1835" spans="1:21" x14ac:dyDescent="0.15">
      <c r="A1835" s="110" t="s">
        <v>81</v>
      </c>
      <c r="B1835" s="110" t="s">
        <v>169</v>
      </c>
      <c r="C1835" s="110" t="s">
        <v>509</v>
      </c>
      <c r="D1835" s="110" t="s">
        <v>510</v>
      </c>
      <c r="E1835" s="110" t="s">
        <v>41</v>
      </c>
      <c r="F1835" s="110" t="s">
        <v>2</v>
      </c>
      <c r="G1835" s="171">
        <v>3.864729228785571</v>
      </c>
      <c r="H1835" s="171">
        <v>3.4388503338179479</v>
      </c>
      <c r="I1835" s="171">
        <v>4.1137975849370649</v>
      </c>
      <c r="J1835" s="171">
        <v>7.6734168672334624</v>
      </c>
      <c r="K1835" s="171">
        <v>8.7482700995667457</v>
      </c>
      <c r="L1835" s="171">
        <v>13.090381383442869</v>
      </c>
      <c r="M1835" s="171">
        <v>13.056120217142571</v>
      </c>
      <c r="N1835" s="171">
        <v>16.5750579191889</v>
      </c>
      <c r="O1835" s="171">
        <v>20.483319241990209</v>
      </c>
      <c r="P1835" s="171">
        <v>25.334344271406572</v>
      </c>
      <c r="Q1835" s="171">
        <v>31.296633824722988</v>
      </c>
      <c r="R1835" s="171">
        <v>38.67744520209996</v>
      </c>
      <c r="S1835" s="171">
        <v>47.846406224052593</v>
      </c>
      <c r="T1835" s="171">
        <v>58.939570680941188</v>
      </c>
      <c r="U1835" s="172">
        <v>0.24026149573575961</v>
      </c>
    </row>
    <row r="1836" spans="1:21" x14ac:dyDescent="0.15">
      <c r="A1836" s="110" t="s">
        <v>81</v>
      </c>
      <c r="B1836" s="110" t="s">
        <v>159</v>
      </c>
      <c r="C1836" s="110" t="s">
        <v>509</v>
      </c>
      <c r="D1836" s="110" t="s">
        <v>515</v>
      </c>
      <c r="E1836" s="110" t="s">
        <v>41</v>
      </c>
      <c r="F1836" s="110" t="s">
        <v>18</v>
      </c>
      <c r="G1836" s="171">
        <v>22.084167021631831</v>
      </c>
      <c r="H1836" s="171">
        <v>10.926776204828331</v>
      </c>
      <c r="I1836" s="171">
        <v>10.987707224725071</v>
      </c>
      <c r="J1836" s="171">
        <v>21.924048192095601</v>
      </c>
      <c r="K1836" s="171">
        <v>32.806012873375288</v>
      </c>
      <c r="L1836" s="171">
        <v>43.634604611476242</v>
      </c>
      <c r="M1836" s="171">
        <v>54.400500904760698</v>
      </c>
      <c r="N1836" s="171">
        <v>79.500009482833121</v>
      </c>
      <c r="O1836" s="171">
        <v>115.6003446841416</v>
      </c>
      <c r="P1836" s="171">
        <v>165.02171351657441</v>
      </c>
      <c r="Q1836" s="171">
        <v>234.84629080803211</v>
      </c>
      <c r="R1836" s="171">
        <v>333.24598926509202</v>
      </c>
      <c r="S1836" s="171">
        <v>461.01918087974559</v>
      </c>
      <c r="T1836" s="171">
        <v>616.28432107834067</v>
      </c>
      <c r="U1836" s="172">
        <v>0.41448025236305841</v>
      </c>
    </row>
    <row r="1837" spans="1:21" x14ac:dyDescent="0.15">
      <c r="A1837" s="110" t="s">
        <v>81</v>
      </c>
      <c r="B1837" s="110" t="s">
        <v>137</v>
      </c>
      <c r="C1837" s="110" t="s">
        <v>509</v>
      </c>
      <c r="D1837" s="110" t="s">
        <v>516</v>
      </c>
      <c r="E1837" s="110" t="s">
        <v>41</v>
      </c>
      <c r="F1837" s="110" t="s">
        <v>108</v>
      </c>
      <c r="G1837" s="171">
        <v>121.55</v>
      </c>
      <c r="H1837" s="171">
        <v>44.05958147108197</v>
      </c>
      <c r="I1837" s="171">
        <v>43.919162942163943</v>
      </c>
      <c r="J1837" s="171">
        <v>43.821095589698388</v>
      </c>
      <c r="K1837" s="171">
        <v>21.870675248916861</v>
      </c>
      <c r="L1837" s="171">
        <v>1.090865115286906</v>
      </c>
      <c r="M1837" s="171">
        <v>1.0880100180952139</v>
      </c>
      <c r="N1837" s="171">
        <v>1.3858902241583639</v>
      </c>
      <c r="O1837" s="171">
        <v>1.8175169002595439</v>
      </c>
      <c r="P1837" s="171">
        <v>2.4022616847812679</v>
      </c>
      <c r="Q1837" s="171">
        <v>3.160562879976343</v>
      </c>
      <c r="R1837" s="171">
        <v>4.1413957545086273</v>
      </c>
      <c r="S1837" s="171">
        <v>5.4064507748121402</v>
      </c>
      <c r="T1837" s="171">
        <v>7.0216961914918103</v>
      </c>
      <c r="U1837" s="172">
        <v>0.30522991836339769</v>
      </c>
    </row>
    <row r="1838" spans="1:21" x14ac:dyDescent="0.15">
      <c r="A1838" s="110" t="s">
        <v>81</v>
      </c>
      <c r="B1838" s="110" t="s">
        <v>172</v>
      </c>
      <c r="C1838" s="110" t="s">
        <v>509</v>
      </c>
      <c r="D1838" s="110" t="s">
        <v>515</v>
      </c>
      <c r="E1838" s="110" t="s">
        <v>41</v>
      </c>
      <c r="F1838" s="110" t="s">
        <v>18</v>
      </c>
      <c r="G1838" s="171">
        <v>11.042083510815919</v>
      </c>
      <c r="H1838" s="171">
        <v>15.42085351487869</v>
      </c>
      <c r="I1838" s="171">
        <v>23.623570533158901</v>
      </c>
      <c r="J1838" s="171">
        <v>30.14556626413146</v>
      </c>
      <c r="K1838" s="171">
        <v>18.590073961579328</v>
      </c>
      <c r="L1838" s="171">
        <v>42.543739496189332</v>
      </c>
      <c r="M1838" s="171">
        <v>42.432390705713352</v>
      </c>
      <c r="N1838" s="171">
        <v>60.149862602363392</v>
      </c>
      <c r="O1838" s="171">
        <v>85.068649941757386</v>
      </c>
      <c r="P1838" s="171">
        <v>120.040848644012</v>
      </c>
      <c r="Q1838" s="171">
        <v>169.01984867317191</v>
      </c>
      <c r="R1838" s="171">
        <v>237.46696101780509</v>
      </c>
      <c r="S1838" s="171">
        <v>325.51540178784762</v>
      </c>
      <c r="T1838" s="171">
        <v>431.22688241618221</v>
      </c>
      <c r="U1838" s="172">
        <v>0.39270242629437552</v>
      </c>
    </row>
    <row r="1839" spans="1:21" x14ac:dyDescent="0.15">
      <c r="A1839" s="110" t="s">
        <v>81</v>
      </c>
      <c r="B1839" s="110" t="s">
        <v>173</v>
      </c>
      <c r="C1839" s="110" t="s">
        <v>509</v>
      </c>
      <c r="D1839" s="110" t="s">
        <v>515</v>
      </c>
      <c r="E1839" s="110" t="s">
        <v>41</v>
      </c>
      <c r="F1839" s="110" t="s">
        <v>18</v>
      </c>
      <c r="G1839" s="171">
        <v>4.5493384064561582</v>
      </c>
      <c r="H1839" s="171">
        <v>6.3633050539610139</v>
      </c>
      <c r="I1839" s="171">
        <v>10.987707224725071</v>
      </c>
      <c r="J1839" s="171">
        <v>9.098479999719677</v>
      </c>
      <c r="K1839" s="171">
        <v>9.295036980789666</v>
      </c>
      <c r="L1839" s="171">
        <v>3.2725953458607182</v>
      </c>
      <c r="M1839" s="171">
        <v>4.3520400723808574</v>
      </c>
      <c r="N1839" s="171">
        <v>6.5962650617466716</v>
      </c>
      <c r="O1839" s="171">
        <v>9.8577762548911334</v>
      </c>
      <c r="P1839" s="171">
        <v>14.73381297932457</v>
      </c>
      <c r="Q1839" s="171">
        <v>21.9635181950058</v>
      </c>
      <c r="R1839" s="171">
        <v>32.642914967394127</v>
      </c>
      <c r="S1839" s="171">
        <v>47.317593413005874</v>
      </c>
      <c r="T1839" s="171">
        <v>66.233532521696205</v>
      </c>
      <c r="U1839" s="172">
        <v>0.47540804615013332</v>
      </c>
    </row>
    <row r="1840" spans="1:21" x14ac:dyDescent="0.15">
      <c r="A1840" s="110" t="s">
        <v>81</v>
      </c>
      <c r="B1840" s="110" t="s">
        <v>141</v>
      </c>
      <c r="C1840" s="110" t="s">
        <v>509</v>
      </c>
      <c r="D1840" s="110" t="s">
        <v>511</v>
      </c>
      <c r="E1840" s="110" t="s">
        <v>41</v>
      </c>
      <c r="F1840" s="110" t="s">
        <v>2</v>
      </c>
      <c r="G1840" s="171">
        <v>1.1042083510815921</v>
      </c>
      <c r="H1840" s="171">
        <v>1.101489536777049</v>
      </c>
      <c r="I1840" s="171">
        <v>1.098770722472507</v>
      </c>
      <c r="J1840" s="171">
        <v>1.09620240960478</v>
      </c>
      <c r="K1840" s="171">
        <v>1.093533762445843</v>
      </c>
      <c r="L1840" s="171">
        <v>1.090865115286906</v>
      </c>
      <c r="M1840" s="171">
        <v>1.0880100180952139</v>
      </c>
      <c r="N1840" s="171">
        <v>1.475774802953709</v>
      </c>
      <c r="O1840" s="171">
        <v>1.9720327978562371</v>
      </c>
      <c r="P1840" s="171">
        <v>2.6312135517303759</v>
      </c>
      <c r="Q1840" s="171">
        <v>3.447711540916079</v>
      </c>
      <c r="R1840" s="171">
        <v>4.5127918514329117</v>
      </c>
      <c r="S1840" s="171">
        <v>5.9010117672205418</v>
      </c>
      <c r="T1840" s="171">
        <v>7.6764651391274086</v>
      </c>
      <c r="U1840" s="172">
        <v>0.32196008123666608</v>
      </c>
    </row>
    <row r="1841" spans="1:21" x14ac:dyDescent="0.15">
      <c r="A1841" s="110" t="s">
        <v>81</v>
      </c>
      <c r="B1841" s="110" t="s">
        <v>174</v>
      </c>
      <c r="C1841" s="110" t="s">
        <v>509</v>
      </c>
      <c r="D1841" s="110" t="s">
        <v>515</v>
      </c>
      <c r="E1841" s="110" t="s">
        <v>41</v>
      </c>
      <c r="F1841" s="110" t="s">
        <v>18</v>
      </c>
      <c r="G1841" s="171">
        <v>28.066767867791899</v>
      </c>
      <c r="H1841" s="171">
        <v>46.262560544636067</v>
      </c>
      <c r="I1841" s="171">
        <v>74.716409128130465</v>
      </c>
      <c r="J1841" s="171">
        <v>107.4716842376527</v>
      </c>
      <c r="K1841" s="171">
        <v>146.57726551824081</v>
      </c>
      <c r="L1841" s="171">
        <v>154.9464809753521</v>
      </c>
      <c r="M1841" s="171">
        <v>179.56517338643411</v>
      </c>
      <c r="N1841" s="171">
        <v>258.80999352838751</v>
      </c>
      <c r="O1841" s="171">
        <v>371.08628216782807</v>
      </c>
      <c r="P1841" s="171">
        <v>529.60854799663935</v>
      </c>
      <c r="Q1841" s="171">
        <v>752.661139433024</v>
      </c>
      <c r="R1841" s="171">
        <v>1065.5931127444121</v>
      </c>
      <c r="S1841" s="171">
        <v>1503.392379525965</v>
      </c>
      <c r="T1841" s="171">
        <v>2109.3543354234989</v>
      </c>
      <c r="U1841" s="172">
        <v>0.42182706136022441</v>
      </c>
    </row>
    <row r="1842" spans="1:21" x14ac:dyDescent="0.15">
      <c r="A1842" s="110" t="s">
        <v>81</v>
      </c>
      <c r="B1842" s="110" t="s">
        <v>19</v>
      </c>
      <c r="C1842" s="110" t="s">
        <v>509</v>
      </c>
      <c r="D1842" s="110" t="s">
        <v>44</v>
      </c>
      <c r="E1842" s="110" t="s">
        <v>41</v>
      </c>
      <c r="F1842" s="110" t="s">
        <v>44</v>
      </c>
      <c r="G1842" s="171">
        <v>442</v>
      </c>
      <c r="H1842" s="171">
        <v>440.5958147108197</v>
      </c>
      <c r="I1842" s="171">
        <v>439.19162942163939</v>
      </c>
      <c r="J1842" s="171">
        <v>438.21095589698388</v>
      </c>
      <c r="K1842" s="171">
        <v>437.41350497833719</v>
      </c>
      <c r="L1842" s="171">
        <v>558.16334842050048</v>
      </c>
      <c r="M1842" s="171">
        <v>556.96420759998989</v>
      </c>
      <c r="N1842" s="171">
        <v>734.09733072036204</v>
      </c>
      <c r="O1842" s="171">
        <v>964.23721801383783</v>
      </c>
      <c r="P1842" s="171">
        <v>1262.8288664197501</v>
      </c>
      <c r="Q1842" s="171">
        <v>1649.2504876215939</v>
      </c>
      <c r="R1842" s="171">
        <v>2148.1682004724448</v>
      </c>
      <c r="S1842" s="171">
        <v>2789.738355552005</v>
      </c>
      <c r="T1842" s="171">
        <v>3606.3364194610899</v>
      </c>
      <c r="U1842" s="172">
        <v>0.30584394217073818</v>
      </c>
    </row>
    <row r="1843" spans="1:21" x14ac:dyDescent="0.15">
      <c r="A1843" s="110" t="s">
        <v>81</v>
      </c>
      <c r="B1843" s="110" t="s">
        <v>176</v>
      </c>
      <c r="C1843" s="110" t="s">
        <v>509</v>
      </c>
      <c r="D1843" s="110" t="s">
        <v>515</v>
      </c>
      <c r="E1843" s="110" t="s">
        <v>41</v>
      </c>
      <c r="F1843" s="110" t="s">
        <v>18</v>
      </c>
      <c r="G1843" s="171">
        <v>0</v>
      </c>
      <c r="H1843" s="171">
        <v>0.34146175640088527</v>
      </c>
      <c r="I1843" s="171">
        <v>0.51092838594971568</v>
      </c>
      <c r="J1843" s="171">
        <v>0.67964549395496376</v>
      </c>
      <c r="K1843" s="171">
        <v>0.8201503218343823</v>
      </c>
      <c r="L1843" s="171">
        <v>1.090865115286906</v>
      </c>
      <c r="M1843" s="171">
        <v>2.1760200361904278</v>
      </c>
      <c r="N1843" s="171">
        <v>3.1513193958091619</v>
      </c>
      <c r="O1843" s="171">
        <v>4.5438796563716473</v>
      </c>
      <c r="P1843" s="171">
        <v>6.4837552389372606</v>
      </c>
      <c r="Q1843" s="171">
        <v>9.0610003949952382</v>
      </c>
      <c r="R1843" s="171">
        <v>12.58858816220911</v>
      </c>
      <c r="S1843" s="171">
        <v>17.01392200836192</v>
      </c>
      <c r="T1843" s="171">
        <v>22.227365415185979</v>
      </c>
      <c r="U1843" s="172">
        <v>0.39371833750012469</v>
      </c>
    </row>
    <row r="1844" spans="1:21" x14ac:dyDescent="0.15">
      <c r="A1844" s="110" t="s">
        <v>81</v>
      </c>
      <c r="B1844" s="110" t="s">
        <v>177</v>
      </c>
      <c r="C1844" s="110" t="s">
        <v>509</v>
      </c>
      <c r="D1844" s="110" t="s">
        <v>515</v>
      </c>
      <c r="E1844" s="110" t="s">
        <v>41</v>
      </c>
      <c r="F1844" s="110" t="s">
        <v>18</v>
      </c>
      <c r="G1844" s="171">
        <v>1.1042083510815921</v>
      </c>
      <c r="H1844" s="171">
        <v>1.8262696519763471</v>
      </c>
      <c r="I1844" s="171">
        <v>6.5926243348350404</v>
      </c>
      <c r="J1844" s="171">
        <v>7.4980244816966968</v>
      </c>
      <c r="K1844" s="171">
        <v>6.5612025746750584</v>
      </c>
      <c r="L1844" s="171">
        <v>18.217447425291329</v>
      </c>
      <c r="M1844" s="171">
        <v>15.88494626419013</v>
      </c>
      <c r="N1844" s="171">
        <v>25.326112614045378</v>
      </c>
      <c r="O1844" s="171">
        <v>40.016899109246957</v>
      </c>
      <c r="P1844" s="171">
        <v>63.009082838042161</v>
      </c>
      <c r="Q1844" s="171">
        <v>98.424804834337905</v>
      </c>
      <c r="R1844" s="171">
        <v>152.5591229476081</v>
      </c>
      <c r="S1844" s="171">
        <v>230.6373182839975</v>
      </c>
      <c r="T1844" s="171">
        <v>336.5081906993808</v>
      </c>
      <c r="U1844" s="172">
        <v>0.546785115320783</v>
      </c>
    </row>
    <row r="1845" spans="1:21" x14ac:dyDescent="0.15">
      <c r="A1845" s="110" t="s">
        <v>81</v>
      </c>
      <c r="B1845" s="110" t="s">
        <v>21</v>
      </c>
      <c r="C1845" s="110" t="s">
        <v>509</v>
      </c>
      <c r="D1845" s="110" t="s">
        <v>511</v>
      </c>
      <c r="E1845" s="110" t="s">
        <v>41</v>
      </c>
      <c r="F1845" s="110" t="s">
        <v>2</v>
      </c>
      <c r="G1845" s="171">
        <v>249.024958306184</v>
      </c>
      <c r="H1845" s="171">
        <v>580.44999269706716</v>
      </c>
      <c r="I1845" s="171">
        <v>625.65332227929264</v>
      </c>
      <c r="J1845" s="171">
        <v>869.72787501960295</v>
      </c>
      <c r="K1845" s="171">
        <v>1277.7344180796611</v>
      </c>
      <c r="L1845" s="171">
        <v>1656.4798868927769</v>
      </c>
      <c r="M1845" s="171">
        <v>1830.46273661806</v>
      </c>
      <c r="N1845" s="171">
        <v>2500.5001966873119</v>
      </c>
      <c r="O1845" s="171">
        <v>3373.6093527194421</v>
      </c>
      <c r="P1845" s="171">
        <v>4520.6382219046218</v>
      </c>
      <c r="Q1845" s="171">
        <v>5860.1269486705278</v>
      </c>
      <c r="R1845" s="171">
        <v>7575.287826190638</v>
      </c>
      <c r="S1845" s="171">
        <v>9762.6034859914798</v>
      </c>
      <c r="T1845" s="171">
        <v>12517.07089622961</v>
      </c>
      <c r="U1845" s="172">
        <v>0.31606519203862748</v>
      </c>
    </row>
    <row r="1846" spans="1:21" x14ac:dyDescent="0.15">
      <c r="A1846" s="110" t="s">
        <v>81</v>
      </c>
      <c r="B1846" s="110" t="s">
        <v>178</v>
      </c>
      <c r="C1846" s="110" t="s">
        <v>509</v>
      </c>
      <c r="D1846" s="110" t="s">
        <v>515</v>
      </c>
      <c r="E1846" s="110" t="s">
        <v>41</v>
      </c>
      <c r="F1846" s="110" t="s">
        <v>18</v>
      </c>
      <c r="G1846" s="171">
        <v>1.3736351887455001</v>
      </c>
      <c r="H1846" s="171">
        <v>1.370252983750649</v>
      </c>
      <c r="I1846" s="171">
        <v>2.050306168133698</v>
      </c>
      <c r="J1846" s="171">
        <v>2.7273515950966929</v>
      </c>
      <c r="K1846" s="171">
        <v>3.2806012873375292</v>
      </c>
      <c r="L1846" s="171">
        <v>5.4543255764345302</v>
      </c>
      <c r="M1846" s="171">
        <v>5.4400500904760696</v>
      </c>
      <c r="N1846" s="171">
        <v>7.7443727021629467</v>
      </c>
      <c r="O1846" s="171">
        <v>10.992700633172801</v>
      </c>
      <c r="P1846" s="171">
        <v>15.484582930029751</v>
      </c>
      <c r="Q1846" s="171">
        <v>21.759100473073829</v>
      </c>
      <c r="R1846" s="171">
        <v>30.500838796350571</v>
      </c>
      <c r="S1846" s="171">
        <v>41.705171319593589</v>
      </c>
      <c r="T1846" s="171">
        <v>55.112472547577767</v>
      </c>
      <c r="U1846" s="172">
        <v>0.39207891880330381</v>
      </c>
    </row>
    <row r="1847" spans="1:21" x14ac:dyDescent="0.15">
      <c r="A1847" s="110" t="s">
        <v>81</v>
      </c>
      <c r="B1847" s="110" t="s">
        <v>179</v>
      </c>
      <c r="C1847" s="110" t="s">
        <v>509</v>
      </c>
      <c r="D1847" s="110" t="s">
        <v>515</v>
      </c>
      <c r="E1847" s="110" t="s">
        <v>41</v>
      </c>
      <c r="F1847" s="110" t="s">
        <v>18</v>
      </c>
      <c r="G1847" s="171">
        <v>4.9280818708771426</v>
      </c>
      <c r="H1847" s="171">
        <v>7.3612545742810198</v>
      </c>
      <c r="I1847" s="171">
        <v>13.011642895519421</v>
      </c>
      <c r="J1847" s="171">
        <v>18.153111903055159</v>
      </c>
      <c r="K1847" s="171">
        <v>30.684557374230359</v>
      </c>
      <c r="L1847" s="171">
        <v>57.881303017123237</v>
      </c>
      <c r="M1847" s="171">
        <v>79.490011922036345</v>
      </c>
      <c r="N1847" s="171">
        <v>121.4151178276589</v>
      </c>
      <c r="O1847" s="171">
        <v>185.61959377783299</v>
      </c>
      <c r="P1847" s="171">
        <v>281.53581194763058</v>
      </c>
      <c r="Q1847" s="171">
        <v>418.63041370875908</v>
      </c>
      <c r="R1847" s="171">
        <v>620.05094639747983</v>
      </c>
      <c r="S1847" s="171">
        <v>894.58113422157339</v>
      </c>
      <c r="T1847" s="171">
        <v>1246.412792236812</v>
      </c>
      <c r="U1847" s="172">
        <v>0.48171333963946128</v>
      </c>
    </row>
    <row r="1848" spans="1:21" x14ac:dyDescent="0.15">
      <c r="A1848" s="110" t="s">
        <v>81</v>
      </c>
      <c r="B1848" s="110" t="s">
        <v>180</v>
      </c>
      <c r="C1848" s="110" t="s">
        <v>509</v>
      </c>
      <c r="D1848" s="110" t="s">
        <v>515</v>
      </c>
      <c r="E1848" s="110" t="s">
        <v>41</v>
      </c>
      <c r="F1848" s="110" t="s">
        <v>18</v>
      </c>
      <c r="G1848" s="171">
        <v>5.4945407549820002</v>
      </c>
      <c r="H1848" s="171">
        <v>7.710426757439345</v>
      </c>
      <c r="I1848" s="171">
        <v>10.987707224725071</v>
      </c>
      <c r="J1848" s="171">
        <v>18.723137156049649</v>
      </c>
      <c r="K1848" s="171">
        <v>27.425826762141739</v>
      </c>
      <c r="L1848" s="171">
        <v>51.794275673822291</v>
      </c>
      <c r="M1848" s="171">
        <v>68.087666932398491</v>
      </c>
      <c r="N1848" s="171">
        <v>101.4009345137359</v>
      </c>
      <c r="O1848" s="171">
        <v>150.30391052977811</v>
      </c>
      <c r="P1848" s="171">
        <v>221.21992640344081</v>
      </c>
      <c r="Q1848" s="171">
        <v>315.75606209201521</v>
      </c>
      <c r="R1848" s="171">
        <v>449.40136582805252</v>
      </c>
      <c r="S1848" s="171">
        <v>637.84412878877674</v>
      </c>
      <c r="T1848" s="171">
        <v>900.22987446243633</v>
      </c>
      <c r="U1848" s="172">
        <v>0.44605085592607741</v>
      </c>
    </row>
    <row r="1849" spans="1:21" x14ac:dyDescent="0.15">
      <c r="A1849" s="110" t="s">
        <v>81</v>
      </c>
      <c r="B1849" s="110" t="s">
        <v>157</v>
      </c>
      <c r="C1849" s="110" t="s">
        <v>509</v>
      </c>
      <c r="D1849" s="110" t="s">
        <v>515</v>
      </c>
      <c r="E1849" s="110" t="s">
        <v>41</v>
      </c>
      <c r="F1849" s="110" t="s">
        <v>18</v>
      </c>
      <c r="G1849" s="171">
        <v>75.671398299621472</v>
      </c>
      <c r="H1849" s="171">
        <v>99.475520066335321</v>
      </c>
      <c r="I1849" s="171">
        <v>91.230933086892236</v>
      </c>
      <c r="J1849" s="171">
        <v>130.91397276705089</v>
      </c>
      <c r="K1849" s="171">
        <v>244.3227808744625</v>
      </c>
      <c r="L1849" s="171">
        <v>388.81159871613551</v>
      </c>
      <c r="M1849" s="171">
        <v>435.66641149577612</v>
      </c>
      <c r="N1849" s="171">
        <v>619.9477219806306</v>
      </c>
      <c r="O1849" s="171">
        <v>882.20310163634315</v>
      </c>
      <c r="P1849" s="171">
        <v>1238.347472825071</v>
      </c>
      <c r="Q1849" s="171">
        <v>1746.4198325213149</v>
      </c>
      <c r="R1849" s="171">
        <v>2458.5729487714839</v>
      </c>
      <c r="S1849" s="171">
        <v>3436.1314864819519</v>
      </c>
      <c r="T1849" s="171">
        <v>4776.5281088060492</v>
      </c>
      <c r="U1849" s="172">
        <v>0.40787943633197132</v>
      </c>
    </row>
    <row r="1850" spans="1:21" x14ac:dyDescent="0.15">
      <c r="A1850" s="110" t="s">
        <v>81</v>
      </c>
      <c r="B1850" s="110" t="s">
        <v>183</v>
      </c>
      <c r="C1850" s="110" t="s">
        <v>509</v>
      </c>
      <c r="D1850" s="110" t="s">
        <v>513</v>
      </c>
      <c r="E1850" s="110" t="s">
        <v>41</v>
      </c>
      <c r="F1850" s="110" t="s">
        <v>41</v>
      </c>
      <c r="G1850" s="171">
        <v>144.54708564060689</v>
      </c>
      <c r="H1850" s="171">
        <v>145.1936397810164</v>
      </c>
      <c r="I1850" s="171">
        <v>122.86477947197579</v>
      </c>
      <c r="J1850" s="171">
        <v>77.734168672334619</v>
      </c>
      <c r="K1850" s="171">
        <v>142.15938911795959</v>
      </c>
      <c r="L1850" s="171">
        <v>76.360558070083414</v>
      </c>
      <c r="M1850" s="171">
        <v>97.920901628569268</v>
      </c>
      <c r="N1850" s="171">
        <v>122.73195550577751</v>
      </c>
      <c r="O1850" s="171">
        <v>153.21068216648069</v>
      </c>
      <c r="P1850" s="171">
        <v>190.62134642964071</v>
      </c>
      <c r="Q1850" s="171">
        <v>236.48959519770389</v>
      </c>
      <c r="R1850" s="171">
        <v>292.65350486509209</v>
      </c>
      <c r="S1850" s="171">
        <v>361.3416066539632</v>
      </c>
      <c r="T1850" s="171">
        <v>444.28473231970042</v>
      </c>
      <c r="U1850" s="172">
        <v>0.24115656660225901</v>
      </c>
    </row>
    <row r="1851" spans="1:21" x14ac:dyDescent="0.15">
      <c r="A1851" s="110" t="s">
        <v>81</v>
      </c>
      <c r="B1851" s="110" t="s">
        <v>24</v>
      </c>
      <c r="C1851" s="110" t="s">
        <v>509</v>
      </c>
      <c r="D1851" s="110" t="s">
        <v>513</v>
      </c>
      <c r="E1851" s="110" t="s">
        <v>41</v>
      </c>
      <c r="F1851" s="110" t="s">
        <v>41</v>
      </c>
      <c r="G1851" s="171">
        <v>34.230458883529337</v>
      </c>
      <c r="H1851" s="171">
        <v>23.13128027231803</v>
      </c>
      <c r="I1851" s="171">
        <v>23.07418517192264</v>
      </c>
      <c r="J1851" s="171">
        <v>44.944298793795987</v>
      </c>
      <c r="K1851" s="171">
        <v>12.028871386904269</v>
      </c>
      <c r="L1851" s="171">
        <v>66.542772032501261</v>
      </c>
      <c r="M1851" s="171">
        <v>88.128811465712346</v>
      </c>
      <c r="N1851" s="171">
        <v>109.8565615328307</v>
      </c>
      <c r="O1851" s="171">
        <v>136.5387258688684</v>
      </c>
      <c r="P1851" s="171">
        <v>169.26443418063519</v>
      </c>
      <c r="Q1851" s="171">
        <v>209.34725762391591</v>
      </c>
      <c r="R1851" s="171">
        <v>258.3713730654207</v>
      </c>
      <c r="S1851" s="171">
        <v>318.24500160090412</v>
      </c>
      <c r="T1851" s="171">
        <v>390.36830486971792</v>
      </c>
      <c r="U1851" s="172">
        <v>0.23690590325762839</v>
      </c>
    </row>
    <row r="1852" spans="1:21" x14ac:dyDescent="0.15">
      <c r="A1852" s="110" t="s">
        <v>81</v>
      </c>
      <c r="B1852" s="110" t="s">
        <v>25</v>
      </c>
      <c r="C1852" s="110" t="s">
        <v>509</v>
      </c>
      <c r="D1852" s="110" t="s">
        <v>509</v>
      </c>
      <c r="E1852" s="110" t="s">
        <v>41</v>
      </c>
      <c r="F1852" s="110" t="s">
        <v>41</v>
      </c>
      <c r="G1852" s="171">
        <v>221.5284878106911</v>
      </c>
      <c r="H1852" s="171">
        <v>220.98303384728521</v>
      </c>
      <c r="I1852" s="171">
        <v>330.31465213112989</v>
      </c>
      <c r="J1852" s="171">
        <v>329.54256078020819</v>
      </c>
      <c r="K1852" s="171">
        <v>328.74030673399432</v>
      </c>
      <c r="L1852" s="171">
        <v>327.93805268778033</v>
      </c>
      <c r="M1852" s="171">
        <v>337.28310560951638</v>
      </c>
      <c r="N1852" s="171">
        <v>441.40154568752649</v>
      </c>
      <c r="O1852" s="171">
        <v>576.15512910625648</v>
      </c>
      <c r="P1852" s="171">
        <v>735.53923306772879</v>
      </c>
      <c r="Q1852" s="171">
        <v>908.87507725023374</v>
      </c>
      <c r="R1852" s="171">
        <v>1121.3028404811189</v>
      </c>
      <c r="S1852" s="171">
        <v>1380.698073001844</v>
      </c>
      <c r="T1852" s="171">
        <v>1693.060654289987</v>
      </c>
      <c r="U1852" s="172">
        <v>0.25920618152884728</v>
      </c>
    </row>
    <row r="1853" spans="1:21" x14ac:dyDescent="0.15">
      <c r="A1853" s="110" t="s">
        <v>81</v>
      </c>
      <c r="B1853" s="110" t="s">
        <v>153</v>
      </c>
      <c r="C1853" s="110" t="s">
        <v>509</v>
      </c>
      <c r="D1853" s="110" t="s">
        <v>515</v>
      </c>
      <c r="E1853" s="110" t="s">
        <v>41</v>
      </c>
      <c r="F1853" s="110" t="s">
        <v>18</v>
      </c>
      <c r="G1853" s="171">
        <v>22.084167021631831</v>
      </c>
      <c r="H1853" s="171">
        <v>33.044686103311477</v>
      </c>
      <c r="I1853" s="171">
        <v>32.963121674175213</v>
      </c>
      <c r="J1853" s="171">
        <v>24.290749194432319</v>
      </c>
      <c r="K1853" s="171">
        <v>32.979884741604181</v>
      </c>
      <c r="L1853" s="171">
        <v>32.899401011937798</v>
      </c>
      <c r="M1853" s="171">
        <v>21.928841914709039</v>
      </c>
      <c r="N1853" s="171">
        <v>26.897337279940331</v>
      </c>
      <c r="O1853" s="171">
        <v>32.926918495293442</v>
      </c>
      <c r="P1853" s="171">
        <v>40.344942507522838</v>
      </c>
      <c r="Q1853" s="171">
        <v>49.351807093839163</v>
      </c>
      <c r="R1853" s="171">
        <v>60.251987588239977</v>
      </c>
      <c r="S1853" s="171">
        <v>73.443391103592688</v>
      </c>
      <c r="T1853" s="171">
        <v>89.089692772939316</v>
      </c>
      <c r="U1853" s="172">
        <v>0.2217240107355041</v>
      </c>
    </row>
    <row r="1854" spans="1:21" x14ac:dyDescent="0.15">
      <c r="A1854" s="110" t="s">
        <v>81</v>
      </c>
      <c r="B1854" s="110" t="s">
        <v>27</v>
      </c>
      <c r="C1854" s="110" t="s">
        <v>509</v>
      </c>
      <c r="D1854" s="110" t="s">
        <v>514</v>
      </c>
      <c r="E1854" s="110" t="s">
        <v>41</v>
      </c>
      <c r="F1854" s="110" t="s">
        <v>18</v>
      </c>
      <c r="G1854" s="171">
        <v>220.84167021631831</v>
      </c>
      <c r="H1854" s="171">
        <v>275.37238419426228</v>
      </c>
      <c r="I1854" s="171">
        <v>368.08819202828982</v>
      </c>
      <c r="J1854" s="171">
        <v>488.30884437049741</v>
      </c>
      <c r="K1854" s="171">
        <v>607.40879601935569</v>
      </c>
      <c r="L1854" s="171">
        <v>818.64518009263497</v>
      </c>
      <c r="M1854" s="171">
        <v>870.90305903440446</v>
      </c>
      <c r="N1854" s="171">
        <v>1248.1332333355051</v>
      </c>
      <c r="O1854" s="171">
        <v>1772.57269367765</v>
      </c>
      <c r="P1854" s="171">
        <v>2497.6300820532051</v>
      </c>
      <c r="Q1854" s="171">
        <v>3495.449373196639</v>
      </c>
      <c r="R1854" s="171">
        <v>4863.4793854526197</v>
      </c>
      <c r="S1854" s="171">
        <v>6583.9277011499616</v>
      </c>
      <c r="T1854" s="171">
        <v>8614.4621994011086</v>
      </c>
      <c r="U1854" s="172">
        <v>0.38732995887286631</v>
      </c>
    </row>
    <row r="1855" spans="1:21" x14ac:dyDescent="0.15">
      <c r="A1855" s="110" t="s">
        <v>81</v>
      </c>
      <c r="B1855" s="110" t="s">
        <v>186</v>
      </c>
      <c r="C1855" s="110" t="s">
        <v>509</v>
      </c>
      <c r="D1855" s="110" t="s">
        <v>515</v>
      </c>
      <c r="E1855" s="110" t="s">
        <v>41</v>
      </c>
      <c r="F1855" s="110" t="s">
        <v>18</v>
      </c>
      <c r="G1855" s="171">
        <v>0.85796988879039682</v>
      </c>
      <c r="H1855" s="171">
        <v>1.370252983750649</v>
      </c>
      <c r="I1855" s="171">
        <v>1.366870778755799</v>
      </c>
      <c r="J1855" s="171">
        <v>1.36915680959637</v>
      </c>
      <c r="K1855" s="171">
        <v>1.099001431258072</v>
      </c>
      <c r="L1855" s="171">
        <v>1.0963194408633401</v>
      </c>
      <c r="M1855" s="171">
        <v>1.09345006818569</v>
      </c>
      <c r="N1855" s="171">
        <v>1.5613845178059369</v>
      </c>
      <c r="O1855" s="171">
        <v>2.2045879030857152</v>
      </c>
      <c r="P1855" s="171">
        <v>3.1033960817117978</v>
      </c>
      <c r="Q1855" s="171">
        <v>4.3559937163995457</v>
      </c>
      <c r="R1855" s="171">
        <v>6.4725894452286408</v>
      </c>
      <c r="S1855" s="171">
        <v>8.259828040928813</v>
      </c>
      <c r="T1855" s="171">
        <v>10.1976366131088</v>
      </c>
      <c r="U1855" s="172">
        <v>0.3757155737474045</v>
      </c>
    </row>
    <row r="1856" spans="1:21" x14ac:dyDescent="0.15">
      <c r="A1856" s="110" t="s">
        <v>81</v>
      </c>
      <c r="B1856" s="110" t="s">
        <v>30</v>
      </c>
      <c r="C1856" s="110" t="s">
        <v>509</v>
      </c>
      <c r="D1856" s="110" t="s">
        <v>509</v>
      </c>
      <c r="E1856" s="110" t="s">
        <v>41</v>
      </c>
      <c r="F1856" s="110" t="s">
        <v>41</v>
      </c>
      <c r="G1856" s="171">
        <v>27559.495159899521</v>
      </c>
      <c r="H1856" s="171">
        <v>38488.520528134417</v>
      </c>
      <c r="I1856" s="171">
        <v>53789.125187351812</v>
      </c>
      <c r="J1856" s="171">
        <v>74116.227209321616</v>
      </c>
      <c r="K1856" s="171">
        <v>103148.3180130746</v>
      </c>
      <c r="L1856" s="171">
        <v>136675.03540409339</v>
      </c>
      <c r="M1856" s="171">
        <v>179654.1883942133</v>
      </c>
      <c r="N1856" s="171">
        <v>238874.84712620449</v>
      </c>
      <c r="O1856" s="171">
        <v>317342.43309777533</v>
      </c>
      <c r="P1856" s="171">
        <v>421359.15791874361</v>
      </c>
      <c r="Q1856" s="171">
        <v>559227.28681411583</v>
      </c>
      <c r="R1856" s="171">
        <v>736283.2680833498</v>
      </c>
      <c r="S1856" s="171">
        <v>961582.04153852025</v>
      </c>
      <c r="T1856" s="171">
        <v>1245567.3261114091</v>
      </c>
      <c r="U1856" s="172">
        <v>0.3186600141242808</v>
      </c>
    </row>
    <row r="1857" spans="1:21" x14ac:dyDescent="0.15">
      <c r="A1857" s="110" t="s">
        <v>81</v>
      </c>
      <c r="B1857" s="110" t="s">
        <v>190</v>
      </c>
      <c r="C1857" s="110" t="s">
        <v>509</v>
      </c>
      <c r="D1857" s="110" t="s">
        <v>515</v>
      </c>
      <c r="E1857" s="110" t="s">
        <v>41</v>
      </c>
      <c r="F1857" s="110" t="s">
        <v>18</v>
      </c>
      <c r="G1857" s="171">
        <v>19.629511857177459</v>
      </c>
      <c r="H1857" s="171">
        <v>36.349154713642633</v>
      </c>
      <c r="I1857" s="171">
        <v>46.148370343845293</v>
      </c>
      <c r="J1857" s="171">
        <v>46.073387275688923</v>
      </c>
      <c r="K1857" s="171">
        <v>40.493555223369569</v>
      </c>
      <c r="L1857" s="171">
        <v>25.122623605057441</v>
      </c>
      <c r="M1857" s="171">
        <v>25.056870716732782</v>
      </c>
      <c r="N1857" s="171">
        <v>35.514431205424721</v>
      </c>
      <c r="O1857" s="171">
        <v>50.28260191909456</v>
      </c>
      <c r="P1857" s="171">
        <v>71.109550242602353</v>
      </c>
      <c r="Q1857" s="171">
        <v>100.4184501148718</v>
      </c>
      <c r="R1857" s="171">
        <v>141.59190487338711</v>
      </c>
      <c r="S1857" s="171">
        <v>194.883527308862</v>
      </c>
      <c r="T1857" s="171">
        <v>259.21016754910352</v>
      </c>
      <c r="U1857" s="172">
        <v>0.39624214522290191</v>
      </c>
    </row>
    <row r="1858" spans="1:21" x14ac:dyDescent="0.15">
      <c r="A1858" s="110" t="s">
        <v>81</v>
      </c>
      <c r="B1858" s="110" t="s">
        <v>191</v>
      </c>
      <c r="C1858" s="110" t="s">
        <v>509</v>
      </c>
      <c r="D1858" s="110" t="s">
        <v>515</v>
      </c>
      <c r="E1858" s="110" t="s">
        <v>41</v>
      </c>
      <c r="F1858" s="110" t="s">
        <v>18</v>
      </c>
      <c r="G1858" s="171">
        <v>0</v>
      </c>
      <c r="H1858" s="171">
        <v>0</v>
      </c>
      <c r="I1858" s="171">
        <v>0</v>
      </c>
      <c r="J1858" s="171">
        <v>3.7270881926562527E-2</v>
      </c>
      <c r="K1858" s="171">
        <v>3.7180147923158671E-2</v>
      </c>
      <c r="L1858" s="171">
        <v>3.3816818573894077E-2</v>
      </c>
      <c r="M1858" s="171">
        <v>3.3728310560951637E-2</v>
      </c>
      <c r="N1858" s="171">
        <v>4.8781759098567599E-2</v>
      </c>
      <c r="O1858" s="171">
        <v>7.0347991121036457E-2</v>
      </c>
      <c r="P1858" s="171">
        <v>0.10095627769648829</v>
      </c>
      <c r="Q1858" s="171">
        <v>0.1443694712264656</v>
      </c>
      <c r="R1858" s="171">
        <v>0.20582010561687381</v>
      </c>
      <c r="S1858" s="171">
        <v>0.28605991694369209</v>
      </c>
      <c r="T1858" s="171">
        <v>0.3841538740194691</v>
      </c>
      <c r="U1858" s="172">
        <v>0.41556589229879681</v>
      </c>
    </row>
    <row r="1859" spans="1:21" x14ac:dyDescent="0.15">
      <c r="A1859" s="110" t="s">
        <v>81</v>
      </c>
      <c r="B1859" s="110" t="s">
        <v>31</v>
      </c>
      <c r="C1859" s="110" t="s">
        <v>509</v>
      </c>
      <c r="D1859" s="110" t="s">
        <v>509</v>
      </c>
      <c r="E1859" s="110" t="s">
        <v>41</v>
      </c>
      <c r="F1859" s="110" t="s">
        <v>41</v>
      </c>
      <c r="G1859" s="171">
        <v>22792.605213638741</v>
      </c>
      <c r="H1859" s="171">
        <v>34560.755895399103</v>
      </c>
      <c r="I1859" s="171">
        <v>68915.139110394244</v>
      </c>
      <c r="J1859" s="171">
        <v>95897.011024607142</v>
      </c>
      <c r="K1859" s="171">
        <v>133874.12359336091</v>
      </c>
      <c r="L1859" s="171">
        <v>179484.67712144589</v>
      </c>
      <c r="M1859" s="171">
        <v>238512.50617115101</v>
      </c>
      <c r="N1859" s="171">
        <v>319601.4353348093</v>
      </c>
      <c r="O1859" s="171">
        <v>428725.13517538662</v>
      </c>
      <c r="P1859" s="171">
        <v>575004.9805044044</v>
      </c>
      <c r="Q1859" s="171">
        <v>771086.9421919107</v>
      </c>
      <c r="R1859" s="171">
        <v>1024141.7229456611</v>
      </c>
      <c r="S1859" s="171">
        <v>1347431.145728484</v>
      </c>
      <c r="T1859" s="171">
        <v>1756287.2832099779</v>
      </c>
      <c r="U1859" s="172">
        <v>0.33005377495647142</v>
      </c>
    </row>
    <row r="1860" spans="1:21" x14ac:dyDescent="0.15">
      <c r="A1860" s="110" t="s">
        <v>81</v>
      </c>
      <c r="B1860" s="110" t="s">
        <v>66</v>
      </c>
      <c r="C1860" s="110" t="s">
        <v>509</v>
      </c>
      <c r="D1860" s="110" t="s">
        <v>515</v>
      </c>
      <c r="E1860" s="110" t="s">
        <v>41</v>
      </c>
      <c r="F1860" s="110" t="s">
        <v>18</v>
      </c>
      <c r="G1860" s="171">
        <v>122.653255221441</v>
      </c>
      <c r="H1860" s="171">
        <v>193.55399588320219</v>
      </c>
      <c r="I1860" s="171">
        <v>239.34878575268669</v>
      </c>
      <c r="J1860" s="171">
        <v>377.25699444928898</v>
      </c>
      <c r="K1860" s="171">
        <v>579.11175243353705</v>
      </c>
      <c r="L1860" s="171">
        <v>982.97428570440263</v>
      </c>
      <c r="M1860" s="171">
        <v>1364.048595920405</v>
      </c>
      <c r="N1860" s="171">
        <v>1952.081096454214</v>
      </c>
      <c r="O1860" s="171">
        <v>2779.4119343939342</v>
      </c>
      <c r="P1860" s="171">
        <v>3937.7300952504411</v>
      </c>
      <c r="Q1860" s="171">
        <v>5551.4908518798711</v>
      </c>
      <c r="R1860" s="171">
        <v>7788.0538107277944</v>
      </c>
      <c r="S1860" s="171">
        <v>10670.665547035989</v>
      </c>
      <c r="T1860" s="171">
        <v>14402.436454407651</v>
      </c>
      <c r="U1860" s="172">
        <v>0.40032694774069227</v>
      </c>
    </row>
    <row r="1861" spans="1:21" x14ac:dyDescent="0.15">
      <c r="A1861" s="110" t="s">
        <v>81</v>
      </c>
      <c r="B1861" s="110" t="s">
        <v>32</v>
      </c>
      <c r="C1861" s="110" t="s">
        <v>509</v>
      </c>
      <c r="D1861" s="110" t="s">
        <v>509</v>
      </c>
      <c r="E1861" s="110" t="s">
        <v>41</v>
      </c>
      <c r="F1861" s="110" t="s">
        <v>41</v>
      </c>
      <c r="G1861" s="171">
        <v>272.91061501157083</v>
      </c>
      <c r="H1861" s="171">
        <v>341.63248727908569</v>
      </c>
      <c r="I1861" s="171">
        <v>450.66630567571099</v>
      </c>
      <c r="J1861" s="171">
        <v>560.15943130804271</v>
      </c>
      <c r="K1861" s="171">
        <v>788.43784272345283</v>
      </c>
      <c r="L1861" s="171">
        <v>787.60461323714617</v>
      </c>
      <c r="M1861" s="171">
        <v>883.46413469331378</v>
      </c>
      <c r="N1861" s="171">
        <v>1150.46750632881</v>
      </c>
      <c r="O1861" s="171">
        <v>1494.758730448551</v>
      </c>
      <c r="P1861" s="171">
        <v>1890.0207981405019</v>
      </c>
      <c r="Q1861" s="171">
        <v>2323.6968046998541</v>
      </c>
      <c r="R1861" s="171">
        <v>2851.9287026771572</v>
      </c>
      <c r="S1861" s="171">
        <v>3494.5194095107508</v>
      </c>
      <c r="T1861" s="171">
        <v>4264.499538056315</v>
      </c>
      <c r="U1861" s="172">
        <v>0.25218486363588499</v>
      </c>
    </row>
    <row r="1862" spans="1:21" x14ac:dyDescent="0.15">
      <c r="A1862" s="110" t="s">
        <v>81</v>
      </c>
      <c r="B1862" s="110" t="s">
        <v>195</v>
      </c>
      <c r="C1862" s="110" t="s">
        <v>509</v>
      </c>
      <c r="D1862" s="110" t="s">
        <v>515</v>
      </c>
      <c r="E1862" s="110" t="s">
        <v>41</v>
      </c>
      <c r="F1862" s="110" t="s">
        <v>18</v>
      </c>
      <c r="G1862" s="171">
        <v>4.1209055662365</v>
      </c>
      <c r="H1862" s="171">
        <v>4.7958854431272728</v>
      </c>
      <c r="I1862" s="171">
        <v>5.4674831150231942</v>
      </c>
      <c r="J1862" s="171">
        <v>6.8512650600298768</v>
      </c>
      <c r="K1862" s="171">
        <v>5.5004748251025912</v>
      </c>
      <c r="L1862" s="171">
        <v>11.81406919855719</v>
      </c>
      <c r="M1862" s="171">
        <v>17.081757284094859</v>
      </c>
      <c r="N1862" s="171">
        <v>24.2991302380787</v>
      </c>
      <c r="O1862" s="171">
        <v>34.479506703082272</v>
      </c>
      <c r="P1862" s="171">
        <v>48.653472049558943</v>
      </c>
      <c r="Q1862" s="171">
        <v>68.462734999123626</v>
      </c>
      <c r="R1862" s="171">
        <v>96.127248482219727</v>
      </c>
      <c r="S1862" s="171">
        <v>133.6841904366112</v>
      </c>
      <c r="T1862" s="171">
        <v>176.97821323799181</v>
      </c>
      <c r="U1862" s="172">
        <v>0.39654624936883648</v>
      </c>
    </row>
    <row r="1863" spans="1:21" x14ac:dyDescent="0.15">
      <c r="A1863" s="110" t="s">
        <v>81</v>
      </c>
      <c r="B1863" s="110" t="s">
        <v>196</v>
      </c>
      <c r="C1863" s="110" t="s">
        <v>509</v>
      </c>
      <c r="D1863" s="110" t="s">
        <v>515</v>
      </c>
      <c r="E1863" s="110" t="s">
        <v>41</v>
      </c>
      <c r="F1863" s="110" t="s">
        <v>18</v>
      </c>
      <c r="G1863" s="171">
        <v>0.68681759437275003</v>
      </c>
      <c r="H1863" s="171">
        <v>1.370252983750649</v>
      </c>
      <c r="I1863" s="171">
        <v>2.050306168133698</v>
      </c>
      <c r="J1863" s="171">
        <v>2.7273515950966929</v>
      </c>
      <c r="K1863" s="171">
        <v>3.0618945348483599</v>
      </c>
      <c r="L1863" s="171">
        <v>3.0544223228033371</v>
      </c>
      <c r="M1863" s="171">
        <v>7.8336721302855414</v>
      </c>
      <c r="N1863" s="171">
        <v>11.17611146939403</v>
      </c>
      <c r="O1863" s="171">
        <v>16.066513135680768</v>
      </c>
      <c r="P1863" s="171">
        <v>23.043549913073861</v>
      </c>
      <c r="Q1863" s="171">
        <v>32.950579724639269</v>
      </c>
      <c r="R1863" s="171">
        <v>46.75253886369817</v>
      </c>
      <c r="S1863" s="171">
        <v>66.150081996996349</v>
      </c>
      <c r="T1863" s="171">
        <v>93.0751653858689</v>
      </c>
      <c r="U1863" s="172">
        <v>0.42413982810584172</v>
      </c>
    </row>
    <row r="1864" spans="1:21" x14ac:dyDescent="0.15">
      <c r="A1864" s="110" t="s">
        <v>81</v>
      </c>
      <c r="B1864" s="110" t="s">
        <v>46</v>
      </c>
      <c r="C1864" s="110" t="s">
        <v>509</v>
      </c>
      <c r="D1864" s="110" t="s">
        <v>513</v>
      </c>
      <c r="E1864" s="110" t="s">
        <v>41</v>
      </c>
      <c r="F1864" s="110" t="s">
        <v>41</v>
      </c>
      <c r="G1864" s="171">
        <v>0.17115229441764671</v>
      </c>
      <c r="H1864" s="171">
        <v>0.17073087820044261</v>
      </c>
      <c r="I1864" s="171">
        <v>0.17030946198323851</v>
      </c>
      <c r="J1864" s="171">
        <v>1.09620240960478</v>
      </c>
      <c r="K1864" s="171">
        <v>1.093533762445843</v>
      </c>
      <c r="L1864" s="171">
        <v>2.181730230573812</v>
      </c>
      <c r="M1864" s="171">
        <v>2.1760200361904278</v>
      </c>
      <c r="N1864" s="171">
        <v>2.684275796412539</v>
      </c>
      <c r="O1864" s="171">
        <v>3.310244587181439</v>
      </c>
      <c r="P1864" s="171">
        <v>4.0827779676478606</v>
      </c>
      <c r="Q1864" s="171">
        <v>5.0309406639732099</v>
      </c>
      <c r="R1864" s="171">
        <v>6.1915404059027166</v>
      </c>
      <c r="S1864" s="171">
        <v>7.6046868887185166</v>
      </c>
      <c r="T1864" s="171">
        <v>9.3020640699025812</v>
      </c>
      <c r="U1864" s="172">
        <v>0.23063969531411971</v>
      </c>
    </row>
    <row r="1865" spans="1:21" x14ac:dyDescent="0.15">
      <c r="A1865" s="110" t="s">
        <v>81</v>
      </c>
      <c r="B1865" s="110" t="s">
        <v>200</v>
      </c>
      <c r="C1865" s="110" t="s">
        <v>509</v>
      </c>
      <c r="D1865" s="110" t="s">
        <v>509</v>
      </c>
      <c r="E1865" s="110" t="s">
        <v>41</v>
      </c>
      <c r="F1865" s="110" t="s">
        <v>41</v>
      </c>
      <c r="G1865" s="171">
        <v>205.9659198968497</v>
      </c>
      <c r="H1865" s="171">
        <v>315.62004937112789</v>
      </c>
      <c r="I1865" s="171">
        <v>435.71812320922271</v>
      </c>
      <c r="J1865" s="171">
        <v>526.31133492385152</v>
      </c>
      <c r="K1865" s="171">
        <v>752.66762083871492</v>
      </c>
      <c r="L1865" s="171">
        <v>794.51423185370322</v>
      </c>
      <c r="M1865" s="171">
        <v>912.16821483807553</v>
      </c>
      <c r="N1865" s="171">
        <v>1195.1793890349941</v>
      </c>
      <c r="O1865" s="171">
        <v>1561.459623446241</v>
      </c>
      <c r="P1865" s="171">
        <v>2035.424506961979</v>
      </c>
      <c r="Q1865" s="171">
        <v>2586.3656130512331</v>
      </c>
      <c r="R1865" s="171">
        <v>3193.8888876108458</v>
      </c>
      <c r="S1865" s="171">
        <v>3935.0582060547699</v>
      </c>
      <c r="T1865" s="171">
        <v>4827.3876844611859</v>
      </c>
      <c r="U1865" s="172">
        <v>0.26875202681861499</v>
      </c>
    </row>
    <row r="1866" spans="1:21" x14ac:dyDescent="0.15">
      <c r="A1866" s="110" t="s">
        <v>81</v>
      </c>
      <c r="B1866" s="110" t="s">
        <v>47</v>
      </c>
      <c r="C1866" s="110" t="s">
        <v>509</v>
      </c>
      <c r="D1866" s="110" t="s">
        <v>510</v>
      </c>
      <c r="E1866" s="110" t="s">
        <v>41</v>
      </c>
      <c r="F1866" s="110" t="s">
        <v>2</v>
      </c>
      <c r="G1866" s="171">
        <v>1199.6798341451511</v>
      </c>
      <c r="H1866" s="171">
        <v>1883.198961190549</v>
      </c>
      <c r="I1866" s="171">
        <v>2235.7942464121088</v>
      </c>
      <c r="J1866" s="171">
        <v>3063.1374366203759</v>
      </c>
      <c r="K1866" s="171">
        <v>3674.8078131021211</v>
      </c>
      <c r="L1866" s="171">
        <v>5371.0942956997642</v>
      </c>
      <c r="M1866" s="171">
        <v>6366.2279460275713</v>
      </c>
      <c r="N1866" s="171">
        <v>9075.6711946893356</v>
      </c>
      <c r="O1866" s="171">
        <v>12973.220914935269</v>
      </c>
      <c r="P1866" s="171">
        <v>18401.884093547771</v>
      </c>
      <c r="Q1866" s="171">
        <v>25872.081932677469</v>
      </c>
      <c r="R1866" s="171">
        <v>36024.013455189692</v>
      </c>
      <c r="S1866" s="171">
        <v>49643.462610659088</v>
      </c>
      <c r="T1866" s="171">
        <v>67663.226857287911</v>
      </c>
      <c r="U1866" s="172">
        <v>0.40164698062752108</v>
      </c>
    </row>
    <row r="1867" spans="1:21" x14ac:dyDescent="0.15">
      <c r="A1867" s="110" t="s">
        <v>81</v>
      </c>
      <c r="B1867" s="110" t="s">
        <v>48</v>
      </c>
      <c r="C1867" s="110" t="s">
        <v>509</v>
      </c>
      <c r="D1867" s="110" t="s">
        <v>511</v>
      </c>
      <c r="E1867" s="110" t="s">
        <v>41</v>
      </c>
      <c r="F1867" s="110" t="s">
        <v>2</v>
      </c>
      <c r="G1867" s="171">
        <v>12.14629186189751</v>
      </c>
      <c r="H1867" s="171">
        <v>11.014895367770491</v>
      </c>
      <c r="I1867" s="171">
        <v>21.975414449450131</v>
      </c>
      <c r="J1867" s="171">
        <v>23.02025060170039</v>
      </c>
      <c r="K1867" s="171">
        <v>13.12240514935012</v>
      </c>
      <c r="L1867" s="171">
        <v>35.998548804467902</v>
      </c>
      <c r="M1867" s="171">
        <v>35.904330597142057</v>
      </c>
      <c r="N1867" s="171">
        <v>45.204037084663462</v>
      </c>
      <c r="O1867" s="171">
        <v>56.631063813017839</v>
      </c>
      <c r="P1867" s="171">
        <v>70.668351300593201</v>
      </c>
      <c r="Q1867" s="171">
        <v>87.877340016624203</v>
      </c>
      <c r="R1867" s="171">
        <v>108.9377797630479</v>
      </c>
      <c r="S1867" s="171">
        <v>140.1148735556414</v>
      </c>
      <c r="T1867" s="171">
        <v>180.85195390025021</v>
      </c>
      <c r="U1867" s="172">
        <v>0.25982699550257449</v>
      </c>
    </row>
    <row r="1868" spans="1:21" x14ac:dyDescent="0.15">
      <c r="A1868" s="110" t="s">
        <v>81</v>
      </c>
      <c r="B1868" s="110" t="s">
        <v>65</v>
      </c>
      <c r="C1868" s="110" t="s">
        <v>509</v>
      </c>
      <c r="D1868" s="110" t="s">
        <v>42</v>
      </c>
      <c r="E1868" s="110" t="s">
        <v>41</v>
      </c>
      <c r="F1868" s="110" t="s">
        <v>42</v>
      </c>
      <c r="G1868" s="171">
        <v>154.69999999999999</v>
      </c>
      <c r="H1868" s="171">
        <v>55.074476838852462</v>
      </c>
      <c r="I1868" s="171">
        <v>65.878744413245911</v>
      </c>
      <c r="J1868" s="171">
        <v>98.597465076821379</v>
      </c>
      <c r="K1868" s="171">
        <v>120.2887138690427</v>
      </c>
      <c r="L1868" s="171">
        <v>163.62976729303591</v>
      </c>
      <c r="M1868" s="171">
        <v>195.84180325713851</v>
      </c>
      <c r="N1868" s="171">
        <v>257.54960233566851</v>
      </c>
      <c r="O1868" s="171">
        <v>337.17334179933999</v>
      </c>
      <c r="P1868" s="171">
        <v>426.27779656760077</v>
      </c>
      <c r="Q1868" s="171">
        <v>527.03897988630899</v>
      </c>
      <c r="R1868" s="171">
        <v>650.09687144378233</v>
      </c>
      <c r="S1868" s="171">
        <v>799.86724011467254</v>
      </c>
      <c r="T1868" s="171">
        <v>980.07898431189562</v>
      </c>
      <c r="U1868" s="172">
        <v>0.25865861846447791</v>
      </c>
    </row>
    <row r="1869" spans="1:21" x14ac:dyDescent="0.15">
      <c r="A1869" s="110" t="s">
        <v>81</v>
      </c>
      <c r="B1869" s="110" t="s">
        <v>201</v>
      </c>
      <c r="C1869" s="110" t="s">
        <v>509</v>
      </c>
      <c r="D1869" s="110" t="s">
        <v>42</v>
      </c>
      <c r="E1869" s="110" t="s">
        <v>41</v>
      </c>
      <c r="F1869" s="110" t="s">
        <v>42</v>
      </c>
      <c r="G1869" s="171">
        <v>24.862500000000001</v>
      </c>
      <c r="H1869" s="171">
        <v>57.828200680795092</v>
      </c>
      <c r="I1869" s="171">
        <v>68.623692097131155</v>
      </c>
      <c r="J1869" s="171">
        <v>84.903372705040624</v>
      </c>
      <c r="K1869" s="171">
        <v>2.733834406114608</v>
      </c>
      <c r="L1869" s="171">
        <v>368.1669764093308</v>
      </c>
      <c r="M1869" s="171">
        <v>549.44505913808314</v>
      </c>
      <c r="N1869" s="171">
        <v>729.72473637549706</v>
      </c>
      <c r="O1869" s="171">
        <v>966.41269269748</v>
      </c>
      <c r="P1869" s="171">
        <v>1234.332338953875</v>
      </c>
      <c r="Q1869" s="171">
        <v>1542.8310927801349</v>
      </c>
      <c r="R1869" s="171">
        <v>1924.9450167653199</v>
      </c>
      <c r="S1869" s="171">
        <v>2396.4639800499899</v>
      </c>
      <c r="T1869" s="171">
        <v>2970.6133198754169</v>
      </c>
      <c r="U1869" s="172">
        <v>0.27263282755769641</v>
      </c>
    </row>
    <row r="1870" spans="1:21" x14ac:dyDescent="0.15">
      <c r="A1870" s="110" t="s">
        <v>81</v>
      </c>
      <c r="B1870" s="110" t="s">
        <v>49</v>
      </c>
      <c r="C1870" s="110" t="s">
        <v>509</v>
      </c>
      <c r="D1870" s="110" t="s">
        <v>509</v>
      </c>
      <c r="E1870" s="110" t="s">
        <v>41</v>
      </c>
      <c r="F1870" s="110" t="s">
        <v>41</v>
      </c>
      <c r="G1870" s="171">
        <v>16952.472590120651</v>
      </c>
      <c r="H1870" s="171">
        <v>26207.864119270289</v>
      </c>
      <c r="I1870" s="171">
        <v>55531.559844290183</v>
      </c>
      <c r="J1870" s="171">
        <v>69366.63122644226</v>
      </c>
      <c r="K1870" s="171">
        <v>85333.507492377204</v>
      </c>
      <c r="L1870" s="171">
        <v>115907.4346851623</v>
      </c>
      <c r="M1870" s="171">
        <v>154728.2115306606</v>
      </c>
      <c r="N1870" s="171">
        <v>207029.46928358081</v>
      </c>
      <c r="O1870" s="171">
        <v>276867.45889087807</v>
      </c>
      <c r="P1870" s="171">
        <v>370098.87177023332</v>
      </c>
      <c r="Q1870" s="171">
        <v>494528.06040820113</v>
      </c>
      <c r="R1870" s="171">
        <v>654931.37263197836</v>
      </c>
      <c r="S1870" s="171">
        <v>860479.49771842931</v>
      </c>
      <c r="T1870" s="171">
        <v>1120438.4994972199</v>
      </c>
      <c r="U1870" s="172">
        <v>0.32687868245442808</v>
      </c>
    </row>
    <row r="1871" spans="1:21" x14ac:dyDescent="0.15">
      <c r="A1871" s="110" t="s">
        <v>81</v>
      </c>
      <c r="B1871" s="110" t="s">
        <v>50</v>
      </c>
      <c r="C1871" s="110" t="s">
        <v>509</v>
      </c>
      <c r="D1871" s="110" t="s">
        <v>42</v>
      </c>
      <c r="E1871" s="110" t="s">
        <v>41</v>
      </c>
      <c r="F1871" s="110" t="s">
        <v>42</v>
      </c>
      <c r="G1871" s="171">
        <v>311.95204999999999</v>
      </c>
      <c r="H1871" s="171">
        <v>392.26491129685547</v>
      </c>
      <c r="I1871" s="171">
        <v>533.26678761896665</v>
      </c>
      <c r="J1871" s="171">
        <v>708.26291753735165</v>
      </c>
      <c r="K1871" s="171">
        <v>930.5523917182129</v>
      </c>
      <c r="L1871" s="171">
        <v>1093.658939311651</v>
      </c>
      <c r="M1871" s="171">
        <v>1248.6365008677251</v>
      </c>
      <c r="N1871" s="171">
        <v>1640.000250106759</v>
      </c>
      <c r="O1871" s="171">
        <v>2148.323756107437</v>
      </c>
      <c r="P1871" s="171">
        <v>2723.0759381745202</v>
      </c>
      <c r="Q1871" s="171">
        <v>3379.7683869903381</v>
      </c>
      <c r="R1871" s="171">
        <v>4187.1478232380196</v>
      </c>
      <c r="S1871" s="171">
        <v>5175.8679782412282</v>
      </c>
      <c r="T1871" s="171">
        <v>6370.0593560854841</v>
      </c>
      <c r="U1871" s="172">
        <v>0.26212120868265432</v>
      </c>
    </row>
    <row r="1872" spans="1:21" x14ac:dyDescent="0.15">
      <c r="A1872" s="110" t="s">
        <v>81</v>
      </c>
      <c r="B1872" s="110" t="s">
        <v>37</v>
      </c>
      <c r="C1872" s="110" t="s">
        <v>509</v>
      </c>
      <c r="D1872" s="110" t="s">
        <v>509</v>
      </c>
      <c r="E1872" s="110" t="s">
        <v>41</v>
      </c>
      <c r="F1872" s="110" t="s">
        <v>41</v>
      </c>
      <c r="G1872" s="171">
        <v>920.34441012629372</v>
      </c>
      <c r="H1872" s="171">
        <v>1060.1704612734691</v>
      </c>
      <c r="I1872" s="171">
        <v>1080.6278203030411</v>
      </c>
      <c r="J1872" s="171">
        <v>1078.101915417386</v>
      </c>
      <c r="K1872" s="171">
        <v>1195.76604682938</v>
      </c>
      <c r="L1872" s="171">
        <v>1298.1294871914181</v>
      </c>
      <c r="M1872" s="171">
        <v>1283.851821352353</v>
      </c>
      <c r="N1872" s="171">
        <v>1678.677061485326</v>
      </c>
      <c r="O1872" s="171">
        <v>2188.7267896582889</v>
      </c>
      <c r="P1872" s="171">
        <v>2848.078556297065</v>
      </c>
      <c r="Q1872" s="171">
        <v>3699.4876345449161</v>
      </c>
      <c r="R1872" s="171">
        <v>4797.6133508938055</v>
      </c>
      <c r="S1872" s="171">
        <v>6209.2355908936288</v>
      </c>
      <c r="T1872" s="171">
        <v>7681.6160373748917</v>
      </c>
      <c r="U1872" s="172">
        <v>0.29119281027632282</v>
      </c>
    </row>
    <row r="1873" spans="1:21" x14ac:dyDescent="0.15">
      <c r="A1873" s="110" t="s">
        <v>81</v>
      </c>
      <c r="B1873" s="110" t="s">
        <v>38</v>
      </c>
      <c r="C1873" s="110" t="s">
        <v>509</v>
      </c>
      <c r="D1873" s="110" t="s">
        <v>511</v>
      </c>
      <c r="E1873" s="110" t="s">
        <v>41</v>
      </c>
      <c r="F1873" s="110" t="s">
        <v>2</v>
      </c>
      <c r="G1873" s="171">
        <v>118.8332726719089</v>
      </c>
      <c r="H1873" s="171">
        <v>109.2677620482833</v>
      </c>
      <c r="I1873" s="171">
        <v>108.9980556692727</v>
      </c>
      <c r="J1873" s="171">
        <v>86.819230840698594</v>
      </c>
      <c r="K1873" s="171">
        <v>97.543211610169209</v>
      </c>
      <c r="L1873" s="171">
        <v>196.3557207516431</v>
      </c>
      <c r="M1873" s="171">
        <v>194.97139524266231</v>
      </c>
      <c r="N1873" s="171">
        <v>259.87525504898758</v>
      </c>
      <c r="O1873" s="171">
        <v>335.84878592762391</v>
      </c>
      <c r="P1873" s="171">
        <v>432.97872709239459</v>
      </c>
      <c r="Q1873" s="171">
        <v>557.04108914923256</v>
      </c>
      <c r="R1873" s="171">
        <v>715.3215620841936</v>
      </c>
      <c r="S1873" s="171">
        <v>916.50841693793473</v>
      </c>
      <c r="T1873" s="171">
        <v>1168.5786631536971</v>
      </c>
      <c r="U1873" s="172">
        <v>0.29151112168363208</v>
      </c>
    </row>
    <row r="1874" spans="1:21" x14ac:dyDescent="0.15">
      <c r="A1874" s="110" t="s">
        <v>81</v>
      </c>
      <c r="B1874" s="110" t="s">
        <v>203</v>
      </c>
      <c r="C1874" s="110" t="s">
        <v>509</v>
      </c>
      <c r="D1874" s="110" t="s">
        <v>42</v>
      </c>
      <c r="E1874" s="110" t="s">
        <v>41</v>
      </c>
      <c r="F1874" s="110" t="s">
        <v>42</v>
      </c>
      <c r="G1874" s="171">
        <v>70.337464999999995</v>
      </c>
      <c r="H1874" s="171">
        <v>117.91289089836719</v>
      </c>
      <c r="I1874" s="171">
        <v>136.20642604715411</v>
      </c>
      <c r="J1874" s="171">
        <v>132.61828676909519</v>
      </c>
      <c r="K1874" s="171">
        <v>219.70675248916859</v>
      </c>
      <c r="L1874" s="171">
        <v>230.0816742102503</v>
      </c>
      <c r="M1874" s="171">
        <v>251.2423041618992</v>
      </c>
      <c r="N1874" s="171">
        <v>336.90214061168467</v>
      </c>
      <c r="O1874" s="171">
        <v>450.23061365336281</v>
      </c>
      <c r="P1874" s="171">
        <v>595.03568620481713</v>
      </c>
      <c r="Q1874" s="171">
        <v>751.11901008835946</v>
      </c>
      <c r="R1874" s="171">
        <v>945.06732674532032</v>
      </c>
      <c r="S1874" s="171">
        <v>1185.508384305982</v>
      </c>
      <c r="T1874" s="171">
        <v>1480.4900539745511</v>
      </c>
      <c r="U1874" s="172">
        <v>0.28838207875195798</v>
      </c>
    </row>
    <row r="1875" spans="1:21" x14ac:dyDescent="0.15">
      <c r="A1875" s="110" t="s">
        <v>81</v>
      </c>
      <c r="B1875" s="110" t="s">
        <v>70</v>
      </c>
      <c r="C1875" s="110" t="s">
        <v>509</v>
      </c>
      <c r="D1875" s="110" t="s">
        <v>515</v>
      </c>
      <c r="E1875" s="110" t="s">
        <v>41</v>
      </c>
      <c r="F1875" s="110" t="s">
        <v>18</v>
      </c>
      <c r="G1875" s="171">
        <v>82.961245644290699</v>
      </c>
      <c r="H1875" s="171">
        <v>115.5960465337312</v>
      </c>
      <c r="I1875" s="171">
        <v>173.6059402502261</v>
      </c>
      <c r="J1875" s="171">
        <v>158.4649774505825</v>
      </c>
      <c r="K1875" s="171">
        <v>359.48965938427818</v>
      </c>
      <c r="L1875" s="171">
        <v>324.48982805835828</v>
      </c>
      <c r="M1875" s="171">
        <v>311.40043528904931</v>
      </c>
      <c r="N1875" s="171">
        <v>462.7624789027941</v>
      </c>
      <c r="O1875" s="171">
        <v>681.37441191717755</v>
      </c>
      <c r="P1875" s="171">
        <v>995.40038335882923</v>
      </c>
      <c r="Q1875" s="171">
        <v>1406.4532828340409</v>
      </c>
      <c r="R1875" s="171">
        <v>1927.1547190744859</v>
      </c>
      <c r="S1875" s="171">
        <v>2626.5851132775401</v>
      </c>
      <c r="T1875" s="171">
        <v>3559.246719655207</v>
      </c>
      <c r="U1875" s="172">
        <v>0.41627768089481809</v>
      </c>
    </row>
    <row r="1876" spans="1:21" x14ac:dyDescent="0.15">
      <c r="A1876" s="110" t="s">
        <v>81</v>
      </c>
      <c r="B1876" s="110" t="s">
        <v>132</v>
      </c>
      <c r="C1876" s="110" t="s">
        <v>509</v>
      </c>
      <c r="D1876" s="110" t="s">
        <v>42</v>
      </c>
      <c r="E1876" s="110" t="s">
        <v>41</v>
      </c>
      <c r="F1876" s="110" t="s">
        <v>42</v>
      </c>
      <c r="G1876" s="171">
        <v>109.95656099999999</v>
      </c>
      <c r="H1876" s="171">
        <v>113.878597249232</v>
      </c>
      <c r="I1876" s="171">
        <v>48.311079236380337</v>
      </c>
      <c r="J1876" s="171">
        <v>29.579239523046411</v>
      </c>
      <c r="K1876" s="171">
        <v>40.460749210496203</v>
      </c>
      <c r="L1876" s="171">
        <v>78.542288300657233</v>
      </c>
      <c r="M1876" s="171">
        <v>78.336721302855409</v>
      </c>
      <c r="N1876" s="171">
        <v>98.75898600397619</v>
      </c>
      <c r="O1876" s="171">
        <v>124.5302051793396</v>
      </c>
      <c r="P1876" s="171">
        <v>157.08714281640769</v>
      </c>
      <c r="Q1876" s="171">
        <v>198.2487987157852</v>
      </c>
      <c r="R1876" s="171">
        <v>244.18019245435761</v>
      </c>
      <c r="S1876" s="171">
        <v>293.11084899795998</v>
      </c>
      <c r="T1876" s="171">
        <v>350.53300384325269</v>
      </c>
      <c r="U1876" s="172">
        <v>0.23870022844419661</v>
      </c>
    </row>
    <row r="1877" spans="1:21" x14ac:dyDescent="0.15">
      <c r="A1877" s="110" t="s">
        <v>81</v>
      </c>
      <c r="B1877" s="110" t="s">
        <v>39</v>
      </c>
      <c r="C1877" s="110" t="s">
        <v>509</v>
      </c>
      <c r="D1877" s="110" t="s">
        <v>513</v>
      </c>
      <c r="E1877" s="110" t="s">
        <v>41</v>
      </c>
      <c r="F1877" s="110" t="s">
        <v>41</v>
      </c>
      <c r="G1877" s="171">
        <v>11.042083510815919</v>
      </c>
      <c r="H1877" s="171">
        <v>11.014895367770491</v>
      </c>
      <c r="I1877" s="171">
        <v>10.987707224725071</v>
      </c>
      <c r="J1877" s="171">
        <v>0</v>
      </c>
      <c r="K1877" s="171">
        <v>0</v>
      </c>
      <c r="L1877" s="171">
        <v>0</v>
      </c>
      <c r="M1877" s="171">
        <v>10.880100180952139</v>
      </c>
      <c r="N1877" s="171">
        <v>13.233004615658929</v>
      </c>
      <c r="O1877" s="171">
        <v>16.063756965312329</v>
      </c>
      <c r="P1877" s="171">
        <v>19.47162605663133</v>
      </c>
      <c r="Q1877" s="171">
        <v>23.57424281663485</v>
      </c>
      <c r="R1877" s="171">
        <v>28.509415994132709</v>
      </c>
      <c r="S1877" s="171">
        <v>34.442736883411591</v>
      </c>
      <c r="T1877" s="171">
        <v>41.451222804765173</v>
      </c>
      <c r="U1877" s="172">
        <v>0.21056008567878209</v>
      </c>
    </row>
    <row r="1878" spans="1:21" x14ac:dyDescent="0.15">
      <c r="A1878" s="110" t="s">
        <v>81</v>
      </c>
      <c r="B1878" s="110" t="s">
        <v>206</v>
      </c>
      <c r="C1878" s="110" t="s">
        <v>509</v>
      </c>
      <c r="D1878" s="110" t="s">
        <v>42</v>
      </c>
      <c r="E1878" s="110" t="s">
        <v>41</v>
      </c>
      <c r="F1878" s="110" t="s">
        <v>42</v>
      </c>
      <c r="G1878" s="171">
        <v>0.32</v>
      </c>
      <c r="H1878" s="171">
        <v>45.459581471081968</v>
      </c>
      <c r="I1878" s="171">
        <v>56.298953677704922</v>
      </c>
      <c r="J1878" s="171">
        <v>5.26</v>
      </c>
      <c r="K1878" s="171">
        <v>5.26</v>
      </c>
      <c r="L1878" s="171">
        <v>5.04</v>
      </c>
      <c r="M1878" s="171">
        <v>5.26</v>
      </c>
      <c r="N1878" s="171">
        <v>7.1546974648628447</v>
      </c>
      <c r="O1878" s="171">
        <v>9.5976551105571968</v>
      </c>
      <c r="P1878" s="171">
        <v>12.704076271676261</v>
      </c>
      <c r="Q1878" s="171">
        <v>16.60177997842348</v>
      </c>
      <c r="R1878" s="171">
        <v>21.43004295947652</v>
      </c>
      <c r="S1878" s="171">
        <v>27.337898097732761</v>
      </c>
      <c r="T1878" s="171">
        <v>34.481914610810563</v>
      </c>
      <c r="U1878" s="172">
        <v>0.30815120875867258</v>
      </c>
    </row>
    <row r="1879" spans="1:21" x14ac:dyDescent="0.15">
      <c r="A1879" s="110" t="s">
        <v>81</v>
      </c>
      <c r="B1879" s="110" t="s">
        <v>208</v>
      </c>
      <c r="C1879" s="110" t="s">
        <v>509</v>
      </c>
      <c r="D1879" s="110" t="s">
        <v>515</v>
      </c>
      <c r="E1879" s="110" t="s">
        <v>41</v>
      </c>
      <c r="F1879" s="110" t="s">
        <v>18</v>
      </c>
      <c r="G1879" s="171">
        <v>4.1032382326191952</v>
      </c>
      <c r="H1879" s="171">
        <v>4.110758951251948</v>
      </c>
      <c r="I1879" s="171">
        <v>8.7901657797800539</v>
      </c>
      <c r="J1879" s="171">
        <v>5.5029360962159961</v>
      </c>
      <c r="K1879" s="171">
        <v>10.95720829970735</v>
      </c>
      <c r="L1879" s="171">
        <v>18.457437750654449</v>
      </c>
      <c r="M1879" s="171">
        <v>43.705362426884747</v>
      </c>
      <c r="N1879" s="171">
        <v>62.358254544322243</v>
      </c>
      <c r="O1879" s="171">
        <v>87.880245518353817</v>
      </c>
      <c r="P1879" s="171">
        <v>123.75088068752819</v>
      </c>
      <c r="Q1879" s="171">
        <v>173.82878630308571</v>
      </c>
      <c r="R1879" s="171">
        <v>242.20597923834481</v>
      </c>
      <c r="S1879" s="171">
        <v>338.63505689562732</v>
      </c>
      <c r="T1879" s="171">
        <v>470.90414581354582</v>
      </c>
      <c r="U1879" s="172">
        <v>0.4043824650672454</v>
      </c>
    </row>
    <row r="1880" spans="1:21" x14ac:dyDescent="0.15">
      <c r="A1880" s="110" t="s">
        <v>81</v>
      </c>
      <c r="B1880" s="110" t="s">
        <v>12</v>
      </c>
      <c r="C1880" s="110" t="s">
        <v>509</v>
      </c>
      <c r="D1880" s="110" t="s">
        <v>509</v>
      </c>
      <c r="E1880" s="110" t="s">
        <v>41</v>
      </c>
      <c r="F1880" s="110" t="s">
        <v>41</v>
      </c>
      <c r="G1880" s="171">
        <v>46.376750745426847</v>
      </c>
      <c r="H1880" s="171">
        <v>46.262560544636067</v>
      </c>
      <c r="I1880" s="171">
        <v>46.148370343845293</v>
      </c>
      <c r="J1880" s="171">
        <v>46.040501203400773</v>
      </c>
      <c r="K1880" s="171">
        <v>25.15127653625439</v>
      </c>
      <c r="L1880" s="171">
        <v>33.816818573894082</v>
      </c>
      <c r="M1880" s="171">
        <v>33.728310560951627</v>
      </c>
      <c r="N1880" s="171">
        <v>44.461266541080981</v>
      </c>
      <c r="O1880" s="171">
        <v>58.456256554025337</v>
      </c>
      <c r="P1880" s="171">
        <v>75.152601340581469</v>
      </c>
      <c r="Q1880" s="171">
        <v>93.509918945677185</v>
      </c>
      <c r="R1880" s="171">
        <v>116.1756882772912</v>
      </c>
      <c r="S1880" s="171">
        <v>144.12906356729479</v>
      </c>
      <c r="T1880" s="171">
        <v>178.04687284688151</v>
      </c>
      <c r="U1880" s="172">
        <v>0.26829408210857492</v>
      </c>
    </row>
    <row r="1881" spans="1:21" x14ac:dyDescent="0.15">
      <c r="A1881" s="110" t="s">
        <v>81</v>
      </c>
      <c r="B1881" s="110" t="s">
        <v>209</v>
      </c>
      <c r="C1881" s="110" t="s">
        <v>509</v>
      </c>
      <c r="D1881" s="110" t="s">
        <v>515</v>
      </c>
      <c r="E1881" s="110" t="s">
        <v>41</v>
      </c>
      <c r="F1881" s="110" t="s">
        <v>18</v>
      </c>
      <c r="G1881" s="171">
        <v>6.5987491060635914</v>
      </c>
      <c r="H1881" s="171">
        <v>9.5917708862545457</v>
      </c>
      <c r="I1881" s="171">
        <v>13.185248669670081</v>
      </c>
      <c r="J1881" s="171">
        <v>15.346833734466919</v>
      </c>
      <c r="K1881" s="171">
        <v>10.93533762445843</v>
      </c>
      <c r="L1881" s="171">
        <v>32.725953458607179</v>
      </c>
      <c r="M1881" s="171">
        <v>43.520400723808557</v>
      </c>
      <c r="N1881" s="171">
        <v>63.604474510056463</v>
      </c>
      <c r="O1881" s="171">
        <v>92.293561963101794</v>
      </c>
      <c r="P1881" s="171">
        <v>133.09154991923029</v>
      </c>
      <c r="Q1881" s="171">
        <v>190.8725683226377</v>
      </c>
      <c r="R1881" s="171">
        <v>272.84129007884439</v>
      </c>
      <c r="S1881" s="171">
        <v>378.20100283761559</v>
      </c>
      <c r="T1881" s="171">
        <v>506.56003175807791</v>
      </c>
      <c r="U1881" s="172">
        <v>0.4199624572746623</v>
      </c>
    </row>
    <row r="1882" spans="1:21" x14ac:dyDescent="0.15">
      <c r="A1882" s="110" t="s">
        <v>81</v>
      </c>
      <c r="B1882" s="110" t="s">
        <v>210</v>
      </c>
      <c r="C1882" s="110" t="s">
        <v>509</v>
      </c>
      <c r="D1882" s="110" t="s">
        <v>515</v>
      </c>
      <c r="E1882" s="110" t="s">
        <v>41</v>
      </c>
      <c r="F1882" s="110" t="s">
        <v>18</v>
      </c>
      <c r="G1882" s="171">
        <v>0.85576147208823361</v>
      </c>
      <c r="H1882" s="171">
        <v>1.3680500046770949</v>
      </c>
      <c r="I1882" s="171">
        <v>2.048108626688752</v>
      </c>
      <c r="J1882" s="171">
        <v>2.8720503131645239</v>
      </c>
      <c r="K1882" s="171">
        <v>1.093533762445843</v>
      </c>
      <c r="L1882" s="171">
        <v>1.090865115286906</v>
      </c>
      <c r="M1882" s="171">
        <v>1.0880100180952139</v>
      </c>
      <c r="N1882" s="171">
        <v>1.684513085517706</v>
      </c>
      <c r="O1882" s="171">
        <v>2.5792627073343448</v>
      </c>
      <c r="P1882" s="171">
        <v>3.9329857344596282</v>
      </c>
      <c r="Q1882" s="171">
        <v>5.9853202211725636</v>
      </c>
      <c r="R1882" s="171">
        <v>8.9979741249257756</v>
      </c>
      <c r="S1882" s="171">
        <v>13.190113714150151</v>
      </c>
      <c r="T1882" s="171">
        <v>18.66839727212475</v>
      </c>
      <c r="U1882" s="172">
        <v>0.50090584394047566</v>
      </c>
    </row>
    <row r="1883" spans="1:21" x14ac:dyDescent="0.15">
      <c r="A1883" s="110" t="s">
        <v>81</v>
      </c>
      <c r="B1883" s="110" t="s">
        <v>13</v>
      </c>
      <c r="C1883" s="110" t="s">
        <v>509</v>
      </c>
      <c r="D1883" s="110" t="s">
        <v>511</v>
      </c>
      <c r="E1883" s="110" t="s">
        <v>41</v>
      </c>
      <c r="F1883" s="110" t="s">
        <v>2</v>
      </c>
      <c r="G1883" s="171">
        <v>111.52504345924081</v>
      </c>
      <c r="H1883" s="171">
        <v>166.32492005333441</v>
      </c>
      <c r="I1883" s="171">
        <v>121.9635501944483</v>
      </c>
      <c r="J1883" s="171">
        <v>66.868346985891591</v>
      </c>
      <c r="K1883" s="171">
        <v>66.705559509196434</v>
      </c>
      <c r="L1883" s="171">
        <v>66.542772032501261</v>
      </c>
      <c r="M1883" s="171">
        <v>66.368611103808064</v>
      </c>
      <c r="N1883" s="171">
        <v>92.731162783156094</v>
      </c>
      <c r="O1883" s="171">
        <v>129.2227225548688</v>
      </c>
      <c r="P1883" s="171">
        <v>179.61041929530921</v>
      </c>
      <c r="Q1883" s="171">
        <v>249.02151761206841</v>
      </c>
      <c r="R1883" s="171">
        <v>344.41696421034328</v>
      </c>
      <c r="S1883" s="171">
        <v>474.78394855075089</v>
      </c>
      <c r="T1883" s="171">
        <v>651.10561144812323</v>
      </c>
      <c r="U1883" s="172">
        <v>0.38570190996849679</v>
      </c>
    </row>
    <row r="1884" spans="1:21" x14ac:dyDescent="0.15">
      <c r="A1884" s="110" t="s">
        <v>81</v>
      </c>
      <c r="B1884" s="110" t="s">
        <v>211</v>
      </c>
      <c r="C1884" s="110" t="s">
        <v>509</v>
      </c>
      <c r="D1884" s="110" t="s">
        <v>510</v>
      </c>
      <c r="E1884" s="110" t="s">
        <v>41</v>
      </c>
      <c r="F1884" s="110" t="s">
        <v>2</v>
      </c>
      <c r="G1884" s="171">
        <v>0.68019234426626052</v>
      </c>
      <c r="H1884" s="171">
        <v>2.9112368457017408</v>
      </c>
      <c r="I1884" s="171">
        <v>2.7337415575115971</v>
      </c>
      <c r="J1884" s="171">
        <v>6.5772144576286813</v>
      </c>
      <c r="K1884" s="171">
        <v>8.7482700995667457</v>
      </c>
      <c r="L1884" s="171">
        <v>2.181730230573812</v>
      </c>
      <c r="M1884" s="171">
        <v>2.1760200361904278</v>
      </c>
      <c r="N1884" s="171">
        <v>2.7950012090540808</v>
      </c>
      <c r="O1884" s="171">
        <v>3.4920483078543301</v>
      </c>
      <c r="P1884" s="171">
        <v>4.3564554506530966</v>
      </c>
      <c r="Q1884" s="171">
        <v>5.4328486394144599</v>
      </c>
      <c r="R1884" s="171">
        <v>6.7703650917536358</v>
      </c>
      <c r="S1884" s="171">
        <v>8.4362999824555818</v>
      </c>
      <c r="T1884" s="171">
        <v>10.466669384716059</v>
      </c>
      <c r="U1884" s="172">
        <v>0.25155336937895362</v>
      </c>
    </row>
    <row r="1885" spans="1:21" x14ac:dyDescent="0.15">
      <c r="A1885" s="110" t="s">
        <v>81</v>
      </c>
      <c r="B1885" s="110" t="s">
        <v>212</v>
      </c>
      <c r="C1885" s="110" t="s">
        <v>509</v>
      </c>
      <c r="D1885" s="110" t="s">
        <v>515</v>
      </c>
      <c r="E1885" s="110" t="s">
        <v>41</v>
      </c>
      <c r="F1885" s="110" t="s">
        <v>18</v>
      </c>
      <c r="G1885" s="171">
        <v>0</v>
      </c>
      <c r="H1885" s="171">
        <v>0</v>
      </c>
      <c r="I1885" s="171">
        <v>0</v>
      </c>
      <c r="J1885" s="171">
        <v>0</v>
      </c>
      <c r="K1885" s="171">
        <v>0</v>
      </c>
      <c r="L1885" s="171">
        <v>21.817302305738121</v>
      </c>
      <c r="M1885" s="171">
        <v>32.640300542856423</v>
      </c>
      <c r="N1885" s="171">
        <v>46.970085082957482</v>
      </c>
      <c r="O1885" s="171">
        <v>67.422292533668184</v>
      </c>
      <c r="P1885" s="171">
        <v>96.496483171894582</v>
      </c>
      <c r="Q1885" s="171">
        <v>137.71930626510351</v>
      </c>
      <c r="R1885" s="171">
        <v>195.60210100830091</v>
      </c>
      <c r="S1885" s="171">
        <v>270.87064731815832</v>
      </c>
      <c r="T1885" s="171">
        <v>362.45338557653821</v>
      </c>
      <c r="U1885" s="172">
        <v>0.41044728383620632</v>
      </c>
    </row>
    <row r="1886" spans="1:21" x14ac:dyDescent="0.15">
      <c r="A1886" s="110" t="s">
        <v>81</v>
      </c>
      <c r="B1886" s="110" t="s">
        <v>214</v>
      </c>
      <c r="C1886" s="110" t="s">
        <v>509</v>
      </c>
      <c r="D1886" s="110" t="s">
        <v>515</v>
      </c>
      <c r="E1886" s="110" t="s">
        <v>41</v>
      </c>
      <c r="F1886" s="110" t="s">
        <v>18</v>
      </c>
      <c r="G1886" s="171">
        <v>0</v>
      </c>
      <c r="H1886" s="171">
        <v>0</v>
      </c>
      <c r="I1886" s="171">
        <v>0</v>
      </c>
      <c r="J1886" s="171">
        <v>6.5772144576286815E-2</v>
      </c>
      <c r="K1886" s="171">
        <v>16.468618462434399</v>
      </c>
      <c r="L1886" s="171">
        <v>21.871845561502461</v>
      </c>
      <c r="M1886" s="171">
        <v>21.814600862809041</v>
      </c>
      <c r="N1886" s="171">
        <v>30.80499932719826</v>
      </c>
      <c r="O1886" s="171">
        <v>43.484972196198548</v>
      </c>
      <c r="P1886" s="171">
        <v>61.260868196301487</v>
      </c>
      <c r="Q1886" s="171">
        <v>85.389188112409386</v>
      </c>
      <c r="R1886" s="171">
        <v>118.8084122483038</v>
      </c>
      <c r="S1886" s="171">
        <v>161.74514525303181</v>
      </c>
      <c r="T1886" s="171">
        <v>212.8261221751508</v>
      </c>
      <c r="U1886" s="172">
        <v>0.38460335661699552</v>
      </c>
    </row>
    <row r="1887" spans="1:21" x14ac:dyDescent="0.15">
      <c r="A1887" s="110" t="s">
        <v>81</v>
      </c>
      <c r="B1887" s="110" t="s">
        <v>215</v>
      </c>
      <c r="C1887" s="110" t="s">
        <v>509</v>
      </c>
      <c r="D1887" s="110" t="s">
        <v>515</v>
      </c>
      <c r="E1887" s="110" t="s">
        <v>41</v>
      </c>
      <c r="F1887" s="110" t="s">
        <v>18</v>
      </c>
      <c r="G1887" s="171">
        <v>27.605208777039788</v>
      </c>
      <c r="H1887" s="171">
        <v>36.349154713642633</v>
      </c>
      <c r="I1887" s="171">
        <v>47.247141066317788</v>
      </c>
      <c r="J1887" s="171">
        <v>53.938639564603207</v>
      </c>
      <c r="K1887" s="171">
        <v>49.433193731364327</v>
      </c>
      <c r="L1887" s="171">
        <v>49.312557536544581</v>
      </c>
      <c r="M1887" s="171">
        <v>49.183492867994147</v>
      </c>
      <c r="N1887" s="171">
        <v>68.806826363966778</v>
      </c>
      <c r="O1887" s="171">
        <v>95.9451360946873</v>
      </c>
      <c r="P1887" s="171">
        <v>133.5032685856925</v>
      </c>
      <c r="Q1887" s="171">
        <v>184.9392159228033</v>
      </c>
      <c r="R1887" s="171">
        <v>255.70448057801681</v>
      </c>
      <c r="S1887" s="171">
        <v>344.98453794064642</v>
      </c>
      <c r="T1887" s="171">
        <v>449.91285772428017</v>
      </c>
      <c r="U1887" s="172">
        <v>0.37192339612576419</v>
      </c>
    </row>
    <row r="1888" spans="1:21" x14ac:dyDescent="0.15">
      <c r="A1888" s="110" t="s">
        <v>81</v>
      </c>
      <c r="B1888" s="110" t="s">
        <v>124</v>
      </c>
      <c r="C1888" s="110" t="s">
        <v>509</v>
      </c>
      <c r="D1888" s="110" t="s">
        <v>514</v>
      </c>
      <c r="E1888" s="110" t="s">
        <v>41</v>
      </c>
      <c r="F1888" s="110" t="s">
        <v>18</v>
      </c>
      <c r="G1888" s="171">
        <v>209.79958670550241</v>
      </c>
      <c r="H1888" s="171">
        <v>440.5958147108197</v>
      </c>
      <c r="I1888" s="171">
        <v>605.32389735987874</v>
      </c>
      <c r="J1888" s="171">
        <v>768.34168672334613</v>
      </c>
      <c r="K1888" s="171">
        <v>1</v>
      </c>
      <c r="L1888" s="171">
        <v>1</v>
      </c>
      <c r="M1888" s="171">
        <v>1</v>
      </c>
      <c r="N1888" s="171">
        <v>1.3602086435100471</v>
      </c>
      <c r="O1888" s="171">
        <v>1.8246492605622051</v>
      </c>
      <c r="P1888" s="171">
        <v>2.415223625793967</v>
      </c>
      <c r="Q1888" s="171">
        <v>3.1562319350614971</v>
      </c>
      <c r="R1888" s="171">
        <v>4.074152653892873</v>
      </c>
      <c r="S1888" s="171">
        <v>5.1973190299872147</v>
      </c>
      <c r="T1888" s="171">
        <v>6.5554970742985823</v>
      </c>
      <c r="U1888" s="172">
        <v>0.30815120875867258</v>
      </c>
    </row>
    <row r="1889" spans="1:21" x14ac:dyDescent="0.15">
      <c r="A1889" s="110" t="s">
        <v>81</v>
      </c>
      <c r="B1889" s="110" t="s">
        <v>155</v>
      </c>
      <c r="C1889" s="110" t="s">
        <v>509</v>
      </c>
      <c r="D1889" s="110" t="s">
        <v>515</v>
      </c>
      <c r="E1889" s="110" t="s">
        <v>41</v>
      </c>
      <c r="F1889" s="110" t="s">
        <v>18</v>
      </c>
      <c r="G1889" s="171">
        <v>16.407842719569949</v>
      </c>
      <c r="H1889" s="171">
        <v>24.185095734328112</v>
      </c>
      <c r="I1889" s="171">
        <v>27.825343104025141</v>
      </c>
      <c r="J1889" s="171">
        <v>30.77522190749033</v>
      </c>
      <c r="K1889" s="171">
        <v>36.241614160712821</v>
      </c>
      <c r="L1889" s="171">
        <v>44.725469726763137</v>
      </c>
      <c r="M1889" s="171">
        <v>50.048460832379853</v>
      </c>
      <c r="N1889" s="171">
        <v>78.910936433776058</v>
      </c>
      <c r="O1889" s="171">
        <v>124.1715415638468</v>
      </c>
      <c r="P1889" s="171">
        <v>194.28299798633211</v>
      </c>
      <c r="Q1889" s="171">
        <v>303.52915998375209</v>
      </c>
      <c r="R1889" s="171">
        <v>471.45900766465331</v>
      </c>
      <c r="S1889" s="171">
        <v>712.3028312768123</v>
      </c>
      <c r="T1889" s="171">
        <v>1038.636672465117</v>
      </c>
      <c r="U1889" s="172">
        <v>0.54224466026886242</v>
      </c>
    </row>
    <row r="1890" spans="1:21" x14ac:dyDescent="0.15">
      <c r="A1890" s="110" t="s">
        <v>81</v>
      </c>
      <c r="B1890" s="110" t="s">
        <v>219</v>
      </c>
      <c r="C1890" s="110" t="s">
        <v>509</v>
      </c>
      <c r="D1890" s="110" t="s">
        <v>515</v>
      </c>
      <c r="E1890" s="110" t="s">
        <v>41</v>
      </c>
      <c r="F1890" s="110" t="s">
        <v>18</v>
      </c>
      <c r="G1890" s="171">
        <v>13.802604388519899</v>
      </c>
      <c r="H1890" s="171">
        <v>17.073087820044261</v>
      </c>
      <c r="I1890" s="171">
        <v>16.481560837087599</v>
      </c>
      <c r="J1890" s="171">
        <v>30.69366746893385</v>
      </c>
      <c r="K1890" s="171">
        <v>30.61894534848361</v>
      </c>
      <c r="L1890" s="171">
        <v>49.088930187910769</v>
      </c>
      <c r="M1890" s="171">
        <v>27.200250452380349</v>
      </c>
      <c r="N1890" s="171">
        <v>38.839449727680943</v>
      </c>
      <c r="O1890" s="171">
        <v>54.648345574962171</v>
      </c>
      <c r="P1890" s="171">
        <v>76.807103229300864</v>
      </c>
      <c r="Q1890" s="171">
        <v>106.8512767319565</v>
      </c>
      <c r="R1890" s="171">
        <v>148.48803980712191</v>
      </c>
      <c r="S1890" s="171">
        <v>201.53488633430069</v>
      </c>
      <c r="T1890" s="171">
        <v>264.38578626030989</v>
      </c>
      <c r="U1890" s="172">
        <v>0.38386915227289631</v>
      </c>
    </row>
    <row r="1891" spans="1:21" x14ac:dyDescent="0.15">
      <c r="A1891" s="110" t="s">
        <v>81</v>
      </c>
      <c r="B1891" s="110" t="s">
        <v>113</v>
      </c>
      <c r="C1891" s="110" t="s">
        <v>509</v>
      </c>
      <c r="D1891" s="110" t="s">
        <v>509</v>
      </c>
      <c r="E1891" s="110" t="s">
        <v>41</v>
      </c>
      <c r="F1891" s="110" t="s">
        <v>41</v>
      </c>
      <c r="G1891" s="171">
        <v>30558.849599448022</v>
      </c>
      <c r="H1891" s="171">
        <v>38837.68730920949</v>
      </c>
      <c r="I1891" s="171">
        <v>54817.932010977158</v>
      </c>
      <c r="J1891" s="171">
        <v>74068.403603854167</v>
      </c>
      <c r="K1891" s="171">
        <v>94728.580901248453</v>
      </c>
      <c r="L1891" s="171">
        <v>126845.32062838521</v>
      </c>
      <c r="M1891" s="171">
        <v>164190.34077821951</v>
      </c>
      <c r="N1891" s="171">
        <v>219302.2986976502</v>
      </c>
      <c r="O1891" s="171">
        <v>292463.20167870668</v>
      </c>
      <c r="P1891" s="171">
        <v>389449.56738495937</v>
      </c>
      <c r="Q1891" s="171">
        <v>513767.32597990817</v>
      </c>
      <c r="R1891" s="171">
        <v>672952.83083474531</v>
      </c>
      <c r="S1891" s="171">
        <v>875057.66418282583</v>
      </c>
      <c r="T1891" s="171">
        <v>1129229.6369554121</v>
      </c>
      <c r="U1891" s="172">
        <v>0.31714480521453647</v>
      </c>
    </row>
    <row r="1892" spans="1:21" x14ac:dyDescent="0.15">
      <c r="A1892" s="110" t="s">
        <v>81</v>
      </c>
      <c r="B1892" s="110" t="s">
        <v>222</v>
      </c>
      <c r="C1892" s="110" t="s">
        <v>509</v>
      </c>
      <c r="D1892" s="110" t="s">
        <v>515</v>
      </c>
      <c r="E1892" s="110" t="s">
        <v>41</v>
      </c>
      <c r="F1892" s="110" t="s">
        <v>18</v>
      </c>
      <c r="G1892" s="171">
        <v>1.3736351887455001</v>
      </c>
      <c r="H1892" s="171">
        <v>2.055379475625974</v>
      </c>
      <c r="I1892" s="171">
        <v>2.7337415575115971</v>
      </c>
      <c r="J1892" s="171">
        <v>13.736512394757501</v>
      </c>
      <c r="K1892" s="171">
        <v>10.96923717109425</v>
      </c>
      <c r="L1892" s="171">
        <v>3.3816818573894077E-2</v>
      </c>
      <c r="M1892" s="171">
        <v>0.33728310560951641</v>
      </c>
      <c r="N1892" s="171">
        <v>0.49817164141199671</v>
      </c>
      <c r="O1892" s="171">
        <v>0.72987951118085281</v>
      </c>
      <c r="P1892" s="171">
        <v>1.076643132392018</v>
      </c>
      <c r="Q1892" s="171">
        <v>1.582519356974269</v>
      </c>
      <c r="R1892" s="171">
        <v>2.3145819751866021</v>
      </c>
      <c r="S1892" s="171">
        <v>3.3001205601028678</v>
      </c>
      <c r="T1892" s="171">
        <v>4.5447341467457223</v>
      </c>
      <c r="U1892" s="172">
        <v>0.44997037113310018</v>
      </c>
    </row>
    <row r="1893" spans="1:21" x14ac:dyDescent="0.15">
      <c r="A1893" s="110" t="s">
        <v>81</v>
      </c>
      <c r="B1893" s="110" t="s">
        <v>67</v>
      </c>
      <c r="C1893" s="110" t="s">
        <v>509</v>
      </c>
      <c r="D1893" s="110" t="s">
        <v>515</v>
      </c>
      <c r="E1893" s="110" t="s">
        <v>41</v>
      </c>
      <c r="F1893" s="110" t="s">
        <v>18</v>
      </c>
      <c r="G1893" s="171">
        <v>268.61669038888903</v>
      </c>
      <c r="H1893" s="171">
        <v>582.28626310245306</v>
      </c>
      <c r="I1893" s="171">
        <v>940.88549315015143</v>
      </c>
      <c r="J1893" s="171">
        <v>1362.161917374724</v>
      </c>
      <c r="K1893" s="171">
        <v>2596.2282243975701</v>
      </c>
      <c r="L1893" s="171">
        <v>3615.4314223678289</v>
      </c>
      <c r="M1893" s="171">
        <v>5106.6904725100239</v>
      </c>
      <c r="N1893" s="171">
        <v>7559.8208633670283</v>
      </c>
      <c r="O1893" s="171">
        <v>11133.82141347687</v>
      </c>
      <c r="P1893" s="171">
        <v>16299.57932215306</v>
      </c>
      <c r="Q1893" s="171">
        <v>23714.4026978242</v>
      </c>
      <c r="R1893" s="171">
        <v>34279.489131997208</v>
      </c>
      <c r="S1893" s="171">
        <v>47993.265891684627</v>
      </c>
      <c r="T1893" s="171">
        <v>66770.742976381778</v>
      </c>
      <c r="U1893" s="172">
        <v>0.44375127892344901</v>
      </c>
    </row>
    <row r="1894" spans="1:21" x14ac:dyDescent="0.15">
      <c r="A1894" s="110" t="s">
        <v>81</v>
      </c>
      <c r="B1894" s="110" t="s">
        <v>78</v>
      </c>
      <c r="C1894" s="110" t="s">
        <v>509</v>
      </c>
      <c r="D1894" s="110" t="s">
        <v>509</v>
      </c>
      <c r="E1894" s="110" t="s">
        <v>41</v>
      </c>
      <c r="F1894" s="110" t="s">
        <v>41</v>
      </c>
      <c r="G1894" s="171">
        <v>22.208416702163181</v>
      </c>
      <c r="H1894" s="171">
        <v>44.232769809095082</v>
      </c>
      <c r="I1894" s="171">
        <v>44.172955894395152</v>
      </c>
      <c r="J1894" s="171">
        <v>53.982274697748188</v>
      </c>
      <c r="K1894" s="171">
        <v>64.834884260279566</v>
      </c>
      <c r="L1894" s="171">
        <v>464.72546972676321</v>
      </c>
      <c r="M1894" s="171">
        <v>783.97061472285088</v>
      </c>
      <c r="N1894" s="171">
        <v>1033.8704690512029</v>
      </c>
      <c r="O1894" s="171">
        <v>1355.720185866385</v>
      </c>
      <c r="P1894" s="171">
        <v>1755.1244659572139</v>
      </c>
      <c r="Q1894" s="171">
        <v>2235.6764628642618</v>
      </c>
      <c r="R1894" s="171">
        <v>2833.7338892456319</v>
      </c>
      <c r="S1894" s="171">
        <v>3574.1006631720211</v>
      </c>
      <c r="T1894" s="171">
        <v>4482.2604189026206</v>
      </c>
      <c r="U1894" s="172">
        <v>0.28283571652051331</v>
      </c>
    </row>
    <row r="1895" spans="1:21" x14ac:dyDescent="0.15">
      <c r="A1895" s="110" t="s">
        <v>81</v>
      </c>
      <c r="B1895" s="110" t="s">
        <v>130</v>
      </c>
      <c r="C1895" s="110" t="s">
        <v>509</v>
      </c>
      <c r="D1895" s="110" t="s">
        <v>42</v>
      </c>
      <c r="E1895" s="110" t="s">
        <v>41</v>
      </c>
      <c r="F1895" s="110" t="s">
        <v>42</v>
      </c>
      <c r="G1895" s="171">
        <v>5.5250000000000004</v>
      </c>
      <c r="H1895" s="171">
        <v>22.029790735540981</v>
      </c>
      <c r="I1895" s="171">
        <v>21.959581471081972</v>
      </c>
      <c r="J1895" s="171">
        <v>43.821095589698388</v>
      </c>
      <c r="K1895" s="171">
        <v>43.741350497833722</v>
      </c>
      <c r="L1895" s="171">
        <v>43.634604611476242</v>
      </c>
      <c r="M1895" s="171">
        <v>43.520400723808557</v>
      </c>
      <c r="N1895" s="171">
        <v>52.91551622749482</v>
      </c>
      <c r="O1895" s="171">
        <v>64.002784516831696</v>
      </c>
      <c r="P1895" s="171">
        <v>77.090860044312521</v>
      </c>
      <c r="Q1895" s="171">
        <v>95.640416539724342</v>
      </c>
      <c r="R1895" s="171">
        <v>120.2828971105026</v>
      </c>
      <c r="S1895" s="171">
        <v>149.11421946785319</v>
      </c>
      <c r="T1895" s="171">
        <v>184.0711695890038</v>
      </c>
      <c r="U1895" s="172">
        <v>0.2287694699439364</v>
      </c>
    </row>
    <row r="1896" spans="1:21" x14ac:dyDescent="0.15">
      <c r="A1896" s="110" t="s">
        <v>81</v>
      </c>
      <c r="B1896" s="110" t="s">
        <v>69</v>
      </c>
      <c r="C1896" s="110" t="s">
        <v>509</v>
      </c>
      <c r="D1896" s="110" t="s">
        <v>510</v>
      </c>
      <c r="E1896" s="110" t="s">
        <v>41</v>
      </c>
      <c r="F1896" s="110" t="s">
        <v>2</v>
      </c>
      <c r="G1896" s="171">
        <v>44.339486337681308</v>
      </c>
      <c r="H1896" s="171">
        <v>44.230312349282407</v>
      </c>
      <c r="I1896" s="171">
        <v>44.121138360883513</v>
      </c>
      <c r="J1896" s="171">
        <v>44.944298793795987</v>
      </c>
      <c r="K1896" s="171">
        <v>44.834884260279573</v>
      </c>
      <c r="L1896" s="171">
        <v>44.725469726763137</v>
      </c>
      <c r="M1896" s="171">
        <v>45.696420759998993</v>
      </c>
      <c r="N1896" s="171">
        <v>60.356346473024097</v>
      </c>
      <c r="O1896" s="171">
        <v>77.226342019832529</v>
      </c>
      <c r="P1896" s="171">
        <v>98.4197618155697</v>
      </c>
      <c r="Q1896" s="171">
        <v>124.988115356245</v>
      </c>
      <c r="R1896" s="171">
        <v>158.2193856085299</v>
      </c>
      <c r="S1896" s="171">
        <v>199.70146379058761</v>
      </c>
      <c r="T1896" s="171">
        <v>250.9183453241366</v>
      </c>
      <c r="U1896" s="172">
        <v>0.27545258582510201</v>
      </c>
    </row>
    <row r="1897" spans="1:21" x14ac:dyDescent="0.15">
      <c r="A1897" s="110" t="s">
        <v>81</v>
      </c>
      <c r="B1897" s="110" t="s">
        <v>223</v>
      </c>
      <c r="C1897" s="110" t="s">
        <v>509</v>
      </c>
      <c r="D1897" s="110" t="s">
        <v>42</v>
      </c>
      <c r="E1897" s="110" t="s">
        <v>41</v>
      </c>
      <c r="F1897" s="110" t="s">
        <v>42</v>
      </c>
      <c r="G1897" s="171">
        <v>8.4223099999999995</v>
      </c>
      <c r="H1897" s="171">
        <v>29.910948371180769</v>
      </c>
      <c r="I1897" s="171">
        <v>33.828735256201767</v>
      </c>
      <c r="J1897" s="171">
        <v>26.802077590049279</v>
      </c>
      <c r="K1897" s="171">
        <v>51.396086834954623</v>
      </c>
      <c r="L1897" s="171">
        <v>27.271627882172648</v>
      </c>
      <c r="M1897" s="171">
        <v>16.320150271428211</v>
      </c>
      <c r="N1897" s="171">
        <v>21.931769056205361</v>
      </c>
      <c r="O1897" s="171">
        <v>29.4110924361208</v>
      </c>
      <c r="P1897" s="171">
        <v>38.05813085999953</v>
      </c>
      <c r="Q1897" s="171">
        <v>48.200336664352442</v>
      </c>
      <c r="R1897" s="171">
        <v>60.933161322183857</v>
      </c>
      <c r="S1897" s="171">
        <v>76.886998433883761</v>
      </c>
      <c r="T1897" s="171">
        <v>96.579201379936038</v>
      </c>
      <c r="U1897" s="172">
        <v>0.28916496322378182</v>
      </c>
    </row>
    <row r="1898" spans="1:21" x14ac:dyDescent="0.15">
      <c r="A1898" s="110" t="s">
        <v>81</v>
      </c>
      <c r="B1898" s="110" t="s">
        <v>95</v>
      </c>
      <c r="C1898" s="110" t="s">
        <v>509</v>
      </c>
      <c r="D1898" s="110" t="s">
        <v>511</v>
      </c>
      <c r="E1898" s="110" t="s">
        <v>41</v>
      </c>
      <c r="F1898" s="110" t="s">
        <v>2</v>
      </c>
      <c r="G1898" s="171">
        <v>0</v>
      </c>
      <c r="H1898" s="171">
        <v>0</v>
      </c>
      <c r="I1898" s="171">
        <v>1.098770722472507</v>
      </c>
      <c r="J1898" s="171">
        <v>2.19240481920956</v>
      </c>
      <c r="K1898" s="171">
        <v>7.6547363371209016</v>
      </c>
      <c r="L1898" s="171">
        <v>13.090381383442869</v>
      </c>
      <c r="M1898" s="171">
        <v>13.056120217142571</v>
      </c>
      <c r="N1898" s="171">
        <v>18.234130478184369</v>
      </c>
      <c r="O1898" s="171">
        <v>24.66271884620717</v>
      </c>
      <c r="P1898" s="171">
        <v>33.216765012180083</v>
      </c>
      <c r="Q1898" s="171">
        <v>44.553469892030421</v>
      </c>
      <c r="R1898" s="171">
        <v>59.521632533175257</v>
      </c>
      <c r="S1898" s="171">
        <v>79.371797345271176</v>
      </c>
      <c r="T1898" s="171">
        <v>105.2654901146737</v>
      </c>
      <c r="U1898" s="172">
        <v>0.34739826058879419</v>
      </c>
    </row>
    <row r="1899" spans="1:21" x14ac:dyDescent="0.15">
      <c r="A1899" s="110" t="s">
        <v>81</v>
      </c>
      <c r="B1899" s="110" t="s">
        <v>96</v>
      </c>
      <c r="C1899" s="110" t="s">
        <v>509</v>
      </c>
      <c r="D1899" s="110" t="s">
        <v>513</v>
      </c>
      <c r="E1899" s="110" t="s">
        <v>41</v>
      </c>
      <c r="F1899" s="110" t="s">
        <v>41</v>
      </c>
      <c r="G1899" s="171">
        <v>144.6512939916885</v>
      </c>
      <c r="H1899" s="171">
        <v>144.29512931779351</v>
      </c>
      <c r="I1899" s="171">
        <v>165.91437909334849</v>
      </c>
      <c r="J1899" s="171">
        <v>165.52656385032179</v>
      </c>
      <c r="K1899" s="171">
        <v>12.70913686984658</v>
      </c>
      <c r="L1899" s="171">
        <v>197.44658586693001</v>
      </c>
      <c r="M1899" s="171">
        <v>175.1696129133295</v>
      </c>
      <c r="N1899" s="171">
        <v>205.419044893441</v>
      </c>
      <c r="O1899" s="171">
        <v>241.04285682303171</v>
      </c>
      <c r="P1899" s="171">
        <v>283.38193316235771</v>
      </c>
      <c r="Q1899" s="171">
        <v>333.00798860629078</v>
      </c>
      <c r="R1899" s="171">
        <v>390.86319729009551</v>
      </c>
      <c r="S1899" s="171">
        <v>457.87601655388443</v>
      </c>
      <c r="T1899" s="171">
        <v>534.16615494750454</v>
      </c>
      <c r="U1899" s="172">
        <v>0.1726649440934622</v>
      </c>
    </row>
    <row r="1900" spans="1:21" x14ac:dyDescent="0.15">
      <c r="A1900" s="110" t="s">
        <v>81</v>
      </c>
      <c r="B1900" s="110" t="s">
        <v>97</v>
      </c>
      <c r="C1900" s="110" t="s">
        <v>509</v>
      </c>
      <c r="D1900" s="110" t="s">
        <v>509</v>
      </c>
      <c r="E1900" s="110" t="s">
        <v>41</v>
      </c>
      <c r="F1900" s="110" t="s">
        <v>41</v>
      </c>
      <c r="G1900" s="171">
        <v>666.42107756812561</v>
      </c>
      <c r="H1900" s="171">
        <v>1017.036138575276</v>
      </c>
      <c r="I1900" s="171">
        <v>1267.17177650436</v>
      </c>
      <c r="J1900" s="171">
        <v>1864.835373474725</v>
      </c>
      <c r="K1900" s="171">
        <v>2303.1422092526768</v>
      </c>
      <c r="L1900" s="171">
        <v>3383.588650086293</v>
      </c>
      <c r="M1900" s="171">
        <v>4374.2535745190153</v>
      </c>
      <c r="N1900" s="171">
        <v>5783.6904243463669</v>
      </c>
      <c r="O1900" s="171">
        <v>7640.228820131907</v>
      </c>
      <c r="P1900" s="171">
        <v>10022.339248135841</v>
      </c>
      <c r="Q1900" s="171">
        <v>13009.70624107032</v>
      </c>
      <c r="R1900" s="171">
        <v>16802.473382681019</v>
      </c>
      <c r="S1900" s="171">
        <v>21586.30360580605</v>
      </c>
      <c r="T1900" s="171">
        <v>27563.449368318921</v>
      </c>
      <c r="U1900" s="172">
        <v>0.30078113564172693</v>
      </c>
    </row>
    <row r="1901" spans="1:21" x14ac:dyDescent="0.15">
      <c r="A1901" s="110" t="s">
        <v>81</v>
      </c>
      <c r="B1901" s="110" t="s">
        <v>131</v>
      </c>
      <c r="C1901" s="110" t="s">
        <v>509</v>
      </c>
      <c r="D1901" s="110" t="s">
        <v>42</v>
      </c>
      <c r="E1901" s="110" t="s">
        <v>41</v>
      </c>
      <c r="F1901" s="110" t="s">
        <v>42</v>
      </c>
      <c r="G1901" s="171">
        <v>122.55</v>
      </c>
      <c r="H1901" s="171">
        <v>181.74577356821311</v>
      </c>
      <c r="I1901" s="171">
        <v>186.65644250419669</v>
      </c>
      <c r="J1901" s="171">
        <v>231.15627923565901</v>
      </c>
      <c r="K1901" s="171">
        <v>241.67096150053129</v>
      </c>
      <c r="L1901" s="171">
        <v>242.1720555936931</v>
      </c>
      <c r="M1901" s="171">
        <v>171.90558285904379</v>
      </c>
      <c r="N1901" s="171">
        <v>224.79973083171251</v>
      </c>
      <c r="O1901" s="171">
        <v>293.11695196548999</v>
      </c>
      <c r="P1901" s="171">
        <v>381.51878306499088</v>
      </c>
      <c r="Q1901" s="171">
        <v>495.77397573992698</v>
      </c>
      <c r="R1901" s="171">
        <v>627.6131219800252</v>
      </c>
      <c r="S1901" s="171">
        <v>771.79126990374721</v>
      </c>
      <c r="T1901" s="171">
        <v>945.18043858137378</v>
      </c>
      <c r="U1901" s="172">
        <v>0.27569364473421459</v>
      </c>
    </row>
    <row r="1902" spans="1:21" x14ac:dyDescent="0.15">
      <c r="A1902" s="110" t="s">
        <v>81</v>
      </c>
      <c r="B1902" s="110" t="s">
        <v>139</v>
      </c>
      <c r="C1902" s="110" t="s">
        <v>509</v>
      </c>
      <c r="D1902" s="110" t="s">
        <v>513</v>
      </c>
      <c r="E1902" s="110" t="s">
        <v>41</v>
      </c>
      <c r="F1902" s="110" t="s">
        <v>41</v>
      </c>
      <c r="G1902" s="171">
        <v>209.79958670550241</v>
      </c>
      <c r="H1902" s="171">
        <v>176.23832588432791</v>
      </c>
      <c r="I1902" s="171">
        <v>175.80331559560111</v>
      </c>
      <c r="J1902" s="171">
        <v>274.05060240119508</v>
      </c>
      <c r="K1902" s="171">
        <v>437.41350497833719</v>
      </c>
      <c r="L1902" s="171">
        <v>436.34604611476237</v>
      </c>
      <c r="M1902" s="171">
        <v>446.08410741903782</v>
      </c>
      <c r="N1902" s="171">
        <v>556.70340932962608</v>
      </c>
      <c r="O1902" s="171">
        <v>691.99505736583762</v>
      </c>
      <c r="P1902" s="171">
        <v>857.9229328949084</v>
      </c>
      <c r="Q1902" s="171">
        <v>1060.7752423181689</v>
      </c>
      <c r="R1902" s="171">
        <v>1308.456849355096</v>
      </c>
      <c r="S1902" s="171">
        <v>1614.831544578662</v>
      </c>
      <c r="T1902" s="171">
        <v>1984.6198380409251</v>
      </c>
      <c r="U1902" s="172">
        <v>0.23768080016413001</v>
      </c>
    </row>
    <row r="1903" spans="1:21" x14ac:dyDescent="0.15">
      <c r="A1903" s="110" t="s">
        <v>81</v>
      </c>
      <c r="B1903" s="110" t="s">
        <v>36</v>
      </c>
      <c r="C1903" s="110" t="s">
        <v>509</v>
      </c>
      <c r="D1903" s="110" t="s">
        <v>513</v>
      </c>
      <c r="E1903" s="110" t="s">
        <v>41</v>
      </c>
      <c r="F1903" s="110" t="s">
        <v>41</v>
      </c>
      <c r="G1903" s="171">
        <v>257.74988683328979</v>
      </c>
      <c r="H1903" s="171">
        <v>416.92971948510632</v>
      </c>
      <c r="I1903" s="171">
        <v>321.1047559353654</v>
      </c>
      <c r="J1903" s="171">
        <v>256.5771359920949</v>
      </c>
      <c r="K1903" s="171">
        <v>253.2864771252311</v>
      </c>
      <c r="L1903" s="171">
        <v>153.81198125545379</v>
      </c>
      <c r="M1903" s="171">
        <v>33.728310560951627</v>
      </c>
      <c r="N1903" s="171">
        <v>41.921925711429573</v>
      </c>
      <c r="O1903" s="171">
        <v>51.936158382718538</v>
      </c>
      <c r="P1903" s="171">
        <v>64.157506048435295</v>
      </c>
      <c r="Q1903" s="171">
        <v>79.050104331763748</v>
      </c>
      <c r="R1903" s="171">
        <v>97.170273902205537</v>
      </c>
      <c r="S1903" s="171">
        <v>119.2002561324377</v>
      </c>
      <c r="T1903" s="171">
        <v>145.62800076260319</v>
      </c>
      <c r="U1903" s="172">
        <v>0.23239532663108051</v>
      </c>
    </row>
    <row r="1904" spans="1:21" x14ac:dyDescent="0.15">
      <c r="A1904" s="110" t="s">
        <v>81</v>
      </c>
      <c r="B1904" s="110" t="s">
        <v>226</v>
      </c>
      <c r="C1904" s="110" t="s">
        <v>509</v>
      </c>
      <c r="D1904" s="110" t="s">
        <v>515</v>
      </c>
      <c r="E1904" s="110" t="s">
        <v>41</v>
      </c>
      <c r="F1904" s="110" t="s">
        <v>18</v>
      </c>
      <c r="G1904" s="171">
        <v>2.5341581657322529</v>
      </c>
      <c r="H1904" s="171">
        <v>4.9291656770772949</v>
      </c>
      <c r="I1904" s="171">
        <v>1.6481560837087601</v>
      </c>
      <c r="J1904" s="171">
        <v>5.4810120480239011</v>
      </c>
      <c r="K1904" s="171">
        <v>10.93533762445843</v>
      </c>
      <c r="L1904" s="171">
        <v>22.14456184032419</v>
      </c>
      <c r="M1904" s="171">
        <v>21.760200361904278</v>
      </c>
      <c r="N1904" s="171">
        <v>29.352317947422819</v>
      </c>
      <c r="O1904" s="171">
        <v>39.370032662623679</v>
      </c>
      <c r="P1904" s="171">
        <v>53.421073721941077</v>
      </c>
      <c r="Q1904" s="171">
        <v>74.638222362172741</v>
      </c>
      <c r="R1904" s="171">
        <v>103.77689770011609</v>
      </c>
      <c r="S1904" s="171">
        <v>142.20944758266771</v>
      </c>
      <c r="T1904" s="171">
        <v>193.73784804060929</v>
      </c>
      <c r="U1904" s="172">
        <v>0.36662772140505678</v>
      </c>
    </row>
    <row r="1905" spans="1:21" x14ac:dyDescent="0.15">
      <c r="A1905" s="110" t="s">
        <v>81</v>
      </c>
      <c r="B1905" s="110" t="s">
        <v>115</v>
      </c>
      <c r="C1905" s="110" t="s">
        <v>509</v>
      </c>
      <c r="D1905" s="110" t="s">
        <v>42</v>
      </c>
      <c r="E1905" s="110" t="s">
        <v>41</v>
      </c>
      <c r="F1905" s="110" t="s">
        <v>42</v>
      </c>
      <c r="G1905" s="171">
        <v>616.59</v>
      </c>
      <c r="H1905" s="171">
        <v>627.84903596291804</v>
      </c>
      <c r="I1905" s="171">
        <v>858.61963551930501</v>
      </c>
      <c r="J1905" s="171">
        <v>1050.875890887944</v>
      </c>
      <c r="K1905" s="171">
        <v>986.62968997603173</v>
      </c>
      <c r="L1905" s="171">
        <v>1450.3457052484059</v>
      </c>
      <c r="M1905" s="171">
        <v>1544.741492692955</v>
      </c>
      <c r="N1905" s="171">
        <v>2018.2606262289751</v>
      </c>
      <c r="O1905" s="171">
        <v>2626.2480859807151</v>
      </c>
      <c r="P1905" s="171">
        <v>3303.3410874553902</v>
      </c>
      <c r="Q1905" s="171">
        <v>4058.5492770786791</v>
      </c>
      <c r="R1905" s="171">
        <v>4974.1805482416303</v>
      </c>
      <c r="S1905" s="171">
        <v>6083.8782040511478</v>
      </c>
      <c r="T1905" s="171">
        <v>7411.0397571486128</v>
      </c>
      <c r="U1905" s="172">
        <v>0.25109142453860911</v>
      </c>
    </row>
    <row r="1906" spans="1:21" x14ac:dyDescent="0.15">
      <c r="A1906" s="110" t="s">
        <v>81</v>
      </c>
      <c r="B1906" s="110" t="s">
        <v>68</v>
      </c>
      <c r="C1906" s="110" t="s">
        <v>509</v>
      </c>
      <c r="D1906" s="110" t="s">
        <v>515</v>
      </c>
      <c r="E1906" s="110" t="s">
        <v>41</v>
      </c>
      <c r="F1906" s="110" t="s">
        <v>18</v>
      </c>
      <c r="G1906" s="171">
        <v>33.813068126820497</v>
      </c>
      <c r="H1906" s="171">
        <v>42.407347165916399</v>
      </c>
      <c r="I1906" s="171">
        <v>60.432389735987883</v>
      </c>
      <c r="J1906" s="171">
        <v>74.541763853125062</v>
      </c>
      <c r="K1906" s="171">
        <v>80.921498420992393</v>
      </c>
      <c r="L1906" s="171">
        <v>147.26679056373229</v>
      </c>
      <c r="M1906" s="171">
        <v>201.2818533476146</v>
      </c>
      <c r="N1906" s="171">
        <v>287.7518100351993</v>
      </c>
      <c r="O1906" s="171">
        <v>411.35216295954098</v>
      </c>
      <c r="P1906" s="171">
        <v>586.24027972937154</v>
      </c>
      <c r="Q1906" s="171">
        <v>830.10169180233231</v>
      </c>
      <c r="R1906" s="171">
        <v>1168.931630746933</v>
      </c>
      <c r="S1906" s="171">
        <v>1561.1595179597041</v>
      </c>
      <c r="T1906" s="171">
        <v>2073.5960896419492</v>
      </c>
      <c r="U1906" s="172">
        <v>0.39541308720603108</v>
      </c>
    </row>
    <row r="1907" spans="1:21" x14ac:dyDescent="0.15">
      <c r="A1907" s="110" t="s">
        <v>81</v>
      </c>
      <c r="B1907" s="110" t="s">
        <v>127</v>
      </c>
      <c r="C1907" s="110" t="s">
        <v>509</v>
      </c>
      <c r="D1907" s="110" t="s">
        <v>513</v>
      </c>
      <c r="E1907" s="110" t="s">
        <v>41</v>
      </c>
      <c r="F1907" s="110" t="s">
        <v>41</v>
      </c>
      <c r="G1907" s="171">
        <v>11.042083510815919</v>
      </c>
      <c r="H1907" s="171">
        <v>11.014895367770491</v>
      </c>
      <c r="I1907" s="171">
        <v>10.987707224725071</v>
      </c>
      <c r="J1907" s="171">
        <v>0</v>
      </c>
      <c r="K1907" s="171">
        <v>21.870675248916861</v>
      </c>
      <c r="L1907" s="171">
        <v>21.817302305738121</v>
      </c>
      <c r="M1907" s="171">
        <v>54.400500904760698</v>
      </c>
      <c r="N1907" s="171">
        <v>67.865079499868529</v>
      </c>
      <c r="O1907" s="171">
        <v>84.870087524096874</v>
      </c>
      <c r="P1907" s="171">
        <v>105.445708993369</v>
      </c>
      <c r="Q1907" s="171">
        <v>130.65399772614251</v>
      </c>
      <c r="R1907" s="171">
        <v>161.45629849744739</v>
      </c>
      <c r="S1907" s="171">
        <v>199.0582081927268</v>
      </c>
      <c r="T1907" s="171">
        <v>244.39621947850159</v>
      </c>
      <c r="U1907" s="172">
        <v>0.23940454261238589</v>
      </c>
    </row>
    <row r="1908" spans="1:21" x14ac:dyDescent="0.15">
      <c r="A1908" s="110" t="s">
        <v>81</v>
      </c>
      <c r="B1908" s="110" t="s">
        <v>228</v>
      </c>
      <c r="C1908" s="110" t="s">
        <v>509</v>
      </c>
      <c r="D1908" s="110" t="s">
        <v>515</v>
      </c>
      <c r="E1908" s="110" t="s">
        <v>41</v>
      </c>
      <c r="F1908" s="110" t="s">
        <v>18</v>
      </c>
      <c r="G1908" s="171">
        <v>1.2035871026789351</v>
      </c>
      <c r="H1908" s="171">
        <v>2.3737099517545408</v>
      </c>
      <c r="I1908" s="171">
        <v>3.636931091383997</v>
      </c>
      <c r="J1908" s="171">
        <v>4.7246323853966024</v>
      </c>
      <c r="K1908" s="171">
        <v>7.580376041274584</v>
      </c>
      <c r="L1908" s="171">
        <v>10.363218595225611</v>
      </c>
      <c r="M1908" s="171">
        <v>19.584180325713849</v>
      </c>
      <c r="N1908" s="171">
        <v>26.839515260230019</v>
      </c>
      <c r="O1908" s="171">
        <v>36.716716923988123</v>
      </c>
      <c r="P1908" s="171">
        <v>50.130620351298347</v>
      </c>
      <c r="Q1908" s="171">
        <v>68.31977654247585</v>
      </c>
      <c r="R1908" s="171">
        <v>92.949622344979801</v>
      </c>
      <c r="S1908" s="171">
        <v>123.42912722615991</v>
      </c>
      <c r="T1908" s="171">
        <v>158.4740213821261</v>
      </c>
      <c r="U1908" s="172">
        <v>0.34809907690465208</v>
      </c>
    </row>
    <row r="1909" spans="1:21" x14ac:dyDescent="0.15">
      <c r="A1909" s="110" t="s">
        <v>81</v>
      </c>
      <c r="B1909" s="110" t="s">
        <v>229</v>
      </c>
      <c r="C1909" s="110" t="s">
        <v>509</v>
      </c>
      <c r="D1909" s="110" t="s">
        <v>515</v>
      </c>
      <c r="E1909" s="110" t="s">
        <v>41</v>
      </c>
      <c r="F1909" s="110" t="s">
        <v>18</v>
      </c>
      <c r="G1909" s="171">
        <v>6.8681759437275014</v>
      </c>
      <c r="H1909" s="171">
        <v>8.221517902503896</v>
      </c>
      <c r="I1909" s="171">
        <v>10.987707224725071</v>
      </c>
      <c r="J1909" s="171">
        <v>10.978467132191881</v>
      </c>
      <c r="K1909" s="171">
        <v>13.1388081557868</v>
      </c>
      <c r="L1909" s="171">
        <v>16.379339706032891</v>
      </c>
      <c r="M1909" s="171">
        <v>32.656620693127849</v>
      </c>
      <c r="N1909" s="171">
        <v>46.791811921394917</v>
      </c>
      <c r="O1909" s="171">
        <v>66.868751876435837</v>
      </c>
      <c r="P1909" s="171">
        <v>95.221237016578968</v>
      </c>
      <c r="Q1909" s="171">
        <v>135.33046900763969</v>
      </c>
      <c r="R1909" s="171">
        <v>191.71004134564529</v>
      </c>
      <c r="S1909" s="171">
        <v>264.70790108378748</v>
      </c>
      <c r="T1909" s="171">
        <v>353.19052738875422</v>
      </c>
      <c r="U1909" s="172">
        <v>0.4051402895434828</v>
      </c>
    </row>
    <row r="1910" spans="1:21" x14ac:dyDescent="0.15">
      <c r="A1910" s="110" t="s">
        <v>81</v>
      </c>
      <c r="B1910" s="110" t="s">
        <v>116</v>
      </c>
      <c r="C1910" s="110" t="s">
        <v>509</v>
      </c>
      <c r="D1910" s="110" t="s">
        <v>511</v>
      </c>
      <c r="E1910" s="110" t="s">
        <v>41</v>
      </c>
      <c r="F1910" s="110" t="s">
        <v>2</v>
      </c>
      <c r="G1910" s="171">
        <v>283.81827427615991</v>
      </c>
      <c r="H1910" s="171">
        <v>336.67315788011649</v>
      </c>
      <c r="I1910" s="171">
        <v>728.9572381869898</v>
      </c>
      <c r="J1910" s="171">
        <v>822.68678536568586</v>
      </c>
      <c r="K1910" s="171">
        <v>953.24502762104316</v>
      </c>
      <c r="L1910" s="171">
        <v>1333.768445389491</v>
      </c>
      <c r="M1910" s="171">
        <v>1634.094125514252</v>
      </c>
      <c r="N1910" s="171">
        <v>2032.4606574551381</v>
      </c>
      <c r="O1910" s="171">
        <v>2522.4649782265351</v>
      </c>
      <c r="P1910" s="171">
        <v>3123.7222209130882</v>
      </c>
      <c r="Q1910" s="171">
        <v>3859.4482225537308</v>
      </c>
      <c r="R1910" s="171">
        <v>4757.3143566817889</v>
      </c>
      <c r="S1910" s="171">
        <v>5953.0254559805226</v>
      </c>
      <c r="T1910" s="171">
        <v>7611.7490769916694</v>
      </c>
      <c r="U1910" s="172">
        <v>0.24582832069391869</v>
      </c>
    </row>
    <row r="1911" spans="1:21" x14ac:dyDescent="0.15">
      <c r="A1911" s="110" t="s">
        <v>81</v>
      </c>
      <c r="B1911" s="110" t="s">
        <v>429</v>
      </c>
      <c r="C1911" s="110" t="s">
        <v>509</v>
      </c>
      <c r="D1911" s="110" t="s">
        <v>515</v>
      </c>
      <c r="E1911" s="110" t="s">
        <v>41</v>
      </c>
      <c r="F1911" s="110" t="s">
        <v>18</v>
      </c>
      <c r="G1911" s="171">
        <v>30.36572965474377</v>
      </c>
      <c r="H1911" s="171">
        <v>38.552133787196723</v>
      </c>
      <c r="I1911" s="171">
        <v>71.420096960712939</v>
      </c>
      <c r="J1911" s="171">
        <v>98.658216864430216</v>
      </c>
      <c r="K1911" s="171">
        <v>109.3533762445843</v>
      </c>
      <c r="L1911" s="171">
        <v>130.90381383442869</v>
      </c>
      <c r="M1911" s="171">
        <v>163.2015027142821</v>
      </c>
      <c r="N1911" s="171">
        <v>233.45078904232571</v>
      </c>
      <c r="O1911" s="171">
        <v>333.35729104385331</v>
      </c>
      <c r="P1911" s="171">
        <v>473.33952473180591</v>
      </c>
      <c r="Q1911" s="171">
        <v>670.79562573155204</v>
      </c>
      <c r="R1911" s="171">
        <v>948.41960954989815</v>
      </c>
      <c r="S1911" s="171">
        <v>1308.2509181030159</v>
      </c>
      <c r="T1911" s="171">
        <v>1743.8451720385999</v>
      </c>
      <c r="U1911" s="172">
        <v>0.40271393038848102</v>
      </c>
    </row>
    <row r="1912" spans="1:21" x14ac:dyDescent="0.15">
      <c r="A1912" s="110" t="s">
        <v>81</v>
      </c>
      <c r="B1912" s="110" t="s">
        <v>33</v>
      </c>
      <c r="C1912" s="110" t="s">
        <v>509</v>
      </c>
      <c r="D1912" s="110" t="s">
        <v>515</v>
      </c>
      <c r="E1912" s="110" t="s">
        <v>41</v>
      </c>
      <c r="F1912" s="110" t="s">
        <v>18</v>
      </c>
      <c r="G1912" s="171">
        <v>725.90987055881271</v>
      </c>
      <c r="H1912" s="171">
        <v>1469.512761167402</v>
      </c>
      <c r="I1912" s="171">
        <v>1807.31015410751</v>
      </c>
      <c r="J1912" s="171">
        <v>3205.790471977542</v>
      </c>
      <c r="K1912" s="171">
        <v>3901.2348541161541</v>
      </c>
      <c r="L1912" s="171">
        <v>5916.7166934802826</v>
      </c>
      <c r="M1912" s="171">
        <v>8156.0759462660208</v>
      </c>
      <c r="N1912" s="171">
        <v>11605.07718428459</v>
      </c>
      <c r="O1912" s="171">
        <v>16431.401230053969</v>
      </c>
      <c r="P1912" s="171">
        <v>23052.438239965009</v>
      </c>
      <c r="Q1912" s="171">
        <v>31683.934277379922</v>
      </c>
      <c r="R1912" s="171">
        <v>43286.202377486683</v>
      </c>
      <c r="S1912" s="171">
        <v>58789.631338902007</v>
      </c>
      <c r="T1912" s="171">
        <v>79360.934009954974</v>
      </c>
      <c r="U1912" s="172">
        <v>0.38407870585817427</v>
      </c>
    </row>
    <row r="1913" spans="1:21" x14ac:dyDescent="0.15">
      <c r="A1913" s="110" t="s">
        <v>81</v>
      </c>
      <c r="B1913" s="110" t="s">
        <v>472</v>
      </c>
      <c r="C1913" s="110" t="s">
        <v>509</v>
      </c>
      <c r="D1913" s="110" t="s">
        <v>511</v>
      </c>
      <c r="E1913" s="110" t="s">
        <v>41</v>
      </c>
      <c r="F1913" s="110" t="s">
        <v>2</v>
      </c>
      <c r="G1913" s="171">
        <v>50.793584149753222</v>
      </c>
      <c r="H1913" s="171">
        <v>50.668518691744268</v>
      </c>
      <c r="I1913" s="171">
        <v>56.037306846097849</v>
      </c>
      <c r="J1913" s="171">
        <v>1.09620240960478</v>
      </c>
      <c r="K1913" s="171">
        <v>1.093533762445843</v>
      </c>
      <c r="L1913" s="171">
        <v>1.090865115286906</v>
      </c>
      <c r="M1913" s="171">
        <v>1.0880100180952139</v>
      </c>
      <c r="N1913" s="171">
        <v>1.4578071717034531</v>
      </c>
      <c r="O1913" s="171">
        <v>1.8922144699403529</v>
      </c>
      <c r="P1913" s="171">
        <v>2.4490463977211401</v>
      </c>
      <c r="Q1913" s="171">
        <v>3.1625905495615081</v>
      </c>
      <c r="R1913" s="171">
        <v>4.0761647013071016</v>
      </c>
      <c r="S1913" s="171">
        <v>5.2416435664599961</v>
      </c>
      <c r="T1913" s="171">
        <v>6.7072684393400719</v>
      </c>
      <c r="U1913" s="172">
        <v>0.29671544839519332</v>
      </c>
    </row>
    <row r="1914" spans="1:21" x14ac:dyDescent="0.15">
      <c r="A1914" s="110" t="s">
        <v>81</v>
      </c>
      <c r="B1914" s="110" t="s">
        <v>34</v>
      </c>
      <c r="C1914" s="110" t="s">
        <v>509</v>
      </c>
      <c r="D1914" s="110" t="s">
        <v>509</v>
      </c>
      <c r="E1914" s="110" t="s">
        <v>41</v>
      </c>
      <c r="F1914" s="110" t="s">
        <v>41</v>
      </c>
      <c r="G1914" s="171">
        <v>1369.7616258499061</v>
      </c>
      <c r="H1914" s="171">
        <v>1682.8711351414911</v>
      </c>
      <c r="I1914" s="171">
        <v>2023.3247542726631</v>
      </c>
      <c r="J1914" s="171">
        <v>2347.1272121108182</v>
      </c>
      <c r="K1914" s="171">
        <v>3193.759397126656</v>
      </c>
      <c r="L1914" s="171">
        <v>3416.5895410785902</v>
      </c>
      <c r="M1914" s="171">
        <v>3407.647376674211</v>
      </c>
      <c r="N1914" s="171">
        <v>4475.1685386503359</v>
      </c>
      <c r="O1914" s="171">
        <v>5858.090609020961</v>
      </c>
      <c r="P1914" s="171">
        <v>7647.7899510242551</v>
      </c>
      <c r="Q1914" s="171">
        <v>9896.8575369830633</v>
      </c>
      <c r="R1914" s="171">
        <v>12218.713161494499</v>
      </c>
      <c r="S1914" s="171">
        <v>15055.187863162701</v>
      </c>
      <c r="T1914" s="171">
        <v>18473.125160573709</v>
      </c>
      <c r="U1914" s="172">
        <v>0.27312014241132848</v>
      </c>
    </row>
    <row r="1915" spans="1:21" x14ac:dyDescent="0.15">
      <c r="A1915" s="110" t="s">
        <v>81</v>
      </c>
      <c r="B1915" s="110" t="s">
        <v>128</v>
      </c>
      <c r="C1915" s="110" t="s">
        <v>509</v>
      </c>
      <c r="D1915" s="110" t="s">
        <v>510</v>
      </c>
      <c r="E1915" s="110" t="s">
        <v>41</v>
      </c>
      <c r="F1915" s="110" t="s">
        <v>2</v>
      </c>
      <c r="G1915" s="171">
        <v>11.042083510815919</v>
      </c>
      <c r="H1915" s="171">
        <v>11.014895367770491</v>
      </c>
      <c r="I1915" s="171">
        <v>1.098770722472507</v>
      </c>
      <c r="J1915" s="171">
        <v>1.09620240960478</v>
      </c>
      <c r="K1915" s="171">
        <v>1.093533762445843</v>
      </c>
      <c r="L1915" s="171">
        <v>1.090865115286906</v>
      </c>
      <c r="M1915" s="171">
        <v>2.1760200361904278</v>
      </c>
      <c r="N1915" s="171">
        <v>2.902093760853238</v>
      </c>
      <c r="O1915" s="171">
        <v>3.7396554533697648</v>
      </c>
      <c r="P1915" s="171">
        <v>4.7863131367674372</v>
      </c>
      <c r="Q1915" s="171">
        <v>6.0877990284845804</v>
      </c>
      <c r="R1915" s="171">
        <v>7.6996852827827702</v>
      </c>
      <c r="S1915" s="171">
        <v>9.6900571377706335</v>
      </c>
      <c r="T1915" s="171">
        <v>12.140287568560771</v>
      </c>
      <c r="U1915" s="172">
        <v>0.27835742342764869</v>
      </c>
    </row>
    <row r="1916" spans="1:21" x14ac:dyDescent="0.15">
      <c r="A1916" s="110" t="s">
        <v>81</v>
      </c>
      <c r="B1916" s="110" t="s">
        <v>230</v>
      </c>
      <c r="C1916" s="110" t="s">
        <v>509</v>
      </c>
      <c r="D1916" s="110" t="s">
        <v>515</v>
      </c>
      <c r="E1916" s="110" t="s">
        <v>41</v>
      </c>
      <c r="F1916" s="110" t="s">
        <v>18</v>
      </c>
      <c r="G1916" s="171">
        <v>5.5210417554079587</v>
      </c>
      <c r="H1916" s="171">
        <v>5.5074476838852462</v>
      </c>
      <c r="I1916" s="171">
        <v>5.4938536123625337</v>
      </c>
      <c r="J1916" s="171">
        <v>51.521513251424672</v>
      </c>
      <c r="K1916" s="171">
        <v>76.547363371209016</v>
      </c>
      <c r="L1916" s="171">
        <v>65.451906917214359</v>
      </c>
      <c r="M1916" s="171">
        <v>65.280601085712846</v>
      </c>
      <c r="N1916" s="171">
        <v>91.040196427498401</v>
      </c>
      <c r="O1916" s="171">
        <v>126.8020706979276</v>
      </c>
      <c r="P1916" s="171">
        <v>176.00261327029011</v>
      </c>
      <c r="Q1916" s="171">
        <v>243.56232262158579</v>
      </c>
      <c r="R1916" s="171">
        <v>336.06685581933192</v>
      </c>
      <c r="S1916" s="171">
        <v>462.44213198899058</v>
      </c>
      <c r="T1916" s="171">
        <v>633.05960104148198</v>
      </c>
      <c r="U1916" s="172">
        <v>0.38341185686853102</v>
      </c>
    </row>
    <row r="1917" spans="1:21" x14ac:dyDescent="0.15">
      <c r="A1917" s="110" t="s">
        <v>81</v>
      </c>
      <c r="B1917" s="110" t="s">
        <v>35</v>
      </c>
      <c r="C1917" s="110" t="s">
        <v>509</v>
      </c>
      <c r="D1917" s="110" t="s">
        <v>509</v>
      </c>
      <c r="E1917" s="110" t="s">
        <v>41</v>
      </c>
      <c r="F1917" s="110" t="s">
        <v>41</v>
      </c>
      <c r="G1917" s="171">
        <v>398.61921474045459</v>
      </c>
      <c r="H1917" s="171">
        <v>605.81924522737711</v>
      </c>
      <c r="I1917" s="171">
        <v>604.32389735987874</v>
      </c>
      <c r="J1917" s="171">
        <v>657.72144576286814</v>
      </c>
      <c r="K1917" s="171">
        <v>710.79694558979804</v>
      </c>
      <c r="L1917" s="171">
        <v>741.78827839509609</v>
      </c>
      <c r="M1917" s="171">
        <v>948.64781411426702</v>
      </c>
      <c r="N1917" s="171">
        <v>1186.2932532166481</v>
      </c>
      <c r="O1917" s="171">
        <v>1480.291178775755</v>
      </c>
      <c r="P1917" s="171">
        <v>1843.145279227371</v>
      </c>
      <c r="Q1917" s="171">
        <v>2290.0707170441192</v>
      </c>
      <c r="R1917" s="171">
        <v>2840.3239020778119</v>
      </c>
      <c r="S1917" s="171">
        <v>3516.6011093437869</v>
      </c>
      <c r="T1917" s="171">
        <v>4336.091976447713</v>
      </c>
      <c r="U1917" s="172">
        <v>0.2424667698091392</v>
      </c>
    </row>
    <row r="1918" spans="1:21" x14ac:dyDescent="0.15">
      <c r="A1918" s="110" t="s">
        <v>81</v>
      </c>
      <c r="B1918" s="110" t="s">
        <v>99</v>
      </c>
      <c r="C1918" s="110" t="s">
        <v>509</v>
      </c>
      <c r="D1918" s="110" t="s">
        <v>509</v>
      </c>
      <c r="E1918" s="110" t="s">
        <v>41</v>
      </c>
      <c r="F1918" s="110" t="s">
        <v>41</v>
      </c>
      <c r="G1918" s="171">
        <v>136.0881582290508</v>
      </c>
      <c r="H1918" s="171">
        <v>156.6813791588514</v>
      </c>
      <c r="I1918" s="171">
        <v>155.1958706956292</v>
      </c>
      <c r="J1918" s="171">
        <v>363.93919998878698</v>
      </c>
      <c r="K1918" s="171">
        <v>264.63517051189399</v>
      </c>
      <c r="L1918" s="171">
        <v>265.08022301471817</v>
      </c>
      <c r="M1918" s="171">
        <v>275.26653457808908</v>
      </c>
      <c r="N1918" s="171">
        <v>359.35388771894623</v>
      </c>
      <c r="O1918" s="171">
        <v>467.99152822618697</v>
      </c>
      <c r="P1918" s="171">
        <v>608.42671771809171</v>
      </c>
      <c r="Q1918" s="171">
        <v>789.76723637632983</v>
      </c>
      <c r="R1918" s="171">
        <v>1023.64668650473</v>
      </c>
      <c r="S1918" s="171">
        <v>1324.3481097796839</v>
      </c>
      <c r="T1918" s="171">
        <v>1706.3374868026799</v>
      </c>
      <c r="U1918" s="172">
        <v>0.29773900938918052</v>
      </c>
    </row>
    <row r="1919" spans="1:21" x14ac:dyDescent="0.15">
      <c r="A1919" s="110" t="s">
        <v>81</v>
      </c>
      <c r="B1919" s="110" t="s">
        <v>232</v>
      </c>
      <c r="C1919" s="110" t="s">
        <v>509</v>
      </c>
      <c r="D1919" s="110" t="s">
        <v>42</v>
      </c>
      <c r="E1919" s="110" t="s">
        <v>41</v>
      </c>
      <c r="F1919" s="110" t="s">
        <v>42</v>
      </c>
      <c r="G1919" s="171">
        <v>3.3149999999999999</v>
      </c>
      <c r="H1919" s="171">
        <v>3.745064425041968</v>
      </c>
      <c r="I1919" s="171">
        <v>32.939372206622963</v>
      </c>
      <c r="J1919" s="171">
        <v>54.776369487122977</v>
      </c>
      <c r="K1919" s="171">
        <v>82.015032183438237</v>
      </c>
      <c r="L1919" s="171">
        <v>119.99516268155971</v>
      </c>
      <c r="M1919" s="171">
        <v>195.84180325713851</v>
      </c>
      <c r="N1919" s="171">
        <v>265.5052757911912</v>
      </c>
      <c r="O1919" s="171">
        <v>358.21776042499079</v>
      </c>
      <c r="P1919" s="171">
        <v>465.98836364176032</v>
      </c>
      <c r="Q1919" s="171">
        <v>591.35667896061454</v>
      </c>
      <c r="R1919" s="171">
        <v>747.92492288338644</v>
      </c>
      <c r="S1919" s="171">
        <v>942.62117972334102</v>
      </c>
      <c r="T1919" s="171">
        <v>1182.64920864593</v>
      </c>
      <c r="U1919" s="172">
        <v>0.29289829799815648</v>
      </c>
    </row>
    <row r="1920" spans="1:21" x14ac:dyDescent="0.15">
      <c r="A1920" s="110" t="s">
        <v>81</v>
      </c>
      <c r="B1920" s="110" t="s">
        <v>80</v>
      </c>
      <c r="C1920" s="110" t="s">
        <v>509</v>
      </c>
      <c r="D1920" s="110" t="s">
        <v>511</v>
      </c>
      <c r="E1920" s="110" t="s">
        <v>41</v>
      </c>
      <c r="F1920" s="110" t="s">
        <v>2</v>
      </c>
      <c r="G1920" s="171">
        <v>2.2084167021631829</v>
      </c>
      <c r="H1920" s="171">
        <v>13.217874441324589</v>
      </c>
      <c r="I1920" s="171">
        <v>35.160663119120223</v>
      </c>
      <c r="J1920" s="171">
        <v>47.355944094926507</v>
      </c>
      <c r="K1920" s="171">
        <v>47.240658537660423</v>
      </c>
      <c r="L1920" s="171">
        <v>113.4499719898382</v>
      </c>
      <c r="M1920" s="171">
        <v>113.1530418819023</v>
      </c>
      <c r="N1920" s="171">
        <v>149.7725270797676</v>
      </c>
      <c r="O1920" s="171">
        <v>192.38146313726989</v>
      </c>
      <c r="P1920" s="171">
        <v>246.60253456950301</v>
      </c>
      <c r="Q1920" s="171">
        <v>315.5888449898199</v>
      </c>
      <c r="R1920" s="171">
        <v>403.28535317272429</v>
      </c>
      <c r="S1920" s="171">
        <v>514.65926804851085</v>
      </c>
      <c r="T1920" s="171">
        <v>653.64167880780315</v>
      </c>
      <c r="U1920" s="172">
        <v>0.28472596181938781</v>
      </c>
    </row>
    <row r="1921" spans="1:21" x14ac:dyDescent="0.15">
      <c r="A1921" s="110" t="s">
        <v>81</v>
      </c>
      <c r="B1921" s="110" t="s">
        <v>71</v>
      </c>
      <c r="C1921" s="110" t="s">
        <v>509</v>
      </c>
      <c r="D1921" s="110" t="s">
        <v>515</v>
      </c>
      <c r="E1921" s="110" t="s">
        <v>41</v>
      </c>
      <c r="F1921" s="110" t="s">
        <v>18</v>
      </c>
      <c r="G1921" s="171">
        <v>26.25296437781342</v>
      </c>
      <c r="H1921" s="171">
        <v>48.22730785356076</v>
      </c>
      <c r="I1921" s="171">
        <v>65.152782087861141</v>
      </c>
      <c r="J1921" s="171">
        <v>107.7527475147572</v>
      </c>
      <c r="K1921" s="171">
        <v>156.53032802975559</v>
      </c>
      <c r="L1921" s="171">
        <v>254.32657186184909</v>
      </c>
      <c r="M1921" s="171">
        <v>411.26778683999089</v>
      </c>
      <c r="N1921" s="171">
        <v>622.58092394719495</v>
      </c>
      <c r="O1921" s="171">
        <v>936.55606539722226</v>
      </c>
      <c r="P1921" s="171">
        <v>1402.32170174727</v>
      </c>
      <c r="Q1921" s="171">
        <v>2089.7395322441762</v>
      </c>
      <c r="R1921" s="171">
        <v>3103.3238691310912</v>
      </c>
      <c r="S1921" s="171">
        <v>4482.85379321849</v>
      </c>
      <c r="T1921" s="171">
        <v>6253.5184100360893</v>
      </c>
      <c r="U1921" s="172">
        <v>0.47522106629753358</v>
      </c>
    </row>
    <row r="1922" spans="1:21" x14ac:dyDescent="0.15">
      <c r="A1922" s="110" t="s">
        <v>81</v>
      </c>
      <c r="B1922" s="110" t="s">
        <v>51</v>
      </c>
      <c r="C1922" s="110" t="s">
        <v>509</v>
      </c>
      <c r="D1922" s="110" t="s">
        <v>511</v>
      </c>
      <c r="E1922" s="110" t="s">
        <v>41</v>
      </c>
      <c r="F1922" s="110" t="s">
        <v>2</v>
      </c>
      <c r="G1922" s="171">
        <v>56.645888410485647</v>
      </c>
      <c r="H1922" s="171">
        <v>46.515903138094792</v>
      </c>
      <c r="I1922" s="171">
        <v>57.388794834739031</v>
      </c>
      <c r="J1922" s="171">
        <v>57.276575901849768</v>
      </c>
      <c r="K1922" s="171">
        <v>77.914280574266314</v>
      </c>
      <c r="L1922" s="171">
        <v>99.541441769930174</v>
      </c>
      <c r="M1922" s="171">
        <v>101.1849316828549</v>
      </c>
      <c r="N1922" s="171">
        <v>125.54023515801271</v>
      </c>
      <c r="O1922" s="171">
        <v>155.18777666952371</v>
      </c>
      <c r="P1922" s="171">
        <v>191.1754825692102</v>
      </c>
      <c r="Q1922" s="171">
        <v>234.76109589993419</v>
      </c>
      <c r="R1922" s="171">
        <v>287.44295591729019</v>
      </c>
      <c r="S1922" s="171">
        <v>351.01294805090129</v>
      </c>
      <c r="T1922" s="171">
        <v>446.59995806172151</v>
      </c>
      <c r="U1922" s="172">
        <v>0.23627387194673971</v>
      </c>
    </row>
    <row r="1923" spans="1:21" x14ac:dyDescent="0.15">
      <c r="A1923" s="110" t="s">
        <v>81</v>
      </c>
      <c r="B1923" s="110" t="s">
        <v>234</v>
      </c>
      <c r="C1923" s="110" t="s">
        <v>509</v>
      </c>
      <c r="D1923" s="110" t="s">
        <v>515</v>
      </c>
      <c r="E1923" s="110" t="s">
        <v>41</v>
      </c>
      <c r="F1923" s="110" t="s">
        <v>18</v>
      </c>
      <c r="G1923" s="171">
        <v>0.51345688325294014</v>
      </c>
      <c r="H1923" s="171">
        <v>0.68292351280177055</v>
      </c>
      <c r="I1923" s="171">
        <v>1.366870778755799</v>
      </c>
      <c r="J1923" s="171">
        <v>1.3636757975483469</v>
      </c>
      <c r="K1923" s="171">
        <v>1.3603560004826289</v>
      </c>
      <c r="L1923" s="171">
        <v>10.90865115286906</v>
      </c>
      <c r="M1923" s="171">
        <v>21.760200361904278</v>
      </c>
      <c r="N1923" s="171">
        <v>32.180318451768699</v>
      </c>
      <c r="O1923" s="171">
        <v>47.301687250009842</v>
      </c>
      <c r="P1923" s="171">
        <v>69.147381253088938</v>
      </c>
      <c r="Q1923" s="171">
        <v>100.5816279345278</v>
      </c>
      <c r="R1923" s="171">
        <v>145.61856101798151</v>
      </c>
      <c r="S1923" s="171">
        <v>205.24868170304219</v>
      </c>
      <c r="T1923" s="171">
        <v>279.47046896315987</v>
      </c>
      <c r="U1923" s="172">
        <v>0.44006422656018912</v>
      </c>
    </row>
    <row r="1924" spans="1:21" x14ac:dyDescent="0.15">
      <c r="A1924" s="110" t="s">
        <v>81</v>
      </c>
      <c r="B1924" s="110" t="s">
        <v>126</v>
      </c>
      <c r="C1924" s="110" t="s">
        <v>509</v>
      </c>
      <c r="D1924" s="110" t="s">
        <v>514</v>
      </c>
      <c r="E1924" s="110" t="s">
        <v>41</v>
      </c>
      <c r="F1924" s="110" t="s">
        <v>18</v>
      </c>
      <c r="G1924" s="171">
        <v>22.084167021631831</v>
      </c>
      <c r="H1924" s="171">
        <v>22.029790735540981</v>
      </c>
      <c r="I1924" s="171">
        <v>28.46926806181267</v>
      </c>
      <c r="J1924" s="171">
        <v>45.176957107072639</v>
      </c>
      <c r="K1924" s="171">
        <v>56.004748251025902</v>
      </c>
      <c r="L1924" s="171">
        <v>66.779166451800421</v>
      </c>
      <c r="M1924" s="171">
        <v>110.12740481495</v>
      </c>
      <c r="N1924" s="171">
        <v>155.62601896359271</v>
      </c>
      <c r="O1924" s="171">
        <v>218.0897232710098</v>
      </c>
      <c r="P1924" s="171">
        <v>303.43723453766108</v>
      </c>
      <c r="Q1924" s="171">
        <v>419.62333953833593</v>
      </c>
      <c r="R1924" s="171">
        <v>577.31267056009438</v>
      </c>
      <c r="S1924" s="171">
        <v>773.2468291647981</v>
      </c>
      <c r="T1924" s="171">
        <v>1001.400135650011</v>
      </c>
      <c r="U1924" s="172">
        <v>0.37075201051672241</v>
      </c>
    </row>
    <row r="1925" spans="1:21" x14ac:dyDescent="0.15">
      <c r="A1925" s="110" t="s">
        <v>81</v>
      </c>
      <c r="B1925" s="110" t="s">
        <v>52</v>
      </c>
      <c r="C1925" s="110" t="s">
        <v>509</v>
      </c>
      <c r="D1925" s="110" t="s">
        <v>42</v>
      </c>
      <c r="E1925" s="110" t="s">
        <v>41</v>
      </c>
      <c r="F1925" s="110" t="s">
        <v>42</v>
      </c>
      <c r="G1925" s="171">
        <v>994.67127499999992</v>
      </c>
      <c r="H1925" s="171">
        <v>1068.615581551938</v>
      </c>
      <c r="I1925" s="171">
        <v>988.35135295508951</v>
      </c>
      <c r="J1925" s="171">
        <v>1095.5273897424599</v>
      </c>
      <c r="K1925" s="171">
        <v>1093.533762445843</v>
      </c>
      <c r="L1925" s="171">
        <v>1309.0381383442871</v>
      </c>
      <c r="M1925" s="171">
        <v>1305.612021714257</v>
      </c>
      <c r="N1925" s="171">
        <v>1748.235381317628</v>
      </c>
      <c r="O1925" s="171">
        <v>2330.8851121612088</v>
      </c>
      <c r="P1925" s="171">
        <v>2999.690250669018</v>
      </c>
      <c r="Q1925" s="171">
        <v>3772.950735803156</v>
      </c>
      <c r="R1925" s="171">
        <v>4731.8494440299091</v>
      </c>
      <c r="S1925" s="171">
        <v>5889.898052539229</v>
      </c>
      <c r="T1925" s="171">
        <v>7299.758075912343</v>
      </c>
      <c r="U1925" s="172">
        <v>0.27874781267074972</v>
      </c>
    </row>
    <row r="1926" spans="1:21" x14ac:dyDescent="0.15">
      <c r="A1926" s="110" t="s">
        <v>81</v>
      </c>
      <c r="B1926" s="110" t="s">
        <v>156</v>
      </c>
      <c r="C1926" s="110" t="s">
        <v>509</v>
      </c>
      <c r="D1926" s="110" t="s">
        <v>515</v>
      </c>
      <c r="E1926" s="110" t="s">
        <v>41</v>
      </c>
      <c r="F1926" s="110" t="s">
        <v>18</v>
      </c>
      <c r="G1926" s="171">
        <v>8.6908111652832858</v>
      </c>
      <c r="H1926" s="171">
        <v>7.1596819890508199</v>
      </c>
      <c r="I1926" s="171">
        <v>9.0210262740492997</v>
      </c>
      <c r="J1926" s="171">
        <v>11.413922891245409</v>
      </c>
      <c r="K1926" s="171">
        <v>24.870675248916861</v>
      </c>
      <c r="L1926" s="171">
        <v>51.488833441541964</v>
      </c>
      <c r="M1926" s="171">
        <v>130.56120217142569</v>
      </c>
      <c r="N1926" s="171">
        <v>196.96480455498059</v>
      </c>
      <c r="O1926" s="171">
        <v>295.4671126530431</v>
      </c>
      <c r="P1926" s="171">
        <v>419.03632610521748</v>
      </c>
      <c r="Q1926" s="171">
        <v>591.38698245877288</v>
      </c>
      <c r="R1926" s="171">
        <v>831.12251597859358</v>
      </c>
      <c r="S1926" s="171">
        <v>1163.562312439205</v>
      </c>
      <c r="T1926" s="171">
        <v>1618.981978173691</v>
      </c>
      <c r="U1926" s="172">
        <v>0.43286073580191159</v>
      </c>
    </row>
    <row r="1927" spans="1:21" x14ac:dyDescent="0.15">
      <c r="A1927" s="110" t="s">
        <v>81</v>
      </c>
      <c r="B1927" s="110" t="s">
        <v>53</v>
      </c>
      <c r="C1927" s="110" t="s">
        <v>509</v>
      </c>
      <c r="D1927" s="110" t="s">
        <v>513</v>
      </c>
      <c r="E1927" s="110" t="s">
        <v>41</v>
      </c>
      <c r="F1927" s="110" t="s">
        <v>41</v>
      </c>
      <c r="G1927" s="171">
        <v>0</v>
      </c>
      <c r="H1927" s="171">
        <v>0</v>
      </c>
      <c r="I1927" s="171">
        <v>0</v>
      </c>
      <c r="J1927" s="171">
        <v>0</v>
      </c>
      <c r="K1927" s="171">
        <v>0</v>
      </c>
      <c r="L1927" s="171">
        <v>0</v>
      </c>
      <c r="M1927" s="171">
        <v>10.880100180952139</v>
      </c>
      <c r="N1927" s="171">
        <v>13.91075461241619</v>
      </c>
      <c r="O1927" s="171">
        <v>17.60120659843578</v>
      </c>
      <c r="P1927" s="171">
        <v>22.017851767214371</v>
      </c>
      <c r="Q1927" s="171">
        <v>27.382699838811551</v>
      </c>
      <c r="R1927" s="171">
        <v>33.920371008957247</v>
      </c>
      <c r="S1927" s="171">
        <v>41.931161774672177</v>
      </c>
      <c r="T1927" s="171">
        <v>51.615991914383883</v>
      </c>
      <c r="U1927" s="172">
        <v>0.24908805369538031</v>
      </c>
    </row>
    <row r="1928" spans="1:21" x14ac:dyDescent="0.15">
      <c r="A1928" s="110" t="s">
        <v>81</v>
      </c>
      <c r="B1928" s="110" t="s">
        <v>140</v>
      </c>
      <c r="C1928" s="110" t="s">
        <v>509</v>
      </c>
      <c r="D1928" s="110" t="s">
        <v>42</v>
      </c>
      <c r="E1928" s="110" t="s">
        <v>41</v>
      </c>
      <c r="F1928" s="110" t="s">
        <v>42</v>
      </c>
      <c r="G1928" s="171">
        <v>146.81582499999999</v>
      </c>
      <c r="H1928" s="171">
        <v>169.5544873751648</v>
      </c>
      <c r="I1928" s="171">
        <v>193.486711384769</v>
      </c>
      <c r="J1928" s="171">
        <v>228.9222823811393</v>
      </c>
      <c r="K1928" s="171">
        <v>249.2846536958038</v>
      </c>
      <c r="L1928" s="171">
        <v>296.07901368510812</v>
      </c>
      <c r="M1928" s="171">
        <v>382.23871034056299</v>
      </c>
      <c r="N1928" s="171">
        <v>496.38825501739728</v>
      </c>
      <c r="O1928" s="171">
        <v>643.23093401095423</v>
      </c>
      <c r="P1928" s="171">
        <v>831.8794366264226</v>
      </c>
      <c r="Q1928" s="171">
        <v>1073.939739903152</v>
      </c>
      <c r="R1928" s="171">
        <v>1384.2076961856669</v>
      </c>
      <c r="S1928" s="171">
        <v>1781.5097999107529</v>
      </c>
      <c r="T1928" s="171">
        <v>2283.5618090877838</v>
      </c>
      <c r="U1928" s="172">
        <v>0.29091269580999879</v>
      </c>
    </row>
    <row r="1929" spans="1:21" x14ac:dyDescent="0.15">
      <c r="A1929" s="110" t="s">
        <v>81</v>
      </c>
      <c r="B1929" s="110" t="s">
        <v>100</v>
      </c>
      <c r="C1929" s="110" t="s">
        <v>509</v>
      </c>
      <c r="D1929" s="110" t="s">
        <v>44</v>
      </c>
      <c r="E1929" s="110" t="s">
        <v>41</v>
      </c>
      <c r="F1929" s="110" t="s">
        <v>44</v>
      </c>
      <c r="G1929" s="171">
        <v>37687.105771111113</v>
      </c>
      <c r="H1929" s="171">
        <v>54629.975671418477</v>
      </c>
      <c r="I1929" s="171">
        <v>81929.956362186596</v>
      </c>
      <c r="J1929" s="171">
        <v>90838.191324149593</v>
      </c>
      <c r="K1929" s="171">
        <v>110160.2827893872</v>
      </c>
      <c r="L1929" s="171">
        <v>129462.5744173157</v>
      </c>
      <c r="M1929" s="171">
        <v>188936.84862357969</v>
      </c>
      <c r="N1929" s="171">
        <v>240436.79051596569</v>
      </c>
      <c r="O1929" s="171">
        <v>304861.14035231329</v>
      </c>
      <c r="P1929" s="171">
        <v>386092.17121794802</v>
      </c>
      <c r="Q1929" s="171">
        <v>488302.91636381118</v>
      </c>
      <c r="R1929" s="171">
        <v>616630.91704287636</v>
      </c>
      <c r="S1929" s="171">
        <v>777345.76856052375</v>
      </c>
      <c r="T1929" s="171">
        <v>977902.68248512084</v>
      </c>
      <c r="U1929" s="172">
        <v>0.26472759860948519</v>
      </c>
    </row>
    <row r="1930" spans="1:21" x14ac:dyDescent="0.15">
      <c r="A1930" s="110" t="s">
        <v>81</v>
      </c>
      <c r="B1930" s="110" t="s">
        <v>103</v>
      </c>
      <c r="C1930" s="110" t="s">
        <v>509</v>
      </c>
      <c r="D1930" s="110" t="s">
        <v>511</v>
      </c>
      <c r="E1930" s="110" t="s">
        <v>41</v>
      </c>
      <c r="F1930" s="110" t="s">
        <v>2</v>
      </c>
      <c r="G1930" s="171">
        <v>0</v>
      </c>
      <c r="H1930" s="171">
        <v>0</v>
      </c>
      <c r="I1930" s="171">
        <v>0</v>
      </c>
      <c r="J1930" s="171">
        <v>10.9620240960478</v>
      </c>
      <c r="K1930" s="171">
        <v>16.403006436687651</v>
      </c>
      <c r="L1930" s="171">
        <v>21.817302305738121</v>
      </c>
      <c r="M1930" s="171">
        <v>21.760200361904278</v>
      </c>
      <c r="N1930" s="171">
        <v>29.953090595324571</v>
      </c>
      <c r="O1930" s="171">
        <v>39.826184544425161</v>
      </c>
      <c r="P1930" s="171">
        <v>52.648643064562172</v>
      </c>
      <c r="Q1930" s="171">
        <v>69.282132494359573</v>
      </c>
      <c r="R1930" s="171">
        <v>90.831276229776122</v>
      </c>
      <c r="S1930" s="171">
        <v>118.7179204631657</v>
      </c>
      <c r="T1930" s="171">
        <v>154.3667441914954</v>
      </c>
      <c r="U1930" s="172">
        <v>0.32298779091101698</v>
      </c>
    </row>
    <row r="1931" spans="1:21" x14ac:dyDescent="0.15">
      <c r="A1931" s="110" t="s">
        <v>81</v>
      </c>
      <c r="B1931" s="110" t="s">
        <v>238</v>
      </c>
      <c r="C1931" s="110" t="s">
        <v>509</v>
      </c>
      <c r="D1931" s="110" t="s">
        <v>42</v>
      </c>
      <c r="E1931" s="110" t="s">
        <v>41</v>
      </c>
      <c r="F1931" s="110" t="s">
        <v>42</v>
      </c>
      <c r="G1931" s="171">
        <v>11.05</v>
      </c>
      <c r="H1931" s="171">
        <v>22.029790735540981</v>
      </c>
      <c r="I1931" s="171">
        <v>21.959581471081972</v>
      </c>
      <c r="J1931" s="171">
        <v>21.91054779484919</v>
      </c>
      <c r="K1931" s="171">
        <v>27.338344061146081</v>
      </c>
      <c r="L1931" s="171">
        <v>32.725953458607179</v>
      </c>
      <c r="M1931" s="171">
        <v>38.080350633332493</v>
      </c>
      <c r="N1931" s="171">
        <v>51.963569361847988</v>
      </c>
      <c r="O1931" s="171">
        <v>70.591020330842042</v>
      </c>
      <c r="P1931" s="171">
        <v>92.539739597431577</v>
      </c>
      <c r="Q1931" s="171">
        <v>118.5132627536985</v>
      </c>
      <c r="R1931" s="171">
        <v>151.2691686533278</v>
      </c>
      <c r="S1931" s="171">
        <v>192.4818064283734</v>
      </c>
      <c r="T1931" s="171">
        <v>243.78350971487461</v>
      </c>
      <c r="U1931" s="172">
        <v>0.30372561398728237</v>
      </c>
    </row>
    <row r="1932" spans="1:21" x14ac:dyDescent="0.15">
      <c r="A1932" s="110" t="s">
        <v>81</v>
      </c>
      <c r="B1932" s="110" t="s">
        <v>239</v>
      </c>
      <c r="C1932" s="110" t="s">
        <v>509</v>
      </c>
      <c r="D1932" s="110" t="s">
        <v>515</v>
      </c>
      <c r="E1932" s="110" t="s">
        <v>41</v>
      </c>
      <c r="F1932" s="110" t="s">
        <v>18</v>
      </c>
      <c r="G1932" s="171">
        <v>3.6743926263196149</v>
      </c>
      <c r="H1932" s="171">
        <v>26.8112043152966</v>
      </c>
      <c r="I1932" s="171">
        <v>29.78779292877968</v>
      </c>
      <c r="J1932" s="171">
        <v>33.37085715562916</v>
      </c>
      <c r="K1932" s="171">
        <v>44.774156510707101</v>
      </c>
      <c r="L1932" s="171">
        <v>46.830839399266871</v>
      </c>
      <c r="M1932" s="171">
        <v>47.143474084065623</v>
      </c>
      <c r="N1932" s="171">
        <v>70.274772554809601</v>
      </c>
      <c r="O1932" s="171">
        <v>104.2878765945572</v>
      </c>
      <c r="P1932" s="171">
        <v>153.89549522317401</v>
      </c>
      <c r="Q1932" s="171">
        <v>226.0346999148428</v>
      </c>
      <c r="R1932" s="171">
        <v>330.15865703760147</v>
      </c>
      <c r="S1932" s="171">
        <v>480.45353727402897</v>
      </c>
      <c r="T1932" s="171">
        <v>694.9992631886164</v>
      </c>
      <c r="U1932" s="172">
        <v>0.46871502341101068</v>
      </c>
    </row>
    <row r="1933" spans="1:21" x14ac:dyDescent="0.15">
      <c r="A1933" s="110" t="s">
        <v>81</v>
      </c>
      <c r="B1933" s="110" t="s">
        <v>154</v>
      </c>
      <c r="C1933" s="110" t="s">
        <v>509</v>
      </c>
      <c r="D1933" s="110" t="s">
        <v>515</v>
      </c>
      <c r="E1933" s="110" t="s">
        <v>41</v>
      </c>
      <c r="F1933" s="110" t="s">
        <v>18</v>
      </c>
      <c r="G1933" s="171">
        <v>0.34230458883529341</v>
      </c>
      <c r="H1933" s="171">
        <v>3.855213378719673</v>
      </c>
      <c r="I1933" s="171">
        <v>3.845697528653774</v>
      </c>
      <c r="J1933" s="171">
        <v>5.4810120480239011</v>
      </c>
      <c r="K1933" s="171">
        <v>10.93533762445843</v>
      </c>
      <c r="L1933" s="171">
        <v>21.817302305738121</v>
      </c>
      <c r="M1933" s="171">
        <v>0</v>
      </c>
      <c r="N1933" s="171">
        <v>21.704892633583899</v>
      </c>
      <c r="O1933" s="171">
        <v>28.307683918313629</v>
      </c>
      <c r="P1933" s="171">
        <v>36.727758484159523</v>
      </c>
      <c r="Q1933" s="171">
        <v>47.463391283610669</v>
      </c>
      <c r="R1933" s="171">
        <v>61.031621314561953</v>
      </c>
      <c r="S1933" s="171">
        <v>78.274547229404178</v>
      </c>
      <c r="T1933" s="171">
        <v>99.82810341336311</v>
      </c>
      <c r="U1933" s="172" t="s">
        <v>406</v>
      </c>
    </row>
    <row r="1934" spans="1:21" x14ac:dyDescent="0.15">
      <c r="A1934" s="110" t="s">
        <v>100</v>
      </c>
      <c r="B1934" s="110" t="s">
        <v>158</v>
      </c>
      <c r="C1934" s="110" t="s">
        <v>44</v>
      </c>
      <c r="D1934" s="110" t="s">
        <v>515</v>
      </c>
      <c r="E1934" s="110" t="s">
        <v>44</v>
      </c>
      <c r="F1934" s="110" t="s">
        <v>18</v>
      </c>
      <c r="G1934" s="171">
        <v>0</v>
      </c>
      <c r="H1934" s="171">
        <v>0</v>
      </c>
      <c r="I1934" s="171">
        <v>0</v>
      </c>
      <c r="J1934" s="171">
        <v>1.6443036144071701</v>
      </c>
      <c r="K1934" s="171">
        <v>10.979078974956259</v>
      </c>
      <c r="L1934" s="171">
        <v>1.8544706959877399</v>
      </c>
      <c r="M1934" s="171">
        <v>33.728310560951627</v>
      </c>
      <c r="N1934" s="171">
        <v>50.727178356081367</v>
      </c>
      <c r="O1934" s="171">
        <v>75.602529361645139</v>
      </c>
      <c r="P1934" s="171">
        <v>111.7539017891023</v>
      </c>
      <c r="Q1934" s="171">
        <v>164.30314526766219</v>
      </c>
      <c r="R1934" s="171">
        <v>229.02532765958711</v>
      </c>
      <c r="S1934" s="171">
        <v>317.24231585708799</v>
      </c>
      <c r="T1934" s="171">
        <v>436.80835640998708</v>
      </c>
      <c r="U1934" s="172">
        <v>0.44178159937559558</v>
      </c>
    </row>
    <row r="1935" spans="1:21" x14ac:dyDescent="0.15">
      <c r="A1935" s="110" t="s">
        <v>100</v>
      </c>
      <c r="B1935" s="110" t="s">
        <v>119</v>
      </c>
      <c r="C1935" s="110" t="s">
        <v>44</v>
      </c>
      <c r="D1935" s="110" t="s">
        <v>516</v>
      </c>
      <c r="E1935" s="110" t="s">
        <v>44</v>
      </c>
      <c r="F1935" s="110" t="s">
        <v>108</v>
      </c>
      <c r="G1935" s="171">
        <v>2592.5487349999999</v>
      </c>
      <c r="H1935" s="171">
        <v>2798.327483240289</v>
      </c>
      <c r="I1935" s="171">
        <v>3954.7980185243</v>
      </c>
      <c r="J1935" s="171">
        <v>5627.0593336217107</v>
      </c>
      <c r="K1935" s="171">
        <v>6376.1836362116364</v>
      </c>
      <c r="L1935" s="171">
        <v>8301.6092976128039</v>
      </c>
      <c r="M1935" s="171">
        <v>10332.05259499987</v>
      </c>
      <c r="N1935" s="171">
        <v>13396.14323284857</v>
      </c>
      <c r="O1935" s="171">
        <v>17373.96647556527</v>
      </c>
      <c r="P1935" s="171">
        <v>22523.88762647791</v>
      </c>
      <c r="Q1935" s="171">
        <v>29166.669592644139</v>
      </c>
      <c r="R1935" s="171">
        <v>37601.776952640517</v>
      </c>
      <c r="S1935" s="171">
        <v>48221.488497164682</v>
      </c>
      <c r="T1935" s="171">
        <v>61438.740644448342</v>
      </c>
      <c r="U1935" s="172">
        <v>0.29005419900959351</v>
      </c>
    </row>
    <row r="1936" spans="1:21" x14ac:dyDescent="0.15">
      <c r="A1936" s="110" t="s">
        <v>100</v>
      </c>
      <c r="B1936" s="110" t="s">
        <v>120</v>
      </c>
      <c r="C1936" s="110" t="s">
        <v>44</v>
      </c>
      <c r="D1936" s="110" t="s">
        <v>43</v>
      </c>
      <c r="E1936" s="110" t="s">
        <v>44</v>
      </c>
      <c r="F1936" s="110" t="s">
        <v>43</v>
      </c>
      <c r="G1936" s="171">
        <v>3440.01964</v>
      </c>
      <c r="H1936" s="171">
        <v>4251.6237343528837</v>
      </c>
      <c r="I1936" s="171">
        <v>6000.71685933963</v>
      </c>
      <c r="J1936" s="171">
        <v>7622.7019671314974</v>
      </c>
      <c r="K1936" s="171">
        <v>10191.40658874516</v>
      </c>
      <c r="L1936" s="171">
        <v>14584.967730712789</v>
      </c>
      <c r="M1936" s="171">
        <v>18472.527670957948</v>
      </c>
      <c r="N1936" s="171">
        <v>23888.215751776592</v>
      </c>
      <c r="O1936" s="171">
        <v>31112.768704067941</v>
      </c>
      <c r="P1936" s="171">
        <v>40713.953234021799</v>
      </c>
      <c r="Q1936" s="171">
        <v>53172.062378060633</v>
      </c>
      <c r="R1936" s="171">
        <v>69026.883664904177</v>
      </c>
      <c r="S1936" s="171">
        <v>89064.965405725059</v>
      </c>
      <c r="T1936" s="171">
        <v>114154.9087318402</v>
      </c>
      <c r="U1936" s="172">
        <v>0.29716573004636698</v>
      </c>
    </row>
    <row r="1937" spans="1:21" x14ac:dyDescent="0.15">
      <c r="A1937" s="110" t="s">
        <v>100</v>
      </c>
      <c r="B1937" s="110" t="s">
        <v>163</v>
      </c>
      <c r="C1937" s="110" t="s">
        <v>44</v>
      </c>
      <c r="D1937" s="110" t="s">
        <v>518</v>
      </c>
      <c r="E1937" s="110" t="s">
        <v>44</v>
      </c>
      <c r="F1937" s="110" t="s">
        <v>108</v>
      </c>
      <c r="G1937" s="171">
        <v>187.85</v>
      </c>
      <c r="H1937" s="171">
        <v>231.31280272318031</v>
      </c>
      <c r="I1937" s="171">
        <v>266.53442010525742</v>
      </c>
      <c r="J1937" s="171">
        <v>324.27610736376812</v>
      </c>
      <c r="K1937" s="171">
        <v>386.0174181433826</v>
      </c>
      <c r="L1937" s="171">
        <v>475.61719026509098</v>
      </c>
      <c r="M1937" s="171">
        <v>577.73331960855865</v>
      </c>
      <c r="N1937" s="171">
        <v>792.80892008836986</v>
      </c>
      <c r="O1937" s="171">
        <v>1042.9517956810189</v>
      </c>
      <c r="P1937" s="171">
        <v>1364.9063854301089</v>
      </c>
      <c r="Q1937" s="171">
        <v>1789.217862016922</v>
      </c>
      <c r="R1937" s="171">
        <v>2341.2891176243252</v>
      </c>
      <c r="S1937" s="171">
        <v>3058.2771581563002</v>
      </c>
      <c r="T1937" s="171">
        <v>3974.2857196719051</v>
      </c>
      <c r="U1937" s="172">
        <v>0.31718683553533961</v>
      </c>
    </row>
    <row r="1938" spans="1:21" x14ac:dyDescent="0.15">
      <c r="A1938" s="110" t="s">
        <v>100</v>
      </c>
      <c r="B1938" s="110" t="s">
        <v>129</v>
      </c>
      <c r="C1938" s="110" t="s">
        <v>44</v>
      </c>
      <c r="D1938" s="110" t="s">
        <v>42</v>
      </c>
      <c r="E1938" s="110" t="s">
        <v>44</v>
      </c>
      <c r="F1938" s="110" t="s">
        <v>42</v>
      </c>
      <c r="G1938" s="171">
        <v>69.444444444444457</v>
      </c>
      <c r="H1938" s="171">
        <v>83.333333333333343</v>
      </c>
      <c r="I1938" s="171">
        <v>100</v>
      </c>
      <c r="J1938" s="171">
        <v>120</v>
      </c>
      <c r="K1938" s="171">
        <v>144</v>
      </c>
      <c r="L1938" s="171">
        <v>172.8</v>
      </c>
      <c r="M1938" s="171">
        <v>207.36</v>
      </c>
      <c r="N1938" s="171">
        <v>248.83199999999999</v>
      </c>
      <c r="O1938" s="171">
        <v>298.59840000000003</v>
      </c>
      <c r="P1938" s="171">
        <v>358.31808000000001</v>
      </c>
      <c r="Q1938" s="171">
        <v>429.98169599999989</v>
      </c>
      <c r="R1938" s="171">
        <v>515.97803519999991</v>
      </c>
      <c r="S1938" s="171">
        <v>619.17364223999982</v>
      </c>
      <c r="T1938" s="171">
        <v>743.00837068799979</v>
      </c>
      <c r="U1938" s="172">
        <v>0.2</v>
      </c>
    </row>
    <row r="1939" spans="1:21" x14ac:dyDescent="0.15">
      <c r="A1939" s="110" t="s">
        <v>100</v>
      </c>
      <c r="B1939" s="110" t="s">
        <v>164</v>
      </c>
      <c r="C1939" s="110" t="s">
        <v>44</v>
      </c>
      <c r="D1939" s="110" t="s">
        <v>510</v>
      </c>
      <c r="E1939" s="110" t="s">
        <v>44</v>
      </c>
      <c r="F1939" s="110" t="s">
        <v>2</v>
      </c>
      <c r="G1939" s="171">
        <v>1.1042083510815921</v>
      </c>
      <c r="H1939" s="171">
        <v>1.101489536777049</v>
      </c>
      <c r="I1939" s="171">
        <v>0</v>
      </c>
      <c r="J1939" s="171">
        <v>0</v>
      </c>
      <c r="K1939" s="171">
        <v>6.5612025746750584</v>
      </c>
      <c r="L1939" s="171">
        <v>6.5451906917214364</v>
      </c>
      <c r="M1939" s="171">
        <v>13.056120217142571</v>
      </c>
      <c r="N1939" s="171">
        <v>18.487665707264181</v>
      </c>
      <c r="O1939" s="171">
        <v>26.06567203724266</v>
      </c>
      <c r="P1939" s="171">
        <v>35.151427094640667</v>
      </c>
      <c r="Q1939" s="171">
        <v>46.732943844938603</v>
      </c>
      <c r="R1939" s="171">
        <v>61.928845652406267</v>
      </c>
      <c r="S1939" s="171">
        <v>81.82282586817945</v>
      </c>
      <c r="T1939" s="171">
        <v>107.5333257376552</v>
      </c>
      <c r="U1939" s="172">
        <v>0.35150737404727322</v>
      </c>
    </row>
    <row r="1940" spans="1:21" x14ac:dyDescent="0.15">
      <c r="A1940" s="110" t="s">
        <v>100</v>
      </c>
      <c r="B1940" s="110" t="s">
        <v>165</v>
      </c>
      <c r="C1940" s="110" t="s">
        <v>44</v>
      </c>
      <c r="D1940" s="110" t="s">
        <v>518</v>
      </c>
      <c r="E1940" s="110" t="s">
        <v>44</v>
      </c>
      <c r="F1940" s="110" t="s">
        <v>108</v>
      </c>
      <c r="G1940" s="171">
        <v>41.99</v>
      </c>
      <c r="H1940" s="171">
        <v>71.596819890508201</v>
      </c>
      <c r="I1940" s="171">
        <v>96.073168935983617</v>
      </c>
      <c r="J1940" s="171">
        <v>115.0303759229583</v>
      </c>
      <c r="K1940" s="171">
        <v>142.15938911795959</v>
      </c>
      <c r="L1940" s="171">
        <v>185.44706959877399</v>
      </c>
      <c r="M1940" s="171">
        <v>217.60200361904279</v>
      </c>
      <c r="N1940" s="171">
        <v>296.09549993482563</v>
      </c>
      <c r="O1940" s="171">
        <v>386.33544785300057</v>
      </c>
      <c r="P1940" s="171">
        <v>502.8981294131022</v>
      </c>
      <c r="Q1940" s="171">
        <v>653.3023068374971</v>
      </c>
      <c r="R1940" s="171">
        <v>847.01993242681772</v>
      </c>
      <c r="S1940" s="171">
        <v>1096.1249103965299</v>
      </c>
      <c r="T1940" s="171">
        <v>1411.3914970223809</v>
      </c>
      <c r="U1940" s="172">
        <v>0.30616427440661381</v>
      </c>
    </row>
    <row r="1941" spans="1:21" x14ac:dyDescent="0.15">
      <c r="A1941" s="110" t="s">
        <v>100</v>
      </c>
      <c r="B1941" s="110" t="s">
        <v>135</v>
      </c>
      <c r="C1941" s="110" t="s">
        <v>44</v>
      </c>
      <c r="D1941" s="110" t="s">
        <v>509</v>
      </c>
      <c r="E1941" s="110" t="s">
        <v>44</v>
      </c>
      <c r="F1941" s="110" t="s">
        <v>41</v>
      </c>
      <c r="G1941" s="171">
        <v>8300</v>
      </c>
      <c r="H1941" s="171">
        <v>15000</v>
      </c>
      <c r="I1941" s="171">
        <v>19500</v>
      </c>
      <c r="J1941" s="171">
        <v>20500</v>
      </c>
      <c r="K1941" s="171">
        <v>28921.87067524892</v>
      </c>
      <c r="L1941" s="171">
        <v>37021.817302305739</v>
      </c>
      <c r="M1941" s="171">
        <v>46010.880100180962</v>
      </c>
      <c r="N1941" s="171">
        <v>59604.878657231551</v>
      </c>
      <c r="O1941" s="171">
        <v>76949.806211993637</v>
      </c>
      <c r="P1941" s="171">
        <v>99004.564141348383</v>
      </c>
      <c r="Q1941" s="171">
        <v>126952.7734516627</v>
      </c>
      <c r="R1941" s="171">
        <v>162250.34511710599</v>
      </c>
      <c r="S1941" s="171">
        <v>206681.94581034081</v>
      </c>
      <c r="T1941" s="171">
        <v>262427.69795203081</v>
      </c>
      <c r="U1941" s="172">
        <v>0.28239348892140592</v>
      </c>
    </row>
    <row r="1942" spans="1:21" x14ac:dyDescent="0.15">
      <c r="A1942" s="110" t="s">
        <v>100</v>
      </c>
      <c r="B1942" s="110" t="s">
        <v>167</v>
      </c>
      <c r="C1942" s="110" t="s">
        <v>44</v>
      </c>
      <c r="D1942" s="110" t="s">
        <v>517</v>
      </c>
      <c r="E1942" s="110" t="s">
        <v>44</v>
      </c>
      <c r="F1942" s="110" t="s">
        <v>108</v>
      </c>
      <c r="G1942" s="171">
        <v>17.433585000000001</v>
      </c>
      <c r="H1942" s="171">
        <v>22.029790735540981</v>
      </c>
      <c r="I1942" s="171">
        <v>27.449476838852458</v>
      </c>
      <c r="J1942" s="171">
        <v>38.343458640986093</v>
      </c>
      <c r="K1942" s="171">
        <v>54.676688122292163</v>
      </c>
      <c r="L1942" s="171">
        <v>81.814883646517956</v>
      </c>
      <c r="M1942" s="171">
        <v>108.8010018095214</v>
      </c>
      <c r="N1942" s="171">
        <v>152.15913091605111</v>
      </c>
      <c r="O1942" s="171">
        <v>212.35723988647891</v>
      </c>
      <c r="P1942" s="171">
        <v>294.54661154447939</v>
      </c>
      <c r="Q1942" s="171">
        <v>407.7780639639592</v>
      </c>
      <c r="R1942" s="171">
        <v>563.42018053085269</v>
      </c>
      <c r="S1942" s="171">
        <v>742.55178976407103</v>
      </c>
      <c r="T1942" s="171">
        <v>967.8336187350518</v>
      </c>
      <c r="U1942" s="172">
        <v>0.36645521157682509</v>
      </c>
    </row>
    <row r="1943" spans="1:21" x14ac:dyDescent="0.15">
      <c r="A1943" s="110" t="s">
        <v>100</v>
      </c>
      <c r="B1943" s="110" t="s">
        <v>136</v>
      </c>
      <c r="C1943" s="110" t="s">
        <v>44</v>
      </c>
      <c r="D1943" s="110" t="s">
        <v>516</v>
      </c>
      <c r="E1943" s="110" t="s">
        <v>44</v>
      </c>
      <c r="F1943" s="110" t="s">
        <v>108</v>
      </c>
      <c r="G1943" s="171">
        <v>88.698349999999991</v>
      </c>
      <c r="H1943" s="171">
        <v>84.814694331832797</v>
      </c>
      <c r="I1943" s="171">
        <v>104.3080119876394</v>
      </c>
      <c r="J1943" s="171">
        <v>143.51408805626221</v>
      </c>
      <c r="K1943" s="171">
        <v>161.29622996076179</v>
      </c>
      <c r="L1943" s="171">
        <v>272.71627882172652</v>
      </c>
      <c r="M1943" s="171">
        <v>380.80350633332489</v>
      </c>
      <c r="N1943" s="171">
        <v>518.08212961478216</v>
      </c>
      <c r="O1943" s="171">
        <v>675.65947087043435</v>
      </c>
      <c r="P1943" s="171">
        <v>877.62130137517227</v>
      </c>
      <c r="Q1943" s="171">
        <v>1129.3459303551831</v>
      </c>
      <c r="R1943" s="171">
        <v>1448.8891314441209</v>
      </c>
      <c r="S1943" s="171">
        <v>1853.744094036545</v>
      </c>
      <c r="T1943" s="171">
        <v>2360.4967057849281</v>
      </c>
      <c r="U1943" s="172">
        <v>0.2977351433814639</v>
      </c>
    </row>
    <row r="1944" spans="1:21" x14ac:dyDescent="0.15">
      <c r="A1944" s="110" t="s">
        <v>100</v>
      </c>
      <c r="B1944" s="110" t="s">
        <v>137</v>
      </c>
      <c r="C1944" s="110" t="s">
        <v>44</v>
      </c>
      <c r="D1944" s="110" t="s">
        <v>516</v>
      </c>
      <c r="E1944" s="110" t="s">
        <v>44</v>
      </c>
      <c r="F1944" s="110" t="s">
        <v>108</v>
      </c>
      <c r="G1944" s="171">
        <v>15645.948834999999</v>
      </c>
      <c r="H1944" s="171">
        <v>19831.774977235978</v>
      </c>
      <c r="I1944" s="171">
        <v>26053.06007687758</v>
      </c>
      <c r="J1944" s="171">
        <v>33455.345767144237</v>
      </c>
      <c r="K1944" s="171">
        <v>44416.860868345568</v>
      </c>
      <c r="L1944" s="171">
        <v>59355.181520987207</v>
      </c>
      <c r="M1944" s="171">
        <v>73772.81366722977</v>
      </c>
      <c r="N1944" s="171">
        <v>100670.2695115847</v>
      </c>
      <c r="O1944" s="171">
        <v>136346.83780450519</v>
      </c>
      <c r="P1944" s="171">
        <v>179515.93703872809</v>
      </c>
      <c r="Q1944" s="171">
        <v>235356.376668215</v>
      </c>
      <c r="R1944" s="171">
        <v>306638.38733800373</v>
      </c>
      <c r="S1944" s="171">
        <v>396876.198637439</v>
      </c>
      <c r="T1944" s="171">
        <v>509858.17210744601</v>
      </c>
      <c r="U1944" s="172">
        <v>0.31806293700588212</v>
      </c>
    </row>
    <row r="1945" spans="1:21" x14ac:dyDescent="0.15">
      <c r="A1945" s="110" t="s">
        <v>100</v>
      </c>
      <c r="B1945" s="110" t="s">
        <v>173</v>
      </c>
      <c r="C1945" s="110" t="s">
        <v>44</v>
      </c>
      <c r="D1945" s="110" t="s">
        <v>515</v>
      </c>
      <c r="E1945" s="110" t="s">
        <v>44</v>
      </c>
      <c r="F1945" s="110" t="s">
        <v>18</v>
      </c>
      <c r="G1945" s="171">
        <v>5.5210417554079592E-2</v>
      </c>
      <c r="H1945" s="171">
        <v>5.5074476838852457E-2</v>
      </c>
      <c r="I1945" s="171">
        <v>0.1098770722472507</v>
      </c>
      <c r="J1945" s="171">
        <v>0.109620240960478</v>
      </c>
      <c r="K1945" s="171">
        <v>0.1093533762445843</v>
      </c>
      <c r="L1945" s="171">
        <v>0.1090865115286906</v>
      </c>
      <c r="M1945" s="171">
        <v>0.1088010018095214</v>
      </c>
      <c r="N1945" s="171">
        <v>0.16490662654366681</v>
      </c>
      <c r="O1945" s="171">
        <v>0.24644440637227841</v>
      </c>
      <c r="P1945" s="171">
        <v>0.36834532448311408</v>
      </c>
      <c r="Q1945" s="171">
        <v>0.54908795487514495</v>
      </c>
      <c r="R1945" s="171">
        <v>0.7998885249197405</v>
      </c>
      <c r="S1945" s="171">
        <v>1.126661654588099</v>
      </c>
      <c r="T1945" s="171">
        <v>1.577062059956706</v>
      </c>
      <c r="U1945" s="172">
        <v>0.46516988704146361</v>
      </c>
    </row>
    <row r="1946" spans="1:21" x14ac:dyDescent="0.15">
      <c r="A1946" s="110" t="s">
        <v>100</v>
      </c>
      <c r="B1946" s="110" t="s">
        <v>141</v>
      </c>
      <c r="C1946" s="110" t="s">
        <v>44</v>
      </c>
      <c r="D1946" s="110" t="s">
        <v>511</v>
      </c>
      <c r="E1946" s="110" t="s">
        <v>44</v>
      </c>
      <c r="F1946" s="110" t="s">
        <v>2</v>
      </c>
      <c r="G1946" s="171">
        <v>0</v>
      </c>
      <c r="H1946" s="171">
        <v>0</v>
      </c>
      <c r="I1946" s="171">
        <v>0</v>
      </c>
      <c r="J1946" s="171">
        <v>5.4810120480239011</v>
      </c>
      <c r="K1946" s="171">
        <v>5.4676688122292152</v>
      </c>
      <c r="L1946" s="171">
        <v>10.90865115286906</v>
      </c>
      <c r="M1946" s="171">
        <v>10.880100180952139</v>
      </c>
      <c r="N1946" s="171">
        <v>14.378233513715671</v>
      </c>
      <c r="O1946" s="171">
        <v>19.19905765337359</v>
      </c>
      <c r="P1946" s="171">
        <v>24.58660613957888</v>
      </c>
      <c r="Q1946" s="171">
        <v>30.678786292697762</v>
      </c>
      <c r="R1946" s="171">
        <v>38.24685323300983</v>
      </c>
      <c r="S1946" s="171">
        <v>47.642442120099062</v>
      </c>
      <c r="T1946" s="171">
        <v>59.089607836054519</v>
      </c>
      <c r="U1946" s="172">
        <v>0.27345206478989681</v>
      </c>
    </row>
    <row r="1947" spans="1:21" x14ac:dyDescent="0.15">
      <c r="A1947" s="110" t="s">
        <v>100</v>
      </c>
      <c r="B1947" s="110" t="s">
        <v>19</v>
      </c>
      <c r="C1947" s="110" t="s">
        <v>44</v>
      </c>
      <c r="D1947" s="110" t="s">
        <v>44</v>
      </c>
      <c r="E1947" s="110" t="s">
        <v>44</v>
      </c>
      <c r="F1947" s="110" t="s">
        <v>44</v>
      </c>
      <c r="G1947" s="171">
        <v>12228.766545</v>
      </c>
      <c r="H1947" s="171">
        <v>15354.09487905847</v>
      </c>
      <c r="I1947" s="171">
        <v>20255.521622017979</v>
      </c>
      <c r="J1947" s="171">
        <v>26378.954076166661</v>
      </c>
      <c r="K1947" s="171">
        <v>32288.188923233021</v>
      </c>
      <c r="L1947" s="171">
        <v>40930.401473256497</v>
      </c>
      <c r="M1947" s="171">
        <v>52538.277624760398</v>
      </c>
      <c r="N1947" s="171">
        <v>69410.337057563214</v>
      </c>
      <c r="O1947" s="171">
        <v>91334.999128763753</v>
      </c>
      <c r="P1947" s="171">
        <v>117236.55522542349</v>
      </c>
      <c r="Q1947" s="171">
        <v>149499.93469357089</v>
      </c>
      <c r="R1947" s="171">
        <v>189995.85531389949</v>
      </c>
      <c r="S1947" s="171">
        <v>240625.19367792789</v>
      </c>
      <c r="T1947" s="171">
        <v>303374.77244825423</v>
      </c>
      <c r="U1947" s="172">
        <v>0.28465417667701698</v>
      </c>
    </row>
    <row r="1948" spans="1:21" x14ac:dyDescent="0.15">
      <c r="A1948" s="110" t="s">
        <v>100</v>
      </c>
      <c r="B1948" s="110" t="s">
        <v>20</v>
      </c>
      <c r="C1948" s="110" t="s">
        <v>44</v>
      </c>
      <c r="D1948" s="110" t="s">
        <v>516</v>
      </c>
      <c r="E1948" s="110" t="s">
        <v>44</v>
      </c>
      <c r="F1948" s="110" t="s">
        <v>108</v>
      </c>
      <c r="G1948" s="171">
        <v>3714.2006700000002</v>
      </c>
      <c r="H1948" s="171">
        <v>4131.7923477090899</v>
      </c>
      <c r="I1948" s="171">
        <v>6179.6108187422924</v>
      </c>
      <c r="J1948" s="171">
        <v>9520.8767268463489</v>
      </c>
      <c r="K1948" s="171">
        <v>11438.674983318089</v>
      </c>
      <c r="L1948" s="171">
        <v>16784.571391282461</v>
      </c>
      <c r="M1948" s="171">
        <v>21460.181406465581</v>
      </c>
      <c r="N1948" s="171">
        <v>30048.878463154178</v>
      </c>
      <c r="O1948" s="171">
        <v>41809.391668845303</v>
      </c>
      <c r="P1948" s="171">
        <v>57697.519902702108</v>
      </c>
      <c r="Q1948" s="171">
        <v>78858.802392151279</v>
      </c>
      <c r="R1948" s="171">
        <v>106585.8023750179</v>
      </c>
      <c r="S1948" s="171">
        <v>143076.77277526181</v>
      </c>
      <c r="T1948" s="171">
        <v>189672.0112556151</v>
      </c>
      <c r="U1948" s="172">
        <v>0.36519816032726632</v>
      </c>
    </row>
    <row r="1949" spans="1:21" x14ac:dyDescent="0.15">
      <c r="A1949" s="110" t="s">
        <v>100</v>
      </c>
      <c r="B1949" s="110" t="s">
        <v>21</v>
      </c>
      <c r="C1949" s="110" t="s">
        <v>44</v>
      </c>
      <c r="D1949" s="110" t="s">
        <v>511</v>
      </c>
      <c r="E1949" s="110" t="s">
        <v>44</v>
      </c>
      <c r="F1949" s="110" t="s">
        <v>2</v>
      </c>
      <c r="G1949" s="171">
        <v>12044.91871330028</v>
      </c>
      <c r="H1949" s="171">
        <v>22068.033296680511</v>
      </c>
      <c r="I1949" s="171">
        <v>29372.647433970418</v>
      </c>
      <c r="J1949" s="171">
        <v>38038.397017789313</v>
      </c>
      <c r="K1949" s="171">
        <v>47595.483970785317</v>
      </c>
      <c r="L1949" s="171">
        <v>55427.43119066026</v>
      </c>
      <c r="M1949" s="171">
        <v>59664.521149888351</v>
      </c>
      <c r="N1949" s="171">
        <v>75931.301446079058</v>
      </c>
      <c r="O1949" s="171">
        <v>98227.362532384243</v>
      </c>
      <c r="P1949" s="171">
        <v>126692.7794532041</v>
      </c>
      <c r="Q1949" s="171">
        <v>163149.5479453585</v>
      </c>
      <c r="R1949" s="171">
        <v>209741.5352524076</v>
      </c>
      <c r="S1949" s="171">
        <v>268578.36636317038</v>
      </c>
      <c r="T1949" s="171">
        <v>342559.30101529782</v>
      </c>
      <c r="U1949" s="172">
        <v>0.28360491701271973</v>
      </c>
    </row>
    <row r="1950" spans="1:21" x14ac:dyDescent="0.15">
      <c r="A1950" s="110" t="s">
        <v>100</v>
      </c>
      <c r="B1950" s="110" t="s">
        <v>22</v>
      </c>
      <c r="C1950" s="110" t="s">
        <v>44</v>
      </c>
      <c r="D1950" s="110" t="s">
        <v>516</v>
      </c>
      <c r="E1950" s="110" t="s">
        <v>44</v>
      </c>
      <c r="F1950" s="110" t="s">
        <v>108</v>
      </c>
      <c r="G1950" s="171">
        <v>3057.2582349999998</v>
      </c>
      <c r="H1950" s="171">
        <v>3987.190051038705</v>
      </c>
      <c r="I1950" s="171">
        <v>4591.8937880796248</v>
      </c>
      <c r="J1950" s="171">
        <v>6064.2115122207224</v>
      </c>
      <c r="K1950" s="171">
        <v>8397.5999772305131</v>
      </c>
      <c r="L1950" s="171">
        <v>11487.235520859451</v>
      </c>
      <c r="M1950" s="171">
        <v>15043.39259984385</v>
      </c>
      <c r="N1950" s="171">
        <v>19295.154423297579</v>
      </c>
      <c r="O1950" s="171">
        <v>25225.320217504941</v>
      </c>
      <c r="P1950" s="171">
        <v>33117.426904051033</v>
      </c>
      <c r="Q1950" s="171">
        <v>43309.193731888037</v>
      </c>
      <c r="R1950" s="171">
        <v>56306.06388009309</v>
      </c>
      <c r="S1950" s="171">
        <v>72754.96230985719</v>
      </c>
      <c r="T1950" s="171">
        <v>93343.950119904606</v>
      </c>
      <c r="U1950" s="172">
        <v>0.29792209757589849</v>
      </c>
    </row>
    <row r="1951" spans="1:21" x14ac:dyDescent="0.15">
      <c r="A1951" s="110" t="s">
        <v>100</v>
      </c>
      <c r="B1951" s="110" t="s">
        <v>179</v>
      </c>
      <c r="C1951" s="110" t="s">
        <v>44</v>
      </c>
      <c r="D1951" s="110" t="s">
        <v>515</v>
      </c>
      <c r="E1951" s="110" t="s">
        <v>44</v>
      </c>
      <c r="F1951" s="110" t="s">
        <v>18</v>
      </c>
      <c r="G1951" s="171">
        <v>0.34230458883529341</v>
      </c>
      <c r="H1951" s="171">
        <v>0.34146175640088527</v>
      </c>
      <c r="I1951" s="171">
        <v>1.366870778755799</v>
      </c>
      <c r="J1951" s="171">
        <v>2.19240481920956</v>
      </c>
      <c r="K1951" s="171">
        <v>2.187067524891686</v>
      </c>
      <c r="L1951" s="171">
        <v>2.181730230573812</v>
      </c>
      <c r="M1951" s="171">
        <v>2.1760200361904278</v>
      </c>
      <c r="N1951" s="171">
        <v>3.3237097680716929</v>
      </c>
      <c r="O1951" s="171">
        <v>5.0812919183638954</v>
      </c>
      <c r="P1951" s="171">
        <v>7.7069754160314989</v>
      </c>
      <c r="Q1951" s="171">
        <v>11.4599073010884</v>
      </c>
      <c r="R1951" s="171">
        <v>16.63712296984577</v>
      </c>
      <c r="S1951" s="171">
        <v>23.323886513600129</v>
      </c>
      <c r="T1951" s="171">
        <v>32.496985911207886</v>
      </c>
      <c r="U1951" s="172">
        <v>0.47143142680575312</v>
      </c>
    </row>
    <row r="1952" spans="1:21" x14ac:dyDescent="0.15">
      <c r="A1952" s="110" t="s">
        <v>100</v>
      </c>
      <c r="B1952" s="110" t="s">
        <v>181</v>
      </c>
      <c r="C1952" s="110" t="s">
        <v>44</v>
      </c>
      <c r="D1952" s="110" t="s">
        <v>517</v>
      </c>
      <c r="E1952" s="110" t="s">
        <v>44</v>
      </c>
      <c r="F1952" s="110" t="s">
        <v>108</v>
      </c>
      <c r="G1952" s="171">
        <v>289.83708000000001</v>
      </c>
      <c r="H1952" s="171">
        <v>375.60793204097382</v>
      </c>
      <c r="I1952" s="171">
        <v>430.95678636998372</v>
      </c>
      <c r="J1952" s="171">
        <v>505.58589036614518</v>
      </c>
      <c r="K1952" s="171">
        <v>652.2928892989454</v>
      </c>
      <c r="L1952" s="171">
        <v>992.68725491108444</v>
      </c>
      <c r="M1952" s="171">
        <v>1550.2757102635351</v>
      </c>
      <c r="N1952" s="171">
        <v>2183.2243777167409</v>
      </c>
      <c r="O1952" s="171">
        <v>2915.0255263255099</v>
      </c>
      <c r="P1952" s="171">
        <v>3853.8503298374821</v>
      </c>
      <c r="Q1952" s="171">
        <v>5075.1258738364759</v>
      </c>
      <c r="R1952" s="171">
        <v>6661.2254210373894</v>
      </c>
      <c r="S1952" s="171">
        <v>8716.547298330599</v>
      </c>
      <c r="T1952" s="171">
        <v>11347.07390594543</v>
      </c>
      <c r="U1952" s="172">
        <v>0.32891260294048702</v>
      </c>
    </row>
    <row r="1953" spans="1:21" x14ac:dyDescent="0.15">
      <c r="A1953" s="110" t="s">
        <v>100</v>
      </c>
      <c r="B1953" s="110" t="s">
        <v>182</v>
      </c>
      <c r="C1953" s="110" t="s">
        <v>44</v>
      </c>
      <c r="D1953" s="110" t="s">
        <v>518</v>
      </c>
      <c r="E1953" s="110" t="s">
        <v>44</v>
      </c>
      <c r="F1953" s="110" t="s">
        <v>108</v>
      </c>
      <c r="G1953" s="171">
        <v>0.70277999999999996</v>
      </c>
      <c r="H1953" s="171">
        <v>0.82611715258278695</v>
      </c>
      <c r="I1953" s="171">
        <v>0.82348430516557392</v>
      </c>
      <c r="J1953" s="171">
        <v>0.60254006435835294</v>
      </c>
      <c r="K1953" s="171">
        <v>1.421593891179596</v>
      </c>
      <c r="L1953" s="171">
        <v>11.99951626815597</v>
      </c>
      <c r="M1953" s="171">
        <v>45.696420759998993</v>
      </c>
      <c r="N1953" s="171">
        <v>62.062245587819419</v>
      </c>
      <c r="O1953" s="171">
        <v>80.841763606128637</v>
      </c>
      <c r="P1953" s="171">
        <v>105.0678073924387</v>
      </c>
      <c r="Q1953" s="171">
        <v>136.27140265043209</v>
      </c>
      <c r="R1953" s="171">
        <v>176.39980686957011</v>
      </c>
      <c r="S1953" s="171">
        <v>227.92794287872621</v>
      </c>
      <c r="T1953" s="171">
        <v>293.04079585806852</v>
      </c>
      <c r="U1953" s="172">
        <v>0.30404407879909429</v>
      </c>
    </row>
    <row r="1954" spans="1:21" x14ac:dyDescent="0.15">
      <c r="A1954" s="110" t="s">
        <v>100</v>
      </c>
      <c r="B1954" s="110" t="s">
        <v>25</v>
      </c>
      <c r="C1954" s="110" t="s">
        <v>44</v>
      </c>
      <c r="D1954" s="110" t="s">
        <v>509</v>
      </c>
      <c r="E1954" s="110" t="s">
        <v>44</v>
      </c>
      <c r="F1954" s="110" t="s">
        <v>41</v>
      </c>
      <c r="G1954" s="171">
        <v>428.14771999999999</v>
      </c>
      <c r="H1954" s="171">
        <v>404.75775114224172</v>
      </c>
      <c r="I1954" s="171">
        <v>381.50820081340129</v>
      </c>
      <c r="J1954" s="171">
        <v>66408.070806350384</v>
      </c>
      <c r="K1954" s="171">
        <v>91768.194345713055</v>
      </c>
      <c r="L1954" s="171">
        <v>98878.146417805954</v>
      </c>
      <c r="M1954" s="171">
        <v>101202.2510699952</v>
      </c>
      <c r="N1954" s="171">
        <v>128393.6468712809</v>
      </c>
      <c r="O1954" s="171">
        <v>162707.16256509049</v>
      </c>
      <c r="P1954" s="171">
        <v>205946.4500448262</v>
      </c>
      <c r="Q1954" s="171">
        <v>260353.97466029911</v>
      </c>
      <c r="R1954" s="171">
        <v>328713.58307001012</v>
      </c>
      <c r="S1954" s="171">
        <v>414476.01618047332</v>
      </c>
      <c r="T1954" s="171">
        <v>521809.57312392938</v>
      </c>
      <c r="U1954" s="172">
        <v>0.26403839881370089</v>
      </c>
    </row>
    <row r="1955" spans="1:21" x14ac:dyDescent="0.15">
      <c r="A1955" s="110" t="s">
        <v>100</v>
      </c>
      <c r="B1955" s="110" t="s">
        <v>184</v>
      </c>
      <c r="C1955" s="110" t="s">
        <v>44</v>
      </c>
      <c r="D1955" s="110" t="s">
        <v>518</v>
      </c>
      <c r="E1955" s="110" t="s">
        <v>44</v>
      </c>
      <c r="F1955" s="110" t="s">
        <v>108</v>
      </c>
      <c r="G1955" s="171">
        <v>587.65226000000007</v>
      </c>
      <c r="H1955" s="171">
        <v>753.19854524814627</v>
      </c>
      <c r="I1955" s="171">
        <v>910.22465197634767</v>
      </c>
      <c r="J1955" s="171">
        <v>1248.3534606115329</v>
      </c>
      <c r="K1955" s="171">
        <v>1482.8317818765629</v>
      </c>
      <c r="L1955" s="171">
        <v>1757.383700727205</v>
      </c>
      <c r="M1955" s="171">
        <v>2125.8835653399528</v>
      </c>
      <c r="N1955" s="171">
        <v>2981.1561029709728</v>
      </c>
      <c r="O1955" s="171">
        <v>4001.7834780558592</v>
      </c>
      <c r="P1955" s="171">
        <v>5347.1148759217112</v>
      </c>
      <c r="Q1955" s="171">
        <v>7113.6112358326391</v>
      </c>
      <c r="R1955" s="171">
        <v>9425.9682021974386</v>
      </c>
      <c r="S1955" s="171">
        <v>12430.28138269929</v>
      </c>
      <c r="T1955" s="171">
        <v>16305.5060599526</v>
      </c>
      <c r="U1955" s="172">
        <v>0.33782484863025819</v>
      </c>
    </row>
    <row r="1956" spans="1:21" x14ac:dyDescent="0.15">
      <c r="A1956" s="110" t="s">
        <v>100</v>
      </c>
      <c r="B1956" s="110" t="s">
        <v>26</v>
      </c>
      <c r="C1956" s="110" t="s">
        <v>44</v>
      </c>
      <c r="D1956" s="110" t="s">
        <v>516</v>
      </c>
      <c r="E1956" s="110" t="s">
        <v>44</v>
      </c>
      <c r="F1956" s="110" t="s">
        <v>108</v>
      </c>
      <c r="G1956" s="171">
        <v>511.29344500000002</v>
      </c>
      <c r="H1956" s="171">
        <v>800.54895395071935</v>
      </c>
      <c r="I1956" s="171">
        <v>1041.320763998629</v>
      </c>
      <c r="J1956" s="171">
        <v>1494.439613101033</v>
      </c>
      <c r="K1956" s="171">
        <v>2162.8227145929859</v>
      </c>
      <c r="L1956" s="171">
        <v>2522.080146543326</v>
      </c>
      <c r="M1956" s="171">
        <v>3418.5274768551631</v>
      </c>
      <c r="N1956" s="171">
        <v>4196.8859851970083</v>
      </c>
      <c r="O1956" s="171">
        <v>5360.1057319619722</v>
      </c>
      <c r="P1956" s="171">
        <v>6803.0521862974956</v>
      </c>
      <c r="Q1956" s="171">
        <v>8588.0118480645233</v>
      </c>
      <c r="R1956" s="171">
        <v>10790.268610519521</v>
      </c>
      <c r="S1956" s="171">
        <v>13501.2505456647</v>
      </c>
      <c r="T1956" s="171">
        <v>16819.152696582179</v>
      </c>
      <c r="U1956" s="172">
        <v>0.25560243238406222</v>
      </c>
    </row>
    <row r="1957" spans="1:21" x14ac:dyDescent="0.15">
      <c r="A1957" s="110" t="s">
        <v>100</v>
      </c>
      <c r="B1957" s="110" t="s">
        <v>27</v>
      </c>
      <c r="C1957" s="110" t="s">
        <v>44</v>
      </c>
      <c r="D1957" s="110" t="s">
        <v>514</v>
      </c>
      <c r="E1957" s="110" t="s">
        <v>44</v>
      </c>
      <c r="F1957" s="110" t="s">
        <v>18</v>
      </c>
      <c r="G1957" s="171">
        <v>0.17115229441764671</v>
      </c>
      <c r="H1957" s="171">
        <v>0.17073087820044261</v>
      </c>
      <c r="I1957" s="171">
        <v>0.17580331559560111</v>
      </c>
      <c r="J1957" s="171">
        <v>0</v>
      </c>
      <c r="K1957" s="171">
        <v>0</v>
      </c>
      <c r="L1957" s="171">
        <v>0</v>
      </c>
      <c r="M1957" s="171">
        <v>10.880100180952139</v>
      </c>
      <c r="N1957" s="171">
        <v>14.107768726402689</v>
      </c>
      <c r="O1957" s="171">
        <v>18.127409492133431</v>
      </c>
      <c r="P1957" s="171">
        <v>23.109689660629709</v>
      </c>
      <c r="Q1957" s="171">
        <v>29.261953743950091</v>
      </c>
      <c r="R1957" s="171">
        <v>36.836782406263069</v>
      </c>
      <c r="S1957" s="171">
        <v>46.144462717283801</v>
      </c>
      <c r="T1957" s="171">
        <v>57.500736979797061</v>
      </c>
      <c r="U1957" s="172">
        <v>0.2685030109092319</v>
      </c>
    </row>
    <row r="1958" spans="1:21" x14ac:dyDescent="0.15">
      <c r="A1958" s="110" t="s">
        <v>100</v>
      </c>
      <c r="B1958" s="110" t="s">
        <v>185</v>
      </c>
      <c r="C1958" s="110" t="s">
        <v>44</v>
      </c>
      <c r="D1958" s="110" t="s">
        <v>517</v>
      </c>
      <c r="E1958" s="110" t="s">
        <v>44</v>
      </c>
      <c r="F1958" s="110" t="s">
        <v>108</v>
      </c>
      <c r="G1958" s="171">
        <v>173.51373000000001</v>
      </c>
      <c r="H1958" s="171">
        <v>253.89333822710989</v>
      </c>
      <c r="I1958" s="171">
        <v>220.4192990159853</v>
      </c>
      <c r="J1958" s="171">
        <v>231.15627923565901</v>
      </c>
      <c r="K1958" s="171">
        <v>330.79396313986751</v>
      </c>
      <c r="L1958" s="171">
        <v>485.43497630267319</v>
      </c>
      <c r="M1958" s="171">
        <v>560.32515931903527</v>
      </c>
      <c r="N1958" s="171">
        <v>801.46525475635201</v>
      </c>
      <c r="O1958" s="171">
        <v>1135.355439497207</v>
      </c>
      <c r="P1958" s="171">
        <v>1612.3889373225279</v>
      </c>
      <c r="Q1958" s="171">
        <v>2257.5532062358811</v>
      </c>
      <c r="R1958" s="171">
        <v>3152.265585492682</v>
      </c>
      <c r="S1958" s="171">
        <v>4184.3538024992913</v>
      </c>
      <c r="T1958" s="171">
        <v>5506.6517099701696</v>
      </c>
      <c r="U1958" s="172">
        <v>0.38604781387637499</v>
      </c>
    </row>
    <row r="1959" spans="1:21" x14ac:dyDescent="0.15">
      <c r="A1959" s="110" t="s">
        <v>100</v>
      </c>
      <c r="B1959" s="110" t="s">
        <v>186</v>
      </c>
      <c r="C1959" s="110" t="s">
        <v>44</v>
      </c>
      <c r="D1959" s="110" t="s">
        <v>515</v>
      </c>
      <c r="E1959" s="110" t="s">
        <v>44</v>
      </c>
      <c r="F1959" s="110" t="s">
        <v>18</v>
      </c>
      <c r="G1959" s="171">
        <v>0</v>
      </c>
      <c r="H1959" s="171">
        <v>0</v>
      </c>
      <c r="I1959" s="171">
        <v>0</v>
      </c>
      <c r="J1959" s="171">
        <v>10.9620240960478</v>
      </c>
      <c r="K1959" s="171">
        <v>10.93533762445843</v>
      </c>
      <c r="L1959" s="171">
        <v>10.90865115286906</v>
      </c>
      <c r="M1959" s="171">
        <v>10.880100180952139</v>
      </c>
      <c r="N1959" s="171">
        <v>15.536164356277981</v>
      </c>
      <c r="O1959" s="171">
        <v>21.936198040653888</v>
      </c>
      <c r="P1959" s="171">
        <v>30.87956300210746</v>
      </c>
      <c r="Q1959" s="171">
        <v>43.343221058701971</v>
      </c>
      <c r="R1959" s="171">
        <v>63.126618055814873</v>
      </c>
      <c r="S1959" s="171">
        <v>78.277293454627923</v>
      </c>
      <c r="T1959" s="171">
        <v>96.641647955931688</v>
      </c>
      <c r="U1959" s="172">
        <v>0.36616920115640972</v>
      </c>
    </row>
    <row r="1960" spans="1:21" x14ac:dyDescent="0.15">
      <c r="A1960" s="110" t="s">
        <v>100</v>
      </c>
      <c r="B1960" s="110" t="s">
        <v>189</v>
      </c>
      <c r="C1960" s="110" t="s">
        <v>44</v>
      </c>
      <c r="D1960" s="110" t="s">
        <v>43</v>
      </c>
      <c r="E1960" s="110" t="s">
        <v>44</v>
      </c>
      <c r="F1960" s="110" t="s">
        <v>43</v>
      </c>
      <c r="G1960" s="171">
        <v>3.7128000000000001</v>
      </c>
      <c r="H1960" s="171">
        <v>3.7010048435708849</v>
      </c>
      <c r="I1960" s="171">
        <v>5.4898953677704929</v>
      </c>
      <c r="J1960" s="171">
        <v>7.668691728197218</v>
      </c>
      <c r="K1960" s="171">
        <v>22.028871386904271</v>
      </c>
      <c r="L1960" s="171">
        <v>116.3629767293036</v>
      </c>
      <c r="M1960" s="171">
        <v>126.1122404342851</v>
      </c>
      <c r="N1960" s="171">
        <v>167.85941470071239</v>
      </c>
      <c r="O1960" s="171">
        <v>222.81659863388779</v>
      </c>
      <c r="P1960" s="171">
        <v>292.32330055631979</v>
      </c>
      <c r="Q1960" s="171">
        <v>379.46140160214219</v>
      </c>
      <c r="R1960" s="171">
        <v>487.48114765625053</v>
      </c>
      <c r="S1960" s="171">
        <v>619.95898398837517</v>
      </c>
      <c r="T1960" s="171">
        <v>780.46280836034578</v>
      </c>
      <c r="U1960" s="172">
        <v>0.29743316709710732</v>
      </c>
    </row>
    <row r="1961" spans="1:21" x14ac:dyDescent="0.15">
      <c r="A1961" s="110" t="s">
        <v>100</v>
      </c>
      <c r="B1961" s="110" t="s">
        <v>30</v>
      </c>
      <c r="C1961" s="110" t="s">
        <v>44</v>
      </c>
      <c r="D1961" s="110" t="s">
        <v>509</v>
      </c>
      <c r="E1961" s="110" t="s">
        <v>44</v>
      </c>
      <c r="F1961" s="110" t="s">
        <v>41</v>
      </c>
      <c r="G1961" s="171">
        <v>20550.878065000001</v>
      </c>
      <c r="H1961" s="171">
        <v>29482.661275727791</v>
      </c>
      <c r="I1961" s="171">
        <v>39201.370821734949</v>
      </c>
      <c r="J1961" s="171">
        <v>45924.260618458793</v>
      </c>
      <c r="K1961" s="171">
        <v>58711.663607256458</v>
      </c>
      <c r="L1961" s="171">
        <v>96196.890294246288</v>
      </c>
      <c r="M1961" s="171">
        <v>149313.54403386611</v>
      </c>
      <c r="N1961" s="171">
        <v>190974.34952140279</v>
      </c>
      <c r="O1961" s="171">
        <v>242989.42381007591</v>
      </c>
      <c r="P1961" s="171">
        <v>308652.03841557383</v>
      </c>
      <c r="Q1961" s="171">
        <v>391361.29004271602</v>
      </c>
      <c r="R1961" s="171">
        <v>495304.68485902529</v>
      </c>
      <c r="S1961" s="171">
        <v>625602.13167039095</v>
      </c>
      <c r="T1961" s="171">
        <v>788362.992094054</v>
      </c>
      <c r="U1961" s="172">
        <v>0.26833048824793598</v>
      </c>
    </row>
    <row r="1962" spans="1:21" x14ac:dyDescent="0.15">
      <c r="A1962" s="110" t="s">
        <v>100</v>
      </c>
      <c r="B1962" s="110" t="s">
        <v>31</v>
      </c>
      <c r="C1962" s="110" t="s">
        <v>44</v>
      </c>
      <c r="D1962" s="110" t="s">
        <v>509</v>
      </c>
      <c r="E1962" s="110" t="s">
        <v>44</v>
      </c>
      <c r="F1962" s="110" t="s">
        <v>41</v>
      </c>
      <c r="G1962" s="171">
        <v>1784.87348</v>
      </c>
      <c r="H1962" s="171">
        <v>1896.857281057509</v>
      </c>
      <c r="I1962" s="171">
        <v>1931.7973186388051</v>
      </c>
      <c r="J1962" s="171">
        <v>2764.3866120034322</v>
      </c>
      <c r="K1962" s="171">
        <v>2285.3431159810352</v>
      </c>
      <c r="L1962" s="171">
        <v>2422.883980828823</v>
      </c>
      <c r="M1962" s="171">
        <v>3417.892768613322</v>
      </c>
      <c r="N1962" s="171">
        <v>4514.7882099942817</v>
      </c>
      <c r="O1962" s="171">
        <v>5953.1388103011177</v>
      </c>
      <c r="P1962" s="171">
        <v>7804.5875272002413</v>
      </c>
      <c r="Q1962" s="171">
        <v>10173.265478193911</v>
      </c>
      <c r="R1962" s="171">
        <v>13185.31300487262</v>
      </c>
      <c r="S1962" s="171">
        <v>16992.363126750879</v>
      </c>
      <c r="T1962" s="171">
        <v>21770.441786503648</v>
      </c>
      <c r="U1962" s="172">
        <v>0.30278481238400512</v>
      </c>
    </row>
    <row r="1963" spans="1:21" x14ac:dyDescent="0.15">
      <c r="A1963" s="110" t="s">
        <v>100</v>
      </c>
      <c r="B1963" s="110" t="s">
        <v>66</v>
      </c>
      <c r="C1963" s="110" t="s">
        <v>44</v>
      </c>
      <c r="D1963" s="110" t="s">
        <v>515</v>
      </c>
      <c r="E1963" s="110" t="s">
        <v>44</v>
      </c>
      <c r="F1963" s="110" t="s">
        <v>18</v>
      </c>
      <c r="G1963" s="171">
        <v>0</v>
      </c>
      <c r="H1963" s="171">
        <v>0</v>
      </c>
      <c r="I1963" s="171">
        <v>0</v>
      </c>
      <c r="J1963" s="171">
        <v>0</v>
      </c>
      <c r="K1963" s="171">
        <v>0</v>
      </c>
      <c r="L1963" s="171">
        <v>10.90865115286906</v>
      </c>
      <c r="M1963" s="171">
        <v>10.880100180952139</v>
      </c>
      <c r="N1963" s="171">
        <v>13.695024050798571</v>
      </c>
      <c r="O1963" s="171">
        <v>17.176568859542432</v>
      </c>
      <c r="P1963" s="171">
        <v>21.47902124147646</v>
      </c>
      <c r="Q1963" s="171">
        <v>26.793024233668842</v>
      </c>
      <c r="R1963" s="171">
        <v>33.349002579280317</v>
      </c>
      <c r="S1963" s="171">
        <v>41.428357242024248</v>
      </c>
      <c r="T1963" s="171">
        <v>51.201444915897099</v>
      </c>
      <c r="U1963" s="172">
        <v>0.24764996973451139</v>
      </c>
    </row>
    <row r="1964" spans="1:21" x14ac:dyDescent="0.15">
      <c r="A1964" s="110" t="s">
        <v>100</v>
      </c>
      <c r="B1964" s="110" t="s">
        <v>193</v>
      </c>
      <c r="C1964" s="110" t="s">
        <v>44</v>
      </c>
      <c r="D1964" s="110" t="s">
        <v>518</v>
      </c>
      <c r="E1964" s="110" t="s">
        <v>44</v>
      </c>
      <c r="F1964" s="110" t="s">
        <v>108</v>
      </c>
      <c r="G1964" s="171">
        <v>4.5028750000000004</v>
      </c>
      <c r="H1964" s="171">
        <v>4.9842401539161481</v>
      </c>
      <c r="I1964" s="171">
        <v>5.7643901361590171</v>
      </c>
      <c r="J1964" s="171">
        <v>6.5731643384547596</v>
      </c>
      <c r="K1964" s="171">
        <v>8.7482700995667457</v>
      </c>
      <c r="L1964" s="171">
        <v>16.36297672930359</v>
      </c>
      <c r="M1964" s="171">
        <v>23.936220398094711</v>
      </c>
      <c r="N1964" s="171">
        <v>32.688670098681172</v>
      </c>
      <c r="O1964" s="171">
        <v>42.839446288462803</v>
      </c>
      <c r="P1964" s="171">
        <v>56.098314771834673</v>
      </c>
      <c r="Q1964" s="171">
        <v>72.879031325938882</v>
      </c>
      <c r="R1964" s="171">
        <v>94.536188342964167</v>
      </c>
      <c r="S1964" s="171">
        <v>122.43968834551541</v>
      </c>
      <c r="T1964" s="171">
        <v>157.78365389740731</v>
      </c>
      <c r="U1964" s="172">
        <v>0.3091846937656999</v>
      </c>
    </row>
    <row r="1965" spans="1:21" x14ac:dyDescent="0.15">
      <c r="A1965" s="110" t="s">
        <v>100</v>
      </c>
      <c r="B1965" s="110" t="s">
        <v>194</v>
      </c>
      <c r="C1965" s="110" t="s">
        <v>44</v>
      </c>
      <c r="D1965" s="110" t="s">
        <v>517</v>
      </c>
      <c r="E1965" s="110" t="s">
        <v>44</v>
      </c>
      <c r="F1965" s="110" t="s">
        <v>108</v>
      </c>
      <c r="G1965" s="171">
        <v>152.35740000000001</v>
      </c>
      <c r="H1965" s="171">
        <v>288.78700175827117</v>
      </c>
      <c r="I1965" s="171">
        <v>302.17223147274558</v>
      </c>
      <c r="J1965" s="171">
        <v>361.88339758527798</v>
      </c>
      <c r="K1965" s="171">
        <v>498.63972782254552</v>
      </c>
      <c r="L1965" s="171">
        <v>1114.7203115806601</v>
      </c>
      <c r="M1965" s="171">
        <v>1563.4593473373729</v>
      </c>
      <c r="N1965" s="171">
        <v>2199.3350161729832</v>
      </c>
      <c r="O1965" s="171">
        <v>3092.4497389221742</v>
      </c>
      <c r="P1965" s="171">
        <v>4338.9452762194196</v>
      </c>
      <c r="Q1965" s="171">
        <v>6048.9917376488811</v>
      </c>
      <c r="R1965" s="171">
        <v>8414.8167883302831</v>
      </c>
      <c r="S1965" s="171">
        <v>11538.54044980375</v>
      </c>
      <c r="T1965" s="171">
        <v>15152.502692074469</v>
      </c>
      <c r="U1965" s="172">
        <v>0.383292327390508</v>
      </c>
    </row>
    <row r="1966" spans="1:21" x14ac:dyDescent="0.15">
      <c r="A1966" s="110" t="s">
        <v>100</v>
      </c>
      <c r="B1966" s="110" t="s">
        <v>197</v>
      </c>
      <c r="C1966" s="110" t="s">
        <v>44</v>
      </c>
      <c r="D1966" s="110" t="s">
        <v>516</v>
      </c>
      <c r="E1966" s="110" t="s">
        <v>44</v>
      </c>
      <c r="F1966" s="110" t="s">
        <v>108</v>
      </c>
      <c r="G1966" s="171">
        <v>3.8675000000000002</v>
      </c>
      <c r="H1966" s="171">
        <v>5.5074476838852462</v>
      </c>
      <c r="I1966" s="171">
        <v>6.8623692097131146</v>
      </c>
      <c r="J1966" s="171">
        <v>9.8597465076821376</v>
      </c>
      <c r="K1966" s="171">
        <v>12.028871386904269</v>
      </c>
      <c r="L1966" s="171">
        <v>20.726437190451211</v>
      </c>
      <c r="M1966" s="171">
        <v>29.376270488570778</v>
      </c>
      <c r="N1966" s="171">
        <v>39.212803361361942</v>
      </c>
      <c r="O1966" s="171">
        <v>50.111916038431808</v>
      </c>
      <c r="P1966" s="171">
        <v>63.836539709372452</v>
      </c>
      <c r="Q1966" s="171">
        <v>80.856604699485843</v>
      </c>
      <c r="R1966" s="171">
        <v>102.1661489279723</v>
      </c>
      <c r="S1966" s="171">
        <v>128.79602076632369</v>
      </c>
      <c r="T1966" s="171">
        <v>161.6350825408052</v>
      </c>
      <c r="U1966" s="172">
        <v>0.27582550996209959</v>
      </c>
    </row>
    <row r="1967" spans="1:21" x14ac:dyDescent="0.15">
      <c r="A1967" s="110" t="s">
        <v>100</v>
      </c>
      <c r="B1967" s="110" t="s">
        <v>198</v>
      </c>
      <c r="C1967" s="110" t="s">
        <v>44</v>
      </c>
      <c r="D1967" s="110" t="s">
        <v>518</v>
      </c>
      <c r="E1967" s="110" t="s">
        <v>44</v>
      </c>
      <c r="F1967" s="110" t="s">
        <v>108</v>
      </c>
      <c r="G1967" s="171">
        <v>15.74625</v>
      </c>
      <c r="H1967" s="171">
        <v>19.551439277792621</v>
      </c>
      <c r="I1967" s="171">
        <v>26.351497765298369</v>
      </c>
      <c r="J1967" s="171">
        <v>33.961349082016262</v>
      </c>
      <c r="K1967" s="171">
        <v>43.194583616610799</v>
      </c>
      <c r="L1967" s="171">
        <v>57.815851110206019</v>
      </c>
      <c r="M1967" s="171">
        <v>76.160701266664987</v>
      </c>
      <c r="N1967" s="171">
        <v>109.03699230334129</v>
      </c>
      <c r="O1967" s="171">
        <v>148.725687838369</v>
      </c>
      <c r="P1967" s="171">
        <v>199.74509366192129</v>
      </c>
      <c r="Q1967" s="171">
        <v>265.61506427129439</v>
      </c>
      <c r="R1967" s="171">
        <v>352.48556281457519</v>
      </c>
      <c r="S1967" s="171">
        <v>465.97094501840428</v>
      </c>
      <c r="T1967" s="171">
        <v>612.71707890316134</v>
      </c>
      <c r="U1967" s="172">
        <v>0.34698045207725497</v>
      </c>
    </row>
    <row r="1968" spans="1:21" x14ac:dyDescent="0.15">
      <c r="A1968" s="110" t="s">
        <v>100</v>
      </c>
      <c r="B1968" s="110" t="s">
        <v>199</v>
      </c>
      <c r="C1968" s="110" t="s">
        <v>44</v>
      </c>
      <c r="D1968" s="110" t="s">
        <v>517</v>
      </c>
      <c r="E1968" s="110" t="s">
        <v>44</v>
      </c>
      <c r="F1968" s="110" t="s">
        <v>108</v>
      </c>
      <c r="G1968" s="171">
        <v>119.90797000000001</v>
      </c>
      <c r="H1968" s="171">
        <v>177.3398154211049</v>
      </c>
      <c r="I1968" s="171">
        <v>214.10591934304921</v>
      </c>
      <c r="J1968" s="171">
        <v>337.97019973554882</v>
      </c>
      <c r="K1968" s="171">
        <v>483.88868988228558</v>
      </c>
      <c r="L1968" s="171">
        <v>589.06716225492926</v>
      </c>
      <c r="M1968" s="171">
        <v>882.37612467521853</v>
      </c>
      <c r="N1968" s="171">
        <v>1244.4773379842261</v>
      </c>
      <c r="O1968" s="171">
        <v>1740.775571872306</v>
      </c>
      <c r="P1968" s="171">
        <v>2418.759397977472</v>
      </c>
      <c r="Q1968" s="171">
        <v>3342.4467181857221</v>
      </c>
      <c r="R1968" s="171">
        <v>4463.2714408102338</v>
      </c>
      <c r="S1968" s="171">
        <v>5811.7071474584309</v>
      </c>
      <c r="T1968" s="171">
        <v>7528.9605008993012</v>
      </c>
      <c r="U1968" s="172">
        <v>0.35834975899838772</v>
      </c>
    </row>
    <row r="1969" spans="1:21" x14ac:dyDescent="0.15">
      <c r="A1969" s="110" t="s">
        <v>100</v>
      </c>
      <c r="B1969" s="110" t="s">
        <v>200</v>
      </c>
      <c r="C1969" s="110" t="s">
        <v>44</v>
      </c>
      <c r="D1969" s="110" t="s">
        <v>509</v>
      </c>
      <c r="E1969" s="110" t="s">
        <v>44</v>
      </c>
      <c r="F1969" s="110" t="s">
        <v>41</v>
      </c>
      <c r="G1969" s="171">
        <v>0</v>
      </c>
      <c r="H1969" s="171">
        <v>0</v>
      </c>
      <c r="I1969" s="171">
        <v>10.979790735540989</v>
      </c>
      <c r="J1969" s="171">
        <v>10.9552738974246</v>
      </c>
      <c r="K1969" s="171">
        <v>10.93533762445843</v>
      </c>
      <c r="L1969" s="171">
        <v>10.90865115286906</v>
      </c>
      <c r="M1969" s="171">
        <v>0</v>
      </c>
      <c r="N1969" s="171">
        <v>10.85244631679195</v>
      </c>
      <c r="O1969" s="171">
        <v>12.83486224944313</v>
      </c>
      <c r="P1969" s="171">
        <v>15.148536538431379</v>
      </c>
      <c r="Q1969" s="171">
        <v>17.845519219866372</v>
      </c>
      <c r="R1969" s="171">
        <v>20.985485729758729</v>
      </c>
      <c r="S1969" s="171">
        <v>24.636539518311949</v>
      </c>
      <c r="T1969" s="171">
        <v>28.802545480626989</v>
      </c>
      <c r="U1969" s="172" t="s">
        <v>406</v>
      </c>
    </row>
    <row r="1970" spans="1:21" x14ac:dyDescent="0.15">
      <c r="A1970" s="110" t="s">
        <v>100</v>
      </c>
      <c r="B1970" s="110" t="s">
        <v>47</v>
      </c>
      <c r="C1970" s="110" t="s">
        <v>44</v>
      </c>
      <c r="D1970" s="110" t="s">
        <v>510</v>
      </c>
      <c r="E1970" s="110" t="s">
        <v>44</v>
      </c>
      <c r="F1970" s="110" t="s">
        <v>2</v>
      </c>
      <c r="G1970" s="171">
        <v>756.35688201547498</v>
      </c>
      <c r="H1970" s="171">
        <v>1123.5193275125901</v>
      </c>
      <c r="I1970" s="171">
        <v>1145.4684781775879</v>
      </c>
      <c r="J1970" s="171">
        <v>1262.4112529734609</v>
      </c>
      <c r="K1970" s="171">
        <v>720.79694558979804</v>
      </c>
      <c r="L1970" s="171">
        <v>903.60074338239383</v>
      </c>
      <c r="M1970" s="171">
        <v>901.2881146571234</v>
      </c>
      <c r="N1970" s="171">
        <v>1272.5488323230829</v>
      </c>
      <c r="O1970" s="171">
        <v>1791.603200382277</v>
      </c>
      <c r="P1970" s="171">
        <v>2417.4345466566351</v>
      </c>
      <c r="Q1970" s="171">
        <v>3219.138852902182</v>
      </c>
      <c r="R1970" s="171">
        <v>4275.5055242312874</v>
      </c>
      <c r="S1970" s="171">
        <v>5663.8725706303476</v>
      </c>
      <c r="T1970" s="171">
        <v>7462.8300375708304</v>
      </c>
      <c r="U1970" s="172">
        <v>0.35253514267793418</v>
      </c>
    </row>
    <row r="1971" spans="1:21" x14ac:dyDescent="0.15">
      <c r="A1971" s="110" t="s">
        <v>100</v>
      </c>
      <c r="B1971" s="110" t="s">
        <v>48</v>
      </c>
      <c r="C1971" s="110" t="s">
        <v>44</v>
      </c>
      <c r="D1971" s="110" t="s">
        <v>511</v>
      </c>
      <c r="E1971" s="110" t="s">
        <v>44</v>
      </c>
      <c r="F1971" s="110" t="s">
        <v>2</v>
      </c>
      <c r="G1971" s="171">
        <v>298.13625479202977</v>
      </c>
      <c r="H1971" s="171">
        <v>374.50644250419668</v>
      </c>
      <c r="I1971" s="171">
        <v>483.45911788790301</v>
      </c>
      <c r="J1971" s="171">
        <v>591.94930118658135</v>
      </c>
      <c r="K1971" s="171">
        <v>919.66189421695401</v>
      </c>
      <c r="L1971" s="171">
        <v>928.32621310915704</v>
      </c>
      <c r="M1971" s="171">
        <v>1384.939831370448</v>
      </c>
      <c r="N1971" s="171">
        <v>1675.5220895368341</v>
      </c>
      <c r="O1971" s="171">
        <v>2020.0197618589791</v>
      </c>
      <c r="P1971" s="171">
        <v>2427.5241577907591</v>
      </c>
      <c r="Q1971" s="171">
        <v>2908.4304652665719</v>
      </c>
      <c r="R1971" s="171">
        <v>3474.620587533338</v>
      </c>
      <c r="S1971" s="171">
        <v>4139.4675135498874</v>
      </c>
      <c r="T1971" s="171">
        <v>4909.2355149760679</v>
      </c>
      <c r="U1971" s="172">
        <v>0.1981518195957683</v>
      </c>
    </row>
    <row r="1972" spans="1:21" x14ac:dyDescent="0.15">
      <c r="A1972" s="110" t="s">
        <v>100</v>
      </c>
      <c r="B1972" s="110" t="s">
        <v>49</v>
      </c>
      <c r="C1972" s="110" t="s">
        <v>44</v>
      </c>
      <c r="D1972" s="110" t="s">
        <v>509</v>
      </c>
      <c r="E1972" s="110" t="s">
        <v>44</v>
      </c>
      <c r="F1972" s="110" t="s">
        <v>41</v>
      </c>
      <c r="G1972" s="171">
        <v>10200</v>
      </c>
      <c r="H1972" s="171">
        <v>20700</v>
      </c>
      <c r="I1972" s="171">
        <v>51209.797907355409</v>
      </c>
      <c r="J1972" s="171">
        <v>52427.702943025317</v>
      </c>
      <c r="K1972" s="171">
        <v>53448.99546635821</v>
      </c>
      <c r="L1972" s="171">
        <v>72246.346046114762</v>
      </c>
      <c r="M1972" s="171">
        <v>86510.484608323794</v>
      </c>
      <c r="N1972" s="171">
        <v>110169.5044508509</v>
      </c>
      <c r="O1972" s="171">
        <v>140214.0084260522</v>
      </c>
      <c r="P1972" s="171">
        <v>178286.429514419</v>
      </c>
      <c r="Q1972" s="171">
        <v>226434.2158505712</v>
      </c>
      <c r="R1972" s="171">
        <v>287191.14618904481</v>
      </c>
      <c r="S1972" s="171">
        <v>363613.27795377752</v>
      </c>
      <c r="T1972" s="171">
        <v>459475.44669009029</v>
      </c>
      <c r="U1972" s="172">
        <v>0.2694017144812757</v>
      </c>
    </row>
    <row r="1973" spans="1:21" x14ac:dyDescent="0.15">
      <c r="A1973" s="110" t="s">
        <v>100</v>
      </c>
      <c r="B1973" s="110" t="s">
        <v>50</v>
      </c>
      <c r="C1973" s="110" t="s">
        <v>44</v>
      </c>
      <c r="D1973" s="110" t="s">
        <v>42</v>
      </c>
      <c r="E1973" s="110" t="s">
        <v>44</v>
      </c>
      <c r="F1973" s="110" t="s">
        <v>42</v>
      </c>
      <c r="G1973" s="171">
        <v>14.088749999999999</v>
      </c>
      <c r="H1973" s="171">
        <v>0</v>
      </c>
      <c r="I1973" s="171">
        <v>0</v>
      </c>
      <c r="J1973" s="171">
        <v>32.865821692273791</v>
      </c>
      <c r="K1973" s="171">
        <v>32.806012873375288</v>
      </c>
      <c r="L1973" s="171">
        <v>54.543255764345297</v>
      </c>
      <c r="M1973" s="171">
        <v>76.160701266664987</v>
      </c>
      <c r="N1973" s="171">
        <v>105.0346010551569</v>
      </c>
      <c r="O1973" s="171">
        <v>144.50852867654521</v>
      </c>
      <c r="P1973" s="171">
        <v>198.3775004995276</v>
      </c>
      <c r="Q1973" s="171">
        <v>271.76154527860632</v>
      </c>
      <c r="R1973" s="171">
        <v>371.56084864832189</v>
      </c>
      <c r="S1973" s="171">
        <v>507.05537977053729</v>
      </c>
      <c r="T1973" s="171">
        <v>663.49012599622745</v>
      </c>
      <c r="U1973" s="172">
        <v>0.3623870419160593</v>
      </c>
    </row>
    <row r="1974" spans="1:21" x14ac:dyDescent="0.15">
      <c r="A1974" s="110" t="s">
        <v>100</v>
      </c>
      <c r="B1974" s="110" t="s">
        <v>37</v>
      </c>
      <c r="C1974" s="110" t="s">
        <v>44</v>
      </c>
      <c r="D1974" s="110" t="s">
        <v>509</v>
      </c>
      <c r="E1974" s="110" t="s">
        <v>44</v>
      </c>
      <c r="F1974" s="110" t="s">
        <v>41</v>
      </c>
      <c r="G1974" s="171">
        <v>110.5</v>
      </c>
      <c r="H1974" s="171">
        <v>110.1489536777049</v>
      </c>
      <c r="I1974" s="171">
        <v>109.79790735540981</v>
      </c>
      <c r="J1974" s="171">
        <v>219.10547794849191</v>
      </c>
      <c r="K1974" s="171">
        <v>218.70675248916859</v>
      </c>
      <c r="L1974" s="171">
        <v>218.17302305738119</v>
      </c>
      <c r="M1974" s="171">
        <v>217.60200361904279</v>
      </c>
      <c r="N1974" s="171">
        <v>270.50307302718011</v>
      </c>
      <c r="O1974" s="171">
        <v>335.44664099120251</v>
      </c>
      <c r="P1974" s="171">
        <v>415.13517486085829</v>
      </c>
      <c r="Q1974" s="171">
        <v>512.81876367125085</v>
      </c>
      <c r="R1974" s="171">
        <v>632.43130688464805</v>
      </c>
      <c r="S1974" s="171">
        <v>778.7031562149906</v>
      </c>
      <c r="T1974" s="171">
        <v>954.83599973920013</v>
      </c>
      <c r="U1974" s="172">
        <v>0.23524262800737361</v>
      </c>
    </row>
    <row r="1975" spans="1:21" x14ac:dyDescent="0.15">
      <c r="A1975" s="110" t="s">
        <v>100</v>
      </c>
      <c r="B1975" s="110" t="s">
        <v>202</v>
      </c>
      <c r="C1975" s="110" t="s">
        <v>44</v>
      </c>
      <c r="D1975" s="110" t="s">
        <v>518</v>
      </c>
      <c r="E1975" s="110" t="s">
        <v>44</v>
      </c>
      <c r="F1975" s="110" t="s">
        <v>108</v>
      </c>
      <c r="G1975" s="171">
        <v>143.65</v>
      </c>
      <c r="H1975" s="171">
        <v>158.6144932958951</v>
      </c>
      <c r="I1975" s="171">
        <v>191.59734833519019</v>
      </c>
      <c r="J1975" s="171">
        <v>218.83159610105631</v>
      </c>
      <c r="K1975" s="171">
        <v>273.3834406114608</v>
      </c>
      <c r="L1975" s="171">
        <v>381.80279035041713</v>
      </c>
      <c r="M1975" s="171">
        <v>544.00500904760702</v>
      </c>
      <c r="N1975" s="171">
        <v>762.85536929949978</v>
      </c>
      <c r="O1975" s="171">
        <v>1020.401437312489</v>
      </c>
      <c r="P1975" s="171">
        <v>1355.865569715962</v>
      </c>
      <c r="Q1975" s="171">
        <v>1791.27587930703</v>
      </c>
      <c r="R1975" s="171">
        <v>2354.4308835654492</v>
      </c>
      <c r="S1975" s="171">
        <v>3074.006105831857</v>
      </c>
      <c r="T1975" s="171">
        <v>3992.8865971722639</v>
      </c>
      <c r="U1975" s="172">
        <v>0.32944126203587981</v>
      </c>
    </row>
    <row r="1976" spans="1:21" x14ac:dyDescent="0.15">
      <c r="A1976" s="110" t="s">
        <v>100</v>
      </c>
      <c r="B1976" s="110" t="s">
        <v>38</v>
      </c>
      <c r="C1976" s="110" t="s">
        <v>44</v>
      </c>
      <c r="D1976" s="110" t="s">
        <v>511</v>
      </c>
      <c r="E1976" s="110" t="s">
        <v>44</v>
      </c>
      <c r="F1976" s="110" t="s">
        <v>2</v>
      </c>
      <c r="G1976" s="171">
        <v>16804.516731983771</v>
      </c>
      <c r="H1976" s="171">
        <v>27060.92545258981</v>
      </c>
      <c r="I1976" s="171">
        <v>37095.155676647293</v>
      </c>
      <c r="J1976" s="171">
        <v>50039.038623541594</v>
      </c>
      <c r="K1976" s="171">
        <v>76957.293141724527</v>
      </c>
      <c r="L1976" s="171">
        <v>102321.84739959591</v>
      </c>
      <c r="M1976" s="171">
        <v>135594.19850994539</v>
      </c>
      <c r="N1976" s="171">
        <v>178657.60300740291</v>
      </c>
      <c r="O1976" s="171">
        <v>238305.75830521429</v>
      </c>
      <c r="P1976" s="171">
        <v>316196.59861158521</v>
      </c>
      <c r="Q1976" s="171">
        <v>416681.57413051662</v>
      </c>
      <c r="R1976" s="171">
        <v>543429.60517108848</v>
      </c>
      <c r="S1976" s="171">
        <v>702527.56567571196</v>
      </c>
      <c r="T1976" s="171">
        <v>902262.44788943871</v>
      </c>
      <c r="U1976" s="172">
        <v>0.31094520428794659</v>
      </c>
    </row>
    <row r="1977" spans="1:21" x14ac:dyDescent="0.15">
      <c r="A1977" s="110" t="s">
        <v>100</v>
      </c>
      <c r="B1977" s="110" t="s">
        <v>132</v>
      </c>
      <c r="C1977" s="110" t="s">
        <v>44</v>
      </c>
      <c r="D1977" s="110" t="s">
        <v>42</v>
      </c>
      <c r="E1977" s="110" t="s">
        <v>44</v>
      </c>
      <c r="F1977" s="110" t="s">
        <v>42</v>
      </c>
      <c r="G1977" s="171">
        <v>69.444444444444457</v>
      </c>
      <c r="H1977" s="171">
        <v>83.333333333333343</v>
      </c>
      <c r="I1977" s="171">
        <v>100</v>
      </c>
      <c r="J1977" s="171">
        <v>120</v>
      </c>
      <c r="K1977" s="171">
        <v>144</v>
      </c>
      <c r="L1977" s="171">
        <v>172.8</v>
      </c>
      <c r="M1977" s="171">
        <v>207.36</v>
      </c>
      <c r="N1977" s="171">
        <v>248.83199999999999</v>
      </c>
      <c r="O1977" s="171">
        <v>298.59840000000003</v>
      </c>
      <c r="P1977" s="171">
        <v>358.31808000000001</v>
      </c>
      <c r="Q1977" s="171">
        <v>429.98169599999989</v>
      </c>
      <c r="R1977" s="171">
        <v>515.97803519999991</v>
      </c>
      <c r="S1977" s="171">
        <v>619.17364223999982</v>
      </c>
      <c r="T1977" s="171">
        <v>743.00837068799979</v>
      </c>
      <c r="U1977" s="172">
        <v>0.2</v>
      </c>
    </row>
    <row r="1978" spans="1:21" x14ac:dyDescent="0.15">
      <c r="A1978" s="110" t="s">
        <v>100</v>
      </c>
      <c r="B1978" s="110" t="s">
        <v>13</v>
      </c>
      <c r="C1978" s="110" t="s">
        <v>44</v>
      </c>
      <c r="D1978" s="110" t="s">
        <v>511</v>
      </c>
      <c r="E1978" s="110" t="s">
        <v>44</v>
      </c>
      <c r="F1978" s="110" t="s">
        <v>2</v>
      </c>
      <c r="G1978" s="171">
        <v>331.2625053244775</v>
      </c>
      <c r="H1978" s="171">
        <v>352.47665176865581</v>
      </c>
      <c r="I1978" s="171">
        <v>285.68038784285181</v>
      </c>
      <c r="J1978" s="171">
        <v>186.3544096328126</v>
      </c>
      <c r="K1978" s="171">
        <v>218.70675248916859</v>
      </c>
      <c r="L1978" s="171">
        <v>218.17302305738119</v>
      </c>
      <c r="M1978" s="171">
        <v>435.20400723808558</v>
      </c>
      <c r="N1978" s="171">
        <v>577.84758047754815</v>
      </c>
      <c r="O1978" s="171">
        <v>765.54556371147851</v>
      </c>
      <c r="P1978" s="171">
        <v>1012.0244848219789</v>
      </c>
      <c r="Q1978" s="171">
        <v>1335.0620713969149</v>
      </c>
      <c r="R1978" s="171">
        <v>1757.6301394295911</v>
      </c>
      <c r="S1978" s="171">
        <v>2307.5515753466552</v>
      </c>
      <c r="T1978" s="171">
        <v>3016.376308935191</v>
      </c>
      <c r="U1978" s="172">
        <v>0.31860049259605638</v>
      </c>
    </row>
    <row r="1979" spans="1:21" x14ac:dyDescent="0.15">
      <c r="A1979" s="110" t="s">
        <v>100</v>
      </c>
      <c r="B1979" s="110" t="s">
        <v>112</v>
      </c>
      <c r="C1979" s="110" t="s">
        <v>44</v>
      </c>
      <c r="D1979" s="110" t="s">
        <v>517</v>
      </c>
      <c r="E1979" s="110" t="s">
        <v>44</v>
      </c>
      <c r="F1979" s="110" t="s">
        <v>108</v>
      </c>
      <c r="G1979" s="171">
        <v>8644.0095950000014</v>
      </c>
      <c r="H1979" s="171">
        <v>10953.6678367848</v>
      </c>
      <c r="I1979" s="171">
        <v>14549.984367435611</v>
      </c>
      <c r="J1979" s="171">
        <v>19710.114545588822</v>
      </c>
      <c r="K1979" s="171">
        <v>29819.83986246751</v>
      </c>
      <c r="L1979" s="171">
        <v>41222.680048740411</v>
      </c>
      <c r="M1979" s="171">
        <v>55647.204472883357</v>
      </c>
      <c r="N1979" s="171">
        <v>72599.529073468671</v>
      </c>
      <c r="O1979" s="171">
        <v>96928.269840627909</v>
      </c>
      <c r="P1979" s="171">
        <v>128751.5043564872</v>
      </c>
      <c r="Q1979" s="171">
        <v>170251.07181372499</v>
      </c>
      <c r="R1979" s="171">
        <v>223926.4821749519</v>
      </c>
      <c r="S1979" s="171">
        <v>293082.7311025266</v>
      </c>
      <c r="T1979" s="171">
        <v>381361.01461175142</v>
      </c>
      <c r="U1979" s="172">
        <v>0.31647700458556338</v>
      </c>
    </row>
    <row r="1980" spans="1:21" x14ac:dyDescent="0.15">
      <c r="A1980" s="110" t="s">
        <v>100</v>
      </c>
      <c r="B1980" s="110" t="s">
        <v>217</v>
      </c>
      <c r="C1980" s="110" t="s">
        <v>44</v>
      </c>
      <c r="D1980" s="110" t="s">
        <v>511</v>
      </c>
      <c r="E1980" s="110" t="s">
        <v>44</v>
      </c>
      <c r="F1980" s="110" t="s">
        <v>2</v>
      </c>
      <c r="G1980" s="171">
        <v>24.84468789933581</v>
      </c>
      <c r="H1980" s="171">
        <v>24.783514577483611</v>
      </c>
      <c r="I1980" s="171">
        <v>32.963121674175213</v>
      </c>
      <c r="J1980" s="171">
        <v>36.174679516957752</v>
      </c>
      <c r="K1980" s="171">
        <v>47.021951785171247</v>
      </c>
      <c r="L1980" s="171">
        <v>54.543255764345297</v>
      </c>
      <c r="M1980" s="171">
        <v>54.400500904760698</v>
      </c>
      <c r="N1980" s="171">
        <v>71.559786192694929</v>
      </c>
      <c r="O1980" s="171">
        <v>93.048238047738494</v>
      </c>
      <c r="P1980" s="171">
        <v>116.0645638378071</v>
      </c>
      <c r="Q1980" s="171">
        <v>141.9217898577929</v>
      </c>
      <c r="R1980" s="171">
        <v>173.32153277821271</v>
      </c>
      <c r="S1980" s="171">
        <v>211.19656466165051</v>
      </c>
      <c r="T1980" s="171">
        <v>256.32536741629849</v>
      </c>
      <c r="U1980" s="172">
        <v>0.24787134722680951</v>
      </c>
    </row>
    <row r="1981" spans="1:21" x14ac:dyDescent="0.15">
      <c r="A1981" s="110" t="s">
        <v>100</v>
      </c>
      <c r="B1981" s="110" t="s">
        <v>113</v>
      </c>
      <c r="C1981" s="110" t="s">
        <v>44</v>
      </c>
      <c r="D1981" s="110" t="s">
        <v>509</v>
      </c>
      <c r="E1981" s="110" t="s">
        <v>44</v>
      </c>
      <c r="F1981" s="110" t="s">
        <v>41</v>
      </c>
      <c r="G1981" s="171">
        <v>12354.657649999999</v>
      </c>
      <c r="H1981" s="171">
        <v>11523.19773894219</v>
      </c>
      <c r="I1981" s="171">
        <v>12818.72609915764</v>
      </c>
      <c r="J1981" s="171">
        <v>15236.15690630596</v>
      </c>
      <c r="K1981" s="171">
        <v>20016.478167353878</v>
      </c>
      <c r="L1981" s="171">
        <v>23603.620092656151</v>
      </c>
      <c r="M1981" s="171">
        <v>29075.363456242849</v>
      </c>
      <c r="N1981" s="171">
        <v>37616.361747740142</v>
      </c>
      <c r="O1981" s="171">
        <v>48520.319539058437</v>
      </c>
      <c r="P1981" s="171">
        <v>62395.331745570067</v>
      </c>
      <c r="Q1981" s="171">
        <v>79971.392133105357</v>
      </c>
      <c r="R1981" s="171">
        <v>102158.97369805411</v>
      </c>
      <c r="S1981" s="171">
        <v>130072.6416359026</v>
      </c>
      <c r="T1981" s="171">
        <v>165068.1993221454</v>
      </c>
      <c r="U1981" s="172">
        <v>0.28154552170293301</v>
      </c>
    </row>
    <row r="1982" spans="1:21" x14ac:dyDescent="0.15">
      <c r="A1982" s="110" t="s">
        <v>100</v>
      </c>
      <c r="B1982" s="110" t="s">
        <v>114</v>
      </c>
      <c r="C1982" s="110" t="s">
        <v>44</v>
      </c>
      <c r="D1982" s="110" t="s">
        <v>43</v>
      </c>
      <c r="E1982" s="110" t="s">
        <v>44</v>
      </c>
      <c r="F1982" s="110" t="s">
        <v>43</v>
      </c>
      <c r="G1982" s="171">
        <v>461.31385999999998</v>
      </c>
      <c r="H1982" s="171">
        <v>541.83507589677322</v>
      </c>
      <c r="I1982" s="171">
        <v>588.42461767787438</v>
      </c>
      <c r="J1982" s="171">
        <v>1152.6407229460549</v>
      </c>
      <c r="K1982" s="171">
        <v>1414.3895859738179</v>
      </c>
      <c r="L1982" s="171">
        <v>1946.319440863341</v>
      </c>
      <c r="M1982" s="171">
        <v>2494.780382365685</v>
      </c>
      <c r="N1982" s="171">
        <v>3266.736556654118</v>
      </c>
      <c r="O1982" s="171">
        <v>4230.6811303260911</v>
      </c>
      <c r="P1982" s="171">
        <v>5475.8178447541768</v>
      </c>
      <c r="Q1982" s="171">
        <v>7081.5511092778088</v>
      </c>
      <c r="R1982" s="171">
        <v>9109.993055966268</v>
      </c>
      <c r="S1982" s="171">
        <v>11656.00097294501</v>
      </c>
      <c r="T1982" s="171">
        <v>14816.22377092247</v>
      </c>
      <c r="U1982" s="172">
        <v>0.28982061959498773</v>
      </c>
    </row>
    <row r="1983" spans="1:21" x14ac:dyDescent="0.15">
      <c r="A1983" s="110" t="s">
        <v>100</v>
      </c>
      <c r="B1983" s="110" t="s">
        <v>221</v>
      </c>
      <c r="C1983" s="110" t="s">
        <v>44</v>
      </c>
      <c r="D1983" s="110" t="s">
        <v>517</v>
      </c>
      <c r="E1983" s="110" t="s">
        <v>44</v>
      </c>
      <c r="F1983" s="110" t="s">
        <v>108</v>
      </c>
      <c r="G1983" s="171">
        <v>90.033189999999991</v>
      </c>
      <c r="H1983" s="171">
        <v>90.322142015718043</v>
      </c>
      <c r="I1983" s="171">
        <v>111.44487596574101</v>
      </c>
      <c r="J1983" s="171">
        <v>125.9856498203829</v>
      </c>
      <c r="K1983" s="171">
        <v>153.094726742418</v>
      </c>
      <c r="L1983" s="171">
        <v>229.0816742102503</v>
      </c>
      <c r="M1983" s="171">
        <v>304.64280506665989</v>
      </c>
      <c r="N1983" s="171">
        <v>428.88540409113841</v>
      </c>
      <c r="O1983" s="171">
        <v>602.82422013516725</v>
      </c>
      <c r="P1983" s="171">
        <v>845.87434276643307</v>
      </c>
      <c r="Q1983" s="171">
        <v>1184.8412468262611</v>
      </c>
      <c r="R1983" s="171">
        <v>1656.7563432093921</v>
      </c>
      <c r="S1983" s="171">
        <v>2209.974911094248</v>
      </c>
      <c r="T1983" s="171">
        <v>2914.8653937036538</v>
      </c>
      <c r="U1983" s="172">
        <v>0.38076008989480381</v>
      </c>
    </row>
    <row r="1984" spans="1:21" x14ac:dyDescent="0.15">
      <c r="A1984" s="110" t="s">
        <v>100</v>
      </c>
      <c r="B1984" s="110" t="s">
        <v>67</v>
      </c>
      <c r="C1984" s="110" t="s">
        <v>44</v>
      </c>
      <c r="D1984" s="110" t="s">
        <v>515</v>
      </c>
      <c r="E1984" s="110" t="s">
        <v>44</v>
      </c>
      <c r="F1984" s="110" t="s">
        <v>18</v>
      </c>
      <c r="G1984" s="171">
        <v>0</v>
      </c>
      <c r="H1984" s="171">
        <v>0</v>
      </c>
      <c r="I1984" s="171">
        <v>0</v>
      </c>
      <c r="J1984" s="171">
        <v>0</v>
      </c>
      <c r="K1984" s="171">
        <v>0</v>
      </c>
      <c r="L1984" s="171">
        <v>10.90865115286906</v>
      </c>
      <c r="M1984" s="171">
        <v>10.880100180952139</v>
      </c>
      <c r="N1984" s="171">
        <v>15.4997935556047</v>
      </c>
      <c r="O1984" s="171">
        <v>21.85056043783408</v>
      </c>
      <c r="P1984" s="171">
        <v>30.481244394015789</v>
      </c>
      <c r="Q1984" s="171">
        <v>42.08311354681129</v>
      </c>
      <c r="R1984" s="171">
        <v>57.528701757449227</v>
      </c>
      <c r="S1984" s="171">
        <v>77.93979475277159</v>
      </c>
      <c r="T1984" s="171">
        <v>104.9218872541507</v>
      </c>
      <c r="U1984" s="172">
        <v>0.38230774954702751</v>
      </c>
    </row>
    <row r="1985" spans="1:21" x14ac:dyDescent="0.15">
      <c r="A1985" s="110" t="s">
        <v>100</v>
      </c>
      <c r="B1985" s="110" t="s">
        <v>130</v>
      </c>
      <c r="C1985" s="110" t="s">
        <v>44</v>
      </c>
      <c r="D1985" s="110" t="s">
        <v>42</v>
      </c>
      <c r="E1985" s="110" t="s">
        <v>44</v>
      </c>
      <c r="F1985" s="110" t="s">
        <v>42</v>
      </c>
      <c r="G1985" s="171">
        <v>33.15</v>
      </c>
      <c r="H1985" s="171">
        <v>22.029790735540981</v>
      </c>
      <c r="I1985" s="171">
        <v>21.959581471081972</v>
      </c>
      <c r="J1985" s="171">
        <v>21.91054779484919</v>
      </c>
      <c r="K1985" s="171">
        <v>0</v>
      </c>
      <c r="L1985" s="171">
        <v>21.817302305738121</v>
      </c>
      <c r="M1985" s="171">
        <v>21.760200361904278</v>
      </c>
      <c r="N1985" s="171">
        <v>30.841667753576321</v>
      </c>
      <c r="O1985" s="171">
        <v>43.442020673021389</v>
      </c>
      <c r="P1985" s="171">
        <v>60.887203846047854</v>
      </c>
      <c r="Q1985" s="171">
        <v>85.024289157141951</v>
      </c>
      <c r="R1985" s="171">
        <v>118.3749974062884</v>
      </c>
      <c r="S1985" s="171">
        <v>162.0077901808279</v>
      </c>
      <c r="T1985" s="171">
        <v>212.59190719280861</v>
      </c>
      <c r="U1985" s="172">
        <v>0.38487946910443932</v>
      </c>
    </row>
    <row r="1986" spans="1:21" x14ac:dyDescent="0.15">
      <c r="A1986" s="110" t="s">
        <v>100</v>
      </c>
      <c r="B1986" s="110" t="s">
        <v>79</v>
      </c>
      <c r="C1986" s="110" t="s">
        <v>44</v>
      </c>
      <c r="D1986" s="110" t="s">
        <v>517</v>
      </c>
      <c r="E1986" s="110" t="s">
        <v>44</v>
      </c>
      <c r="F1986" s="110" t="s">
        <v>108</v>
      </c>
      <c r="G1986" s="171">
        <v>1051.1950899999999</v>
      </c>
      <c r="H1986" s="171">
        <v>1153.208078090245</v>
      </c>
      <c r="I1986" s="171">
        <v>1748.627656711288</v>
      </c>
      <c r="J1986" s="171">
        <v>2307.2806356543952</v>
      </c>
      <c r="K1986" s="171">
        <v>3024.996136661528</v>
      </c>
      <c r="L1986" s="171">
        <v>4043.4773917621651</v>
      </c>
      <c r="M1986" s="171">
        <v>6712.4758605712432</v>
      </c>
      <c r="N1986" s="171">
        <v>8547.8152656225902</v>
      </c>
      <c r="O1986" s="171">
        <v>10835.33698176192</v>
      </c>
      <c r="P1986" s="171">
        <v>13676.037061696419</v>
      </c>
      <c r="Q1986" s="171">
        <v>17191.467203695491</v>
      </c>
      <c r="R1986" s="171">
        <v>21528.19373427258</v>
      </c>
      <c r="S1986" s="171">
        <v>27027.147934242432</v>
      </c>
      <c r="T1986" s="171">
        <v>35189.002299806263</v>
      </c>
      <c r="U1986" s="172">
        <v>0.26703663965578017</v>
      </c>
    </row>
    <row r="1987" spans="1:21" x14ac:dyDescent="0.15">
      <c r="A1987" s="110" t="s">
        <v>100</v>
      </c>
      <c r="B1987" s="110" t="s">
        <v>225</v>
      </c>
      <c r="C1987" s="110" t="s">
        <v>44</v>
      </c>
      <c r="D1987" s="110" t="s">
        <v>516</v>
      </c>
      <c r="E1987" s="110" t="s">
        <v>44</v>
      </c>
      <c r="F1987" s="110" t="s">
        <v>108</v>
      </c>
      <c r="G1987" s="171">
        <v>22.046959999999999</v>
      </c>
      <c r="H1987" s="171">
        <v>23.13128027231803</v>
      </c>
      <c r="I1987" s="171">
        <v>23.057560544636068</v>
      </c>
      <c r="J1987" s="171">
        <v>23.006075184591651</v>
      </c>
      <c r="K1987" s="171">
        <v>27.338344061146081</v>
      </c>
      <c r="L1987" s="171">
        <v>27.271627882172648</v>
      </c>
      <c r="M1987" s="171">
        <v>32.640300542856423</v>
      </c>
      <c r="N1987" s="171">
        <v>43.863793773872032</v>
      </c>
      <c r="O1987" s="171">
        <v>55.969868434123413</v>
      </c>
      <c r="P1987" s="171">
        <v>71.296137217880968</v>
      </c>
      <c r="Q1987" s="171">
        <v>90.657323966928573</v>
      </c>
      <c r="R1987" s="171">
        <v>115.1049977422217</v>
      </c>
      <c r="S1987" s="171">
        <v>145.63943320248859</v>
      </c>
      <c r="T1987" s="171">
        <v>183.4327817806157</v>
      </c>
      <c r="U1987" s="172">
        <v>0.27968552529869029</v>
      </c>
    </row>
    <row r="1988" spans="1:21" x14ac:dyDescent="0.15">
      <c r="A1988" s="110" t="s">
        <v>100</v>
      </c>
      <c r="B1988" s="110" t="s">
        <v>55</v>
      </c>
      <c r="C1988" s="110" t="s">
        <v>44</v>
      </c>
      <c r="D1988" s="110" t="s">
        <v>516</v>
      </c>
      <c r="E1988" s="110" t="s">
        <v>44</v>
      </c>
      <c r="F1988" s="110" t="s">
        <v>108</v>
      </c>
      <c r="G1988" s="171">
        <v>1741.736715</v>
      </c>
      <c r="H1988" s="171">
        <v>1838.4526352145799</v>
      </c>
      <c r="I1988" s="171">
        <v>2260.584784243998</v>
      </c>
      <c r="J1988" s="171">
        <v>2844.9101263717339</v>
      </c>
      <c r="K1988" s="171">
        <v>3493.9787630491292</v>
      </c>
      <c r="L1988" s="171">
        <v>4793.4894850582659</v>
      </c>
      <c r="M1988" s="171">
        <v>6174.0425769046597</v>
      </c>
      <c r="N1988" s="171">
        <v>8342.8980819220742</v>
      </c>
      <c r="O1988" s="171">
        <v>11236.215062624011</v>
      </c>
      <c r="P1988" s="171">
        <v>14703.09265526464</v>
      </c>
      <c r="Q1988" s="171">
        <v>18953.04197756252</v>
      </c>
      <c r="R1988" s="171">
        <v>24313.42036791685</v>
      </c>
      <c r="S1988" s="171">
        <v>31039.327724757852</v>
      </c>
      <c r="T1988" s="171">
        <v>39403.40239207726</v>
      </c>
      <c r="U1988" s="172">
        <v>0.30315139105251171</v>
      </c>
    </row>
    <row r="1989" spans="1:21" x14ac:dyDescent="0.15">
      <c r="A1989" s="110" t="s">
        <v>100</v>
      </c>
      <c r="B1989" s="110" t="s">
        <v>95</v>
      </c>
      <c r="C1989" s="110" t="s">
        <v>44</v>
      </c>
      <c r="D1989" s="110" t="s">
        <v>511</v>
      </c>
      <c r="E1989" s="110" t="s">
        <v>44</v>
      </c>
      <c r="F1989" s="110" t="s">
        <v>2</v>
      </c>
      <c r="G1989" s="171">
        <v>790.70924550096379</v>
      </c>
      <c r="H1989" s="171">
        <v>1014.471863371662</v>
      </c>
      <c r="I1989" s="171">
        <v>1165.7957365433299</v>
      </c>
      <c r="J1989" s="171">
        <v>1386.830226463604</v>
      </c>
      <c r="K1989" s="171">
        <v>1166.958720667702</v>
      </c>
      <c r="L1989" s="171">
        <v>1471.941468446872</v>
      </c>
      <c r="M1989" s="171">
        <v>1883.664239332342</v>
      </c>
      <c r="N1989" s="171">
        <v>2549.6475267621909</v>
      </c>
      <c r="O1989" s="171">
        <v>3436.5723347028752</v>
      </c>
      <c r="P1989" s="171">
        <v>4614.649953163379</v>
      </c>
      <c r="Q1989" s="171">
        <v>6038.0028762406173</v>
      </c>
      <c r="R1989" s="171">
        <v>7671.4300682228677</v>
      </c>
      <c r="S1989" s="171">
        <v>9729.0381127129967</v>
      </c>
      <c r="T1989" s="171">
        <v>12281.03250344867</v>
      </c>
      <c r="U1989" s="172">
        <v>0.30712996210927529</v>
      </c>
    </row>
    <row r="1990" spans="1:21" x14ac:dyDescent="0.15">
      <c r="A1990" s="110" t="s">
        <v>100</v>
      </c>
      <c r="B1990" s="110" t="s">
        <v>97</v>
      </c>
      <c r="C1990" s="110" t="s">
        <v>44</v>
      </c>
      <c r="D1990" s="110" t="s">
        <v>509</v>
      </c>
      <c r="E1990" s="110" t="s">
        <v>44</v>
      </c>
      <c r="F1990" s="110" t="s">
        <v>41</v>
      </c>
      <c r="G1990" s="171">
        <v>22.1</v>
      </c>
      <c r="H1990" s="171">
        <v>44.05958147108197</v>
      </c>
      <c r="I1990" s="171">
        <v>54.898953677704917</v>
      </c>
      <c r="J1990" s="171">
        <v>54.776369487122977</v>
      </c>
      <c r="K1990" s="171">
        <v>98.418038620125884</v>
      </c>
      <c r="L1990" s="171">
        <v>98.177860375821538</v>
      </c>
      <c r="M1990" s="171">
        <v>97.920901628569268</v>
      </c>
      <c r="N1990" s="171">
        <v>128.24716651085521</v>
      </c>
      <c r="O1990" s="171">
        <v>167.5775463107328</v>
      </c>
      <c r="P1990" s="171">
        <v>207.67191738525619</v>
      </c>
      <c r="Q1990" s="171">
        <v>256.9156844645924</v>
      </c>
      <c r="R1990" s="171">
        <v>317.32363605351958</v>
      </c>
      <c r="S1990" s="171">
        <v>391.3391756925933</v>
      </c>
      <c r="T1990" s="171">
        <v>480.60859292250967</v>
      </c>
      <c r="U1990" s="172">
        <v>0.25516928726861038</v>
      </c>
    </row>
    <row r="1991" spans="1:21" x14ac:dyDescent="0.15">
      <c r="A1991" s="110" t="s">
        <v>100</v>
      </c>
      <c r="B1991" s="110" t="s">
        <v>131</v>
      </c>
      <c r="C1991" s="110" t="s">
        <v>44</v>
      </c>
      <c r="D1991" s="110" t="s">
        <v>42</v>
      </c>
      <c r="E1991" s="110" t="s">
        <v>44</v>
      </c>
      <c r="F1991" s="110" t="s">
        <v>42</v>
      </c>
      <c r="G1991" s="171">
        <v>22.1</v>
      </c>
      <c r="H1991" s="171">
        <v>22.029790735540981</v>
      </c>
      <c r="I1991" s="171">
        <v>21.959581471081972</v>
      </c>
      <c r="J1991" s="171">
        <v>21.91054779484919</v>
      </c>
      <c r="K1991" s="171">
        <v>21.870675248916861</v>
      </c>
      <c r="L1991" s="171">
        <v>21.817302305738121</v>
      </c>
      <c r="M1991" s="171">
        <v>21.760200361904278</v>
      </c>
      <c r="N1991" s="171">
        <v>29.987880590621881</v>
      </c>
      <c r="O1991" s="171">
        <v>41.359540754737537</v>
      </c>
      <c r="P1991" s="171">
        <v>57.063040361376977</v>
      </c>
      <c r="Q1991" s="171">
        <v>78.723685422037988</v>
      </c>
      <c r="R1991" s="171">
        <v>108.5603670859048</v>
      </c>
      <c r="S1991" s="171">
        <v>149.5965117429939</v>
      </c>
      <c r="T1991" s="171">
        <v>197.63427464140599</v>
      </c>
      <c r="U1991" s="172">
        <v>0.37052078043365921</v>
      </c>
    </row>
    <row r="1992" spans="1:21" x14ac:dyDescent="0.15">
      <c r="A1992" s="110" t="s">
        <v>100</v>
      </c>
      <c r="B1992" s="110" t="s">
        <v>36</v>
      </c>
      <c r="C1992" s="110" t="s">
        <v>44</v>
      </c>
      <c r="D1992" s="110" t="s">
        <v>513</v>
      </c>
      <c r="E1992" s="110" t="s">
        <v>44</v>
      </c>
      <c r="F1992" s="110" t="s">
        <v>41</v>
      </c>
      <c r="G1992" s="171">
        <v>44.2</v>
      </c>
      <c r="H1992" s="171">
        <v>44.05958147108197</v>
      </c>
      <c r="I1992" s="171">
        <v>43.919162942163943</v>
      </c>
      <c r="J1992" s="171">
        <v>43.821095589698388</v>
      </c>
      <c r="K1992" s="171">
        <v>0</v>
      </c>
      <c r="L1992" s="171">
        <v>109.08651152869059</v>
      </c>
      <c r="M1992" s="171">
        <v>0</v>
      </c>
      <c r="N1992" s="171">
        <v>108.52446316791951</v>
      </c>
      <c r="O1992" s="171">
        <v>128.04627404367639</v>
      </c>
      <c r="P1992" s="171">
        <v>150.6451997487876</v>
      </c>
      <c r="Q1992" s="171">
        <v>176.77505149415359</v>
      </c>
      <c r="R1992" s="171">
        <v>206.9486762673049</v>
      </c>
      <c r="S1992" s="171">
        <v>241.77818631631609</v>
      </c>
      <c r="T1992" s="171">
        <v>281.31670057689672</v>
      </c>
      <c r="U1992" s="172" t="s">
        <v>406</v>
      </c>
    </row>
    <row r="1993" spans="1:21" x14ac:dyDescent="0.15">
      <c r="A1993" s="110" t="s">
        <v>100</v>
      </c>
      <c r="B1993" s="110" t="s">
        <v>115</v>
      </c>
      <c r="C1993" s="110" t="s">
        <v>44</v>
      </c>
      <c r="D1993" s="110" t="s">
        <v>42</v>
      </c>
      <c r="E1993" s="110" t="s">
        <v>44</v>
      </c>
      <c r="F1993" s="110" t="s">
        <v>42</v>
      </c>
      <c r="G1993" s="171">
        <v>143.65</v>
      </c>
      <c r="H1993" s="171">
        <v>110.1489536777049</v>
      </c>
      <c r="I1993" s="171">
        <v>54.898953677704917</v>
      </c>
      <c r="J1993" s="171">
        <v>87.642191179396775</v>
      </c>
      <c r="K1993" s="171">
        <v>131.22405149350121</v>
      </c>
      <c r="L1993" s="171">
        <v>163.62976729303591</v>
      </c>
      <c r="M1993" s="171">
        <v>195.84180325713851</v>
      </c>
      <c r="N1993" s="171">
        <v>268.41537485261949</v>
      </c>
      <c r="O1993" s="171">
        <v>366.10807442636752</v>
      </c>
      <c r="P1993" s="171">
        <v>497.29034210438152</v>
      </c>
      <c r="Q1993" s="171">
        <v>673.26678331607286</v>
      </c>
      <c r="R1993" s="171">
        <v>908.84839694339314</v>
      </c>
      <c r="S1993" s="171">
        <v>1223.862688013448</v>
      </c>
      <c r="T1993" s="171">
        <v>1580.573828427652</v>
      </c>
      <c r="U1993" s="172">
        <v>0.34759218542383308</v>
      </c>
    </row>
    <row r="1994" spans="1:21" x14ac:dyDescent="0.15">
      <c r="A1994" s="110" t="s">
        <v>100</v>
      </c>
      <c r="B1994" s="110" t="s">
        <v>116</v>
      </c>
      <c r="C1994" s="110" t="s">
        <v>44</v>
      </c>
      <c r="D1994" s="110" t="s">
        <v>511</v>
      </c>
      <c r="E1994" s="110" t="s">
        <v>44</v>
      </c>
      <c r="F1994" s="110" t="s">
        <v>2</v>
      </c>
      <c r="G1994" s="171">
        <v>10276.61838538446</v>
      </c>
      <c r="H1994" s="171">
        <v>9854.1871131639509</v>
      </c>
      <c r="I1994" s="171">
        <v>14266.94159144132</v>
      </c>
      <c r="J1994" s="171">
        <v>18776.130654731751</v>
      </c>
      <c r="K1994" s="171">
        <v>31019.853677362102</v>
      </c>
      <c r="L1994" s="171">
        <v>48788.861812919757</v>
      </c>
      <c r="M1994" s="171">
        <v>68871.490261078579</v>
      </c>
      <c r="N1994" s="171">
        <v>90724.722277708628</v>
      </c>
      <c r="O1994" s="171">
        <v>121914.1012189966</v>
      </c>
      <c r="P1994" s="171">
        <v>162541.22773170951</v>
      </c>
      <c r="Q1994" s="171">
        <v>215020.5529614847</v>
      </c>
      <c r="R1994" s="171">
        <v>282015.28075558267</v>
      </c>
      <c r="S1994" s="171">
        <v>366871.57736397022</v>
      </c>
      <c r="T1994" s="171">
        <v>473802.81654395571</v>
      </c>
      <c r="U1994" s="172">
        <v>0.31719831164664242</v>
      </c>
    </row>
    <row r="1995" spans="1:21" x14ac:dyDescent="0.15">
      <c r="A1995" s="110" t="s">
        <v>100</v>
      </c>
      <c r="B1995" s="110" t="s">
        <v>33</v>
      </c>
      <c r="C1995" s="110" t="s">
        <v>44</v>
      </c>
      <c r="D1995" s="110" t="s">
        <v>515</v>
      </c>
      <c r="E1995" s="110" t="s">
        <v>44</v>
      </c>
      <c r="F1995" s="110" t="s">
        <v>18</v>
      </c>
      <c r="G1995" s="171">
        <v>0</v>
      </c>
      <c r="H1995" s="171">
        <v>0</v>
      </c>
      <c r="I1995" s="171">
        <v>0.32963121674175211</v>
      </c>
      <c r="J1995" s="171">
        <v>0.32886072288143409</v>
      </c>
      <c r="K1995" s="171">
        <v>0.3280601287337529</v>
      </c>
      <c r="L1995" s="171">
        <v>109.4137710632767</v>
      </c>
      <c r="M1995" s="171">
        <v>110.2154148330452</v>
      </c>
      <c r="N1995" s="171">
        <v>158.88756250915591</v>
      </c>
      <c r="O1995" s="171">
        <v>227.5903142142557</v>
      </c>
      <c r="P1995" s="171">
        <v>324.02849202665237</v>
      </c>
      <c r="Q1995" s="171">
        <v>458.69921394740061</v>
      </c>
      <c r="R1995" s="171">
        <v>645.85826800548659</v>
      </c>
      <c r="S1995" s="171">
        <v>899.42698303574173</v>
      </c>
      <c r="T1995" s="171">
        <v>1190.6873247617541</v>
      </c>
      <c r="U1995" s="172">
        <v>0.40491733147898912</v>
      </c>
    </row>
    <row r="1996" spans="1:21" x14ac:dyDescent="0.15">
      <c r="A1996" s="110" t="s">
        <v>100</v>
      </c>
      <c r="B1996" s="110" t="s">
        <v>472</v>
      </c>
      <c r="C1996" s="110" t="s">
        <v>44</v>
      </c>
      <c r="D1996" s="110" t="s">
        <v>511</v>
      </c>
      <c r="E1996" s="110" t="s">
        <v>44</v>
      </c>
      <c r="F1996" s="110" t="s">
        <v>2</v>
      </c>
      <c r="G1996" s="171">
        <v>898.09750357805069</v>
      </c>
      <c r="H1996" s="171">
        <v>1249.7105457180751</v>
      </c>
      <c r="I1996" s="171">
        <v>1697.368703374636</v>
      </c>
      <c r="J1996" s="171">
        <v>2671.6930767238468</v>
      </c>
      <c r="K1996" s="171">
        <v>4212.3043590083744</v>
      </c>
      <c r="L1996" s="171">
        <v>4880.0056518393458</v>
      </c>
      <c r="M1996" s="171">
        <v>6178.4352726113057</v>
      </c>
      <c r="N1996" s="171">
        <v>8088.8763658332482</v>
      </c>
      <c r="O1996" s="171">
        <v>10212.915641130779</v>
      </c>
      <c r="P1996" s="171">
        <v>12666.526968390021</v>
      </c>
      <c r="Q1996" s="171">
        <v>15672.148143932551</v>
      </c>
      <c r="R1996" s="171">
        <v>19351.59377922264</v>
      </c>
      <c r="S1996" s="171">
        <v>23850.091111441161</v>
      </c>
      <c r="T1996" s="171">
        <v>29270.759965718171</v>
      </c>
      <c r="U1996" s="172">
        <v>0.24884324232845789</v>
      </c>
    </row>
    <row r="1997" spans="1:21" x14ac:dyDescent="0.15">
      <c r="A1997" s="110" t="s">
        <v>100</v>
      </c>
      <c r="B1997" s="110" t="s">
        <v>34</v>
      </c>
      <c r="C1997" s="110" t="s">
        <v>44</v>
      </c>
      <c r="D1997" s="110" t="s">
        <v>509</v>
      </c>
      <c r="E1997" s="110" t="s">
        <v>44</v>
      </c>
      <c r="F1997" s="110" t="s">
        <v>41</v>
      </c>
      <c r="G1997" s="171">
        <v>55.25</v>
      </c>
      <c r="H1997" s="171">
        <v>20055.07447683885</v>
      </c>
      <c r="I1997" s="171">
        <v>43494.090583099343</v>
      </c>
      <c r="J1997" s="171">
        <v>53194.124854819282</v>
      </c>
      <c r="K1997" s="171">
        <v>70885.762347581127</v>
      </c>
      <c r="L1997" s="171">
        <v>87430.855440650019</v>
      </c>
      <c r="M1997" s="171">
        <v>90960.497130942822</v>
      </c>
      <c r="N1997" s="171">
        <v>114233.3376209289</v>
      </c>
      <c r="O1997" s="171">
        <v>143422.24962749041</v>
      </c>
      <c r="P1997" s="171">
        <v>180017.5432318747</v>
      </c>
      <c r="Q1997" s="171">
        <v>225880.3981817351</v>
      </c>
      <c r="R1997" s="171">
        <v>283334.418503628</v>
      </c>
      <c r="S1997" s="171">
        <v>355279.28235724731</v>
      </c>
      <c r="T1997" s="171">
        <v>444909.76621097262</v>
      </c>
      <c r="U1997" s="172">
        <v>0.25455135785611249</v>
      </c>
    </row>
    <row r="1998" spans="1:21" x14ac:dyDescent="0.15">
      <c r="A1998" s="110" t="s">
        <v>100</v>
      </c>
      <c r="B1998" s="110" t="s">
        <v>128</v>
      </c>
      <c r="C1998" s="110" t="s">
        <v>44</v>
      </c>
      <c r="D1998" s="110" t="s">
        <v>510</v>
      </c>
      <c r="E1998" s="110" t="s">
        <v>44</v>
      </c>
      <c r="F1998" s="110" t="s">
        <v>2</v>
      </c>
      <c r="G1998" s="171">
        <v>0</v>
      </c>
      <c r="H1998" s="171">
        <v>0</v>
      </c>
      <c r="I1998" s="171">
        <v>0</v>
      </c>
      <c r="J1998" s="171">
        <v>12.058226505652581</v>
      </c>
      <c r="K1998" s="171">
        <v>14.215938911795959</v>
      </c>
      <c r="L1998" s="171">
        <v>22.908167421025031</v>
      </c>
      <c r="M1998" s="171">
        <v>23.936220398094711</v>
      </c>
      <c r="N1998" s="171">
        <v>34.591871989015893</v>
      </c>
      <c r="O1998" s="171">
        <v>49.571045917766149</v>
      </c>
      <c r="P1998" s="171">
        <v>67.666210276678342</v>
      </c>
      <c r="Q1998" s="171">
        <v>90.705167573151797</v>
      </c>
      <c r="R1998" s="171">
        <v>120.7767668136605</v>
      </c>
      <c r="S1998" s="171">
        <v>159.86903429745021</v>
      </c>
      <c r="T1998" s="171">
        <v>210.48476808506649</v>
      </c>
      <c r="U1998" s="172">
        <v>0.36420842817760463</v>
      </c>
    </row>
    <row r="1999" spans="1:21" x14ac:dyDescent="0.15">
      <c r="A1999" s="110" t="s">
        <v>100</v>
      </c>
      <c r="B1999" s="110" t="s">
        <v>231</v>
      </c>
      <c r="C1999" s="110" t="s">
        <v>44</v>
      </c>
      <c r="D1999" s="110" t="s">
        <v>516</v>
      </c>
      <c r="E1999" s="110" t="s">
        <v>44</v>
      </c>
      <c r="F1999" s="110" t="s">
        <v>108</v>
      </c>
      <c r="G1999" s="171">
        <v>4.42</v>
      </c>
      <c r="H1999" s="171">
        <v>4.8465539618190174</v>
      </c>
      <c r="I1999" s="171">
        <v>6.0388849045475421</v>
      </c>
      <c r="J1999" s="171">
        <v>7.1209280333259883</v>
      </c>
      <c r="K1999" s="171">
        <v>87.482700995667443</v>
      </c>
      <c r="L1999" s="171">
        <v>136.35813941086329</v>
      </c>
      <c r="M1999" s="171">
        <v>195.84180325713851</v>
      </c>
      <c r="N1999" s="171">
        <v>255.81560516795929</v>
      </c>
      <c r="O1999" s="171">
        <v>320.79935052975299</v>
      </c>
      <c r="P1999" s="171">
        <v>401.66368281234719</v>
      </c>
      <c r="Q1999" s="171">
        <v>502.15975450807008</v>
      </c>
      <c r="R1999" s="171">
        <v>626.86198198543309</v>
      </c>
      <c r="S1999" s="171">
        <v>781.4139824042818</v>
      </c>
      <c r="T1999" s="171">
        <v>969.84947950210858</v>
      </c>
      <c r="U1999" s="172">
        <v>0.25677343168696942</v>
      </c>
    </row>
    <row r="2000" spans="1:21" x14ac:dyDescent="0.15">
      <c r="A2000" s="110" t="s">
        <v>100</v>
      </c>
      <c r="B2000" s="110" t="s">
        <v>35</v>
      </c>
      <c r="C2000" s="110" t="s">
        <v>44</v>
      </c>
      <c r="D2000" s="110" t="s">
        <v>509</v>
      </c>
      <c r="E2000" s="110" t="s">
        <v>44</v>
      </c>
      <c r="F2000" s="110" t="s">
        <v>41</v>
      </c>
      <c r="G2000" s="171">
        <v>60</v>
      </c>
      <c r="H2000" s="171">
        <v>80</v>
      </c>
      <c r="I2000" s="171">
        <v>100</v>
      </c>
      <c r="J2000" s="171">
        <v>100</v>
      </c>
      <c r="K2000" s="171">
        <v>100</v>
      </c>
      <c r="L2000" s="171">
        <v>100</v>
      </c>
      <c r="M2000" s="171">
        <v>100</v>
      </c>
      <c r="N2000" s="171">
        <v>134.03225353865579</v>
      </c>
      <c r="O2000" s="171">
        <v>178.38522196928531</v>
      </c>
      <c r="P2000" s="171">
        <v>235.7829772851664</v>
      </c>
      <c r="Q2000" s="171">
        <v>309.55151020394783</v>
      </c>
      <c r="R2000" s="171">
        <v>403.72188305964028</v>
      </c>
      <c r="S2000" s="171">
        <v>523.14442657784264</v>
      </c>
      <c r="T2000" s="171">
        <v>673.61386255039031</v>
      </c>
      <c r="U2000" s="172">
        <v>0.3132409931171003</v>
      </c>
    </row>
    <row r="2001" spans="1:21" x14ac:dyDescent="0.15">
      <c r="A2001" s="110" t="s">
        <v>100</v>
      </c>
      <c r="B2001" s="110" t="s">
        <v>99</v>
      </c>
      <c r="C2001" s="110" t="s">
        <v>44</v>
      </c>
      <c r="D2001" s="110" t="s">
        <v>509</v>
      </c>
      <c r="E2001" s="110" t="s">
        <v>44</v>
      </c>
      <c r="F2001" s="110" t="s">
        <v>41</v>
      </c>
      <c r="G2001" s="171">
        <v>166.3</v>
      </c>
      <c r="H2001" s="171">
        <v>166.08937220662301</v>
      </c>
      <c r="I2001" s="171">
        <v>165.8787444132459</v>
      </c>
      <c r="J2001" s="171">
        <v>154.77636948712299</v>
      </c>
      <c r="K2001" s="171">
        <v>143.74135049783371</v>
      </c>
      <c r="L2001" s="171">
        <v>165.45190691721439</v>
      </c>
      <c r="M2001" s="171">
        <v>361.12240434285138</v>
      </c>
      <c r="N2001" s="171">
        <v>443.92055222140908</v>
      </c>
      <c r="O2001" s="171">
        <v>544.81557780773733</v>
      </c>
      <c r="P2001" s="171">
        <v>667.24657293262169</v>
      </c>
      <c r="Q2001" s="171">
        <v>815.05477430837607</v>
      </c>
      <c r="R2001" s="171">
        <v>992.48420923921014</v>
      </c>
      <c r="S2001" s="171">
        <v>1204.2124794279871</v>
      </c>
      <c r="T2001" s="171">
        <v>1453.047718499382</v>
      </c>
      <c r="U2001" s="172">
        <v>0.22004279174741639</v>
      </c>
    </row>
    <row r="2002" spans="1:21" x14ac:dyDescent="0.15">
      <c r="A2002" s="110" t="s">
        <v>100</v>
      </c>
      <c r="B2002" s="110" t="s">
        <v>80</v>
      </c>
      <c r="C2002" s="110" t="s">
        <v>44</v>
      </c>
      <c r="D2002" s="110" t="s">
        <v>511</v>
      </c>
      <c r="E2002" s="110" t="s">
        <v>44</v>
      </c>
      <c r="F2002" s="110" t="s">
        <v>2</v>
      </c>
      <c r="G2002" s="171">
        <v>4376.8812978448859</v>
      </c>
      <c r="H2002" s="171">
        <v>1293.8219807639659</v>
      </c>
      <c r="I2002" s="171">
        <v>1532.4062572594489</v>
      </c>
      <c r="J2002" s="171">
        <v>5702.2816784322176</v>
      </c>
      <c r="K2002" s="171">
        <v>8333.4129097778132</v>
      </c>
      <c r="L2002" s="171">
        <v>11811.984362657509</v>
      </c>
      <c r="M2002" s="171">
        <v>14659.27531756242</v>
      </c>
      <c r="N2002" s="171">
        <v>19045.08807837524</v>
      </c>
      <c r="O2002" s="171">
        <v>25512.36830723051</v>
      </c>
      <c r="P2002" s="171">
        <v>33706.239237227514</v>
      </c>
      <c r="Q2002" s="171">
        <v>44170.534514490457</v>
      </c>
      <c r="R2002" s="171">
        <v>57516.22873438579</v>
      </c>
      <c r="S2002" s="171">
        <v>74416.085775413769</v>
      </c>
      <c r="T2002" s="171">
        <v>95630.765803274553</v>
      </c>
      <c r="U2002" s="172">
        <v>0.30723906865445788</v>
      </c>
    </row>
    <row r="2003" spans="1:21" x14ac:dyDescent="0.15">
      <c r="A2003" s="110" t="s">
        <v>100</v>
      </c>
      <c r="B2003" s="110" t="s">
        <v>51</v>
      </c>
      <c r="C2003" s="110" t="s">
        <v>44</v>
      </c>
      <c r="D2003" s="110" t="s">
        <v>511</v>
      </c>
      <c r="E2003" s="110" t="s">
        <v>44</v>
      </c>
      <c r="F2003" s="110" t="s">
        <v>2</v>
      </c>
      <c r="G2003" s="171">
        <v>155.6933775025044</v>
      </c>
      <c r="H2003" s="171">
        <v>190.5576898624295</v>
      </c>
      <c r="I2003" s="171">
        <v>145.0377353663709</v>
      </c>
      <c r="J2003" s="171">
        <v>177.58479035597441</v>
      </c>
      <c r="K2003" s="171">
        <v>247.13863031276051</v>
      </c>
      <c r="L2003" s="171">
        <v>355.62202758353129</v>
      </c>
      <c r="M2003" s="171">
        <v>453.70017754570432</v>
      </c>
      <c r="N2003" s="171">
        <v>565.89042964538669</v>
      </c>
      <c r="O2003" s="171">
        <v>700.50473315548368</v>
      </c>
      <c r="P2003" s="171">
        <v>864.64340803135792</v>
      </c>
      <c r="Q2003" s="171">
        <v>1064.4141841104779</v>
      </c>
      <c r="R2003" s="171">
        <v>1307.153287929071</v>
      </c>
      <c r="S2003" s="171">
        <v>1601.69834778364</v>
      </c>
      <c r="T2003" s="171">
        <v>1954.6395005255829</v>
      </c>
      <c r="U2003" s="172">
        <v>0.23200922647026961</v>
      </c>
    </row>
    <row r="2004" spans="1:21" x14ac:dyDescent="0.15">
      <c r="A2004" s="110" t="s">
        <v>100</v>
      </c>
      <c r="B2004" s="110" t="s">
        <v>235</v>
      </c>
      <c r="C2004" s="110" t="s">
        <v>44</v>
      </c>
      <c r="D2004" s="110" t="s">
        <v>518</v>
      </c>
      <c r="E2004" s="110" t="s">
        <v>44</v>
      </c>
      <c r="F2004" s="110" t="s">
        <v>108</v>
      </c>
      <c r="G2004" s="171">
        <v>146.965</v>
      </c>
      <c r="H2004" s="171">
        <v>208.5119693118954</v>
      </c>
      <c r="I2004" s="171">
        <v>290.96445449183608</v>
      </c>
      <c r="J2004" s="171">
        <v>349.47323732784469</v>
      </c>
      <c r="K2004" s="171">
        <v>411.16869467963699</v>
      </c>
      <c r="L2004" s="171">
        <v>502.88881814726369</v>
      </c>
      <c r="M2004" s="171">
        <v>614.7256602237959</v>
      </c>
      <c r="N2004" s="171">
        <v>823.7891838622121</v>
      </c>
      <c r="O2004" s="171">
        <v>1076.4875491464959</v>
      </c>
      <c r="P2004" s="171">
        <v>1402.939961761406</v>
      </c>
      <c r="Q2004" s="171">
        <v>1824.54700215101</v>
      </c>
      <c r="R2004" s="171">
        <v>2362.0634478690231</v>
      </c>
      <c r="S2004" s="171">
        <v>3055.636616501376</v>
      </c>
      <c r="T2004" s="171">
        <v>3933.1021843202029</v>
      </c>
      <c r="U2004" s="172">
        <v>0.3036186211549996</v>
      </c>
    </row>
    <row r="2005" spans="1:21" x14ac:dyDescent="0.15">
      <c r="A2005" s="110" t="s">
        <v>100</v>
      </c>
      <c r="B2005" s="110" t="s">
        <v>140</v>
      </c>
      <c r="C2005" s="110" t="s">
        <v>44</v>
      </c>
      <c r="D2005" s="110" t="s">
        <v>42</v>
      </c>
      <c r="E2005" s="110" t="s">
        <v>44</v>
      </c>
      <c r="F2005" s="110" t="s">
        <v>42</v>
      </c>
      <c r="G2005" s="171">
        <v>60.93</v>
      </c>
      <c r="H2005" s="171">
        <v>82.766715258278694</v>
      </c>
      <c r="I2005" s="171">
        <v>82.503430516557387</v>
      </c>
      <c r="J2005" s="171">
        <v>104.2301020255337</v>
      </c>
      <c r="K2005" s="171">
        <v>109.5083762445843</v>
      </c>
      <c r="L2005" s="171">
        <v>131.05881383442869</v>
      </c>
      <c r="M2005" s="171">
        <v>175.08160289523431</v>
      </c>
      <c r="N2005" s="171">
        <v>238.2159526155811</v>
      </c>
      <c r="O2005" s="171">
        <v>323.26458259621461</v>
      </c>
      <c r="P2005" s="171">
        <v>437.63463550213612</v>
      </c>
      <c r="Q2005" s="171">
        <v>591.190682705776</v>
      </c>
      <c r="R2005" s="171">
        <v>797.07526966790647</v>
      </c>
      <c r="S2005" s="171">
        <v>1072.7688751106671</v>
      </c>
      <c r="T2005" s="171">
        <v>1436.827049119142</v>
      </c>
      <c r="U2005" s="172">
        <v>0.35081182709982861</v>
      </c>
    </row>
    <row r="2006" spans="1:21" x14ac:dyDescent="0.15">
      <c r="A2006" s="110" t="s">
        <v>100</v>
      </c>
      <c r="B2006" s="110" t="s">
        <v>81</v>
      </c>
      <c r="C2006" s="110" t="s">
        <v>44</v>
      </c>
      <c r="D2006" s="110" t="s">
        <v>509</v>
      </c>
      <c r="E2006" s="110" t="s">
        <v>44</v>
      </c>
      <c r="F2006" s="110" t="s">
        <v>41</v>
      </c>
      <c r="G2006" s="171">
        <v>37687.105771111113</v>
      </c>
      <c r="H2006" s="171">
        <v>54629.975671418477</v>
      </c>
      <c r="I2006" s="171">
        <v>81929.956362186596</v>
      </c>
      <c r="J2006" s="171">
        <v>90838.191324149593</v>
      </c>
      <c r="K2006" s="171">
        <v>110160.2827893872</v>
      </c>
      <c r="L2006" s="171">
        <v>129462.5744173157</v>
      </c>
      <c r="M2006" s="171">
        <v>188936.84862357969</v>
      </c>
      <c r="N2006" s="171">
        <v>240436.79051596569</v>
      </c>
      <c r="O2006" s="171">
        <v>304861.14035231329</v>
      </c>
      <c r="P2006" s="171">
        <v>386092.17121794802</v>
      </c>
      <c r="Q2006" s="171">
        <v>488302.91636381118</v>
      </c>
      <c r="R2006" s="171">
        <v>616630.91704287636</v>
      </c>
      <c r="S2006" s="171">
        <v>777345.76856052375</v>
      </c>
      <c r="T2006" s="171">
        <v>977902.68248512084</v>
      </c>
      <c r="U2006" s="172">
        <v>0.26472759860948519</v>
      </c>
    </row>
    <row r="2007" spans="1:21" x14ac:dyDescent="0.15">
      <c r="A2007" s="110" t="s">
        <v>100</v>
      </c>
      <c r="B2007" s="110" t="s">
        <v>101</v>
      </c>
      <c r="C2007" s="110" t="s">
        <v>44</v>
      </c>
      <c r="D2007" s="110" t="s">
        <v>516</v>
      </c>
      <c r="E2007" s="110" t="s">
        <v>44</v>
      </c>
      <c r="F2007" s="110" t="s">
        <v>108</v>
      </c>
      <c r="G2007" s="171">
        <v>121.55</v>
      </c>
      <c r="H2007" s="171">
        <v>115.6564013615902</v>
      </c>
      <c r="I2007" s="171">
        <v>219.5958147108197</v>
      </c>
      <c r="J2007" s="171">
        <v>306.74766912788868</v>
      </c>
      <c r="K2007" s="171">
        <v>328.06012873375289</v>
      </c>
      <c r="L2007" s="171">
        <v>490.88930187910768</v>
      </c>
      <c r="M2007" s="171">
        <v>217.60200361904279</v>
      </c>
      <c r="N2007" s="171">
        <v>258.90759312824048</v>
      </c>
      <c r="O2007" s="171">
        <v>306.75253222507962</v>
      </c>
      <c r="P2007" s="171">
        <v>362.22125172086828</v>
      </c>
      <c r="Q2007" s="171">
        <v>426.51384454712138</v>
      </c>
      <c r="R2007" s="171">
        <v>500.99597433535871</v>
      </c>
      <c r="S2007" s="171">
        <v>587.20606526996778</v>
      </c>
      <c r="T2007" s="171">
        <v>685.40691820309735</v>
      </c>
      <c r="U2007" s="172">
        <v>0.17810406974085091</v>
      </c>
    </row>
    <row r="2008" spans="1:21" x14ac:dyDescent="0.15">
      <c r="A2008" s="110" t="s">
        <v>100</v>
      </c>
      <c r="B2008" s="110" t="s">
        <v>102</v>
      </c>
      <c r="C2008" s="110" t="s">
        <v>44</v>
      </c>
      <c r="D2008" s="110" t="s">
        <v>516</v>
      </c>
      <c r="E2008" s="110" t="s">
        <v>44</v>
      </c>
      <c r="F2008" s="110" t="s">
        <v>108</v>
      </c>
      <c r="G2008" s="171">
        <v>671.29412999999988</v>
      </c>
      <c r="H2008" s="171">
        <v>543.10483358096576</v>
      </c>
      <c r="I2008" s="171">
        <v>639.64498984502347</v>
      </c>
      <c r="J2008" s="171">
        <v>883.36755544493485</v>
      </c>
      <c r="K2008" s="171">
        <v>1043.4586643959231</v>
      </c>
      <c r="L2008" s="171">
        <v>1682.5612545107249</v>
      </c>
      <c r="M2008" s="171">
        <v>2041.0187839285261</v>
      </c>
      <c r="N2008" s="171">
        <v>2708.268180861673</v>
      </c>
      <c r="O2008" s="171">
        <v>3583.8612218092539</v>
      </c>
      <c r="P2008" s="171">
        <v>4730.4328724347397</v>
      </c>
      <c r="Q2008" s="171">
        <v>6180.7717906109683</v>
      </c>
      <c r="R2008" s="171">
        <v>7714.3011392711251</v>
      </c>
      <c r="S2008" s="171">
        <v>9607.6297440099406</v>
      </c>
      <c r="T2008" s="171">
        <v>11913.91492390205</v>
      </c>
      <c r="U2008" s="172">
        <v>0.28664344945177039</v>
      </c>
    </row>
    <row r="2009" spans="1:21" x14ac:dyDescent="0.15">
      <c r="A2009" s="110" t="s">
        <v>100</v>
      </c>
      <c r="B2009" s="110" t="s">
        <v>103</v>
      </c>
      <c r="C2009" s="110" t="s">
        <v>44</v>
      </c>
      <c r="D2009" s="110" t="s">
        <v>511</v>
      </c>
      <c r="E2009" s="110" t="s">
        <v>44</v>
      </c>
      <c r="F2009" s="110" t="s">
        <v>2</v>
      </c>
      <c r="G2009" s="171">
        <v>388.68133958072019</v>
      </c>
      <c r="H2009" s="171">
        <v>594.80434985960665</v>
      </c>
      <c r="I2009" s="171">
        <v>769.13950573075476</v>
      </c>
      <c r="J2009" s="171">
        <v>1731.9998071755531</v>
      </c>
      <c r="K2009" s="171">
        <v>1804.330708035641</v>
      </c>
      <c r="L2009" s="171">
        <v>2399.9032536311929</v>
      </c>
      <c r="M2009" s="171">
        <v>2828.826047047557</v>
      </c>
      <c r="N2009" s="171">
        <v>3784.9580491069319</v>
      </c>
      <c r="O2009" s="171">
        <v>5032.803778195359</v>
      </c>
      <c r="P2009" s="171">
        <v>6395.0110043140157</v>
      </c>
      <c r="Q2009" s="171">
        <v>8008.3555446189748</v>
      </c>
      <c r="R2009" s="171">
        <v>9997.4383904273527</v>
      </c>
      <c r="S2009" s="171">
        <v>12448.551663140321</v>
      </c>
      <c r="T2009" s="171">
        <v>15433.710194410651</v>
      </c>
      <c r="U2009" s="172">
        <v>0.27428420458336911</v>
      </c>
    </row>
    <row r="2010" spans="1:21" x14ac:dyDescent="0.15">
      <c r="A2010" s="110" t="s">
        <v>101</v>
      </c>
      <c r="B2010" s="110" t="s">
        <v>119</v>
      </c>
      <c r="C2010" s="110" t="s">
        <v>516</v>
      </c>
      <c r="D2010" s="110" t="s">
        <v>516</v>
      </c>
      <c r="E2010" s="110" t="s">
        <v>108</v>
      </c>
      <c r="F2010" s="110" t="s">
        <v>108</v>
      </c>
      <c r="G2010" s="171">
        <v>135.62271999999999</v>
      </c>
      <c r="H2010" s="171">
        <v>187.7532212520984</v>
      </c>
      <c r="I2010" s="171">
        <v>253.03518691744259</v>
      </c>
      <c r="J2010" s="171">
        <v>427.75568199955927</v>
      </c>
      <c r="K2010" s="171">
        <v>543.48627993558398</v>
      </c>
      <c r="L2010" s="171">
        <v>839.96613877091761</v>
      </c>
      <c r="M2010" s="171">
        <v>1673.3594078304391</v>
      </c>
      <c r="N2010" s="171">
        <v>2311.4843579071812</v>
      </c>
      <c r="O2010" s="171">
        <v>3176.8579272697411</v>
      </c>
      <c r="P2010" s="171">
        <v>4267.5202680223192</v>
      </c>
      <c r="Q2010" s="171">
        <v>5530.8955333818049</v>
      </c>
      <c r="R2010" s="171">
        <v>7147.3918412426719</v>
      </c>
      <c r="S2010" s="171">
        <v>9212.2720583198952</v>
      </c>
      <c r="T2010" s="171">
        <v>11814.986338673931</v>
      </c>
      <c r="U2010" s="172">
        <v>0.32209732867098362</v>
      </c>
    </row>
    <row r="2011" spans="1:21" x14ac:dyDescent="0.15">
      <c r="A2011" s="110" t="s">
        <v>101</v>
      </c>
      <c r="B2011" s="110" t="s">
        <v>137</v>
      </c>
      <c r="C2011" s="110" t="s">
        <v>516</v>
      </c>
      <c r="D2011" s="110" t="s">
        <v>516</v>
      </c>
      <c r="E2011" s="110" t="s">
        <v>108</v>
      </c>
      <c r="F2011" s="110" t="s">
        <v>108</v>
      </c>
      <c r="G2011" s="171">
        <v>0</v>
      </c>
      <c r="H2011" s="171">
        <v>0</v>
      </c>
      <c r="I2011" s="171">
        <v>219.5958147108197</v>
      </c>
      <c r="J2011" s="171">
        <v>219.10547794849191</v>
      </c>
      <c r="K2011" s="171">
        <v>306.68945348483612</v>
      </c>
      <c r="L2011" s="171">
        <v>491.38930187910768</v>
      </c>
      <c r="M2011" s="171">
        <v>653.3060108571284</v>
      </c>
      <c r="N2011" s="171">
        <v>902.42952873287891</v>
      </c>
      <c r="O2011" s="171">
        <v>1240.2587201841459</v>
      </c>
      <c r="P2011" s="171">
        <v>1673.9368900447259</v>
      </c>
      <c r="Q2011" s="171">
        <v>2169.5094466878099</v>
      </c>
      <c r="R2011" s="171">
        <v>2803.58243404413</v>
      </c>
      <c r="S2011" s="171">
        <v>3613.5099670622021</v>
      </c>
      <c r="T2011" s="171">
        <v>4634.3684825872042</v>
      </c>
      <c r="U2011" s="172">
        <v>0.32298041606144529</v>
      </c>
    </row>
    <row r="2012" spans="1:21" x14ac:dyDescent="0.15">
      <c r="A2012" s="110" t="s">
        <v>101</v>
      </c>
      <c r="B2012" s="110" t="s">
        <v>100</v>
      </c>
      <c r="C2012" s="110" t="s">
        <v>516</v>
      </c>
      <c r="D2012" s="110" t="s">
        <v>44</v>
      </c>
      <c r="E2012" s="110" t="s">
        <v>108</v>
      </c>
      <c r="F2012" s="110" t="s">
        <v>44</v>
      </c>
      <c r="G2012" s="171">
        <v>121.55</v>
      </c>
      <c r="H2012" s="171">
        <v>115.6564013615902</v>
      </c>
      <c r="I2012" s="171">
        <v>219.5958147108197</v>
      </c>
      <c r="J2012" s="171">
        <v>306.74766912788868</v>
      </c>
      <c r="K2012" s="171">
        <v>328.06012873375289</v>
      </c>
      <c r="L2012" s="171">
        <v>490.88930187910768</v>
      </c>
      <c r="M2012" s="171">
        <v>217.60200361904279</v>
      </c>
      <c r="N2012" s="171">
        <v>258.90759312824048</v>
      </c>
      <c r="O2012" s="171">
        <v>306.75253222507962</v>
      </c>
      <c r="P2012" s="171">
        <v>362.22125172086828</v>
      </c>
      <c r="Q2012" s="171">
        <v>426.51384454712138</v>
      </c>
      <c r="R2012" s="171">
        <v>500.99597433535871</v>
      </c>
      <c r="S2012" s="171">
        <v>587.20606526996778</v>
      </c>
      <c r="T2012" s="171">
        <v>685.40691820309735</v>
      </c>
      <c r="U2012" s="172">
        <v>0.17810406974085091</v>
      </c>
    </row>
    <row r="2013" spans="1:21" x14ac:dyDescent="0.15">
      <c r="A2013" s="110" t="s">
        <v>237</v>
      </c>
      <c r="B2013" s="110" t="s">
        <v>428</v>
      </c>
      <c r="C2013" s="110" t="s">
        <v>512</v>
      </c>
      <c r="D2013" s="110" t="s">
        <v>42</v>
      </c>
      <c r="E2013" s="110" t="s">
        <v>2</v>
      </c>
      <c r="F2013" s="110" t="s">
        <v>42</v>
      </c>
      <c r="G2013" s="171">
        <v>0</v>
      </c>
      <c r="H2013" s="171">
        <v>0</v>
      </c>
      <c r="I2013" s="171">
        <v>0</v>
      </c>
      <c r="J2013" s="171">
        <v>21.924048192095601</v>
      </c>
      <c r="K2013" s="171">
        <v>21.870675248916861</v>
      </c>
      <c r="L2013" s="171">
        <v>21.817302305738121</v>
      </c>
      <c r="M2013" s="171">
        <v>21.760200361904278</v>
      </c>
      <c r="N2013" s="171">
        <v>30.255431169630111</v>
      </c>
      <c r="O2013" s="171">
        <v>40.232400633171729</v>
      </c>
      <c r="P2013" s="171">
        <v>53.325315772167258</v>
      </c>
      <c r="Q2013" s="171">
        <v>70.45806667110422</v>
      </c>
      <c r="R2013" s="171">
        <v>92.827209287969708</v>
      </c>
      <c r="S2013" s="171">
        <v>122.0171312676777</v>
      </c>
      <c r="T2013" s="171">
        <v>159.5461761936113</v>
      </c>
      <c r="U2013" s="172">
        <v>0.32923986786326259</v>
      </c>
    </row>
    <row r="2014" spans="1:21" x14ac:dyDescent="0.15">
      <c r="A2014" s="110" t="s">
        <v>237</v>
      </c>
      <c r="B2014" s="110" t="s">
        <v>21</v>
      </c>
      <c r="C2014" s="110" t="s">
        <v>512</v>
      </c>
      <c r="D2014" s="110" t="s">
        <v>511</v>
      </c>
      <c r="E2014" s="110" t="s">
        <v>2</v>
      </c>
      <c r="F2014" s="110" t="s">
        <v>2</v>
      </c>
      <c r="G2014" s="171">
        <v>0</v>
      </c>
      <c r="H2014" s="171">
        <v>0</v>
      </c>
      <c r="I2014" s="171">
        <v>0</v>
      </c>
      <c r="J2014" s="171">
        <v>0</v>
      </c>
      <c r="K2014" s="171">
        <v>0</v>
      </c>
      <c r="L2014" s="171">
        <v>0</v>
      </c>
      <c r="M2014" s="171">
        <v>435.20400723808558</v>
      </c>
      <c r="N2014" s="171">
        <v>637.07771001313324</v>
      </c>
      <c r="O2014" s="171">
        <v>887.33966759685029</v>
      </c>
      <c r="P2014" s="171">
        <v>1220.6608784046141</v>
      </c>
      <c r="Q2014" s="171">
        <v>1670.178787627975</v>
      </c>
      <c r="R2014" s="171">
        <v>2273.291858626998</v>
      </c>
      <c r="S2014" s="171">
        <v>3078.2080900139058</v>
      </c>
      <c r="T2014" s="171">
        <v>4144.5080706791396</v>
      </c>
      <c r="U2014" s="172">
        <v>0.37983046417882932</v>
      </c>
    </row>
    <row r="2015" spans="1:21" x14ac:dyDescent="0.15">
      <c r="A2015" s="110" t="s">
        <v>237</v>
      </c>
      <c r="B2015" s="110" t="s">
        <v>204</v>
      </c>
      <c r="C2015" s="110" t="s">
        <v>512</v>
      </c>
      <c r="D2015" s="110" t="s">
        <v>512</v>
      </c>
      <c r="E2015" s="110" t="s">
        <v>2</v>
      </c>
      <c r="F2015" s="110" t="s">
        <v>2</v>
      </c>
      <c r="G2015" s="171">
        <v>10.990185718315081</v>
      </c>
      <c r="H2015" s="171">
        <v>0</v>
      </c>
      <c r="I2015" s="171">
        <v>0</v>
      </c>
      <c r="J2015" s="171">
        <v>21.924048192095601</v>
      </c>
      <c r="K2015" s="171">
        <v>43.741350497833722</v>
      </c>
      <c r="L2015" s="171">
        <v>545.43255764345304</v>
      </c>
      <c r="M2015" s="171">
        <v>870.40801447617127</v>
      </c>
      <c r="N2015" s="171">
        <v>1274.155420026266</v>
      </c>
      <c r="O2015" s="171">
        <v>1774.679335193701</v>
      </c>
      <c r="P2015" s="171">
        <v>2441.3217568092291</v>
      </c>
      <c r="Q2015" s="171">
        <v>3340.3575752559491</v>
      </c>
      <c r="R2015" s="171">
        <v>4546.583717253995</v>
      </c>
      <c r="S2015" s="171">
        <v>6156.4161800278134</v>
      </c>
      <c r="T2015" s="171">
        <v>8289.0161413582791</v>
      </c>
      <c r="U2015" s="172">
        <v>0.37983046417882932</v>
      </c>
    </row>
    <row r="2016" spans="1:21" x14ac:dyDescent="0.15">
      <c r="A2016" s="110" t="s">
        <v>237</v>
      </c>
      <c r="B2016" s="110" t="s">
        <v>205</v>
      </c>
      <c r="C2016" s="110" t="s">
        <v>512</v>
      </c>
      <c r="D2016" s="110" t="s">
        <v>512</v>
      </c>
      <c r="E2016" s="110" t="s">
        <v>2</v>
      </c>
      <c r="F2016" s="110" t="s">
        <v>2</v>
      </c>
      <c r="G2016" s="171">
        <v>0</v>
      </c>
      <c r="H2016" s="171">
        <v>0</v>
      </c>
      <c r="I2016" s="171">
        <v>0</v>
      </c>
      <c r="J2016" s="171">
        <v>10.9620240960478</v>
      </c>
      <c r="K2016" s="171">
        <v>10.93533762445843</v>
      </c>
      <c r="L2016" s="171">
        <v>21.817302305738121</v>
      </c>
      <c r="M2016" s="171">
        <v>21.760200361904278</v>
      </c>
      <c r="N2016" s="171">
        <v>31.853885500656659</v>
      </c>
      <c r="O2016" s="171">
        <v>44.366983379842509</v>
      </c>
      <c r="P2016" s="171">
        <v>61.03304392023071</v>
      </c>
      <c r="Q2016" s="171">
        <v>83.508939381398719</v>
      </c>
      <c r="R2016" s="171">
        <v>113.6645929313499</v>
      </c>
      <c r="S2016" s="171">
        <v>153.91040450069531</v>
      </c>
      <c r="T2016" s="171">
        <v>207.22540353395701</v>
      </c>
      <c r="U2016" s="172">
        <v>0.37983046417882932</v>
      </c>
    </row>
    <row r="2017" spans="1:21" x14ac:dyDescent="0.15">
      <c r="A2017" s="110" t="s">
        <v>237</v>
      </c>
      <c r="B2017" s="110" t="s">
        <v>36</v>
      </c>
      <c r="C2017" s="110" t="s">
        <v>512</v>
      </c>
      <c r="D2017" s="110" t="s">
        <v>513</v>
      </c>
      <c r="E2017" s="110" t="s">
        <v>2</v>
      </c>
      <c r="F2017" s="110" t="s">
        <v>41</v>
      </c>
      <c r="G2017" s="171">
        <v>91.083938464018331</v>
      </c>
      <c r="H2017" s="171">
        <v>264.35748882649182</v>
      </c>
      <c r="I2017" s="171">
        <v>1538.27901146151</v>
      </c>
      <c r="J2017" s="171">
        <v>1534.683373446692</v>
      </c>
      <c r="K2017" s="171">
        <v>1968.360772402518</v>
      </c>
      <c r="L2017" s="171">
        <v>2727.1627882172652</v>
      </c>
      <c r="M2017" s="171">
        <v>2828.826047047557</v>
      </c>
      <c r="N2017" s="171">
        <v>4042.625859241673</v>
      </c>
      <c r="O2017" s="171">
        <v>5591.5416663421611</v>
      </c>
      <c r="P2017" s="171">
        <v>7691.9542891147212</v>
      </c>
      <c r="Q2017" s="171">
        <v>10524.57657680828</v>
      </c>
      <c r="R2017" s="171">
        <v>14325.073713535839</v>
      </c>
      <c r="S2017" s="171">
        <v>19397.226813491521</v>
      </c>
      <c r="T2017" s="171">
        <v>26116.48099363752</v>
      </c>
      <c r="U2017" s="172">
        <v>0.37372942969266171</v>
      </c>
    </row>
    <row r="2018" spans="1:21" x14ac:dyDescent="0.15">
      <c r="A2018" s="110" t="s">
        <v>102</v>
      </c>
      <c r="B2018" s="110" t="s">
        <v>137</v>
      </c>
      <c r="C2018" s="110" t="s">
        <v>516</v>
      </c>
      <c r="D2018" s="110" t="s">
        <v>516</v>
      </c>
      <c r="E2018" s="110" t="s">
        <v>108</v>
      </c>
      <c r="F2018" s="110" t="s">
        <v>108</v>
      </c>
      <c r="G2018" s="171">
        <v>72.488</v>
      </c>
      <c r="H2018" s="171">
        <v>77.765161296459667</v>
      </c>
      <c r="I2018" s="171">
        <v>44.577950386296401</v>
      </c>
      <c r="J2018" s="171">
        <v>1.09552738974246</v>
      </c>
      <c r="K2018" s="171">
        <v>1.093533762445843</v>
      </c>
      <c r="L2018" s="171">
        <v>2.181730230573812</v>
      </c>
      <c r="M2018" s="171">
        <v>2.1760200361904278</v>
      </c>
      <c r="N2018" s="171">
        <v>3.038029244529906</v>
      </c>
      <c r="O2018" s="171">
        <v>4.2277512568042894</v>
      </c>
      <c r="P2018" s="171">
        <v>5.8654904159259607</v>
      </c>
      <c r="Q2018" s="171">
        <v>8.1143465781842625</v>
      </c>
      <c r="R2018" s="171">
        <v>11.19505302203714</v>
      </c>
      <c r="S2018" s="171">
        <v>15.00517142768196</v>
      </c>
      <c r="T2018" s="171">
        <v>19.515378382931171</v>
      </c>
      <c r="U2018" s="172">
        <v>0.36805013198613801</v>
      </c>
    </row>
    <row r="2019" spans="1:21" x14ac:dyDescent="0.15">
      <c r="A2019" s="110" t="s">
        <v>102</v>
      </c>
      <c r="B2019" s="110" t="s">
        <v>22</v>
      </c>
      <c r="C2019" s="110" t="s">
        <v>516</v>
      </c>
      <c r="D2019" s="110" t="s">
        <v>516</v>
      </c>
      <c r="E2019" s="110" t="s">
        <v>108</v>
      </c>
      <c r="F2019" s="110" t="s">
        <v>108</v>
      </c>
      <c r="G2019" s="171">
        <v>5.6697550000000003</v>
      </c>
      <c r="H2019" s="171">
        <v>5.6781785620856891</v>
      </c>
      <c r="I2019" s="171">
        <v>0.17018675640088529</v>
      </c>
      <c r="J2019" s="171">
        <v>1.09552738974246</v>
      </c>
      <c r="K2019" s="171">
        <v>20.230374605248102</v>
      </c>
      <c r="L2019" s="171">
        <v>291.26098354751213</v>
      </c>
      <c r="M2019" s="171">
        <v>366.65937609808708</v>
      </c>
      <c r="N2019" s="171">
        <v>515.3817309847409</v>
      </c>
      <c r="O2019" s="171">
        <v>721.451007960982</v>
      </c>
      <c r="P2019" s="171">
        <v>1006.124956054085</v>
      </c>
      <c r="Q2019" s="171">
        <v>1398.2076638613471</v>
      </c>
      <c r="R2019" s="171">
        <v>1936.548783769121</v>
      </c>
      <c r="S2019" s="171">
        <v>2673.7882655996641</v>
      </c>
      <c r="T2019" s="171">
        <v>3672.478972725447</v>
      </c>
      <c r="U2019" s="172">
        <v>0.38981388468575329</v>
      </c>
    </row>
    <row r="2020" spans="1:21" x14ac:dyDescent="0.15">
      <c r="A2020" s="110" t="s">
        <v>102</v>
      </c>
      <c r="B2020" s="110" t="s">
        <v>182</v>
      </c>
      <c r="C2020" s="110" t="s">
        <v>516</v>
      </c>
      <c r="D2020" s="110" t="s">
        <v>518</v>
      </c>
      <c r="E2020" s="110" t="s">
        <v>108</v>
      </c>
      <c r="F2020" s="110" t="s">
        <v>108</v>
      </c>
      <c r="G2020" s="171">
        <v>0.88400000000000001</v>
      </c>
      <c r="H2020" s="171">
        <v>0.99134058309934436</v>
      </c>
      <c r="I2020" s="171">
        <v>1.097979073554098</v>
      </c>
      <c r="J2020" s="171">
        <v>2.19105477948492</v>
      </c>
      <c r="K2020" s="171">
        <v>3.2806012873375292</v>
      </c>
      <c r="L2020" s="171">
        <v>6.5451906917214364</v>
      </c>
      <c r="M2020" s="171">
        <v>13.056120217142571</v>
      </c>
      <c r="N2020" s="171">
        <v>18.22817546717943</v>
      </c>
      <c r="O2020" s="171">
        <v>24.266869438930939</v>
      </c>
      <c r="P2020" s="171">
        <v>31.98396201645475</v>
      </c>
      <c r="Q2020" s="171">
        <v>42.034422976518158</v>
      </c>
      <c r="R2020" s="171">
        <v>55.093618440716092</v>
      </c>
      <c r="S2020" s="171">
        <v>72.024822852873399</v>
      </c>
      <c r="T2020" s="171">
        <v>93.673816238069634</v>
      </c>
      <c r="U2020" s="172">
        <v>0.32512767664751308</v>
      </c>
    </row>
    <row r="2021" spans="1:21" x14ac:dyDescent="0.15">
      <c r="A2021" s="110" t="s">
        <v>102</v>
      </c>
      <c r="B2021" s="110" t="s">
        <v>79</v>
      </c>
      <c r="C2021" s="110" t="s">
        <v>516</v>
      </c>
      <c r="D2021" s="110" t="s">
        <v>517</v>
      </c>
      <c r="E2021" s="110" t="s">
        <v>108</v>
      </c>
      <c r="F2021" s="110" t="s">
        <v>108</v>
      </c>
      <c r="G2021" s="171">
        <v>47.745894999999997</v>
      </c>
      <c r="H2021" s="171">
        <v>62.721766216043747</v>
      </c>
      <c r="I2021" s="171">
        <v>90.287214490819991</v>
      </c>
      <c r="J2021" s="171">
        <v>134.013849816798</v>
      </c>
      <c r="K2021" s="171">
        <v>132.95620897321541</v>
      </c>
      <c r="L2021" s="171">
        <v>141.8124649872978</v>
      </c>
      <c r="M2021" s="171">
        <v>449.33262945289778</v>
      </c>
      <c r="N2021" s="171">
        <v>569.59295923777256</v>
      </c>
      <c r="O2021" s="171">
        <v>719.25248632379873</v>
      </c>
      <c r="P2021" s="171">
        <v>904.95043563170429</v>
      </c>
      <c r="Q2021" s="171">
        <v>1134.720807467226</v>
      </c>
      <c r="R2021" s="171">
        <v>1418.290044525847</v>
      </c>
      <c r="S2021" s="171">
        <v>1767.3829606591401</v>
      </c>
      <c r="T2021" s="171">
        <v>2191.0174236249081</v>
      </c>
      <c r="U2021" s="172">
        <v>0.25399798646227317</v>
      </c>
    </row>
    <row r="2022" spans="1:21" x14ac:dyDescent="0.15">
      <c r="A2022" s="110" t="s">
        <v>102</v>
      </c>
      <c r="B2022" s="110" t="s">
        <v>100</v>
      </c>
      <c r="C2022" s="110" t="s">
        <v>516</v>
      </c>
      <c r="D2022" s="110" t="s">
        <v>44</v>
      </c>
      <c r="E2022" s="110" t="s">
        <v>108</v>
      </c>
      <c r="F2022" s="110" t="s">
        <v>44</v>
      </c>
      <c r="G2022" s="171">
        <v>671.29412999999988</v>
      </c>
      <c r="H2022" s="171">
        <v>543.10483358096576</v>
      </c>
      <c r="I2022" s="171">
        <v>639.64498984502347</v>
      </c>
      <c r="J2022" s="171">
        <v>883.36755544493485</v>
      </c>
      <c r="K2022" s="171">
        <v>1043.4586643959231</v>
      </c>
      <c r="L2022" s="171">
        <v>1682.5612545107249</v>
      </c>
      <c r="M2022" s="171">
        <v>2041.0187839285261</v>
      </c>
      <c r="N2022" s="171">
        <v>2708.268180861673</v>
      </c>
      <c r="O2022" s="171">
        <v>3583.8612218092539</v>
      </c>
      <c r="P2022" s="171">
        <v>4730.4328724347397</v>
      </c>
      <c r="Q2022" s="171">
        <v>6180.7717906109683</v>
      </c>
      <c r="R2022" s="171">
        <v>7714.3011392711251</v>
      </c>
      <c r="S2022" s="171">
        <v>9607.6297440099406</v>
      </c>
      <c r="T2022" s="171">
        <v>11913.91492390205</v>
      </c>
      <c r="U2022" s="172">
        <v>0.28664344945177039</v>
      </c>
    </row>
    <row r="2023" spans="1:21" x14ac:dyDescent="0.15">
      <c r="A2023" s="110" t="s">
        <v>103</v>
      </c>
      <c r="B2023" s="110" t="s">
        <v>120</v>
      </c>
      <c r="C2023" s="110" t="s">
        <v>511</v>
      </c>
      <c r="D2023" s="110" t="s">
        <v>43</v>
      </c>
      <c r="E2023" s="110" t="s">
        <v>2</v>
      </c>
      <c r="F2023" s="110" t="s">
        <v>43</v>
      </c>
      <c r="G2023" s="171">
        <v>0</v>
      </c>
      <c r="H2023" s="171">
        <v>0</v>
      </c>
      <c r="I2023" s="171">
        <v>1.098770722472507</v>
      </c>
      <c r="J2023" s="171">
        <v>1.09620240960478</v>
      </c>
      <c r="K2023" s="171">
        <v>1.093533762445843</v>
      </c>
      <c r="L2023" s="171">
        <v>1.090865115286906</v>
      </c>
      <c r="M2023" s="171">
        <v>1.0880100180952139</v>
      </c>
      <c r="N2023" s="171">
        <v>1.5245029594130339</v>
      </c>
      <c r="O2023" s="171">
        <v>2.077634103655583</v>
      </c>
      <c r="P2023" s="171">
        <v>2.8139397411481029</v>
      </c>
      <c r="Q2023" s="171">
        <v>3.792515224595169</v>
      </c>
      <c r="R2023" s="171">
        <v>5.0909359157468543</v>
      </c>
      <c r="S2023" s="171">
        <v>6.8113502782264517</v>
      </c>
      <c r="T2023" s="171">
        <v>9.0626566874453935</v>
      </c>
      <c r="U2023" s="172">
        <v>0.35368469631728661</v>
      </c>
    </row>
    <row r="2024" spans="1:21" x14ac:dyDescent="0.15">
      <c r="A2024" s="110" t="s">
        <v>103</v>
      </c>
      <c r="B2024" s="110" t="s">
        <v>141</v>
      </c>
      <c r="C2024" s="110" t="s">
        <v>511</v>
      </c>
      <c r="D2024" s="110" t="s">
        <v>511</v>
      </c>
      <c r="E2024" s="110" t="s">
        <v>2</v>
      </c>
      <c r="F2024" s="110" t="s">
        <v>2</v>
      </c>
      <c r="G2024" s="171">
        <v>16.021021090683082</v>
      </c>
      <c r="H2024" s="171">
        <v>43.49561882825212</v>
      </c>
      <c r="I2024" s="171">
        <v>54.375965513719407</v>
      </c>
      <c r="J2024" s="171">
        <v>54.248864846521357</v>
      </c>
      <c r="K2024" s="171">
        <v>56.863755647183837</v>
      </c>
      <c r="L2024" s="171">
        <v>67.633637147788164</v>
      </c>
      <c r="M2024" s="171">
        <v>68.544631139998486</v>
      </c>
      <c r="N2024" s="171">
        <v>92.909623213224393</v>
      </c>
      <c r="O2024" s="171">
        <v>121.8521297065416</v>
      </c>
      <c r="P2024" s="171">
        <v>158.4806962886521</v>
      </c>
      <c r="Q2024" s="171">
        <v>202.70448361734449</v>
      </c>
      <c r="R2024" s="171">
        <v>259.01691882159128</v>
      </c>
      <c r="S2024" s="171">
        <v>330.67076187671682</v>
      </c>
      <c r="T2024" s="171">
        <v>420.14120020134271</v>
      </c>
      <c r="U2024" s="172">
        <v>0.29565338073346359</v>
      </c>
    </row>
    <row r="2025" spans="1:21" x14ac:dyDescent="0.15">
      <c r="A2025" s="110" t="s">
        <v>103</v>
      </c>
      <c r="B2025" s="110" t="s">
        <v>21</v>
      </c>
      <c r="C2025" s="110" t="s">
        <v>511</v>
      </c>
      <c r="D2025" s="110" t="s">
        <v>511</v>
      </c>
      <c r="E2025" s="110" t="s">
        <v>2</v>
      </c>
      <c r="F2025" s="110" t="s">
        <v>2</v>
      </c>
      <c r="G2025" s="171">
        <v>2540.6792074876612</v>
      </c>
      <c r="H2025" s="171">
        <v>3993.899570816804</v>
      </c>
      <c r="I2025" s="171">
        <v>5570.6687922131368</v>
      </c>
      <c r="J2025" s="171">
        <v>8769.2187717783527</v>
      </c>
      <c r="K2025" s="171">
        <v>12111.002095575701</v>
      </c>
      <c r="L2025" s="171">
        <v>15204.14507296601</v>
      </c>
      <c r="M2025" s="171">
        <v>18637.996629141879</v>
      </c>
      <c r="N2025" s="171">
        <v>25576.866158027631</v>
      </c>
      <c r="O2025" s="171">
        <v>33441.525673063028</v>
      </c>
      <c r="P2025" s="171">
        <v>43140.379058438979</v>
      </c>
      <c r="Q2025" s="171">
        <v>55420.41332319098</v>
      </c>
      <c r="R2025" s="171">
        <v>70953.540992791954</v>
      </c>
      <c r="S2025" s="171">
        <v>90585.125519488414</v>
      </c>
      <c r="T2025" s="171">
        <v>115096.12842912191</v>
      </c>
      <c r="U2025" s="172">
        <v>0.29703483691202498</v>
      </c>
    </row>
    <row r="2026" spans="1:21" x14ac:dyDescent="0.15">
      <c r="A2026" s="110" t="s">
        <v>103</v>
      </c>
      <c r="B2026" s="110" t="s">
        <v>30</v>
      </c>
      <c r="C2026" s="110" t="s">
        <v>511</v>
      </c>
      <c r="D2026" s="110" t="s">
        <v>509</v>
      </c>
      <c r="E2026" s="110" t="s">
        <v>2</v>
      </c>
      <c r="F2026" s="110" t="s">
        <v>41</v>
      </c>
      <c r="G2026" s="171">
        <v>0</v>
      </c>
      <c r="H2026" s="171">
        <v>0</v>
      </c>
      <c r="I2026" s="171">
        <v>21.975414449450131</v>
      </c>
      <c r="J2026" s="171">
        <v>43.848096384191209</v>
      </c>
      <c r="K2026" s="171">
        <v>43.741350497833722</v>
      </c>
      <c r="L2026" s="171">
        <v>43.634604611476242</v>
      </c>
      <c r="M2026" s="171">
        <v>43.520400723808557</v>
      </c>
      <c r="N2026" s="171">
        <v>59.90618119064915</v>
      </c>
      <c r="O2026" s="171">
        <v>79.652369088850335</v>
      </c>
      <c r="P2026" s="171">
        <v>105.2972861291244</v>
      </c>
      <c r="Q2026" s="171">
        <v>138.5642649887192</v>
      </c>
      <c r="R2026" s="171">
        <v>181.6625524595523</v>
      </c>
      <c r="S2026" s="171">
        <v>237.43584092633151</v>
      </c>
      <c r="T2026" s="171">
        <v>308.73348838299091</v>
      </c>
      <c r="U2026" s="172">
        <v>0.32298779091101731</v>
      </c>
    </row>
    <row r="2027" spans="1:21" x14ac:dyDescent="0.15">
      <c r="A2027" s="110" t="s">
        <v>103</v>
      </c>
      <c r="B2027" s="110" t="s">
        <v>31</v>
      </c>
      <c r="C2027" s="110" t="s">
        <v>511</v>
      </c>
      <c r="D2027" s="110" t="s">
        <v>509</v>
      </c>
      <c r="E2027" s="110" t="s">
        <v>2</v>
      </c>
      <c r="F2027" s="110" t="s">
        <v>41</v>
      </c>
      <c r="G2027" s="171">
        <v>0</v>
      </c>
      <c r="H2027" s="171">
        <v>22.029790735540981</v>
      </c>
      <c r="I2027" s="171">
        <v>32.963121674175213</v>
      </c>
      <c r="J2027" s="171">
        <v>44.944298793795987</v>
      </c>
      <c r="K2027" s="171">
        <v>50.302553072508793</v>
      </c>
      <c r="L2027" s="171">
        <v>55.634120879632214</v>
      </c>
      <c r="M2027" s="171">
        <v>55.488510922855923</v>
      </c>
      <c r="N2027" s="171">
        <v>76.380381018077671</v>
      </c>
      <c r="O2027" s="171">
        <v>101.55677058828419</v>
      </c>
      <c r="P2027" s="171">
        <v>134.25403981463359</v>
      </c>
      <c r="Q2027" s="171">
        <v>176.66943786061691</v>
      </c>
      <c r="R2027" s="171">
        <v>231.61975438592921</v>
      </c>
      <c r="S2027" s="171">
        <v>302.73069718107268</v>
      </c>
      <c r="T2027" s="171">
        <v>393.63519768831338</v>
      </c>
      <c r="U2027" s="172">
        <v>0.32298779091101731</v>
      </c>
    </row>
    <row r="2028" spans="1:21" x14ac:dyDescent="0.15">
      <c r="A2028" s="110" t="s">
        <v>103</v>
      </c>
      <c r="B2028" s="110" t="s">
        <v>38</v>
      </c>
      <c r="C2028" s="110" t="s">
        <v>511</v>
      </c>
      <c r="D2028" s="110" t="s">
        <v>511</v>
      </c>
      <c r="E2028" s="110" t="s">
        <v>2</v>
      </c>
      <c r="F2028" s="110" t="s">
        <v>2</v>
      </c>
      <c r="G2028" s="171">
        <v>331.2625053244775</v>
      </c>
      <c r="H2028" s="171">
        <v>418.56602397527871</v>
      </c>
      <c r="I2028" s="171">
        <v>98.88936502252561</v>
      </c>
      <c r="J2028" s="171">
        <v>223.6252915593752</v>
      </c>
      <c r="K2028" s="171">
        <v>244.95156278786891</v>
      </c>
      <c r="L2028" s="171">
        <v>441.80037169119691</v>
      </c>
      <c r="M2028" s="171">
        <v>658.24606094760452</v>
      </c>
      <c r="N2028" s="171">
        <v>904.43076634041051</v>
      </c>
      <c r="O2028" s="171">
        <v>1180.720567168122</v>
      </c>
      <c r="P2028" s="171">
        <v>1522.568463432943</v>
      </c>
      <c r="Q2028" s="171">
        <v>1955.1420501333109</v>
      </c>
      <c r="R2028" s="171">
        <v>2502.0056338419949</v>
      </c>
      <c r="S2028" s="171">
        <v>3192.7968938839699</v>
      </c>
      <c r="T2028" s="171">
        <v>4054.982011711862</v>
      </c>
      <c r="U2028" s="172">
        <v>0.29658231818670239</v>
      </c>
    </row>
    <row r="2029" spans="1:21" x14ac:dyDescent="0.15">
      <c r="A2029" s="110" t="s">
        <v>103</v>
      </c>
      <c r="B2029" s="110" t="s">
        <v>142</v>
      </c>
      <c r="C2029" s="110" t="s">
        <v>511</v>
      </c>
      <c r="D2029" s="110" t="s">
        <v>511</v>
      </c>
      <c r="E2029" s="110" t="s">
        <v>2</v>
      </c>
      <c r="F2029" s="110" t="s">
        <v>2</v>
      </c>
      <c r="G2029" s="171">
        <v>16.563125266223871</v>
      </c>
      <c r="H2029" s="171">
        <v>22.49241634098734</v>
      </c>
      <c r="I2029" s="171">
        <v>30.17663912198493</v>
      </c>
      <c r="J2029" s="171">
        <v>43.522524268538596</v>
      </c>
      <c r="K2029" s="171">
        <v>60.253710310765953</v>
      </c>
      <c r="L2029" s="171">
        <v>65.451906917214359</v>
      </c>
      <c r="M2029" s="171">
        <v>87.040801447617127</v>
      </c>
      <c r="N2029" s="171">
        <v>119.5248761422334</v>
      </c>
      <c r="O2029" s="171">
        <v>156.89020865753241</v>
      </c>
      <c r="P2029" s="171">
        <v>204.05009144469119</v>
      </c>
      <c r="Q2029" s="171">
        <v>264.62364882989982</v>
      </c>
      <c r="R2029" s="171">
        <v>342.41306246308108</v>
      </c>
      <c r="S2029" s="171">
        <v>442.1982645796254</v>
      </c>
      <c r="T2029" s="171">
        <v>568.25034604934876</v>
      </c>
      <c r="U2029" s="172">
        <v>0.3073817068858482</v>
      </c>
    </row>
    <row r="2030" spans="1:21" x14ac:dyDescent="0.15">
      <c r="A2030" s="110" t="s">
        <v>103</v>
      </c>
      <c r="B2030" s="110" t="s">
        <v>143</v>
      </c>
      <c r="C2030" s="110" t="s">
        <v>511</v>
      </c>
      <c r="D2030" s="110" t="s">
        <v>511</v>
      </c>
      <c r="E2030" s="110" t="s">
        <v>2</v>
      </c>
      <c r="F2030" s="110" t="s">
        <v>2</v>
      </c>
      <c r="G2030" s="171">
        <v>0</v>
      </c>
      <c r="H2030" s="171">
        <v>0</v>
      </c>
      <c r="I2030" s="171">
        <v>0</v>
      </c>
      <c r="J2030" s="171">
        <v>0</v>
      </c>
      <c r="K2030" s="171">
        <v>5.4676688122292152</v>
      </c>
      <c r="L2030" s="171">
        <v>10.90865115286906</v>
      </c>
      <c r="M2030" s="171">
        <v>10.880100180952139</v>
      </c>
      <c r="N2030" s="171">
        <v>15.1258439136473</v>
      </c>
      <c r="O2030" s="171">
        <v>20.034223195088</v>
      </c>
      <c r="P2030" s="171">
        <v>26.20174615905929</v>
      </c>
      <c r="Q2030" s="171">
        <v>34.163433785616952</v>
      </c>
      <c r="R2030" s="171">
        <v>44.327324738330617</v>
      </c>
      <c r="S2030" s="171">
        <v>57.369655339686332</v>
      </c>
      <c r="T2030" s="171">
        <v>73.881328931055307</v>
      </c>
      <c r="U2030" s="172">
        <v>0.31474980452703272</v>
      </c>
    </row>
    <row r="2031" spans="1:21" x14ac:dyDescent="0.15">
      <c r="A2031" s="110" t="s">
        <v>103</v>
      </c>
      <c r="B2031" s="110" t="s">
        <v>113</v>
      </c>
      <c r="C2031" s="110" t="s">
        <v>511</v>
      </c>
      <c r="D2031" s="110" t="s">
        <v>509</v>
      </c>
      <c r="E2031" s="110" t="s">
        <v>2</v>
      </c>
      <c r="F2031" s="110" t="s">
        <v>41</v>
      </c>
      <c r="G2031" s="171">
        <v>0</v>
      </c>
      <c r="H2031" s="171">
        <v>11.014895367770491</v>
      </c>
      <c r="I2031" s="171">
        <v>10.987707224725071</v>
      </c>
      <c r="J2031" s="171">
        <v>32.88607228814341</v>
      </c>
      <c r="K2031" s="171">
        <v>32.806012873375288</v>
      </c>
      <c r="L2031" s="171">
        <v>32.725953458607179</v>
      </c>
      <c r="M2031" s="171">
        <v>32.640300542856423</v>
      </c>
      <c r="N2031" s="171">
        <v>44.929635892986852</v>
      </c>
      <c r="O2031" s="171">
        <v>59.739276816637741</v>
      </c>
      <c r="P2031" s="171">
        <v>78.972964596843269</v>
      </c>
      <c r="Q2031" s="171">
        <v>103.92319874153939</v>
      </c>
      <c r="R2031" s="171">
        <v>136.24691434466419</v>
      </c>
      <c r="S2031" s="171">
        <v>178.07688069474861</v>
      </c>
      <c r="T2031" s="171">
        <v>231.5501162872431</v>
      </c>
      <c r="U2031" s="172">
        <v>0.32298779091101731</v>
      </c>
    </row>
    <row r="2032" spans="1:21" x14ac:dyDescent="0.15">
      <c r="A2032" s="110" t="s">
        <v>103</v>
      </c>
      <c r="B2032" s="110" t="s">
        <v>116</v>
      </c>
      <c r="C2032" s="110" t="s">
        <v>511</v>
      </c>
      <c r="D2032" s="110" t="s">
        <v>511</v>
      </c>
      <c r="E2032" s="110" t="s">
        <v>2</v>
      </c>
      <c r="F2032" s="110" t="s">
        <v>2</v>
      </c>
      <c r="G2032" s="171">
        <v>1010.3506412396561</v>
      </c>
      <c r="H2032" s="171">
        <v>1707.3087820044259</v>
      </c>
      <c r="I2032" s="171">
        <v>2572.222261308139</v>
      </c>
      <c r="J2032" s="171">
        <v>4354.5544519140294</v>
      </c>
      <c r="K2032" s="171">
        <v>5871.0150779316918</v>
      </c>
      <c r="L2032" s="171">
        <v>7785.0441159919937</v>
      </c>
      <c r="M2032" s="171">
        <v>10497.37608176797</v>
      </c>
      <c r="N2032" s="171">
        <v>14391.658926002499</v>
      </c>
      <c r="O2032" s="171">
        <v>18733.485722774829</v>
      </c>
      <c r="P2032" s="171">
        <v>24155.934958707508</v>
      </c>
      <c r="Q2032" s="171">
        <v>31017.955965957561</v>
      </c>
      <c r="R2032" s="171">
        <v>39692.778532146804</v>
      </c>
      <c r="S2032" s="171">
        <v>50649.4011349188</v>
      </c>
      <c r="T2032" s="171">
        <v>64327.165897708357</v>
      </c>
      <c r="U2032" s="172">
        <v>0.29560728158886712</v>
      </c>
    </row>
    <row r="2033" spans="1:21" x14ac:dyDescent="0.15">
      <c r="A2033" s="110" t="s">
        <v>103</v>
      </c>
      <c r="B2033" s="110" t="s">
        <v>472</v>
      </c>
      <c r="C2033" s="110" t="s">
        <v>511</v>
      </c>
      <c r="D2033" s="110" t="s">
        <v>511</v>
      </c>
      <c r="E2033" s="110" t="s">
        <v>2</v>
      </c>
      <c r="F2033" s="110" t="s">
        <v>2</v>
      </c>
      <c r="G2033" s="171">
        <v>3.483777347662421</v>
      </c>
      <c r="H2033" s="171">
        <v>34.146175640088529</v>
      </c>
      <c r="I2033" s="171">
        <v>34.061892396647707</v>
      </c>
      <c r="J2033" s="171">
        <v>65.77214457628682</v>
      </c>
      <c r="K2033" s="171">
        <v>71.079694558979796</v>
      </c>
      <c r="L2033" s="171">
        <v>114.54083710512511</v>
      </c>
      <c r="M2033" s="171">
        <v>119.68110199047361</v>
      </c>
      <c r="N2033" s="171">
        <v>164.44195751643829</v>
      </c>
      <c r="O2033" s="171">
        <v>214.67646675784039</v>
      </c>
      <c r="P2033" s="171">
        <v>276.83062971508048</v>
      </c>
      <c r="Q2033" s="171">
        <v>355.48037275151103</v>
      </c>
      <c r="R2033" s="171">
        <v>454.91011524399897</v>
      </c>
      <c r="S2033" s="171">
        <v>580.50852616072177</v>
      </c>
      <c r="T2033" s="171">
        <v>737.26945667488371</v>
      </c>
      <c r="U2033" s="172">
        <v>0.29658231818670239</v>
      </c>
    </row>
    <row r="2034" spans="1:21" x14ac:dyDescent="0.15">
      <c r="A2034" s="110" t="s">
        <v>103</v>
      </c>
      <c r="B2034" s="110" t="s">
        <v>80</v>
      </c>
      <c r="C2034" s="110" t="s">
        <v>511</v>
      </c>
      <c r="D2034" s="110" t="s">
        <v>511</v>
      </c>
      <c r="E2034" s="110" t="s">
        <v>2</v>
      </c>
      <c r="F2034" s="110" t="s">
        <v>2</v>
      </c>
      <c r="G2034" s="171">
        <v>0.20869537835442081</v>
      </c>
      <c r="H2034" s="171">
        <v>0.45271219961536729</v>
      </c>
      <c r="I2034" s="171">
        <v>0.45159476693620032</v>
      </c>
      <c r="J2034" s="171">
        <v>1.5467415999523451</v>
      </c>
      <c r="K2034" s="171">
        <v>1.543019880161582</v>
      </c>
      <c r="L2034" s="171">
        <v>2.181730230573812</v>
      </c>
      <c r="M2034" s="171">
        <v>2.1760200361904278</v>
      </c>
      <c r="N2034" s="171">
        <v>2.9898537730261512</v>
      </c>
      <c r="O2034" s="171">
        <v>3.9032084865061898</v>
      </c>
      <c r="P2034" s="171">
        <v>5.0332841766378271</v>
      </c>
      <c r="Q2034" s="171">
        <v>6.4632795045729283</v>
      </c>
      <c r="R2034" s="171">
        <v>8.2710930044363487</v>
      </c>
      <c r="S2034" s="171">
        <v>10.55470047564949</v>
      </c>
      <c r="T2034" s="171">
        <v>13.404899212270619</v>
      </c>
      <c r="U2034" s="172">
        <v>0.29658231818670239</v>
      </c>
    </row>
    <row r="2035" spans="1:21" x14ac:dyDescent="0.15">
      <c r="A2035" s="110" t="s">
        <v>103</v>
      </c>
      <c r="B2035" s="110" t="s">
        <v>81</v>
      </c>
      <c r="C2035" s="110" t="s">
        <v>511</v>
      </c>
      <c r="D2035" s="110" t="s">
        <v>509</v>
      </c>
      <c r="E2035" s="110" t="s">
        <v>2</v>
      </c>
      <c r="F2035" s="110" t="s">
        <v>41</v>
      </c>
      <c r="G2035" s="171">
        <v>0</v>
      </c>
      <c r="H2035" s="171">
        <v>0</v>
      </c>
      <c r="I2035" s="171">
        <v>0</v>
      </c>
      <c r="J2035" s="171">
        <v>10.9620240960478</v>
      </c>
      <c r="K2035" s="171">
        <v>16.403006436687651</v>
      </c>
      <c r="L2035" s="171">
        <v>21.817302305738121</v>
      </c>
      <c r="M2035" s="171">
        <v>21.760200361904278</v>
      </c>
      <c r="N2035" s="171">
        <v>29.953090595324571</v>
      </c>
      <c r="O2035" s="171">
        <v>39.826184544425161</v>
      </c>
      <c r="P2035" s="171">
        <v>52.648643064562172</v>
      </c>
      <c r="Q2035" s="171">
        <v>69.282132494359573</v>
      </c>
      <c r="R2035" s="171">
        <v>90.831276229776122</v>
      </c>
      <c r="S2035" s="171">
        <v>118.7179204631657</v>
      </c>
      <c r="T2035" s="171">
        <v>154.3667441914954</v>
      </c>
      <c r="U2035" s="172">
        <v>0.32298779091101698</v>
      </c>
    </row>
    <row r="2036" spans="1:21" x14ac:dyDescent="0.15">
      <c r="A2036" s="110" t="s">
        <v>103</v>
      </c>
      <c r="B2036" s="110" t="s">
        <v>100</v>
      </c>
      <c r="C2036" s="110" t="s">
        <v>511</v>
      </c>
      <c r="D2036" s="110" t="s">
        <v>44</v>
      </c>
      <c r="E2036" s="110" t="s">
        <v>2</v>
      </c>
      <c r="F2036" s="110" t="s">
        <v>44</v>
      </c>
      <c r="G2036" s="171">
        <v>388.68133958072019</v>
      </c>
      <c r="H2036" s="171">
        <v>594.80434985960665</v>
      </c>
      <c r="I2036" s="171">
        <v>769.13950573075476</v>
      </c>
      <c r="J2036" s="171">
        <v>1731.9998071755531</v>
      </c>
      <c r="K2036" s="171">
        <v>1804.330708035641</v>
      </c>
      <c r="L2036" s="171">
        <v>2399.9032536311929</v>
      </c>
      <c r="M2036" s="171">
        <v>2828.826047047557</v>
      </c>
      <c r="N2036" s="171">
        <v>3784.9580491069319</v>
      </c>
      <c r="O2036" s="171">
        <v>5032.803778195359</v>
      </c>
      <c r="P2036" s="171">
        <v>6395.0110043140157</v>
      </c>
      <c r="Q2036" s="171">
        <v>8008.3555446189748</v>
      </c>
      <c r="R2036" s="171">
        <v>9997.4383904273527</v>
      </c>
      <c r="S2036" s="171">
        <v>12448.551663140321</v>
      </c>
      <c r="T2036" s="171">
        <v>15433.710194410651</v>
      </c>
      <c r="U2036" s="172">
        <v>0.27428420458336911</v>
      </c>
    </row>
    <row r="2037" spans="1:21" x14ac:dyDescent="0.15">
      <c r="A2037" s="110" t="s">
        <v>238</v>
      </c>
      <c r="B2037" s="110" t="s">
        <v>153</v>
      </c>
      <c r="C2037" s="110" t="s">
        <v>42</v>
      </c>
      <c r="D2037" s="110" t="s">
        <v>515</v>
      </c>
      <c r="E2037" s="110" t="s">
        <v>42</v>
      </c>
      <c r="F2037" s="110" t="s">
        <v>18</v>
      </c>
      <c r="G2037" s="171">
        <v>11.042083510815919</v>
      </c>
      <c r="H2037" s="171">
        <v>11.014895367770491</v>
      </c>
      <c r="I2037" s="171">
        <v>10.987707224725071</v>
      </c>
      <c r="J2037" s="171">
        <v>10.9620240960478</v>
      </c>
      <c r="K2037" s="171">
        <v>16.403006436687651</v>
      </c>
      <c r="L2037" s="171">
        <v>16.36297672930359</v>
      </c>
      <c r="M2037" s="171">
        <v>32.640300542856423</v>
      </c>
      <c r="N2037" s="171">
        <v>47.107532111279582</v>
      </c>
      <c r="O2037" s="171">
        <v>67.626668442013099</v>
      </c>
      <c r="P2037" s="171">
        <v>96.628123884483671</v>
      </c>
      <c r="Q2037" s="171">
        <v>137.45854243052929</v>
      </c>
      <c r="R2037" s="171">
        <v>194.76464529866431</v>
      </c>
      <c r="S2037" s="171">
        <v>268.80831126834892</v>
      </c>
      <c r="T2037" s="171">
        <v>358.50738365674351</v>
      </c>
      <c r="U2037" s="172">
        <v>0.40824334631437659</v>
      </c>
    </row>
    <row r="2038" spans="1:21" x14ac:dyDescent="0.15">
      <c r="A2038" s="110" t="s">
        <v>238</v>
      </c>
      <c r="B2038" s="110" t="s">
        <v>30</v>
      </c>
      <c r="C2038" s="110" t="s">
        <v>42</v>
      </c>
      <c r="D2038" s="110" t="s">
        <v>509</v>
      </c>
      <c r="E2038" s="110" t="s">
        <v>42</v>
      </c>
      <c r="F2038" s="110" t="s">
        <v>41</v>
      </c>
      <c r="G2038" s="171">
        <v>11.381500000000001</v>
      </c>
      <c r="H2038" s="171">
        <v>16.522343051655739</v>
      </c>
      <c r="I2038" s="171">
        <v>21.959581471081972</v>
      </c>
      <c r="J2038" s="171">
        <v>32.865821692273791</v>
      </c>
      <c r="K2038" s="171">
        <v>43.741350497833722</v>
      </c>
      <c r="L2038" s="171">
        <v>49.088930187910769</v>
      </c>
      <c r="M2038" s="171">
        <v>59.840550995236782</v>
      </c>
      <c r="N2038" s="171">
        <v>81.657037568618279</v>
      </c>
      <c r="O2038" s="171">
        <v>110.92874623418039</v>
      </c>
      <c r="P2038" s="171">
        <v>145.4195907959639</v>
      </c>
      <c r="Q2038" s="171">
        <v>186.23512718438329</v>
      </c>
      <c r="R2038" s="171">
        <v>237.70869359808651</v>
      </c>
      <c r="S2038" s="171">
        <v>302.4714101017297</v>
      </c>
      <c r="T2038" s="171">
        <v>383.08837240908861</v>
      </c>
      <c r="U2038" s="172">
        <v>0.30372561398728259</v>
      </c>
    </row>
    <row r="2039" spans="1:21" x14ac:dyDescent="0.15">
      <c r="A2039" s="110" t="s">
        <v>238</v>
      </c>
      <c r="B2039" s="110" t="s">
        <v>37</v>
      </c>
      <c r="C2039" s="110" t="s">
        <v>42</v>
      </c>
      <c r="D2039" s="110" t="s">
        <v>509</v>
      </c>
      <c r="E2039" s="110" t="s">
        <v>42</v>
      </c>
      <c r="F2039" s="110" t="s">
        <v>41</v>
      </c>
      <c r="G2039" s="171">
        <v>11.05</v>
      </c>
      <c r="H2039" s="171">
        <v>11.014895367770491</v>
      </c>
      <c r="I2039" s="171">
        <v>10.979790735540989</v>
      </c>
      <c r="J2039" s="171">
        <v>10.9552738974246</v>
      </c>
      <c r="K2039" s="171">
        <v>16.403006436687651</v>
      </c>
      <c r="L2039" s="171">
        <v>16.36297672930359</v>
      </c>
      <c r="M2039" s="171">
        <v>21.760200361904278</v>
      </c>
      <c r="N2039" s="171">
        <v>29.69346820677028</v>
      </c>
      <c r="O2039" s="171">
        <v>40.33772590333831</v>
      </c>
      <c r="P2039" s="171">
        <v>52.879851198532343</v>
      </c>
      <c r="Q2039" s="171">
        <v>67.721864430684874</v>
      </c>
      <c r="R2039" s="171">
        <v>86.439524944758745</v>
      </c>
      <c r="S2039" s="171">
        <v>109.9896036733563</v>
      </c>
      <c r="T2039" s="171">
        <v>139.30486269421411</v>
      </c>
      <c r="U2039" s="172">
        <v>0.30372561398728259</v>
      </c>
    </row>
    <row r="2040" spans="1:21" x14ac:dyDescent="0.15">
      <c r="A2040" s="110" t="s">
        <v>238</v>
      </c>
      <c r="B2040" s="110" t="s">
        <v>130</v>
      </c>
      <c r="C2040" s="110" t="s">
        <v>42</v>
      </c>
      <c r="D2040" s="110" t="s">
        <v>42</v>
      </c>
      <c r="E2040" s="110" t="s">
        <v>42</v>
      </c>
      <c r="F2040" s="110" t="s">
        <v>42</v>
      </c>
      <c r="G2040" s="171">
        <v>11.05</v>
      </c>
      <c r="H2040" s="171">
        <v>22.029790735540981</v>
      </c>
      <c r="I2040" s="171">
        <v>21.959581471081972</v>
      </c>
      <c r="J2040" s="171">
        <v>32.865821692273791</v>
      </c>
      <c r="K2040" s="171">
        <v>43.741350497833722</v>
      </c>
      <c r="L2040" s="171">
        <v>163.62976729303591</v>
      </c>
      <c r="M2040" s="171">
        <v>315.52290524761207</v>
      </c>
      <c r="N2040" s="171">
        <v>439.28816711162187</v>
      </c>
      <c r="O2040" s="171">
        <v>608.35351757731451</v>
      </c>
      <c r="P2040" s="171">
        <v>838.73703311252018</v>
      </c>
      <c r="Q2040" s="171">
        <v>1152.0531410315541</v>
      </c>
      <c r="R2040" s="171">
        <v>1577.3235630096119</v>
      </c>
      <c r="S2040" s="171">
        <v>2139.1061016525691</v>
      </c>
      <c r="T2040" s="171">
        <v>2822.335774778318</v>
      </c>
      <c r="U2040" s="172">
        <v>0.36753888514979288</v>
      </c>
    </row>
    <row r="2041" spans="1:21" x14ac:dyDescent="0.15">
      <c r="A2041" s="110" t="s">
        <v>238</v>
      </c>
      <c r="B2041" s="110" t="s">
        <v>115</v>
      </c>
      <c r="C2041" s="110" t="s">
        <v>42</v>
      </c>
      <c r="D2041" s="110" t="s">
        <v>42</v>
      </c>
      <c r="E2041" s="110" t="s">
        <v>42</v>
      </c>
      <c r="F2041" s="110" t="s">
        <v>42</v>
      </c>
      <c r="G2041" s="171">
        <v>0</v>
      </c>
      <c r="H2041" s="171">
        <v>0</v>
      </c>
      <c r="I2041" s="171">
        <v>10.979790735540989</v>
      </c>
      <c r="J2041" s="171">
        <v>5.4776369487122976</v>
      </c>
      <c r="K2041" s="171">
        <v>5.4676688122292152</v>
      </c>
      <c r="L2041" s="171">
        <v>7.6360558070083417</v>
      </c>
      <c r="M2041" s="171">
        <v>10.880100180952139</v>
      </c>
      <c r="N2041" s="171">
        <v>15.274622403572501</v>
      </c>
      <c r="O2041" s="171">
        <v>21.339045768414689</v>
      </c>
      <c r="P2041" s="171">
        <v>29.682029825678089</v>
      </c>
      <c r="Q2041" s="171">
        <v>41.118965458127938</v>
      </c>
      <c r="R2041" s="171">
        <v>56.753753065927803</v>
      </c>
      <c r="S2041" s="171">
        <v>78.067806919018963</v>
      </c>
      <c r="T2041" s="171">
        <v>104.4531642324667</v>
      </c>
      <c r="U2041" s="172">
        <v>0.38142387649610948</v>
      </c>
    </row>
    <row r="2042" spans="1:21" x14ac:dyDescent="0.15">
      <c r="A2042" s="110" t="s">
        <v>238</v>
      </c>
      <c r="B2042" s="110" t="s">
        <v>140</v>
      </c>
      <c r="C2042" s="110" t="s">
        <v>42</v>
      </c>
      <c r="D2042" s="110" t="s">
        <v>42</v>
      </c>
      <c r="E2042" s="110" t="s">
        <v>42</v>
      </c>
      <c r="F2042" s="110" t="s">
        <v>42</v>
      </c>
      <c r="G2042" s="171">
        <v>11.05</v>
      </c>
      <c r="H2042" s="171">
        <v>11.014895367770491</v>
      </c>
      <c r="I2042" s="171">
        <v>10.979790735540989</v>
      </c>
      <c r="J2042" s="171">
        <v>32.865821692273791</v>
      </c>
      <c r="K2042" s="171">
        <v>32.806012873375288</v>
      </c>
      <c r="L2042" s="171">
        <v>38.180279035041707</v>
      </c>
      <c r="M2042" s="171">
        <v>43.520400723808557</v>
      </c>
      <c r="N2042" s="171">
        <v>61.09848961429001</v>
      </c>
      <c r="O2042" s="171">
        <v>85.356183073658769</v>
      </c>
      <c r="P2042" s="171">
        <v>118.7281193027123</v>
      </c>
      <c r="Q2042" s="171">
        <v>164.47586183251181</v>
      </c>
      <c r="R2042" s="171">
        <v>227.01501226371121</v>
      </c>
      <c r="S2042" s="171">
        <v>312.27122767607591</v>
      </c>
      <c r="T2042" s="171">
        <v>417.81265692986699</v>
      </c>
      <c r="U2042" s="172">
        <v>0.38142387649610948</v>
      </c>
    </row>
    <row r="2043" spans="1:21" x14ac:dyDescent="0.15">
      <c r="A2043" s="110" t="s">
        <v>238</v>
      </c>
      <c r="B2043" s="110" t="s">
        <v>81</v>
      </c>
      <c r="C2043" s="110" t="s">
        <v>42</v>
      </c>
      <c r="D2043" s="110" t="s">
        <v>509</v>
      </c>
      <c r="E2043" s="110" t="s">
        <v>42</v>
      </c>
      <c r="F2043" s="110" t="s">
        <v>41</v>
      </c>
      <c r="G2043" s="171">
        <v>11.05</v>
      </c>
      <c r="H2043" s="171">
        <v>22.029790735540981</v>
      </c>
      <c r="I2043" s="171">
        <v>21.959581471081972</v>
      </c>
      <c r="J2043" s="171">
        <v>21.91054779484919</v>
      </c>
      <c r="K2043" s="171">
        <v>27.338344061146081</v>
      </c>
      <c r="L2043" s="171">
        <v>32.725953458607179</v>
      </c>
      <c r="M2043" s="171">
        <v>38.080350633332493</v>
      </c>
      <c r="N2043" s="171">
        <v>51.963569361847988</v>
      </c>
      <c r="O2043" s="171">
        <v>70.591020330842042</v>
      </c>
      <c r="P2043" s="171">
        <v>92.539739597431577</v>
      </c>
      <c r="Q2043" s="171">
        <v>118.5132627536985</v>
      </c>
      <c r="R2043" s="171">
        <v>151.2691686533278</v>
      </c>
      <c r="S2043" s="171">
        <v>192.4818064283734</v>
      </c>
      <c r="T2043" s="171">
        <v>243.78350971487461</v>
      </c>
      <c r="U2043" s="172">
        <v>0.30372561398728237</v>
      </c>
    </row>
    <row r="2044" spans="1:21" x14ac:dyDescent="0.15">
      <c r="A2044" s="110" t="s">
        <v>239</v>
      </c>
      <c r="B2044" s="110" t="s">
        <v>159</v>
      </c>
      <c r="C2044" s="110" t="s">
        <v>515</v>
      </c>
      <c r="D2044" s="110" t="s">
        <v>515</v>
      </c>
      <c r="E2044" s="110" t="s">
        <v>18</v>
      </c>
      <c r="F2044" s="110" t="s">
        <v>18</v>
      </c>
      <c r="G2044" s="171">
        <v>0</v>
      </c>
      <c r="H2044" s="171">
        <v>0.68292351280177055</v>
      </c>
      <c r="I2044" s="171">
        <v>0</v>
      </c>
      <c r="J2044" s="171">
        <v>1.09620240960478</v>
      </c>
      <c r="K2044" s="171">
        <v>1.093533762445843</v>
      </c>
      <c r="L2044" s="171">
        <v>1.090865115286906</v>
      </c>
      <c r="M2044" s="171">
        <v>2</v>
      </c>
      <c r="N2044" s="171">
        <v>3.8056619186992879</v>
      </c>
      <c r="O2044" s="171">
        <v>5.1064219078030524</v>
      </c>
      <c r="P2044" s="171">
        <v>6.7759090955208379</v>
      </c>
      <c r="Q2044" s="171">
        <v>8.8977358046596322</v>
      </c>
      <c r="R2044" s="171">
        <v>11.56485791080234</v>
      </c>
      <c r="S2044" s="171">
        <v>14.89296610690031</v>
      </c>
      <c r="T2044" s="171">
        <v>18.998324137704639</v>
      </c>
      <c r="U2044" s="172">
        <v>0.37933364010714299</v>
      </c>
    </row>
    <row r="2045" spans="1:21" x14ac:dyDescent="0.15">
      <c r="A2045" s="110" t="s">
        <v>239</v>
      </c>
      <c r="B2045" s="110" t="s">
        <v>179</v>
      </c>
      <c r="C2045" s="110" t="s">
        <v>515</v>
      </c>
      <c r="D2045" s="110" t="s">
        <v>515</v>
      </c>
      <c r="E2045" s="110" t="s">
        <v>18</v>
      </c>
      <c r="F2045" s="110" t="s">
        <v>18</v>
      </c>
      <c r="G2045" s="171">
        <v>26.5010004259582</v>
      </c>
      <c r="H2045" s="171">
        <v>26.435748882649179</v>
      </c>
      <c r="I2045" s="171">
        <v>10.987707224725071</v>
      </c>
      <c r="J2045" s="171">
        <v>32.88607228814341</v>
      </c>
      <c r="K2045" s="171">
        <v>32.806012873375288</v>
      </c>
      <c r="L2045" s="171">
        <v>185.44706959877399</v>
      </c>
      <c r="M2045" s="171">
        <v>109.8890118276166</v>
      </c>
      <c r="N2045" s="171">
        <v>165.82711069338069</v>
      </c>
      <c r="O2045" s="171">
        <v>249.80220458140889</v>
      </c>
      <c r="P2045" s="171">
        <v>373.75593795697648</v>
      </c>
      <c r="Q2045" s="171">
        <v>552.35654233275795</v>
      </c>
      <c r="R2045" s="171">
        <v>787.93293197316518</v>
      </c>
      <c r="S2045" s="171">
        <v>1096.951333678091</v>
      </c>
      <c r="T2045" s="171">
        <v>1517.9135254818509</v>
      </c>
      <c r="U2045" s="172">
        <v>0.4551205232322173</v>
      </c>
    </row>
    <row r="2046" spans="1:21" x14ac:dyDescent="0.15">
      <c r="A2046" s="110" t="s">
        <v>239</v>
      </c>
      <c r="B2046" s="110" t="s">
        <v>210</v>
      </c>
      <c r="C2046" s="110" t="s">
        <v>515</v>
      </c>
      <c r="D2046" s="110" t="s">
        <v>515</v>
      </c>
      <c r="E2046" s="110" t="s">
        <v>18</v>
      </c>
      <c r="F2046" s="110" t="s">
        <v>18</v>
      </c>
      <c r="G2046" s="171">
        <v>0.96430458883529335</v>
      </c>
      <c r="H2046" s="171">
        <v>3.375723841942623</v>
      </c>
      <c r="I2046" s="171">
        <v>3.9183121674175201</v>
      </c>
      <c r="J2046" s="171">
        <v>5.0068096384191207</v>
      </c>
      <c r="K2046" s="171">
        <v>1.2</v>
      </c>
      <c r="L2046" s="171">
        <v>1.2</v>
      </c>
      <c r="M2046" s="171">
        <v>12.880100180952139</v>
      </c>
      <c r="N2046" s="171">
        <v>19.252234105655191</v>
      </c>
      <c r="O2046" s="171">
        <v>28.57236626104244</v>
      </c>
      <c r="P2046" s="171">
        <v>42.221634355224303</v>
      </c>
      <c r="Q2046" s="171">
        <v>62.223142530399549</v>
      </c>
      <c r="R2046" s="171">
        <v>88.933325577145794</v>
      </c>
      <c r="S2046" s="171">
        <v>123.7710123433872</v>
      </c>
      <c r="T2046" s="171">
        <v>171.24572303948821</v>
      </c>
      <c r="U2046" s="172">
        <v>0.44720029306128167</v>
      </c>
    </row>
    <row r="2047" spans="1:21" x14ac:dyDescent="0.15">
      <c r="A2047" s="110" t="s">
        <v>239</v>
      </c>
      <c r="B2047" s="110" t="s">
        <v>219</v>
      </c>
      <c r="C2047" s="110" t="s">
        <v>515</v>
      </c>
      <c r="D2047" s="110" t="s">
        <v>515</v>
      </c>
      <c r="E2047" s="110" t="s">
        <v>18</v>
      </c>
      <c r="F2047" s="110" t="s">
        <v>18</v>
      </c>
      <c r="G2047" s="171">
        <v>2.0096591989684969</v>
      </c>
      <c r="H2047" s="171">
        <v>0</v>
      </c>
      <c r="I2047" s="171">
        <v>8.196829589644901</v>
      </c>
      <c r="J2047" s="171">
        <v>8.7257711804540499</v>
      </c>
      <c r="K2047" s="171">
        <v>9.7980625115147557</v>
      </c>
      <c r="L2047" s="171">
        <v>9.7741514329706796</v>
      </c>
      <c r="M2047" s="171">
        <v>21.760200361904278</v>
      </c>
      <c r="N2047" s="171">
        <v>31.75428267316552</v>
      </c>
      <c r="O2047" s="171">
        <v>45.901348207826189</v>
      </c>
      <c r="P2047" s="171">
        <v>66.124533253995608</v>
      </c>
      <c r="Q2047" s="171">
        <v>94.555387618717944</v>
      </c>
      <c r="R2047" s="171">
        <v>131.3830185281781</v>
      </c>
      <c r="S2047" s="171">
        <v>177.4518169862998</v>
      </c>
      <c r="T2047" s="171">
        <v>238.32507092555969</v>
      </c>
      <c r="U2047" s="172">
        <v>0.40767039603114757</v>
      </c>
    </row>
    <row r="2048" spans="1:21" x14ac:dyDescent="0.15">
      <c r="A2048" s="110" t="s">
        <v>239</v>
      </c>
      <c r="B2048" s="110" t="s">
        <v>33</v>
      </c>
      <c r="C2048" s="110" t="s">
        <v>515</v>
      </c>
      <c r="D2048" s="110" t="s">
        <v>515</v>
      </c>
      <c r="E2048" s="110" t="s">
        <v>18</v>
      </c>
      <c r="F2048" s="110" t="s">
        <v>18</v>
      </c>
      <c r="G2048" s="171">
        <v>20.690986780907931</v>
      </c>
      <c r="H2048" s="171">
        <v>7.498599178099119</v>
      </c>
      <c r="I2048" s="171">
        <v>66.328489203855909</v>
      </c>
      <c r="J2048" s="171">
        <v>84.860770368488943</v>
      </c>
      <c r="K2048" s="171">
        <v>99.744461430665893</v>
      </c>
      <c r="L2048" s="171">
        <v>118.8788843579031</v>
      </c>
      <c r="M2048" s="171">
        <v>194.7102728383195</v>
      </c>
      <c r="N2048" s="171">
        <v>279.72372960870422</v>
      </c>
      <c r="O2048" s="171">
        <v>394.35494554873588</v>
      </c>
      <c r="P2048" s="171">
        <v>552.8444824045157</v>
      </c>
      <c r="Q2048" s="171">
        <v>771.39317608830822</v>
      </c>
      <c r="R2048" s="171">
        <v>1070.402148002825</v>
      </c>
      <c r="S2048" s="171">
        <v>1479.7872567743991</v>
      </c>
      <c r="T2048" s="171">
        <v>2033.5545993080129</v>
      </c>
      <c r="U2048" s="172">
        <v>0.39814567815952923</v>
      </c>
    </row>
    <row r="2049" spans="1:21" x14ac:dyDescent="0.15">
      <c r="A2049" s="110" t="s">
        <v>239</v>
      </c>
      <c r="B2049" s="110" t="s">
        <v>71</v>
      </c>
      <c r="C2049" s="110" t="s">
        <v>515</v>
      </c>
      <c r="D2049" s="110" t="s">
        <v>515</v>
      </c>
      <c r="E2049" s="110" t="s">
        <v>18</v>
      </c>
      <c r="F2049" s="110" t="s">
        <v>18</v>
      </c>
      <c r="G2049" s="171">
        <v>9.8213162330336488</v>
      </c>
      <c r="H2049" s="171">
        <v>16.488605319525028</v>
      </c>
      <c r="I2049" s="171">
        <v>7.8357018138565042</v>
      </c>
      <c r="J2049" s="171">
        <v>7.8246323853966029</v>
      </c>
      <c r="K2049" s="171">
        <v>11.257761867845989</v>
      </c>
      <c r="L2049" s="171">
        <v>12.22871887532723</v>
      </c>
      <c r="M2049" s="171">
        <v>8.9405346987998691</v>
      </c>
      <c r="N2049" s="171">
        <v>13.004694974104639</v>
      </c>
      <c r="O2049" s="171">
        <v>18.807907125895579</v>
      </c>
      <c r="P2049" s="171">
        <v>27.06658171024705</v>
      </c>
      <c r="Q2049" s="171">
        <v>38.793280485989271</v>
      </c>
      <c r="R2049" s="171">
        <v>54.331617024907388</v>
      </c>
      <c r="S2049" s="171">
        <v>74.252244314924127</v>
      </c>
      <c r="T2049" s="171">
        <v>100.887728598663</v>
      </c>
      <c r="U2049" s="172">
        <v>0.41368793052373037</v>
      </c>
    </row>
    <row r="2050" spans="1:21" x14ac:dyDescent="0.15">
      <c r="A2050" s="110" t="s">
        <v>239</v>
      </c>
      <c r="B2050" s="110" t="s">
        <v>81</v>
      </c>
      <c r="C2050" s="110" t="s">
        <v>515</v>
      </c>
      <c r="D2050" s="110" t="s">
        <v>509</v>
      </c>
      <c r="E2050" s="110" t="s">
        <v>18</v>
      </c>
      <c r="F2050" s="110" t="s">
        <v>41</v>
      </c>
      <c r="G2050" s="171">
        <v>3.6743926263196149</v>
      </c>
      <c r="H2050" s="171">
        <v>26.8112043152966</v>
      </c>
      <c r="I2050" s="171">
        <v>29.78779292877968</v>
      </c>
      <c r="J2050" s="171">
        <v>33.37085715562916</v>
      </c>
      <c r="K2050" s="171">
        <v>44.774156510707101</v>
      </c>
      <c r="L2050" s="171">
        <v>46.830839399266871</v>
      </c>
      <c r="M2050" s="171">
        <v>47.143474084065623</v>
      </c>
      <c r="N2050" s="171">
        <v>70.274772554809601</v>
      </c>
      <c r="O2050" s="171">
        <v>104.2878765945572</v>
      </c>
      <c r="P2050" s="171">
        <v>153.89549522317401</v>
      </c>
      <c r="Q2050" s="171">
        <v>226.0346999148428</v>
      </c>
      <c r="R2050" s="171">
        <v>330.15865703760147</v>
      </c>
      <c r="S2050" s="171">
        <v>480.45353727402897</v>
      </c>
      <c r="T2050" s="171">
        <v>694.9992631886164</v>
      </c>
      <c r="U2050" s="172">
        <v>0.46871502341101068</v>
      </c>
    </row>
    <row r="2051" spans="1:21" x14ac:dyDescent="0.15">
      <c r="A2051" s="110" t="s">
        <v>239</v>
      </c>
      <c r="B2051" s="110" t="s">
        <v>154</v>
      </c>
      <c r="C2051" s="110" t="s">
        <v>515</v>
      </c>
      <c r="D2051" s="110" t="s">
        <v>515</v>
      </c>
      <c r="E2051" s="110" t="s">
        <v>18</v>
      </c>
      <c r="F2051" s="110" t="s">
        <v>18</v>
      </c>
      <c r="G2051" s="171">
        <v>22.084167021631831</v>
      </c>
      <c r="H2051" s="171">
        <v>44.05958147108197</v>
      </c>
      <c r="I2051" s="171">
        <v>54.93853612362534</v>
      </c>
      <c r="J2051" s="171">
        <v>219.24048192095611</v>
      </c>
      <c r="K2051" s="171">
        <v>221.20675248916859</v>
      </c>
      <c r="L2051" s="171">
        <v>220.67302305738119</v>
      </c>
      <c r="M2051" s="171">
        <v>220.60200361904279</v>
      </c>
      <c r="N2051" s="171">
        <v>296.13287939325079</v>
      </c>
      <c r="O2051" s="171">
        <v>411.31259581615382</v>
      </c>
      <c r="P2051" s="171">
        <v>568.15860279978153</v>
      </c>
      <c r="Q2051" s="171">
        <v>781.35076471551508</v>
      </c>
      <c r="R2051" s="171">
        <v>1068.845122242139</v>
      </c>
      <c r="S2051" s="171">
        <v>1457.411615524612</v>
      </c>
      <c r="T2051" s="171">
        <v>1975.745203936626</v>
      </c>
      <c r="U2051" s="172">
        <v>0.3677834824448738</v>
      </c>
    </row>
    <row r="2052" spans="1:21" x14ac:dyDescent="0.15">
      <c r="A2052" s="110" t="s">
        <v>154</v>
      </c>
      <c r="B2052" s="110" t="s">
        <v>159</v>
      </c>
      <c r="C2052" s="110" t="s">
        <v>515</v>
      </c>
      <c r="D2052" s="110" t="s">
        <v>515</v>
      </c>
      <c r="E2052" s="110" t="s">
        <v>18</v>
      </c>
      <c r="F2052" s="110" t="s">
        <v>18</v>
      </c>
      <c r="G2052" s="171">
        <v>0.68681759437275003</v>
      </c>
      <c r="H2052" s="171">
        <v>0</v>
      </c>
      <c r="I2052" s="171">
        <v>0</v>
      </c>
      <c r="J2052" s="171">
        <v>0</v>
      </c>
      <c r="K2052" s="171">
        <v>0</v>
      </c>
      <c r="L2052" s="171">
        <v>6.5451906917214364E-2</v>
      </c>
      <c r="M2052" s="171">
        <v>0</v>
      </c>
      <c r="N2052" s="171">
        <v>6.5114677900751705E-2</v>
      </c>
      <c r="O2052" s="171">
        <v>8.5294196712390594E-2</v>
      </c>
      <c r="P2052" s="171">
        <v>0.11041390827135319</v>
      </c>
      <c r="Q2052" s="171">
        <v>0.14242792210251209</v>
      </c>
      <c r="R2052" s="171">
        <v>0.18300000795382171</v>
      </c>
      <c r="S2052" s="171">
        <v>0.2344939576734375</v>
      </c>
      <c r="T2052" s="171">
        <v>0.29880259379371599</v>
      </c>
      <c r="U2052" s="172" t="s">
        <v>406</v>
      </c>
    </row>
    <row r="2053" spans="1:21" x14ac:dyDescent="0.15">
      <c r="A2053" s="110" t="s">
        <v>154</v>
      </c>
      <c r="B2053" s="110" t="s">
        <v>153</v>
      </c>
      <c r="C2053" s="110" t="s">
        <v>515</v>
      </c>
      <c r="D2053" s="110" t="s">
        <v>515</v>
      </c>
      <c r="E2053" s="110" t="s">
        <v>18</v>
      </c>
      <c r="F2053" s="110" t="s">
        <v>18</v>
      </c>
      <c r="G2053" s="171">
        <v>4.8585167447590036</v>
      </c>
      <c r="H2053" s="171">
        <v>2.7537238419426231</v>
      </c>
      <c r="I2053" s="171">
        <v>5.4938536123625337</v>
      </c>
      <c r="J2053" s="171">
        <v>10.9620240960478</v>
      </c>
      <c r="K2053" s="171">
        <v>21.870675248916861</v>
      </c>
      <c r="L2053" s="171">
        <v>32.725953458607179</v>
      </c>
      <c r="M2053" s="171">
        <v>38.080350633332493</v>
      </c>
      <c r="N2053" s="171">
        <v>54.766187399292079</v>
      </c>
      <c r="O2053" s="171">
        <v>78.945048832814123</v>
      </c>
      <c r="P2053" s="171">
        <v>113.20892793964801</v>
      </c>
      <c r="Q2053" s="171">
        <v>161.7002581220849</v>
      </c>
      <c r="R2053" s="171">
        <v>224.05834315622579</v>
      </c>
      <c r="S2053" s="171">
        <v>301.72832107454599</v>
      </c>
      <c r="T2053" s="171">
        <v>404.05234473254029</v>
      </c>
      <c r="U2053" s="172">
        <v>0.40130868362090499</v>
      </c>
    </row>
    <row r="2054" spans="1:21" x14ac:dyDescent="0.15">
      <c r="A2054" s="110" t="s">
        <v>154</v>
      </c>
      <c r="B2054" s="110" t="s">
        <v>33</v>
      </c>
      <c r="C2054" s="110" t="s">
        <v>515</v>
      </c>
      <c r="D2054" s="110" t="s">
        <v>515</v>
      </c>
      <c r="E2054" s="110" t="s">
        <v>18</v>
      </c>
      <c r="F2054" s="110" t="s">
        <v>18</v>
      </c>
      <c r="G2054" s="171">
        <v>100.0357555662368</v>
      </c>
      <c r="H2054" s="171">
        <v>110.3603295198124</v>
      </c>
      <c r="I2054" s="171">
        <v>350.47525327470561</v>
      </c>
      <c r="J2054" s="171">
        <v>318.93347126740542</v>
      </c>
      <c r="K2054" s="171">
        <v>361.57821390552931</v>
      </c>
      <c r="L2054" s="171">
        <v>540.69466760352441</v>
      </c>
      <c r="M2054" s="171">
        <v>606.99341061193422</v>
      </c>
      <c r="N2054" s="171">
        <v>789.94114429648073</v>
      </c>
      <c r="O2054" s="171">
        <v>1030.348480605458</v>
      </c>
      <c r="P2054" s="171">
        <v>1363.873124622527</v>
      </c>
      <c r="Q2054" s="171">
        <v>1850.422093232705</v>
      </c>
      <c r="R2054" s="171">
        <v>2497.9925282740219</v>
      </c>
      <c r="S2054" s="171">
        <v>3363.3450640521119</v>
      </c>
      <c r="T2054" s="171">
        <v>4503.1352536193544</v>
      </c>
      <c r="U2054" s="172">
        <v>0.3314749560418746</v>
      </c>
    </row>
    <row r="2055" spans="1:21" x14ac:dyDescent="0.15">
      <c r="A2055" s="110" t="s">
        <v>154</v>
      </c>
      <c r="B2055" s="110" t="s">
        <v>81</v>
      </c>
      <c r="C2055" s="110" t="s">
        <v>515</v>
      </c>
      <c r="D2055" s="110" t="s">
        <v>509</v>
      </c>
      <c r="E2055" s="110" t="s">
        <v>18</v>
      </c>
      <c r="F2055" s="110" t="s">
        <v>41</v>
      </c>
      <c r="G2055" s="171">
        <v>0.34230458883529341</v>
      </c>
      <c r="H2055" s="171">
        <v>3.855213378719673</v>
      </c>
      <c r="I2055" s="171">
        <v>3.845697528653774</v>
      </c>
      <c r="J2055" s="171">
        <v>5.4810120480239011</v>
      </c>
      <c r="K2055" s="171">
        <v>10.93533762445843</v>
      </c>
      <c r="L2055" s="171">
        <v>21.817302305738121</v>
      </c>
      <c r="M2055" s="171">
        <v>0</v>
      </c>
      <c r="N2055" s="171">
        <v>21.704892633583899</v>
      </c>
      <c r="O2055" s="171">
        <v>28.307683918313629</v>
      </c>
      <c r="P2055" s="171">
        <v>36.727758484159523</v>
      </c>
      <c r="Q2055" s="171">
        <v>47.463391283610669</v>
      </c>
      <c r="R2055" s="171">
        <v>61.031621314561953</v>
      </c>
      <c r="S2055" s="171">
        <v>78.274547229404178</v>
      </c>
      <c r="T2055" s="171">
        <v>99.82810341336311</v>
      </c>
      <c r="U2055" s="172" t="s">
        <v>406</v>
      </c>
    </row>
    <row r="2056" spans="1:21" x14ac:dyDescent="0.15">
      <c r="A2056" s="110" t="s">
        <v>154</v>
      </c>
      <c r="B2056" s="110" t="s">
        <v>239</v>
      </c>
      <c r="C2056" s="110" t="s">
        <v>515</v>
      </c>
      <c r="D2056" s="110" t="s">
        <v>515</v>
      </c>
      <c r="E2056" s="110" t="s">
        <v>18</v>
      </c>
      <c r="F2056" s="110" t="s">
        <v>18</v>
      </c>
      <c r="G2056" s="171">
        <v>22.084167021631831</v>
      </c>
      <c r="H2056" s="171">
        <v>44.05958147108197</v>
      </c>
      <c r="I2056" s="171">
        <v>54.93853612362534</v>
      </c>
      <c r="J2056" s="171">
        <v>219.24048192095611</v>
      </c>
      <c r="K2056" s="171">
        <v>221.20675248916859</v>
      </c>
      <c r="L2056" s="171">
        <v>220.67302305738119</v>
      </c>
      <c r="M2056" s="171">
        <v>220.60200361904279</v>
      </c>
      <c r="N2056" s="171">
        <v>296.13287939325079</v>
      </c>
      <c r="O2056" s="171">
        <v>411.31259581615382</v>
      </c>
      <c r="P2056" s="171">
        <v>568.15860279978153</v>
      </c>
      <c r="Q2056" s="171">
        <v>781.35076471551508</v>
      </c>
      <c r="R2056" s="171">
        <v>1068.845122242139</v>
      </c>
      <c r="S2056" s="171">
        <v>1457.411615524612</v>
      </c>
      <c r="T2056" s="171">
        <v>1975.745203936626</v>
      </c>
      <c r="U2056" s="172">
        <v>0.3677834824448738</v>
      </c>
    </row>
    <row r="2057" spans="1:21" x14ac:dyDescent="0.15">
      <c r="A2057" s="110" t="s">
        <v>508</v>
      </c>
    </row>
    <row r="2058" spans="1:21" x14ac:dyDescent="0.15">
      <c r="A2058" s="110" t="s">
        <v>522</v>
      </c>
    </row>
  </sheetData>
  <mergeCells count="2">
    <mergeCell ref="G3:M3"/>
    <mergeCell ref="N3:T3"/>
  </mergeCells>
  <hyperlinks>
    <hyperlink ref="A2058" r:id="rId1" xr:uid="{7BD6338E-29AA-0C41-A084-2235A23C9193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theme="7"/>
    <pageSetUpPr fitToPage="1"/>
  </sheetPr>
  <dimension ref="A1:AF173"/>
  <sheetViews>
    <sheetView showGridLines="0" workbookViewId="0">
      <pane xSplit="1" ySplit="3" topLeftCell="B17" activePane="bottomRight" state="frozen"/>
      <selection activeCell="M3" sqref="M3:V3"/>
      <selection pane="topRight" activeCell="M3" sqref="M3:V3"/>
      <selection pane="bottomLeft" activeCell="M3" sqref="M3:V3"/>
      <selection pane="bottomRight"/>
    </sheetView>
  </sheetViews>
  <sheetFormatPr baseColWidth="10" defaultRowHeight="13" x14ac:dyDescent="0.15"/>
  <cols>
    <col min="1" max="1" width="26.1640625" customWidth="1"/>
    <col min="2" max="4" width="11.6640625" bestFit="1" customWidth="1"/>
    <col min="5" max="15" width="10.6640625" bestFit="1" customWidth="1"/>
    <col min="16" max="16" width="3.1640625" customWidth="1"/>
    <col min="17" max="17" width="6.1640625" bestFit="1" customWidth="1"/>
    <col min="18" max="21" width="5.6640625" customWidth="1"/>
    <col min="22" max="29" width="6" customWidth="1"/>
    <col min="30" max="30" width="13" bestFit="1" customWidth="1"/>
  </cols>
  <sheetData>
    <row r="1" spans="1:30" ht="18" x14ac:dyDescent="0.2">
      <c r="A1" s="3" t="s">
        <v>107</v>
      </c>
      <c r="B1" s="3"/>
      <c r="C1" s="3"/>
      <c r="D1" s="3"/>
      <c r="E1" s="3"/>
      <c r="H1" s="3"/>
      <c r="I1" s="3"/>
      <c r="J1" s="3"/>
      <c r="K1" s="3"/>
      <c r="L1" s="3"/>
      <c r="M1" s="3"/>
      <c r="N1" s="3"/>
      <c r="O1" s="3"/>
    </row>
    <row r="2" spans="1:30" ht="21" customHeight="1" x14ac:dyDescent="0.15">
      <c r="A2" s="53" t="s">
        <v>256</v>
      </c>
      <c r="B2" s="53"/>
      <c r="C2" s="53"/>
      <c r="D2" s="53"/>
      <c r="E2" s="53"/>
      <c r="F2" s="19"/>
      <c r="G2" s="19"/>
      <c r="H2" s="19"/>
      <c r="I2" s="19"/>
      <c r="J2" s="19"/>
      <c r="K2" s="19"/>
      <c r="L2" s="19"/>
      <c r="M2" s="19"/>
      <c r="N2" s="19"/>
      <c r="O2" s="19"/>
      <c r="U2" s="24"/>
      <c r="V2" s="24"/>
      <c r="W2" s="24"/>
      <c r="X2" s="24"/>
      <c r="Y2" s="24"/>
      <c r="Z2" s="24"/>
      <c r="AA2" s="24"/>
      <c r="AB2" s="24"/>
      <c r="AC2" s="24"/>
      <c r="AD2" s="24"/>
    </row>
    <row r="3" spans="1:30" ht="18" x14ac:dyDescent="0.2">
      <c r="A3" s="25"/>
      <c r="B3" s="188" t="s">
        <v>77</v>
      </c>
      <c r="C3" s="188"/>
      <c r="D3" s="188"/>
      <c r="E3" s="188"/>
      <c r="F3" s="188"/>
      <c r="G3" s="188"/>
      <c r="H3" s="188"/>
      <c r="I3" s="188" t="s">
        <v>14</v>
      </c>
      <c r="J3" s="188"/>
      <c r="K3" s="188"/>
      <c r="L3" s="188"/>
      <c r="M3" s="188"/>
      <c r="N3" s="188"/>
      <c r="O3" s="188"/>
      <c r="Q3" s="188" t="s">
        <v>16</v>
      </c>
      <c r="R3" s="188"/>
      <c r="S3" s="188"/>
      <c r="T3" s="188"/>
      <c r="U3" s="188"/>
      <c r="V3" s="188"/>
      <c r="W3" s="188"/>
      <c r="X3" s="188"/>
      <c r="Y3" s="188"/>
      <c r="Z3" s="188"/>
      <c r="AA3" s="188"/>
      <c r="AB3" s="188"/>
      <c r="AC3" s="188"/>
      <c r="AD3" s="188"/>
    </row>
    <row r="4" spans="1:30" ht="18" x14ac:dyDescent="0.2">
      <c r="A4" s="156" t="s">
        <v>121</v>
      </c>
      <c r="B4" s="156"/>
      <c r="C4" s="156"/>
      <c r="D4" s="156"/>
      <c r="E4" s="103"/>
      <c r="F4" s="103"/>
      <c r="G4" s="103"/>
      <c r="H4" s="103"/>
      <c r="I4" s="103"/>
      <c r="J4" s="103"/>
      <c r="K4" s="103"/>
      <c r="L4" s="103"/>
      <c r="M4" s="103"/>
      <c r="N4" s="103"/>
      <c r="O4" s="103"/>
    </row>
    <row r="5" spans="1:30" s="1" customFormat="1" x14ac:dyDescent="0.15">
      <c r="A5" s="21"/>
      <c r="B5" s="21">
        <v>2017</v>
      </c>
      <c r="C5" s="21">
        <v>2018</v>
      </c>
      <c r="D5" s="21">
        <v>2019</v>
      </c>
      <c r="E5" s="21">
        <v>2020</v>
      </c>
      <c r="F5" s="21">
        <v>2021</v>
      </c>
      <c r="G5" s="21">
        <v>2022</v>
      </c>
      <c r="H5" s="21">
        <v>2023</v>
      </c>
      <c r="I5" s="27">
        <v>2024</v>
      </c>
      <c r="J5" s="27">
        <v>2025</v>
      </c>
      <c r="K5" s="27">
        <v>2026</v>
      </c>
      <c r="L5" s="27">
        <v>2027</v>
      </c>
      <c r="M5" s="27">
        <v>2028</v>
      </c>
      <c r="N5" s="27">
        <v>2029</v>
      </c>
      <c r="O5" s="27">
        <v>2030</v>
      </c>
      <c r="Q5" s="22">
        <v>2018</v>
      </c>
      <c r="R5" s="22">
        <v>2019</v>
      </c>
      <c r="S5" s="22">
        <v>2020</v>
      </c>
      <c r="T5" s="22">
        <v>2021</v>
      </c>
      <c r="U5" s="22">
        <v>2022</v>
      </c>
      <c r="V5" s="22">
        <v>2023</v>
      </c>
      <c r="W5" s="22">
        <v>2024</v>
      </c>
      <c r="X5" s="22">
        <v>2025</v>
      </c>
      <c r="Y5" s="22">
        <v>2026</v>
      </c>
      <c r="Z5" s="22">
        <v>2027</v>
      </c>
      <c r="AA5" s="22">
        <v>2028</v>
      </c>
      <c r="AB5" s="22">
        <v>2029</v>
      </c>
      <c r="AC5" s="22">
        <v>2030</v>
      </c>
      <c r="AD5" s="22" t="s">
        <v>524</v>
      </c>
    </row>
    <row r="6" spans="1:30" x14ac:dyDescent="0.15">
      <c r="A6" s="135" t="s">
        <v>58</v>
      </c>
      <c r="B6" s="135"/>
      <c r="C6" s="135"/>
      <c r="D6" s="135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44"/>
      <c r="Q6" s="44"/>
      <c r="R6" s="44"/>
      <c r="S6" s="44"/>
      <c r="T6" s="44"/>
      <c r="U6" s="24"/>
      <c r="V6" s="24"/>
      <c r="W6" s="24"/>
      <c r="X6" s="24"/>
      <c r="Y6" s="24"/>
      <c r="Z6" s="24"/>
      <c r="AA6" s="24"/>
      <c r="AB6" s="24"/>
      <c r="AC6" s="24"/>
      <c r="AD6" s="24"/>
    </row>
    <row r="7" spans="1:30" x14ac:dyDescent="0.15">
      <c r="A7" s="134" t="s">
        <v>300</v>
      </c>
      <c r="B7" s="4">
        <v>3340</v>
      </c>
      <c r="C7" s="4">
        <v>3035.36</v>
      </c>
      <c r="D7" s="4">
        <v>2500</v>
      </c>
      <c r="E7" s="4">
        <v>2246</v>
      </c>
      <c r="F7" s="4">
        <v>2000</v>
      </c>
      <c r="G7" s="4">
        <v>1884.5870399999999</v>
      </c>
      <c r="H7" s="4">
        <v>1592.8895600000001</v>
      </c>
      <c r="I7" s="4">
        <v>1430.2099967930319</v>
      </c>
      <c r="J7" s="4">
        <v>1284.2264905516872</v>
      </c>
      <c r="K7" s="4">
        <v>1152.4092691737153</v>
      </c>
      <c r="L7" s="4">
        <v>1033.455459751531</v>
      </c>
      <c r="M7" s="4">
        <v>928.95779276780593</v>
      </c>
      <c r="N7" s="4">
        <v>837.28192968719247</v>
      </c>
      <c r="O7" s="4">
        <v>755.64029473807386</v>
      </c>
      <c r="P7" s="44"/>
      <c r="Q7" s="24">
        <f t="shared" ref="Q7:U8" si="0">IFERROR(C7/B7-1,"n.a.")</f>
        <v>-9.1209580838323312E-2</v>
      </c>
      <c r="R7" s="24">
        <f t="shared" si="0"/>
        <v>-0.17637446629065423</v>
      </c>
      <c r="S7" s="24">
        <f t="shared" si="0"/>
        <v>-0.10160000000000002</v>
      </c>
      <c r="T7" s="24">
        <f t="shared" si="0"/>
        <v>-0.10952804986642917</v>
      </c>
      <c r="U7" s="24">
        <f t="shared" si="0"/>
        <v>-5.7706480000000004E-2</v>
      </c>
      <c r="V7" s="24">
        <f t="shared" ref="V7:AC8" si="1">IFERROR(H7/G7-1,"n.a.")</f>
        <v>-0.15478058259383964</v>
      </c>
      <c r="W7" s="24">
        <f t="shared" si="1"/>
        <v>-0.10212858900711741</v>
      </c>
      <c r="X7" s="24">
        <f t="shared" si="1"/>
        <v>-0.10207137872667948</v>
      </c>
      <c r="Y7" s="24">
        <f t="shared" si="1"/>
        <v>-0.10264328165458181</v>
      </c>
      <c r="Z7" s="24">
        <f t="shared" si="1"/>
        <v>-0.10322184366624798</v>
      </c>
      <c r="AA7" s="24">
        <f t="shared" si="1"/>
        <v>-0.10111482405719641</v>
      </c>
      <c r="AB7" s="24">
        <f t="shared" si="1"/>
        <v>-9.868679050257767E-2</v>
      </c>
      <c r="AC7" s="24">
        <f t="shared" si="1"/>
        <v>-9.750793855018447E-2</v>
      </c>
      <c r="AD7" s="24">
        <f>(O7/H7)^(1/($O$5-$H$5))-1</f>
        <v>-0.10105571126638646</v>
      </c>
    </row>
    <row r="8" spans="1:30" x14ac:dyDescent="0.15">
      <c r="A8" s="134" t="s">
        <v>301</v>
      </c>
      <c r="B8" s="4">
        <v>14180</v>
      </c>
      <c r="C8" s="4">
        <v>12555.720000000001</v>
      </c>
      <c r="D8" s="4">
        <v>10750</v>
      </c>
      <c r="E8" s="4">
        <v>7801</v>
      </c>
      <c r="F8" s="4">
        <v>7000</v>
      </c>
      <c r="G8" s="4">
        <v>6000</v>
      </c>
      <c r="H8" s="4">
        <v>5728.1492699999999</v>
      </c>
      <c r="I8" s="4">
        <v>5027.9395133264488</v>
      </c>
      <c r="J8" s="4">
        <v>4413.6047005875407</v>
      </c>
      <c r="K8" s="4">
        <v>3871.8642864733224</v>
      </c>
      <c r="L8" s="4">
        <v>3394.4289425768434</v>
      </c>
      <c r="M8" s="4">
        <v>2982.8575547579439</v>
      </c>
      <c r="N8" s="4">
        <v>2628.2690721728982</v>
      </c>
      <c r="O8" s="4">
        <v>2318.8613888630312</v>
      </c>
      <c r="P8" s="44"/>
      <c r="Q8" s="24">
        <f t="shared" si="0"/>
        <v>-0.1145472496473906</v>
      </c>
      <c r="R8" s="24">
        <f t="shared" si="0"/>
        <v>-0.14381652346500251</v>
      </c>
      <c r="S8" s="24">
        <f t="shared" si="0"/>
        <v>-0.27432558139534879</v>
      </c>
      <c r="T8" s="24">
        <f t="shared" si="0"/>
        <v>-0.10267914369952569</v>
      </c>
      <c r="U8" s="24">
        <f t="shared" si="0"/>
        <v>-0.1428571428571429</v>
      </c>
      <c r="V8" s="24">
        <f t="shared" si="1"/>
        <v>-4.5308455000000025E-2</v>
      </c>
      <c r="W8" s="24">
        <f t="shared" si="1"/>
        <v>-0.12224013789947041</v>
      </c>
      <c r="X8" s="24">
        <f t="shared" si="1"/>
        <v>-0.122184209080206</v>
      </c>
      <c r="Y8" s="24">
        <f t="shared" si="1"/>
        <v>-0.12274330187343274</v>
      </c>
      <c r="Z8" s="24">
        <f t="shared" si="1"/>
        <v>-0.12330890459266319</v>
      </c>
      <c r="AA8" s="24">
        <f t="shared" si="1"/>
        <v>-0.12124908041423299</v>
      </c>
      <c r="AB8" s="24">
        <f t="shared" si="1"/>
        <v>-0.11887543272706502</v>
      </c>
      <c r="AC8" s="24">
        <f t="shared" si="1"/>
        <v>-0.11772298604650355</v>
      </c>
      <c r="AD8" s="24">
        <f>(O8/H8)^(1/($O$5-$H$5))-1</f>
        <v>-0.12119129169919607</v>
      </c>
    </row>
    <row r="9" spans="1:30" x14ac:dyDescent="0.15">
      <c r="A9" s="134" t="s">
        <v>474</v>
      </c>
      <c r="B9" s="114" t="s">
        <v>406</v>
      </c>
      <c r="C9" s="114" t="s">
        <v>406</v>
      </c>
      <c r="D9" s="114" t="s">
        <v>406</v>
      </c>
      <c r="E9" s="114" t="s">
        <v>406</v>
      </c>
      <c r="F9" s="114" t="s">
        <v>406</v>
      </c>
      <c r="G9" s="114" t="s">
        <v>406</v>
      </c>
      <c r="H9" s="114">
        <v>21766.967225999997</v>
      </c>
      <c r="I9" s="114">
        <v>18603.376199307862</v>
      </c>
      <c r="J9" s="4">
        <v>15721.865082718485</v>
      </c>
      <c r="K9" s="4">
        <v>13278.21405209343</v>
      </c>
      <c r="L9" s="4">
        <v>11207.149578312194</v>
      </c>
      <c r="M9" s="4">
        <v>9481.3432257625354</v>
      </c>
      <c r="N9" s="4">
        <v>8042.9632841632238</v>
      </c>
      <c r="O9" s="4">
        <v>6831.7184264667248</v>
      </c>
      <c r="P9" s="44"/>
      <c r="Q9" s="24" t="str">
        <f t="shared" ref="Q9:AD9" si="2">IFERROR(C9/B9-1,"n.a.")</f>
        <v>n.a.</v>
      </c>
      <c r="R9" s="24" t="str">
        <f t="shared" si="2"/>
        <v>n.a.</v>
      </c>
      <c r="S9" s="24" t="str">
        <f t="shared" si="2"/>
        <v>n.a.</v>
      </c>
      <c r="T9" s="24" t="str">
        <f t="shared" si="2"/>
        <v>n.a.</v>
      </c>
      <c r="U9" s="24" t="str">
        <f t="shared" si="2"/>
        <v>n.a.</v>
      </c>
      <c r="V9" s="24" t="str">
        <f t="shared" si="2"/>
        <v>n.a.</v>
      </c>
      <c r="W9" s="24">
        <f t="shared" si="2"/>
        <v>-0.14533908163895792</v>
      </c>
      <c r="X9" s="24">
        <f t="shared" si="2"/>
        <v>-0.154891837143872</v>
      </c>
      <c r="Y9" s="24">
        <f t="shared" si="2"/>
        <v>-0.15543009800479224</v>
      </c>
      <c r="Z9" s="24">
        <f t="shared" si="2"/>
        <v>-0.15597462623030345</v>
      </c>
      <c r="AA9" s="24">
        <f t="shared" si="2"/>
        <v>-0.15399155159750855</v>
      </c>
      <c r="AB9" s="24">
        <f t="shared" si="2"/>
        <v>-0.15170634659559323</v>
      </c>
      <c r="AC9" s="24">
        <f t="shared" si="2"/>
        <v>-0.15059684035627363</v>
      </c>
      <c r="AD9" s="112">
        <f t="shared" si="2"/>
        <v>-1</v>
      </c>
    </row>
    <row r="10" spans="1:30" x14ac:dyDescent="0.15">
      <c r="A10" s="134"/>
      <c r="B10" s="157"/>
      <c r="C10" s="157"/>
      <c r="D10" s="157"/>
      <c r="E10" s="157"/>
      <c r="F10" s="157"/>
      <c r="G10" s="157"/>
      <c r="H10" s="157"/>
      <c r="I10" s="157"/>
      <c r="J10" s="157"/>
      <c r="K10" s="157"/>
      <c r="L10" s="157"/>
      <c r="M10" s="157"/>
      <c r="N10" s="157"/>
      <c r="O10" s="157"/>
      <c r="AD10" s="24"/>
    </row>
    <row r="11" spans="1:30" x14ac:dyDescent="0.15">
      <c r="A11" s="158" t="s">
        <v>56</v>
      </c>
      <c r="B11" s="142">
        <v>36</v>
      </c>
      <c r="C11" s="142">
        <v>40</v>
      </c>
      <c r="D11" s="142">
        <v>48</v>
      </c>
      <c r="E11" s="142">
        <v>48</v>
      </c>
      <c r="F11" s="142">
        <v>48</v>
      </c>
      <c r="G11" s="142">
        <v>48</v>
      </c>
      <c r="H11" s="142">
        <v>48</v>
      </c>
      <c r="I11" s="142">
        <v>48</v>
      </c>
      <c r="J11" s="142">
        <v>48</v>
      </c>
      <c r="K11" s="142">
        <v>48</v>
      </c>
      <c r="L11" s="142">
        <v>48</v>
      </c>
      <c r="M11" s="142">
        <v>48</v>
      </c>
      <c r="N11" s="142">
        <v>48</v>
      </c>
      <c r="O11" s="142">
        <v>48</v>
      </c>
      <c r="AD11" s="24"/>
    </row>
    <row r="12" spans="1:30" x14ac:dyDescent="0.15">
      <c r="A12" s="134"/>
      <c r="B12" s="134"/>
      <c r="C12" s="134"/>
      <c r="D12" s="134"/>
      <c r="E12" s="134"/>
      <c r="F12" s="134"/>
      <c r="G12" s="134"/>
      <c r="H12" s="134"/>
      <c r="I12" s="134"/>
      <c r="J12" s="134"/>
      <c r="K12" s="134"/>
      <c r="L12" s="134"/>
      <c r="M12" s="134"/>
      <c r="N12" s="134"/>
      <c r="O12" s="134"/>
      <c r="AD12" s="24"/>
    </row>
    <row r="13" spans="1:30" x14ac:dyDescent="0.15">
      <c r="A13" s="135" t="s">
        <v>57</v>
      </c>
      <c r="B13" s="157"/>
      <c r="C13" s="157"/>
      <c r="D13" s="157"/>
      <c r="E13" s="157"/>
      <c r="F13" s="157"/>
      <c r="G13" s="157"/>
      <c r="H13" s="157"/>
      <c r="I13" s="157"/>
      <c r="J13" s="157"/>
      <c r="K13" s="157"/>
      <c r="L13" s="157"/>
      <c r="M13" s="157"/>
      <c r="N13" s="157"/>
      <c r="O13" s="157"/>
      <c r="AD13" s="24"/>
    </row>
    <row r="14" spans="1:30" x14ac:dyDescent="0.15">
      <c r="A14" s="134" t="s">
        <v>300</v>
      </c>
      <c r="B14" s="157">
        <v>120240</v>
      </c>
      <c r="C14" s="157">
        <v>121414.40000000001</v>
      </c>
      <c r="D14" s="157">
        <v>120000</v>
      </c>
      <c r="E14" s="157">
        <v>107808</v>
      </c>
      <c r="F14" s="157">
        <v>96000</v>
      </c>
      <c r="G14" s="157">
        <v>90460.177919999987</v>
      </c>
      <c r="H14" s="157">
        <v>76458.698880000011</v>
      </c>
      <c r="I14" s="157">
        <v>68650.079846065535</v>
      </c>
      <c r="J14" s="157">
        <v>61642.871546480987</v>
      </c>
      <c r="K14" s="157">
        <v>55315.644920338338</v>
      </c>
      <c r="L14" s="157">
        <v>49605.862068073489</v>
      </c>
      <c r="M14" s="157">
        <v>44589.974052854683</v>
      </c>
      <c r="N14" s="157">
        <v>40189.532624985237</v>
      </c>
      <c r="O14" s="157">
        <v>36270.734147427545</v>
      </c>
      <c r="Q14" s="24">
        <f t="shared" ref="Q14:AD16" si="3">IFERROR(C14/B14-1,"n.a.")</f>
        <v>9.76713240186311E-3</v>
      </c>
      <c r="R14" s="24">
        <f t="shared" si="3"/>
        <v>-1.1649359548785099E-2</v>
      </c>
      <c r="S14" s="24">
        <f t="shared" si="3"/>
        <v>-0.10160000000000002</v>
      </c>
      <c r="T14" s="24">
        <f t="shared" si="3"/>
        <v>-0.10952804986642917</v>
      </c>
      <c r="U14" s="24">
        <f t="shared" si="3"/>
        <v>-5.7706480000000115E-2</v>
      </c>
      <c r="V14" s="24">
        <f t="shared" si="3"/>
        <v>-0.15478058259383953</v>
      </c>
      <c r="W14" s="24">
        <f t="shared" si="3"/>
        <v>-0.10212858900711752</v>
      </c>
      <c r="X14" s="24">
        <f t="shared" si="3"/>
        <v>-0.1020713787266796</v>
      </c>
      <c r="Y14" s="24">
        <f t="shared" si="3"/>
        <v>-0.1026432816545817</v>
      </c>
      <c r="Z14" s="24">
        <f t="shared" si="3"/>
        <v>-0.10322184366624798</v>
      </c>
      <c r="AA14" s="24">
        <f t="shared" si="3"/>
        <v>-0.10111482405719641</v>
      </c>
      <c r="AB14" s="24">
        <f t="shared" si="3"/>
        <v>-9.868679050257767E-2</v>
      </c>
      <c r="AC14" s="24">
        <f t="shared" si="3"/>
        <v>-9.7507938550184359E-2</v>
      </c>
      <c r="AD14" s="24">
        <f>(O14/H14)^(1/($O$5-$H$5))-1</f>
        <v>-0.10105571126638646</v>
      </c>
    </row>
    <row r="15" spans="1:30" x14ac:dyDescent="0.15">
      <c r="A15" s="134" t="s">
        <v>301</v>
      </c>
      <c r="B15" s="157">
        <v>510480</v>
      </c>
      <c r="C15" s="157">
        <v>502228.80000000005</v>
      </c>
      <c r="D15" s="157">
        <v>516000</v>
      </c>
      <c r="E15" s="157">
        <v>374448</v>
      </c>
      <c r="F15" s="157">
        <v>336000</v>
      </c>
      <c r="G15" s="157">
        <v>288000</v>
      </c>
      <c r="H15" s="157">
        <v>274951.16495999997</v>
      </c>
      <c r="I15" s="157">
        <v>241341.09663966956</v>
      </c>
      <c r="J15" s="157">
        <v>211853.02562820195</v>
      </c>
      <c r="K15" s="157">
        <v>185849.48575071947</v>
      </c>
      <c r="L15" s="157">
        <v>162932.58924368848</v>
      </c>
      <c r="M15" s="157">
        <v>143177.16262838131</v>
      </c>
      <c r="N15" s="157">
        <v>126156.91546429912</v>
      </c>
      <c r="O15" s="157">
        <v>111305.34666542549</v>
      </c>
      <c r="Q15" s="24">
        <f t="shared" si="3"/>
        <v>-1.6163610719322929E-2</v>
      </c>
      <c r="R15" s="24">
        <f t="shared" si="3"/>
        <v>2.7420171841997076E-2</v>
      </c>
      <c r="S15" s="24">
        <f t="shared" si="3"/>
        <v>-0.27432558139534879</v>
      </c>
      <c r="T15" s="24">
        <f t="shared" si="3"/>
        <v>-0.10267914369952569</v>
      </c>
      <c r="U15" s="24">
        <f t="shared" si="3"/>
        <v>-0.1428571428571429</v>
      </c>
      <c r="V15" s="24">
        <f t="shared" si="3"/>
        <v>-4.5308455000000136E-2</v>
      </c>
      <c r="W15" s="24">
        <f t="shared" si="3"/>
        <v>-0.1222401378994703</v>
      </c>
      <c r="X15" s="24">
        <f t="shared" si="3"/>
        <v>-0.12218420908020611</v>
      </c>
      <c r="Y15" s="24">
        <f t="shared" si="3"/>
        <v>-0.12274330187343274</v>
      </c>
      <c r="Z15" s="24">
        <f t="shared" si="3"/>
        <v>-0.12330890459266319</v>
      </c>
      <c r="AA15" s="24">
        <f t="shared" si="3"/>
        <v>-0.12124908041423288</v>
      </c>
      <c r="AB15" s="24">
        <f t="shared" si="3"/>
        <v>-0.11887543272706502</v>
      </c>
      <c r="AC15" s="24">
        <f t="shared" si="3"/>
        <v>-0.11772298604650366</v>
      </c>
      <c r="AD15" s="24">
        <f>(O15/H15)^(1/($O$5-$H$5))-1</f>
        <v>-0.12119129169919607</v>
      </c>
    </row>
    <row r="16" spans="1:30" x14ac:dyDescent="0.15">
      <c r="A16" s="134" t="s">
        <v>474</v>
      </c>
      <c r="B16" s="114" t="s">
        <v>406</v>
      </c>
      <c r="C16" s="114" t="s">
        <v>406</v>
      </c>
      <c r="D16" s="114" t="s">
        <v>406</v>
      </c>
      <c r="E16" s="114" t="s">
        <v>406</v>
      </c>
      <c r="F16" s="114" t="s">
        <v>406</v>
      </c>
      <c r="G16" s="114" t="s">
        <v>406</v>
      </c>
      <c r="H16" s="114">
        <v>1044814.4268479999</v>
      </c>
      <c r="I16" s="114">
        <v>892962.05756677734</v>
      </c>
      <c r="J16" s="4">
        <v>754649.52397048729</v>
      </c>
      <c r="K16" s="4">
        <v>637354.27450048458</v>
      </c>
      <c r="L16" s="4">
        <v>537943.17975898529</v>
      </c>
      <c r="M16" s="4">
        <v>455104.4748366017</v>
      </c>
      <c r="N16" s="4">
        <v>386062.23763983476</v>
      </c>
      <c r="O16" s="4">
        <v>327922.48447040282</v>
      </c>
      <c r="P16" s="44"/>
      <c r="Q16" s="24" t="str">
        <f t="shared" si="3"/>
        <v>n.a.</v>
      </c>
      <c r="R16" s="24" t="str">
        <f t="shared" si="3"/>
        <v>n.a.</v>
      </c>
      <c r="S16" s="24" t="str">
        <f t="shared" si="3"/>
        <v>n.a.</v>
      </c>
      <c r="T16" s="24" t="str">
        <f t="shared" si="3"/>
        <v>n.a.</v>
      </c>
      <c r="U16" s="24" t="str">
        <f t="shared" si="3"/>
        <v>n.a.</v>
      </c>
      <c r="V16" s="24" t="str">
        <f t="shared" si="3"/>
        <v>n.a.</v>
      </c>
      <c r="W16" s="24">
        <f t="shared" si="3"/>
        <v>-0.14533908163895803</v>
      </c>
      <c r="X16" s="24">
        <f t="shared" si="3"/>
        <v>-0.15489183714387189</v>
      </c>
      <c r="Y16" s="24">
        <f t="shared" si="3"/>
        <v>-0.15543009800479235</v>
      </c>
      <c r="Z16" s="24">
        <f t="shared" si="3"/>
        <v>-0.15597462623030345</v>
      </c>
      <c r="AA16" s="24">
        <f t="shared" si="3"/>
        <v>-0.15399155159750855</v>
      </c>
      <c r="AB16" s="24">
        <f t="shared" si="3"/>
        <v>-0.15170634659559323</v>
      </c>
      <c r="AC16" s="24">
        <f t="shared" si="3"/>
        <v>-0.15059684035627352</v>
      </c>
      <c r="AD16" s="112">
        <f t="shared" si="3"/>
        <v>-1</v>
      </c>
    </row>
    <row r="17" spans="1:30" x14ac:dyDescent="0.15">
      <c r="A17" s="134"/>
      <c r="B17" s="134"/>
      <c r="C17" s="134"/>
      <c r="D17" s="134"/>
      <c r="E17" s="134"/>
      <c r="F17" s="134"/>
      <c r="G17" s="134"/>
      <c r="H17" s="134"/>
      <c r="I17" s="134"/>
      <c r="J17" s="134"/>
      <c r="K17" s="134"/>
      <c r="L17" s="134"/>
      <c r="M17" s="134"/>
      <c r="N17" s="134"/>
      <c r="O17" s="134"/>
      <c r="U17" s="45"/>
      <c r="V17" s="45"/>
      <c r="W17" s="45"/>
      <c r="X17" s="45"/>
      <c r="Y17" s="45"/>
      <c r="Z17" s="45"/>
      <c r="AA17" s="45"/>
      <c r="AB17" s="45"/>
      <c r="AC17" s="45"/>
      <c r="AD17" s="45"/>
    </row>
    <row r="18" spans="1:30" ht="18" x14ac:dyDescent="0.2">
      <c r="A18" s="156" t="s">
        <v>54</v>
      </c>
      <c r="B18" s="156"/>
      <c r="C18" s="156"/>
      <c r="D18" s="156"/>
      <c r="E18" s="156"/>
      <c r="F18" s="156"/>
      <c r="G18" s="156"/>
      <c r="H18" s="156"/>
      <c r="I18" s="156"/>
      <c r="J18" s="156"/>
      <c r="K18" s="156"/>
      <c r="L18" s="156"/>
      <c r="M18" s="156"/>
      <c r="N18" s="156"/>
      <c r="O18" s="156"/>
      <c r="U18" s="45"/>
      <c r="V18" s="45"/>
      <c r="W18" s="45"/>
      <c r="X18" s="45"/>
      <c r="Y18" s="45"/>
      <c r="Z18" s="45"/>
      <c r="AA18" s="45"/>
      <c r="AB18" s="45"/>
      <c r="AC18" s="45"/>
      <c r="AD18" s="45"/>
    </row>
    <row r="19" spans="1:30" s="1" customFormat="1" x14ac:dyDescent="0.15">
      <c r="A19" s="21"/>
      <c r="B19" s="21">
        <v>2017</v>
      </c>
      <c r="C19" s="21">
        <v>2018</v>
      </c>
      <c r="D19" s="21">
        <v>2019</v>
      </c>
      <c r="E19" s="21">
        <v>2020</v>
      </c>
      <c r="F19" s="21">
        <v>2021</v>
      </c>
      <c r="G19" s="21">
        <v>2022</v>
      </c>
      <c r="H19" s="21">
        <v>2023</v>
      </c>
      <c r="I19" s="27">
        <v>2024</v>
      </c>
      <c r="J19" s="27">
        <v>2025</v>
      </c>
      <c r="K19" s="27">
        <v>2026</v>
      </c>
      <c r="L19" s="27">
        <v>2027</v>
      </c>
      <c r="M19" s="27">
        <v>2028</v>
      </c>
      <c r="N19" s="27">
        <v>2029</v>
      </c>
      <c r="O19" s="27">
        <v>2030</v>
      </c>
      <c r="Q19" s="22">
        <v>2018</v>
      </c>
      <c r="R19" s="22">
        <v>2019</v>
      </c>
      <c r="S19" s="22">
        <v>2020</v>
      </c>
      <c r="T19" s="22">
        <v>2021</v>
      </c>
      <c r="U19" s="22">
        <v>2022</v>
      </c>
      <c r="V19" s="22">
        <v>2023</v>
      </c>
      <c r="W19" s="22">
        <v>2024</v>
      </c>
      <c r="X19" s="22">
        <v>2025</v>
      </c>
      <c r="Y19" s="22">
        <v>2026</v>
      </c>
      <c r="Z19" s="22">
        <v>2027</v>
      </c>
      <c r="AA19" s="22">
        <v>2028</v>
      </c>
      <c r="AB19" s="22">
        <v>2029</v>
      </c>
      <c r="AC19" s="22">
        <v>2030</v>
      </c>
      <c r="AD19" s="22" t="s">
        <v>524</v>
      </c>
    </row>
    <row r="20" spans="1:30" x14ac:dyDescent="0.15">
      <c r="A20" s="135" t="s">
        <v>58</v>
      </c>
      <c r="B20" s="135"/>
      <c r="C20" s="135"/>
      <c r="D20" s="135"/>
      <c r="E20" s="135"/>
      <c r="F20" s="135"/>
      <c r="G20" s="135"/>
      <c r="H20" s="135"/>
      <c r="I20" s="135"/>
      <c r="J20" s="135"/>
      <c r="K20" s="135"/>
      <c r="L20" s="135"/>
      <c r="M20" s="135"/>
      <c r="N20" s="135"/>
      <c r="O20" s="135"/>
      <c r="P20" s="44"/>
      <c r="Q20" s="44"/>
      <c r="R20" s="44"/>
      <c r="S20" s="44"/>
      <c r="T20" s="44"/>
      <c r="U20" s="24"/>
      <c r="V20" s="24"/>
      <c r="W20" s="24"/>
      <c r="X20" s="24"/>
      <c r="Y20" s="24"/>
      <c r="Z20" s="24"/>
      <c r="AA20" s="24"/>
      <c r="AB20" s="24"/>
      <c r="AC20" s="24"/>
      <c r="AD20" s="24"/>
    </row>
    <row r="21" spans="1:30" x14ac:dyDescent="0.15">
      <c r="A21" s="134" t="s">
        <v>300</v>
      </c>
      <c r="B21" s="4">
        <v>5467.3</v>
      </c>
      <c r="C21" s="4">
        <v>5500</v>
      </c>
      <c r="D21" s="4">
        <v>5000</v>
      </c>
      <c r="E21" s="4">
        <v>4495</v>
      </c>
      <c r="F21" s="4">
        <v>3454</v>
      </c>
      <c r="G21" s="4">
        <v>3500</v>
      </c>
      <c r="H21" s="4">
        <v>3195.0336299999999</v>
      </c>
      <c r="I21" s="4">
        <v>3074.2528725132061</v>
      </c>
      <c r="J21" s="4">
        <v>2667.7574297193928</v>
      </c>
      <c r="K21" s="4">
        <v>2332.5185486907158</v>
      </c>
      <c r="L21" s="4">
        <v>2051.371569897758</v>
      </c>
      <c r="M21" s="4">
        <v>1861.0779156789838</v>
      </c>
      <c r="N21" s="4">
        <v>1700.3564922865257</v>
      </c>
      <c r="O21" s="4">
        <v>1557.2109214158695</v>
      </c>
      <c r="P21" s="44"/>
      <c r="Q21" s="24">
        <f t="shared" ref="Q21:AD23" si="4">IFERROR(C21/B21-1,"n.a.")</f>
        <v>5.9810143946736893E-3</v>
      </c>
      <c r="R21" s="24">
        <f t="shared" si="4"/>
        <v>-9.0909090909090939E-2</v>
      </c>
      <c r="S21" s="24">
        <f t="shared" si="4"/>
        <v>-0.10099999999999998</v>
      </c>
      <c r="T21" s="24">
        <f t="shared" si="4"/>
        <v>-0.23159065628476083</v>
      </c>
      <c r="U21" s="24">
        <f t="shared" si="4"/>
        <v>1.3317892298783995E-2</v>
      </c>
      <c r="V21" s="24">
        <f t="shared" si="4"/>
        <v>-8.7133248571428568E-2</v>
      </c>
      <c r="W21" s="24">
        <f t="shared" si="4"/>
        <v>-3.7802656082463137E-2</v>
      </c>
      <c r="X21" s="24">
        <f t="shared" si="4"/>
        <v>-0.13222576660113927</v>
      </c>
      <c r="Y21" s="24">
        <f t="shared" si="4"/>
        <v>-0.12566317960322915</v>
      </c>
      <c r="Z21" s="24">
        <f t="shared" si="4"/>
        <v>-0.12053365189776111</v>
      </c>
      <c r="AA21" s="24">
        <f t="shared" si="4"/>
        <v>-9.2764108175808713E-2</v>
      </c>
      <c r="AB21" s="24">
        <f t="shared" si="4"/>
        <v>-8.6359320068456924E-2</v>
      </c>
      <c r="AC21" s="24">
        <f t="shared" si="4"/>
        <v>-8.4185623144334643E-2</v>
      </c>
      <c r="AD21" s="24">
        <f>(O21/H21)^(1/($O$5-$H$5))-1</f>
        <v>-9.757672753895541E-2</v>
      </c>
    </row>
    <row r="22" spans="1:30" x14ac:dyDescent="0.15">
      <c r="A22" s="134" t="s">
        <v>301</v>
      </c>
      <c r="B22" s="4">
        <v>28668.250000000004</v>
      </c>
      <c r="C22" s="4">
        <v>26779.5</v>
      </c>
      <c r="D22" s="4">
        <v>22563</v>
      </c>
      <c r="E22" s="4">
        <v>19313.75</v>
      </c>
      <c r="F22" s="4">
        <v>16271.5</v>
      </c>
      <c r="G22" s="4">
        <v>16000</v>
      </c>
      <c r="H22" s="4">
        <v>15513.124889999999</v>
      </c>
      <c r="I22" s="4">
        <v>14054.830665039906</v>
      </c>
      <c r="J22" s="4">
        <v>11484.035942371484</v>
      </c>
      <c r="K22" s="4">
        <v>9454.4329446590491</v>
      </c>
      <c r="L22" s="4">
        <v>7829.190982063622</v>
      </c>
      <c r="M22" s="4">
        <v>6688.0465234269877</v>
      </c>
      <c r="N22" s="4">
        <v>5753.563210731706</v>
      </c>
      <c r="O22" s="4">
        <v>4961.4260286950439</v>
      </c>
      <c r="P22" s="44"/>
      <c r="Q22" s="24">
        <f t="shared" si="4"/>
        <v>-6.5882989020955351E-2</v>
      </c>
      <c r="R22" s="24">
        <f t="shared" si="4"/>
        <v>-0.1574525289867249</v>
      </c>
      <c r="S22" s="24">
        <f t="shared" si="4"/>
        <v>-0.14400788902184991</v>
      </c>
      <c r="T22" s="24">
        <f t="shared" si="4"/>
        <v>-0.15751731279528836</v>
      </c>
      <c r="U22" s="24">
        <f t="shared" si="4"/>
        <v>-1.6685615954275868E-2</v>
      </c>
      <c r="V22" s="24">
        <f t="shared" si="4"/>
        <v>-3.0429694375000094E-2</v>
      </c>
      <c r="W22" s="24">
        <f t="shared" si="4"/>
        <v>-9.400389897590089E-2</v>
      </c>
      <c r="X22" s="24">
        <f t="shared" si="4"/>
        <v>-0.18291182469121003</v>
      </c>
      <c r="Y22" s="24">
        <f t="shared" si="4"/>
        <v>-0.17673255359851447</v>
      </c>
      <c r="Z22" s="24">
        <f t="shared" si="4"/>
        <v>-0.17190263785344739</v>
      </c>
      <c r="AA22" s="24">
        <f t="shared" si="4"/>
        <v>-0.14575509286348398</v>
      </c>
      <c r="AB22" s="24">
        <f t="shared" si="4"/>
        <v>-0.13972440374359829</v>
      </c>
      <c r="AC22" s="24">
        <f t="shared" si="4"/>
        <v>-0.13767767086648941</v>
      </c>
      <c r="AD22" s="24">
        <f>(O22/H22)^(1/($O$5-$H$5))-1</f>
        <v>-0.15028661065064752</v>
      </c>
    </row>
    <row r="23" spans="1:30" x14ac:dyDescent="0.15">
      <c r="A23" s="134" t="s">
        <v>474</v>
      </c>
      <c r="B23" s="114" t="s">
        <v>406</v>
      </c>
      <c r="C23" s="114" t="s">
        <v>406</v>
      </c>
      <c r="D23" s="114" t="s">
        <v>406</v>
      </c>
      <c r="E23" s="114" t="s">
        <v>406</v>
      </c>
      <c r="F23" s="114" t="s">
        <v>406</v>
      </c>
      <c r="G23" s="114" t="s">
        <v>406</v>
      </c>
      <c r="H23" s="114">
        <v>60501.187070999993</v>
      </c>
      <c r="I23" s="114">
        <v>52002.873460647657</v>
      </c>
      <c r="J23" s="4">
        <v>40954.973345025239</v>
      </c>
      <c r="K23" s="4">
        <v>32498.100021089973</v>
      </c>
      <c r="L23" s="4">
        <v>25938.792363455359</v>
      </c>
      <c r="M23" s="4">
        <v>21357.112309723296</v>
      </c>
      <c r="N23" s="4">
        <v>17708.856357134886</v>
      </c>
      <c r="O23" s="4">
        <v>14718.73640475002</v>
      </c>
      <c r="P23" s="44"/>
      <c r="Q23" s="24" t="str">
        <f t="shared" si="4"/>
        <v>n.a.</v>
      </c>
      <c r="R23" s="24" t="str">
        <f t="shared" si="4"/>
        <v>n.a.</v>
      </c>
      <c r="S23" s="24" t="str">
        <f t="shared" si="4"/>
        <v>n.a.</v>
      </c>
      <c r="T23" s="24" t="str">
        <f t="shared" si="4"/>
        <v>n.a.</v>
      </c>
      <c r="U23" s="24" t="str">
        <f t="shared" si="4"/>
        <v>n.a.</v>
      </c>
      <c r="V23" s="24" t="str">
        <f t="shared" si="4"/>
        <v>n.a.</v>
      </c>
      <c r="W23" s="24">
        <f t="shared" si="4"/>
        <v>-0.1404652374899571</v>
      </c>
      <c r="X23" s="24">
        <f t="shared" si="4"/>
        <v>-0.21244787798087239</v>
      </c>
      <c r="Y23" s="24">
        <f t="shared" si="4"/>
        <v>-0.20649197480096793</v>
      </c>
      <c r="Z23" s="24">
        <f t="shared" si="4"/>
        <v>-0.20183665055427502</v>
      </c>
      <c r="AA23" s="24">
        <f t="shared" si="4"/>
        <v>-0.17663428541827952</v>
      </c>
      <c r="AB23" s="24">
        <f t="shared" si="4"/>
        <v>-0.17082159327913737</v>
      </c>
      <c r="AC23" s="24">
        <f t="shared" si="4"/>
        <v>-0.16884884557664559</v>
      </c>
      <c r="AD23" s="112">
        <f t="shared" si="4"/>
        <v>-1</v>
      </c>
    </row>
    <row r="24" spans="1:30" x14ac:dyDescent="0.15">
      <c r="A24" s="134"/>
      <c r="B24" s="157"/>
      <c r="C24" s="157"/>
      <c r="D24" s="157"/>
      <c r="E24" s="157"/>
      <c r="F24" s="157"/>
      <c r="G24" s="157"/>
      <c r="H24" s="157"/>
      <c r="I24" s="157"/>
      <c r="J24" s="157"/>
      <c r="K24" s="157"/>
      <c r="L24" s="157"/>
      <c r="M24" s="157"/>
      <c r="N24" s="157"/>
      <c r="O24" s="157"/>
      <c r="AD24" s="24"/>
    </row>
    <row r="25" spans="1:30" x14ac:dyDescent="0.15">
      <c r="A25" s="158" t="s">
        <v>56</v>
      </c>
      <c r="B25" s="142">
        <v>36</v>
      </c>
      <c r="C25" s="142">
        <v>36</v>
      </c>
      <c r="D25" s="142">
        <v>36</v>
      </c>
      <c r="E25" s="142">
        <v>36</v>
      </c>
      <c r="F25" s="142">
        <v>36</v>
      </c>
      <c r="G25" s="142">
        <v>36</v>
      </c>
      <c r="H25" s="142">
        <v>36</v>
      </c>
      <c r="I25" s="142">
        <v>36</v>
      </c>
      <c r="J25" s="142">
        <v>36</v>
      </c>
      <c r="K25" s="142">
        <v>36</v>
      </c>
      <c r="L25" s="142">
        <v>36</v>
      </c>
      <c r="M25" s="142">
        <v>36</v>
      </c>
      <c r="N25" s="142">
        <v>36</v>
      </c>
      <c r="O25" s="142">
        <v>36</v>
      </c>
      <c r="AD25" s="24"/>
    </row>
    <row r="26" spans="1:30" x14ac:dyDescent="0.15">
      <c r="A26" s="134"/>
      <c r="B26" s="134"/>
      <c r="C26" s="134"/>
      <c r="D26" s="134"/>
      <c r="E26" s="134"/>
      <c r="F26" s="134"/>
      <c r="G26" s="134"/>
      <c r="H26" s="134"/>
      <c r="I26" s="134"/>
      <c r="J26" s="134"/>
      <c r="K26" s="134"/>
      <c r="L26" s="134"/>
      <c r="M26" s="134"/>
      <c r="N26" s="134"/>
      <c r="O26" s="134"/>
      <c r="AD26" s="24"/>
    </row>
    <row r="27" spans="1:30" x14ac:dyDescent="0.15">
      <c r="A27" s="135" t="s">
        <v>57</v>
      </c>
      <c r="B27" s="157"/>
      <c r="C27" s="157"/>
      <c r="D27" s="157"/>
      <c r="E27" s="157"/>
      <c r="F27" s="157"/>
      <c r="G27" s="157"/>
      <c r="H27" s="157"/>
      <c r="I27" s="157"/>
      <c r="J27" s="157"/>
      <c r="K27" s="157"/>
      <c r="L27" s="157"/>
      <c r="M27" s="157"/>
      <c r="N27" s="157"/>
      <c r="O27" s="157"/>
      <c r="AD27" s="24"/>
    </row>
    <row r="28" spans="1:30" x14ac:dyDescent="0.15">
      <c r="A28" s="134" t="s">
        <v>300</v>
      </c>
      <c r="B28" s="157">
        <v>196822.80000000002</v>
      </c>
      <c r="C28" s="157">
        <v>198000</v>
      </c>
      <c r="D28" s="157">
        <v>180000</v>
      </c>
      <c r="E28" s="157">
        <v>161820</v>
      </c>
      <c r="F28" s="157">
        <v>124344</v>
      </c>
      <c r="G28" s="157">
        <v>126000</v>
      </c>
      <c r="H28" s="157">
        <v>115021.21067999999</v>
      </c>
      <c r="I28" s="157">
        <v>110673.10341047542</v>
      </c>
      <c r="J28" s="157">
        <v>96039.267469898143</v>
      </c>
      <c r="K28" s="157">
        <v>83970.66775286576</v>
      </c>
      <c r="L28" s="157">
        <v>73849.376516319287</v>
      </c>
      <c r="M28" s="157">
        <v>66998.804964443421</v>
      </c>
      <c r="N28" s="157">
        <v>61212.833722314928</v>
      </c>
      <c r="O28" s="157">
        <v>56059.593170971304</v>
      </c>
      <c r="Q28" s="24">
        <f t="shared" ref="Q28:AD30" si="5">IFERROR(C28/B28-1,"n.a.")</f>
        <v>5.9810143946736893E-3</v>
      </c>
      <c r="R28" s="24">
        <f t="shared" si="5"/>
        <v>-9.0909090909090939E-2</v>
      </c>
      <c r="S28" s="24">
        <f t="shared" si="5"/>
        <v>-0.10099999999999998</v>
      </c>
      <c r="T28" s="24">
        <f t="shared" si="5"/>
        <v>-0.23159065628476083</v>
      </c>
      <c r="U28" s="24">
        <f t="shared" si="5"/>
        <v>1.3317892298783995E-2</v>
      </c>
      <c r="V28" s="24">
        <f t="shared" si="5"/>
        <v>-8.7133248571428679E-2</v>
      </c>
      <c r="W28" s="24">
        <f t="shared" si="5"/>
        <v>-3.7802656082463026E-2</v>
      </c>
      <c r="X28" s="24">
        <f t="shared" si="5"/>
        <v>-0.13222576660113927</v>
      </c>
      <c r="Y28" s="24">
        <f t="shared" si="5"/>
        <v>-0.12566317960322926</v>
      </c>
      <c r="Z28" s="24">
        <f t="shared" si="5"/>
        <v>-0.12053365189776111</v>
      </c>
      <c r="AA28" s="24">
        <f t="shared" si="5"/>
        <v>-9.2764108175808713E-2</v>
      </c>
      <c r="AB28" s="24">
        <f t="shared" si="5"/>
        <v>-8.6359320068456924E-2</v>
      </c>
      <c r="AC28" s="24">
        <f t="shared" si="5"/>
        <v>-8.4185623144334643E-2</v>
      </c>
      <c r="AD28" s="24">
        <f>(O28/H28)^(1/($O$5-$H$5))-1</f>
        <v>-9.757672753895541E-2</v>
      </c>
    </row>
    <row r="29" spans="1:30" x14ac:dyDescent="0.15">
      <c r="A29" s="134" t="s">
        <v>301</v>
      </c>
      <c r="B29" s="157">
        <v>1032057.0000000001</v>
      </c>
      <c r="C29" s="157">
        <v>964062</v>
      </c>
      <c r="D29" s="157">
        <v>812268</v>
      </c>
      <c r="E29" s="157">
        <v>695295</v>
      </c>
      <c r="F29" s="157">
        <v>585774</v>
      </c>
      <c r="G29" s="157">
        <v>576000</v>
      </c>
      <c r="H29" s="157">
        <v>558472.49604</v>
      </c>
      <c r="I29" s="157">
        <v>505973.90394143661</v>
      </c>
      <c r="J29" s="157">
        <v>413425.29392537341</v>
      </c>
      <c r="K29" s="157">
        <v>340359.5860077258</v>
      </c>
      <c r="L29" s="157">
        <v>281850.87535429042</v>
      </c>
      <c r="M29" s="157">
        <v>240769.67484337155</v>
      </c>
      <c r="N29" s="157">
        <v>207128.27558634142</v>
      </c>
      <c r="O29" s="157">
        <v>178611.33703302158</v>
      </c>
      <c r="Q29" s="24">
        <f t="shared" si="5"/>
        <v>-6.5882989020955351E-2</v>
      </c>
      <c r="R29" s="24">
        <f t="shared" si="5"/>
        <v>-0.1574525289867249</v>
      </c>
      <c r="S29" s="24">
        <f t="shared" si="5"/>
        <v>-0.14400788902184991</v>
      </c>
      <c r="T29" s="24">
        <f t="shared" si="5"/>
        <v>-0.15751731279528836</v>
      </c>
      <c r="U29" s="24">
        <f t="shared" si="5"/>
        <v>-1.6685615954275868E-2</v>
      </c>
      <c r="V29" s="24">
        <f t="shared" si="5"/>
        <v>-3.0429694374999983E-2</v>
      </c>
      <c r="W29" s="24">
        <f t="shared" si="5"/>
        <v>-9.400389897590089E-2</v>
      </c>
      <c r="X29" s="24">
        <f t="shared" si="5"/>
        <v>-0.18291182469121003</v>
      </c>
      <c r="Y29" s="24">
        <f t="shared" si="5"/>
        <v>-0.17673255359851436</v>
      </c>
      <c r="Z29" s="24">
        <f t="shared" si="5"/>
        <v>-0.17190263785344739</v>
      </c>
      <c r="AA29" s="24">
        <f t="shared" si="5"/>
        <v>-0.14575509286348398</v>
      </c>
      <c r="AB29" s="24">
        <f t="shared" si="5"/>
        <v>-0.13972440374359829</v>
      </c>
      <c r="AC29" s="24">
        <f t="shared" si="5"/>
        <v>-0.13767767086648941</v>
      </c>
      <c r="AD29" s="24">
        <f>(O29/H29)^(1/($O$5-$H$5))-1</f>
        <v>-0.15028661065064752</v>
      </c>
    </row>
    <row r="30" spans="1:30" x14ac:dyDescent="0.15">
      <c r="A30" s="134" t="s">
        <v>474</v>
      </c>
      <c r="B30" s="114" t="s">
        <v>406</v>
      </c>
      <c r="C30" s="114" t="s">
        <v>406</v>
      </c>
      <c r="D30" s="114" t="s">
        <v>406</v>
      </c>
      <c r="E30" s="114" t="s">
        <v>406</v>
      </c>
      <c r="F30" s="114" t="s">
        <v>406</v>
      </c>
      <c r="G30" s="114" t="s">
        <v>406</v>
      </c>
      <c r="H30" s="114">
        <v>2178042.7345559997</v>
      </c>
      <c r="I30" s="114">
        <v>1872103.4445833156</v>
      </c>
      <c r="J30" s="4">
        <v>1474379.0404209085</v>
      </c>
      <c r="K30" s="4">
        <v>1169931.6007592389</v>
      </c>
      <c r="L30" s="4">
        <v>933796.52508439287</v>
      </c>
      <c r="M30" s="4">
        <v>768856.04315003869</v>
      </c>
      <c r="N30" s="4">
        <v>637518.82885685586</v>
      </c>
      <c r="O30" s="4">
        <v>529874.51057100075</v>
      </c>
      <c r="P30" s="44"/>
      <c r="Q30" s="24" t="str">
        <f t="shared" si="5"/>
        <v>n.a.</v>
      </c>
      <c r="R30" s="24" t="str">
        <f t="shared" si="5"/>
        <v>n.a.</v>
      </c>
      <c r="S30" s="24" t="str">
        <f t="shared" si="5"/>
        <v>n.a.</v>
      </c>
      <c r="T30" s="24" t="str">
        <f t="shared" si="5"/>
        <v>n.a.</v>
      </c>
      <c r="U30" s="24" t="str">
        <f t="shared" si="5"/>
        <v>n.a.</v>
      </c>
      <c r="V30" s="24" t="str">
        <f t="shared" si="5"/>
        <v>n.a.</v>
      </c>
      <c r="W30" s="24">
        <f t="shared" si="5"/>
        <v>-0.1404652374899571</v>
      </c>
      <c r="X30" s="24">
        <f t="shared" si="5"/>
        <v>-0.21244787798087239</v>
      </c>
      <c r="Y30" s="24">
        <f t="shared" si="5"/>
        <v>-0.20649197480096793</v>
      </c>
      <c r="Z30" s="24">
        <f t="shared" si="5"/>
        <v>-0.20183665055427502</v>
      </c>
      <c r="AA30" s="24">
        <f t="shared" si="5"/>
        <v>-0.17663428541827941</v>
      </c>
      <c r="AB30" s="24">
        <f t="shared" si="5"/>
        <v>-0.17082159327913737</v>
      </c>
      <c r="AC30" s="24">
        <f t="shared" si="5"/>
        <v>-0.16884884557664548</v>
      </c>
      <c r="AD30" s="112">
        <f t="shared" si="5"/>
        <v>-1</v>
      </c>
    </row>
    <row r="31" spans="1:30" x14ac:dyDescent="0.15">
      <c r="A31" s="134"/>
      <c r="B31" s="134"/>
      <c r="C31" s="134"/>
      <c r="D31" s="134"/>
      <c r="E31" s="134"/>
      <c r="F31" s="134"/>
      <c r="G31" s="134"/>
      <c r="H31" s="134"/>
      <c r="I31" s="134"/>
      <c r="J31" s="134"/>
      <c r="K31" s="134"/>
      <c r="L31" s="134"/>
      <c r="M31" s="134"/>
      <c r="N31" s="134"/>
      <c r="O31" s="134"/>
      <c r="U31" s="45"/>
      <c r="V31" s="45"/>
      <c r="W31" s="45"/>
      <c r="X31" s="45"/>
      <c r="Y31" s="45"/>
      <c r="Z31" s="45"/>
      <c r="AA31" s="45"/>
      <c r="AB31" s="45"/>
      <c r="AC31" s="45"/>
      <c r="AD31" s="45"/>
    </row>
    <row r="32" spans="1:30" ht="18" x14ac:dyDescent="0.2">
      <c r="A32" s="156" t="s">
        <v>72</v>
      </c>
      <c r="B32" s="156"/>
      <c r="C32" s="156"/>
      <c r="D32" s="156"/>
      <c r="E32" s="156"/>
      <c r="F32" s="156"/>
      <c r="G32" s="156"/>
      <c r="H32" s="156"/>
      <c r="I32" s="156"/>
      <c r="J32" s="156"/>
      <c r="K32" s="156"/>
      <c r="L32" s="156"/>
      <c r="M32" s="156"/>
      <c r="N32" s="156"/>
      <c r="O32" s="156"/>
      <c r="U32" s="45"/>
      <c r="V32" s="45"/>
      <c r="W32" s="45"/>
      <c r="X32" s="45"/>
      <c r="Y32" s="45"/>
      <c r="Z32" s="45"/>
      <c r="AA32" s="45"/>
      <c r="AB32" s="45"/>
      <c r="AC32" s="45"/>
      <c r="AD32" s="45"/>
    </row>
    <row r="33" spans="1:30" s="1" customFormat="1" x14ac:dyDescent="0.15">
      <c r="A33" s="21"/>
      <c r="B33" s="21">
        <v>2017</v>
      </c>
      <c r="C33" s="21">
        <v>2018</v>
      </c>
      <c r="D33" s="21">
        <v>2019</v>
      </c>
      <c r="E33" s="21">
        <v>2020</v>
      </c>
      <c r="F33" s="21">
        <v>2021</v>
      </c>
      <c r="G33" s="21">
        <v>2022</v>
      </c>
      <c r="H33" s="21">
        <v>2023</v>
      </c>
      <c r="I33" s="27">
        <v>2024</v>
      </c>
      <c r="J33" s="27">
        <v>2025</v>
      </c>
      <c r="K33" s="27">
        <v>2026</v>
      </c>
      <c r="L33" s="27">
        <v>2027</v>
      </c>
      <c r="M33" s="27">
        <v>2028</v>
      </c>
      <c r="N33" s="27">
        <v>2029</v>
      </c>
      <c r="O33" s="27">
        <v>2030</v>
      </c>
      <c r="Q33" s="22">
        <v>2018</v>
      </c>
      <c r="R33" s="22">
        <v>2019</v>
      </c>
      <c r="S33" s="22">
        <v>2020</v>
      </c>
      <c r="T33" s="22">
        <v>2021</v>
      </c>
      <c r="U33" s="22">
        <v>2022</v>
      </c>
      <c r="V33" s="22">
        <v>2023</v>
      </c>
      <c r="W33" s="22">
        <v>2024</v>
      </c>
      <c r="X33" s="22">
        <v>2025</v>
      </c>
      <c r="Y33" s="22">
        <v>2026</v>
      </c>
      <c r="Z33" s="22">
        <v>2027</v>
      </c>
      <c r="AA33" s="22">
        <v>2028</v>
      </c>
      <c r="AB33" s="22">
        <v>2029</v>
      </c>
      <c r="AC33" s="22">
        <v>2030</v>
      </c>
      <c r="AD33" s="22" t="s">
        <v>524</v>
      </c>
    </row>
    <row r="34" spans="1:30" x14ac:dyDescent="0.15">
      <c r="A34" s="135" t="s">
        <v>58</v>
      </c>
      <c r="B34" s="135"/>
      <c r="C34" s="135"/>
      <c r="D34" s="135"/>
      <c r="E34" s="135"/>
      <c r="F34" s="135"/>
      <c r="G34" s="135"/>
      <c r="H34" s="135"/>
      <c r="I34" s="135"/>
      <c r="J34" s="135"/>
      <c r="K34" s="135"/>
      <c r="L34" s="135"/>
      <c r="M34" s="135"/>
      <c r="N34" s="135"/>
      <c r="O34" s="135"/>
      <c r="P34" s="44"/>
      <c r="Q34" s="44"/>
      <c r="R34" s="44"/>
      <c r="S34" s="44"/>
      <c r="T34" s="44"/>
      <c r="U34" s="24"/>
      <c r="V34" s="24"/>
      <c r="W34" s="24"/>
      <c r="X34" s="24"/>
      <c r="Y34" s="24"/>
      <c r="Z34" s="24"/>
      <c r="AA34" s="24"/>
      <c r="AB34" s="24"/>
      <c r="AC34" s="24"/>
      <c r="AD34" s="24"/>
    </row>
    <row r="35" spans="1:30" x14ac:dyDescent="0.15">
      <c r="A35" s="134" t="s">
        <v>300</v>
      </c>
      <c r="B35" s="4">
        <v>5159.3</v>
      </c>
      <c r="C35" s="4">
        <v>5000</v>
      </c>
      <c r="D35" s="4">
        <v>4459</v>
      </c>
      <c r="E35" s="4">
        <v>3190</v>
      </c>
      <c r="F35" s="4">
        <v>3195.5470500000001</v>
      </c>
      <c r="G35" s="4">
        <v>3229.2211400000001</v>
      </c>
      <c r="H35" s="4">
        <v>3227.3094900000001</v>
      </c>
      <c r="I35" s="4">
        <v>2825.6726054793526</v>
      </c>
      <c r="J35" s="4">
        <v>2356.236161718839</v>
      </c>
      <c r="K35" s="4">
        <v>2065.0876317238576</v>
      </c>
      <c r="L35" s="4">
        <v>1854.2686269182409</v>
      </c>
      <c r="M35" s="4">
        <v>1686.1471740662678</v>
      </c>
      <c r="N35" s="4">
        <v>1534.7722295665171</v>
      </c>
      <c r="O35" s="4">
        <v>1398.5428792590344</v>
      </c>
      <c r="P35" s="44"/>
      <c r="Q35" s="24">
        <f t="shared" ref="Q35:AD37" si="6">IFERROR(C35/B35-1,"n.a.")</f>
        <v>-3.0876281666117555E-2</v>
      </c>
      <c r="R35" s="24">
        <f t="shared" si="6"/>
        <v>-0.10819999999999996</v>
      </c>
      <c r="S35" s="24">
        <f t="shared" si="6"/>
        <v>-0.28459295806234586</v>
      </c>
      <c r="T35" s="24">
        <f t="shared" si="6"/>
        <v>1.7388871473353884E-3</v>
      </c>
      <c r="U35" s="24">
        <f t="shared" si="6"/>
        <v>1.0537816991303517E-2</v>
      </c>
      <c r="V35" s="24">
        <f t="shared" si="6"/>
        <v>-5.9198485242173415E-4</v>
      </c>
      <c r="W35" s="24">
        <f t="shared" si="6"/>
        <v>-0.1244494479891507</v>
      </c>
      <c r="X35" s="24">
        <f t="shared" si="6"/>
        <v>-0.1661326378895468</v>
      </c>
      <c r="Y35" s="24">
        <f t="shared" si="6"/>
        <v>-0.12356508856166304</v>
      </c>
      <c r="Z35" s="24">
        <f t="shared" si="6"/>
        <v>-0.10208719551026169</v>
      </c>
      <c r="AA35" s="24">
        <f t="shared" si="6"/>
        <v>-9.0667258460489508E-2</v>
      </c>
      <c r="AB35" s="24">
        <f t="shared" si="6"/>
        <v>-8.9775641668751183E-2</v>
      </c>
      <c r="AC35" s="24">
        <f t="shared" si="6"/>
        <v>-8.876193332346094E-2</v>
      </c>
      <c r="AD35" s="24">
        <f>(O35/H35)^(1/($O$5-$H$5))-1</f>
        <v>-0.11260023332804003</v>
      </c>
    </row>
    <row r="36" spans="1:30" x14ac:dyDescent="0.15">
      <c r="A36" s="134" t="s">
        <v>301</v>
      </c>
      <c r="B36" s="4">
        <v>29188.075000000001</v>
      </c>
      <c r="C36" s="4">
        <v>25191.499999999996</v>
      </c>
      <c r="D36" s="4">
        <v>20473.650000000001</v>
      </c>
      <c r="E36" s="4">
        <v>16177.5</v>
      </c>
      <c r="F36" s="4">
        <v>15719.728580000001</v>
      </c>
      <c r="G36" s="4">
        <v>15329.627200000001</v>
      </c>
      <c r="H36" s="4">
        <v>14681.78025</v>
      </c>
      <c r="I36" s="4">
        <v>12202.753527384955</v>
      </c>
      <c r="J36" s="4">
        <v>9659.4568978701554</v>
      </c>
      <c r="K36" s="4">
        <v>8036.5614796304053</v>
      </c>
      <c r="L36" s="4">
        <v>6850.1854653213122</v>
      </c>
      <c r="M36" s="4">
        <v>5913.2065918377093</v>
      </c>
      <c r="N36" s="4">
        <v>5109.3940692006945</v>
      </c>
      <c r="O36" s="4">
        <v>4419.7646832584378</v>
      </c>
      <c r="P36" s="44"/>
      <c r="Q36" s="24">
        <f t="shared" si="6"/>
        <v>-0.13692492567598258</v>
      </c>
      <c r="R36" s="24">
        <f t="shared" si="6"/>
        <v>-0.1872794394934798</v>
      </c>
      <c r="S36" s="24">
        <f t="shared" si="6"/>
        <v>-0.20983801129744828</v>
      </c>
      <c r="T36" s="24">
        <f t="shared" si="6"/>
        <v>-2.8296796167516569E-2</v>
      </c>
      <c r="U36" s="24">
        <f t="shared" si="6"/>
        <v>-2.4816037886068898E-2</v>
      </c>
      <c r="V36" s="24">
        <f t="shared" si="6"/>
        <v>-4.2261102735753453E-2</v>
      </c>
      <c r="W36" s="24">
        <f t="shared" si="6"/>
        <v>-0.16885055357064371</v>
      </c>
      <c r="X36" s="24">
        <f t="shared" si="6"/>
        <v>-0.2084198966903027</v>
      </c>
      <c r="Y36" s="24">
        <f t="shared" si="6"/>
        <v>-0.16801104196630223</v>
      </c>
      <c r="Z36" s="24">
        <f t="shared" si="6"/>
        <v>-0.14762234038974265</v>
      </c>
      <c r="AA36" s="24">
        <f t="shared" si="6"/>
        <v>-0.13678153361350687</v>
      </c>
      <c r="AB36" s="24">
        <f t="shared" si="6"/>
        <v>-0.13593513268191182</v>
      </c>
      <c r="AC36" s="24">
        <f t="shared" si="6"/>
        <v>-0.13497283172956387</v>
      </c>
      <c r="AD36" s="24">
        <f>(O36/H36)^(1/($O$5-$H$5))-1</f>
        <v>-0.15760223880048452</v>
      </c>
    </row>
    <row r="37" spans="1:30" x14ac:dyDescent="0.15">
      <c r="A37" s="134" t="s">
        <v>474</v>
      </c>
      <c r="B37" s="114" t="s">
        <v>406</v>
      </c>
      <c r="C37" s="114" t="s">
        <v>406</v>
      </c>
      <c r="D37" s="114" t="s">
        <v>406</v>
      </c>
      <c r="E37" s="114" t="s">
        <v>406</v>
      </c>
      <c r="F37" s="114" t="s">
        <v>406</v>
      </c>
      <c r="G37" s="114" t="s">
        <v>406</v>
      </c>
      <c r="H37" s="114" t="s">
        <v>406</v>
      </c>
      <c r="I37" s="114">
        <v>45150.188051324338</v>
      </c>
      <c r="J37" s="4">
        <v>34448.06353488296</v>
      </c>
      <c r="K37" s="4">
        <v>27624.393797008022</v>
      </c>
      <c r="L37" s="4">
        <v>22695.261725406897</v>
      </c>
      <c r="M37" s="4">
        <v>18882.795873220537</v>
      </c>
      <c r="N37" s="4">
        <v>15726.172170091631</v>
      </c>
      <c r="O37" s="4">
        <v>13111.825303382537</v>
      </c>
      <c r="P37" s="44"/>
      <c r="Q37" s="24" t="str">
        <f t="shared" si="6"/>
        <v>n.a.</v>
      </c>
      <c r="R37" s="24" t="str">
        <f t="shared" si="6"/>
        <v>n.a.</v>
      </c>
      <c r="S37" s="24" t="str">
        <f t="shared" si="6"/>
        <v>n.a.</v>
      </c>
      <c r="T37" s="24" t="str">
        <f t="shared" si="6"/>
        <v>n.a.</v>
      </c>
      <c r="U37" s="24" t="str">
        <f t="shared" si="6"/>
        <v>n.a.</v>
      </c>
      <c r="V37" s="24" t="str">
        <f t="shared" si="6"/>
        <v>n.a.</v>
      </c>
      <c r="W37" s="24" t="str">
        <f t="shared" si="6"/>
        <v>n.a.</v>
      </c>
      <c r="X37" s="24">
        <f t="shared" si="6"/>
        <v>-0.23703388575648388</v>
      </c>
      <c r="Y37" s="24">
        <f t="shared" si="6"/>
        <v>-0.19808572783678013</v>
      </c>
      <c r="Z37" s="24">
        <f t="shared" si="6"/>
        <v>-0.17843403579538442</v>
      </c>
      <c r="AA37" s="24">
        <f t="shared" si="6"/>
        <v>-0.16798510183816828</v>
      </c>
      <c r="AB37" s="24">
        <f t="shared" si="6"/>
        <v>-0.16716929655558099</v>
      </c>
      <c r="AC37" s="24">
        <f t="shared" si="6"/>
        <v>-0.16624178079908825</v>
      </c>
      <c r="AD37" s="112">
        <f t="shared" si="6"/>
        <v>-1</v>
      </c>
    </row>
    <row r="38" spans="1:30" x14ac:dyDescent="0.15">
      <c r="A38" s="134"/>
      <c r="B38" s="157"/>
      <c r="C38" s="157"/>
      <c r="D38" s="157"/>
      <c r="E38" s="157"/>
      <c r="F38" s="157"/>
      <c r="G38" s="157"/>
      <c r="H38" s="157"/>
      <c r="I38" s="157"/>
      <c r="J38" s="157"/>
      <c r="K38" s="157"/>
      <c r="L38" s="157"/>
      <c r="M38" s="157"/>
      <c r="N38" s="157"/>
      <c r="O38" s="157"/>
      <c r="AD38" s="24"/>
    </row>
    <row r="39" spans="1:30" x14ac:dyDescent="0.15">
      <c r="A39" s="158" t="s">
        <v>56</v>
      </c>
      <c r="B39" s="142">
        <v>36</v>
      </c>
      <c r="C39" s="142">
        <v>36</v>
      </c>
      <c r="D39" s="142">
        <v>36</v>
      </c>
      <c r="E39" s="142">
        <v>36</v>
      </c>
      <c r="F39" s="142">
        <v>36</v>
      </c>
      <c r="G39" s="142">
        <v>36</v>
      </c>
      <c r="H39" s="142">
        <v>36</v>
      </c>
      <c r="I39" s="142">
        <v>36</v>
      </c>
      <c r="J39" s="142">
        <v>36</v>
      </c>
      <c r="K39" s="142">
        <v>36</v>
      </c>
      <c r="L39" s="142">
        <v>36</v>
      </c>
      <c r="M39" s="142">
        <v>36</v>
      </c>
      <c r="N39" s="142">
        <v>36</v>
      </c>
      <c r="O39" s="142">
        <v>36</v>
      </c>
      <c r="AD39" s="24"/>
    </row>
    <row r="40" spans="1:30" x14ac:dyDescent="0.15">
      <c r="A40" s="134"/>
      <c r="B40" s="134"/>
      <c r="C40" s="134"/>
      <c r="D40" s="134"/>
      <c r="E40" s="134"/>
      <c r="F40" s="134"/>
      <c r="G40" s="134"/>
      <c r="H40" s="134"/>
      <c r="I40" s="134"/>
      <c r="J40" s="134"/>
      <c r="K40" s="134"/>
      <c r="L40" s="134"/>
      <c r="M40" s="134"/>
      <c r="N40" s="134"/>
      <c r="O40" s="134"/>
      <c r="AD40" s="24"/>
    </row>
    <row r="41" spans="1:30" x14ac:dyDescent="0.15">
      <c r="A41" s="135" t="s">
        <v>57</v>
      </c>
      <c r="B41" s="157"/>
      <c r="C41" s="157"/>
      <c r="D41" s="157"/>
      <c r="E41" s="157"/>
      <c r="F41" s="157"/>
      <c r="G41" s="157"/>
      <c r="H41" s="157"/>
      <c r="I41" s="157"/>
      <c r="J41" s="157"/>
      <c r="K41" s="157"/>
      <c r="L41" s="157"/>
      <c r="M41" s="157"/>
      <c r="N41" s="157"/>
      <c r="O41" s="157"/>
      <c r="AD41" s="24"/>
    </row>
    <row r="42" spans="1:30" x14ac:dyDescent="0.15">
      <c r="A42" s="134" t="s">
        <v>300</v>
      </c>
      <c r="B42" s="157">
        <v>185734.80000000002</v>
      </c>
      <c r="C42" s="157">
        <v>180000</v>
      </c>
      <c r="D42" s="157">
        <v>160524</v>
      </c>
      <c r="E42" s="157">
        <v>114840</v>
      </c>
      <c r="F42" s="157">
        <v>115039.69380000001</v>
      </c>
      <c r="G42" s="157">
        <v>116251.96104000001</v>
      </c>
      <c r="H42" s="157">
        <v>116183.14164</v>
      </c>
      <c r="I42" s="157">
        <v>101724.2137972567</v>
      </c>
      <c r="J42" s="157">
        <v>84824.501821878206</v>
      </c>
      <c r="K42" s="157">
        <v>74343.154742058876</v>
      </c>
      <c r="L42" s="157">
        <v>66753.670569056674</v>
      </c>
      <c r="M42" s="157">
        <v>60701.298266385638</v>
      </c>
      <c r="N42" s="157">
        <v>55251.800264394617</v>
      </c>
      <c r="O42" s="157">
        <v>50347.543653325236</v>
      </c>
      <c r="Q42" s="24">
        <f t="shared" ref="Q42:AD44" si="7">IFERROR(C42/B42-1,"n.a.")</f>
        <v>-3.0876281666117555E-2</v>
      </c>
      <c r="R42" s="24">
        <f t="shared" si="7"/>
        <v>-0.10819999999999996</v>
      </c>
      <c r="S42" s="24">
        <f t="shared" si="7"/>
        <v>-0.28459295806234586</v>
      </c>
      <c r="T42" s="24">
        <f t="shared" si="7"/>
        <v>1.7388871473353884E-3</v>
      </c>
      <c r="U42" s="24">
        <f t="shared" si="7"/>
        <v>1.0537816991303517E-2</v>
      </c>
      <c r="V42" s="24">
        <f t="shared" si="7"/>
        <v>-5.9198485242173415E-4</v>
      </c>
      <c r="W42" s="24">
        <f t="shared" si="7"/>
        <v>-0.12444944798915059</v>
      </c>
      <c r="X42" s="24">
        <f t="shared" si="7"/>
        <v>-0.16613263788954691</v>
      </c>
      <c r="Y42" s="24">
        <f t="shared" si="7"/>
        <v>-0.12356508856166304</v>
      </c>
      <c r="Z42" s="24">
        <f t="shared" si="7"/>
        <v>-0.10208719551026169</v>
      </c>
      <c r="AA42" s="24">
        <f t="shared" si="7"/>
        <v>-9.0667258460489508E-2</v>
      </c>
      <c r="AB42" s="24">
        <f t="shared" si="7"/>
        <v>-8.9775641668751183E-2</v>
      </c>
      <c r="AC42" s="24">
        <f t="shared" si="7"/>
        <v>-8.8761933323461051E-2</v>
      </c>
      <c r="AD42" s="24">
        <f>(O42/H42)^(1/($O$5-$H$5))-1</f>
        <v>-0.11260023332804003</v>
      </c>
    </row>
    <row r="43" spans="1:30" x14ac:dyDescent="0.15">
      <c r="A43" s="134" t="s">
        <v>301</v>
      </c>
      <c r="B43" s="157">
        <v>1050770.7</v>
      </c>
      <c r="C43" s="157">
        <v>906893.99999999988</v>
      </c>
      <c r="D43" s="157">
        <v>737051.4</v>
      </c>
      <c r="E43" s="157">
        <v>582390</v>
      </c>
      <c r="F43" s="157">
        <v>565910.22888000007</v>
      </c>
      <c r="G43" s="157">
        <v>551866.57920000004</v>
      </c>
      <c r="H43" s="157">
        <v>528544.08900000004</v>
      </c>
      <c r="I43" s="157">
        <v>439299.12698585837</v>
      </c>
      <c r="J43" s="157">
        <v>347740.4483233256</v>
      </c>
      <c r="K43" s="157">
        <v>289316.21326669457</v>
      </c>
      <c r="L43" s="157">
        <v>246606.67675156723</v>
      </c>
      <c r="M43" s="157">
        <v>212875.43730615755</v>
      </c>
      <c r="N43" s="157">
        <v>183938.186491225</v>
      </c>
      <c r="O43" s="157">
        <v>159111.52859730375</v>
      </c>
      <c r="Q43" s="24">
        <f t="shared" si="7"/>
        <v>-0.13692492567598247</v>
      </c>
      <c r="R43" s="24">
        <f t="shared" si="7"/>
        <v>-0.1872794394934798</v>
      </c>
      <c r="S43" s="24">
        <f t="shared" si="7"/>
        <v>-0.20983801129744817</v>
      </c>
      <c r="T43" s="24">
        <f t="shared" si="7"/>
        <v>-2.8296796167516458E-2</v>
      </c>
      <c r="U43" s="24">
        <f t="shared" si="7"/>
        <v>-2.4816037886068898E-2</v>
      </c>
      <c r="V43" s="24">
        <f t="shared" si="7"/>
        <v>-4.2261102735753453E-2</v>
      </c>
      <c r="W43" s="24">
        <f t="shared" si="7"/>
        <v>-0.16885055357064382</v>
      </c>
      <c r="X43" s="24">
        <f t="shared" si="7"/>
        <v>-0.2084198966903027</v>
      </c>
      <c r="Y43" s="24">
        <f t="shared" si="7"/>
        <v>-0.16801104196630234</v>
      </c>
      <c r="Z43" s="24">
        <f t="shared" si="7"/>
        <v>-0.14762234038974253</v>
      </c>
      <c r="AA43" s="24">
        <f t="shared" si="7"/>
        <v>-0.13678153361350676</v>
      </c>
      <c r="AB43" s="24">
        <f t="shared" si="7"/>
        <v>-0.13593513268191193</v>
      </c>
      <c r="AC43" s="24">
        <f t="shared" si="7"/>
        <v>-0.13497283172956387</v>
      </c>
      <c r="AD43" s="24">
        <f>(O43/H43)^(1/($O$5-$H$5))-1</f>
        <v>-0.15760223880048452</v>
      </c>
    </row>
    <row r="44" spans="1:30" x14ac:dyDescent="0.15">
      <c r="A44" s="134" t="s">
        <v>474</v>
      </c>
      <c r="B44" s="114" t="s">
        <v>406</v>
      </c>
      <c r="C44" s="114" t="s">
        <v>406</v>
      </c>
      <c r="D44" s="114" t="s">
        <v>406</v>
      </c>
      <c r="E44" s="114" t="s">
        <v>406</v>
      </c>
      <c r="F44" s="114" t="s">
        <v>406</v>
      </c>
      <c r="G44" s="114" t="s">
        <v>406</v>
      </c>
      <c r="H44" s="114" t="s">
        <v>406</v>
      </c>
      <c r="I44" s="114">
        <v>1625406.7698476762</v>
      </c>
      <c r="J44" s="4">
        <v>1240130.2872557866</v>
      </c>
      <c r="K44" s="4">
        <v>994478.17669228883</v>
      </c>
      <c r="L44" s="4">
        <v>817029.42211464827</v>
      </c>
      <c r="M44" s="4">
        <v>679780.65143593936</v>
      </c>
      <c r="N44" s="4">
        <v>566142.1981232987</v>
      </c>
      <c r="O44" s="4">
        <v>472025.7109217713</v>
      </c>
      <c r="P44" s="44"/>
      <c r="Q44" s="24" t="str">
        <f t="shared" si="7"/>
        <v>n.a.</v>
      </c>
      <c r="R44" s="24" t="str">
        <f t="shared" si="7"/>
        <v>n.a.</v>
      </c>
      <c r="S44" s="24" t="str">
        <f t="shared" si="7"/>
        <v>n.a.</v>
      </c>
      <c r="T44" s="24" t="str">
        <f t="shared" si="7"/>
        <v>n.a.</v>
      </c>
      <c r="U44" s="24" t="str">
        <f t="shared" si="7"/>
        <v>n.a.</v>
      </c>
      <c r="V44" s="24" t="str">
        <f t="shared" si="7"/>
        <v>n.a.</v>
      </c>
      <c r="W44" s="24" t="str">
        <f t="shared" si="7"/>
        <v>n.a.</v>
      </c>
      <c r="X44" s="24">
        <f t="shared" si="7"/>
        <v>-0.23703388575648388</v>
      </c>
      <c r="Y44" s="24">
        <f t="shared" si="7"/>
        <v>-0.19808572783678013</v>
      </c>
      <c r="Z44" s="24">
        <f t="shared" si="7"/>
        <v>-0.17843403579538453</v>
      </c>
      <c r="AA44" s="24">
        <f t="shared" si="7"/>
        <v>-0.16798510183816817</v>
      </c>
      <c r="AB44" s="24">
        <f t="shared" si="7"/>
        <v>-0.1671692965555811</v>
      </c>
      <c r="AC44" s="24">
        <f t="shared" si="7"/>
        <v>-0.16624178079908825</v>
      </c>
      <c r="AD44" s="112">
        <f t="shared" si="7"/>
        <v>-1</v>
      </c>
    </row>
    <row r="45" spans="1:30" x14ac:dyDescent="0.15">
      <c r="A45" s="134"/>
      <c r="B45" s="134"/>
      <c r="C45" s="134"/>
      <c r="D45" s="134"/>
      <c r="E45" s="134"/>
      <c r="F45" s="134"/>
      <c r="G45" s="134"/>
      <c r="H45" s="134"/>
      <c r="I45" s="134"/>
      <c r="J45" s="134"/>
      <c r="K45" s="134"/>
      <c r="L45" s="134"/>
      <c r="M45" s="134"/>
      <c r="N45" s="134"/>
      <c r="O45" s="134"/>
      <c r="U45" s="45"/>
      <c r="V45" s="45"/>
      <c r="W45" s="45"/>
      <c r="X45" s="45"/>
      <c r="Y45" s="45"/>
      <c r="Z45" s="45"/>
      <c r="AA45" s="45"/>
      <c r="AB45" s="45"/>
      <c r="AC45" s="45"/>
      <c r="AD45" s="45"/>
    </row>
    <row r="46" spans="1:30" ht="18" x14ac:dyDescent="0.2">
      <c r="A46" s="156" t="s">
        <v>540</v>
      </c>
      <c r="B46" s="156"/>
      <c r="C46" s="156"/>
      <c r="D46" s="156"/>
      <c r="E46" s="156"/>
      <c r="F46" s="156"/>
      <c r="G46" s="156"/>
      <c r="H46" s="156"/>
      <c r="I46" s="156"/>
      <c r="J46" s="156"/>
      <c r="K46" s="156"/>
      <c r="L46" s="156"/>
      <c r="M46" s="156"/>
      <c r="N46" s="156"/>
      <c r="O46" s="156"/>
      <c r="U46" s="45"/>
      <c r="V46" s="45"/>
      <c r="W46" s="45"/>
      <c r="X46" s="45"/>
      <c r="Y46" s="45"/>
      <c r="Z46" s="45"/>
      <c r="AA46" s="45"/>
      <c r="AB46" s="45"/>
      <c r="AC46" s="45"/>
      <c r="AD46" s="45"/>
    </row>
    <row r="47" spans="1:30" s="1" customFormat="1" x14ac:dyDescent="0.15">
      <c r="A47" s="21"/>
      <c r="B47" s="21">
        <v>2017</v>
      </c>
      <c r="C47" s="21">
        <v>2018</v>
      </c>
      <c r="D47" s="21">
        <v>2019</v>
      </c>
      <c r="E47" s="21">
        <v>2020</v>
      </c>
      <c r="F47" s="21">
        <v>2021</v>
      </c>
      <c r="G47" s="21">
        <v>2022</v>
      </c>
      <c r="H47" s="21">
        <v>2023</v>
      </c>
      <c r="I47" s="27">
        <v>2024</v>
      </c>
      <c r="J47" s="27">
        <v>2025</v>
      </c>
      <c r="K47" s="27">
        <v>2026</v>
      </c>
      <c r="L47" s="27">
        <v>2027</v>
      </c>
      <c r="M47" s="27">
        <v>2028</v>
      </c>
      <c r="N47" s="27">
        <v>2029</v>
      </c>
      <c r="O47" s="27">
        <v>2030</v>
      </c>
      <c r="Q47" s="22">
        <v>2018</v>
      </c>
      <c r="R47" s="22">
        <v>2019</v>
      </c>
      <c r="S47" s="22">
        <v>2020</v>
      </c>
      <c r="T47" s="22">
        <v>2021</v>
      </c>
      <c r="U47" s="22">
        <v>2022</v>
      </c>
      <c r="V47" s="22">
        <v>2023</v>
      </c>
      <c r="W47" s="22">
        <v>2024</v>
      </c>
      <c r="X47" s="22">
        <v>2025</v>
      </c>
      <c r="Y47" s="22">
        <v>2026</v>
      </c>
      <c r="Z47" s="22">
        <v>2027</v>
      </c>
      <c r="AA47" s="22">
        <v>2028</v>
      </c>
      <c r="AB47" s="22">
        <v>2029</v>
      </c>
      <c r="AC47" s="22">
        <v>2030</v>
      </c>
      <c r="AD47" s="22" t="s">
        <v>524</v>
      </c>
    </row>
    <row r="48" spans="1:30" x14ac:dyDescent="0.15">
      <c r="A48" s="135" t="s">
        <v>58</v>
      </c>
      <c r="B48" s="135"/>
      <c r="C48" s="135"/>
      <c r="D48" s="135"/>
      <c r="E48" s="135"/>
      <c r="F48" s="135"/>
      <c r="G48" s="135"/>
      <c r="H48" s="135"/>
      <c r="I48" s="135"/>
      <c r="J48" s="135"/>
      <c r="K48" s="135"/>
      <c r="L48" s="135"/>
      <c r="M48" s="135"/>
      <c r="N48" s="135"/>
      <c r="O48" s="135"/>
      <c r="P48" s="44"/>
      <c r="Q48" s="44"/>
      <c r="R48" s="44"/>
      <c r="S48" s="44"/>
      <c r="T48" s="44"/>
      <c r="U48" s="24"/>
      <c r="V48" s="24"/>
      <c r="W48" s="24"/>
      <c r="X48" s="24"/>
      <c r="Y48" s="24"/>
      <c r="Z48" s="24"/>
      <c r="AA48" s="24"/>
      <c r="AB48" s="24"/>
      <c r="AC48" s="24"/>
      <c r="AD48" s="24"/>
    </row>
    <row r="49" spans="1:30" x14ac:dyDescent="0.15">
      <c r="A49" s="134" t="s">
        <v>300</v>
      </c>
      <c r="B49" s="4">
        <v>13364.33</v>
      </c>
      <c r="C49" s="4">
        <v>8250</v>
      </c>
      <c r="D49" s="4">
        <v>7000</v>
      </c>
      <c r="E49" s="4">
        <v>5875</v>
      </c>
      <c r="F49" s="4">
        <v>5000</v>
      </c>
      <c r="G49" s="4">
        <v>4831.3986599999998</v>
      </c>
      <c r="H49" s="4">
        <v>4500</v>
      </c>
      <c r="I49" s="4">
        <v>3464.9424154393023</v>
      </c>
      <c r="J49" s="4">
        <v>2687.1441114047093</v>
      </c>
      <c r="K49" s="4">
        <v>2303.5979221953648</v>
      </c>
      <c r="L49" s="4">
        <v>1981.8565862469998</v>
      </c>
      <c r="M49" s="4">
        <v>1737.0742311860456</v>
      </c>
      <c r="N49" s="4">
        <v>1531.564427590062</v>
      </c>
      <c r="O49" s="4">
        <v>1358.6943853021567</v>
      </c>
      <c r="P49" s="44"/>
      <c r="Q49" s="24">
        <f t="shared" ref="Q49:AD51" si="8">IFERROR(C49/B49-1,"n.a.")</f>
        <v>-0.38268510280724888</v>
      </c>
      <c r="R49" s="24">
        <f t="shared" si="8"/>
        <v>-0.15151515151515149</v>
      </c>
      <c r="S49" s="24">
        <f t="shared" si="8"/>
        <v>-0.1607142857142857</v>
      </c>
      <c r="T49" s="24">
        <f t="shared" si="8"/>
        <v>-0.14893617021276595</v>
      </c>
      <c r="U49" s="24">
        <f t="shared" si="8"/>
        <v>-3.3720268000000053E-2</v>
      </c>
      <c r="V49" s="24">
        <f t="shared" si="8"/>
        <v>-6.8592696095171712E-2</v>
      </c>
      <c r="W49" s="24">
        <f t="shared" si="8"/>
        <v>-0.23001279656904394</v>
      </c>
      <c r="X49" s="24">
        <f t="shared" si="8"/>
        <v>-0.22447654557513907</v>
      </c>
      <c r="Y49" s="24">
        <f t="shared" si="8"/>
        <v>-0.14273376242885794</v>
      </c>
      <c r="Z49" s="24">
        <f t="shared" si="8"/>
        <v>-0.1396690511171067</v>
      </c>
      <c r="AA49" s="24">
        <f t="shared" si="8"/>
        <v>-0.12351163891454597</v>
      </c>
      <c r="AB49" s="24">
        <f t="shared" si="8"/>
        <v>-0.11830801465269847</v>
      </c>
      <c r="AC49" s="24">
        <f t="shared" si="8"/>
        <v>-0.11287154439850677</v>
      </c>
      <c r="AD49" s="24">
        <f>(O49/H49)^(1/($O$5-$H$5))-1</f>
        <v>-0.15724502714214605</v>
      </c>
    </row>
    <row r="50" spans="1:30" x14ac:dyDescent="0.15">
      <c r="A50" s="134" t="s">
        <v>301</v>
      </c>
      <c r="B50" s="4">
        <v>94588.654999999999</v>
      </c>
      <c r="C50" s="4">
        <v>51187.5</v>
      </c>
      <c r="D50" s="4">
        <v>43625</v>
      </c>
      <c r="E50" s="4">
        <v>31187.5</v>
      </c>
      <c r="F50" s="4">
        <v>22000</v>
      </c>
      <c r="G50" s="4">
        <v>20000</v>
      </c>
      <c r="H50" s="4">
        <v>16116.967570000001</v>
      </c>
      <c r="I50" s="4">
        <v>12138.028257647002</v>
      </c>
      <c r="J50" s="4">
        <v>9207.1323408394364</v>
      </c>
      <c r="K50" s="4">
        <v>7720.0730547679141</v>
      </c>
      <c r="L50" s="4">
        <v>6496.3327334184869</v>
      </c>
      <c r="M50" s="4">
        <v>5569.2372439744868</v>
      </c>
      <c r="N50" s="4">
        <v>4802.7935242708363</v>
      </c>
      <c r="O50" s="4">
        <v>4167.3668321746172</v>
      </c>
      <c r="P50" s="44"/>
      <c r="Q50" s="24">
        <f t="shared" si="8"/>
        <v>-0.45884102062768517</v>
      </c>
      <c r="R50" s="24">
        <f t="shared" si="8"/>
        <v>-0.14774114774114777</v>
      </c>
      <c r="S50" s="24">
        <f t="shared" si="8"/>
        <v>-0.28510028653295127</v>
      </c>
      <c r="T50" s="24">
        <f t="shared" si="8"/>
        <v>-0.29458917835671339</v>
      </c>
      <c r="U50" s="24">
        <f t="shared" si="8"/>
        <v>-9.0909090909090939E-2</v>
      </c>
      <c r="V50" s="24">
        <f t="shared" si="8"/>
        <v>-0.19415162149999998</v>
      </c>
      <c r="W50" s="24">
        <f t="shared" si="8"/>
        <v>-0.24687890541886837</v>
      </c>
      <c r="X50" s="24">
        <f t="shared" si="8"/>
        <v>-0.24146392268951011</v>
      </c>
      <c r="Y50" s="24">
        <f t="shared" si="8"/>
        <v>-0.16151166628456903</v>
      </c>
      <c r="Z50" s="24">
        <f t="shared" si="8"/>
        <v>-0.15851408563985614</v>
      </c>
      <c r="AA50" s="24">
        <f t="shared" si="8"/>
        <v>-0.14271059188129764</v>
      </c>
      <c r="AB50" s="24">
        <f t="shared" si="8"/>
        <v>-0.13762094989450979</v>
      </c>
      <c r="AC50" s="24">
        <f t="shared" si="8"/>
        <v>-0.13230356226748052</v>
      </c>
      <c r="AD50" s="24">
        <f>(O50/H50)^(1/($O$5-$H$5))-1</f>
        <v>-0.17570507042937977</v>
      </c>
    </row>
    <row r="51" spans="1:30" x14ac:dyDescent="0.15">
      <c r="A51" s="134" t="s">
        <v>474</v>
      </c>
      <c r="B51" s="114" t="s">
        <v>406</v>
      </c>
      <c r="C51" s="114" t="s">
        <v>406</v>
      </c>
      <c r="D51" s="114" t="s">
        <v>406</v>
      </c>
      <c r="E51" s="114" t="s">
        <v>406</v>
      </c>
      <c r="F51" s="114" t="s">
        <v>406</v>
      </c>
      <c r="G51" s="114" t="s">
        <v>406</v>
      </c>
      <c r="H51" s="114" t="s">
        <v>406</v>
      </c>
      <c r="I51" s="114">
        <v>47338.310204823305</v>
      </c>
      <c r="J51" s="4">
        <v>34586.878708674063</v>
      </c>
      <c r="K51" s="4">
        <v>27933.848510906493</v>
      </c>
      <c r="L51" s="4">
        <v>22641.22927209851</v>
      </c>
      <c r="M51" s="4">
        <v>18696.04905055416</v>
      </c>
      <c r="N51" s="4">
        <v>15529.962771165126</v>
      </c>
      <c r="O51" s="4">
        <v>12979.579037477457</v>
      </c>
      <c r="P51" s="44"/>
      <c r="Q51" s="24" t="str">
        <f t="shared" si="8"/>
        <v>n.a.</v>
      </c>
      <c r="R51" s="24" t="str">
        <f t="shared" si="8"/>
        <v>n.a.</v>
      </c>
      <c r="S51" s="24" t="str">
        <f t="shared" si="8"/>
        <v>n.a.</v>
      </c>
      <c r="T51" s="24" t="str">
        <f t="shared" si="8"/>
        <v>n.a.</v>
      </c>
      <c r="U51" s="24" t="str">
        <f t="shared" si="8"/>
        <v>n.a.</v>
      </c>
      <c r="V51" s="24" t="str">
        <f t="shared" si="8"/>
        <v>n.a.</v>
      </c>
      <c r="W51" s="24" t="str">
        <f t="shared" si="8"/>
        <v>n.a.</v>
      </c>
      <c r="X51" s="24">
        <f t="shared" si="8"/>
        <v>-0.26936811730237886</v>
      </c>
      <c r="Y51" s="24">
        <f t="shared" si="8"/>
        <v>-0.19235705695810745</v>
      </c>
      <c r="Z51" s="24">
        <f t="shared" si="8"/>
        <v>-0.18946974802779259</v>
      </c>
      <c r="AA51" s="24">
        <f t="shared" si="8"/>
        <v>-0.17424761589275184</v>
      </c>
      <c r="AB51" s="24">
        <f t="shared" si="8"/>
        <v>-0.16934520608220105</v>
      </c>
      <c r="AC51" s="24">
        <f t="shared" si="8"/>
        <v>-0.16422342868863993</v>
      </c>
      <c r="AD51" s="112">
        <f t="shared" si="8"/>
        <v>-1</v>
      </c>
    </row>
    <row r="52" spans="1:30" x14ac:dyDescent="0.15">
      <c r="A52" s="134"/>
      <c r="B52" s="157"/>
      <c r="C52" s="157"/>
      <c r="D52" s="157"/>
      <c r="E52" s="157"/>
      <c r="F52" s="157"/>
      <c r="G52" s="157"/>
      <c r="H52" s="157"/>
      <c r="I52" s="157"/>
      <c r="J52" s="157"/>
      <c r="K52" s="157"/>
      <c r="L52" s="157"/>
      <c r="M52" s="157"/>
      <c r="N52" s="157"/>
      <c r="O52" s="157"/>
      <c r="AD52" s="24"/>
    </row>
    <row r="53" spans="1:30" x14ac:dyDescent="0.15">
      <c r="A53" s="158" t="s">
        <v>56</v>
      </c>
      <c r="B53" s="142">
        <v>36</v>
      </c>
      <c r="C53" s="142">
        <v>36</v>
      </c>
      <c r="D53" s="142">
        <v>36</v>
      </c>
      <c r="E53" s="142">
        <v>36</v>
      </c>
      <c r="F53" s="142">
        <v>36</v>
      </c>
      <c r="G53" s="142">
        <v>36</v>
      </c>
      <c r="H53" s="142">
        <v>36</v>
      </c>
      <c r="I53" s="142">
        <v>36</v>
      </c>
      <c r="J53" s="142">
        <v>36</v>
      </c>
      <c r="K53" s="142">
        <v>36</v>
      </c>
      <c r="L53" s="142">
        <v>36</v>
      </c>
      <c r="M53" s="142">
        <v>36</v>
      </c>
      <c r="N53" s="142">
        <v>36</v>
      </c>
      <c r="O53" s="142">
        <v>36</v>
      </c>
      <c r="AD53" s="24"/>
    </row>
    <row r="54" spans="1:30" x14ac:dyDescent="0.15">
      <c r="A54" s="134"/>
      <c r="B54" s="134"/>
      <c r="C54" s="134"/>
      <c r="D54" s="134"/>
      <c r="E54" s="134"/>
      <c r="F54" s="134"/>
      <c r="G54" s="134"/>
      <c r="H54" s="134"/>
      <c r="I54" s="134"/>
      <c r="J54" s="134"/>
      <c r="K54" s="134"/>
      <c r="L54" s="134"/>
      <c r="M54" s="134"/>
      <c r="N54" s="134"/>
      <c r="O54" s="134"/>
      <c r="AD54" s="24"/>
    </row>
    <row r="55" spans="1:30" x14ac:dyDescent="0.15">
      <c r="A55" s="135" t="s">
        <v>57</v>
      </c>
      <c r="B55" s="157"/>
      <c r="C55" s="157"/>
      <c r="D55" s="157"/>
      <c r="E55" s="157"/>
      <c r="F55" s="157"/>
      <c r="G55" s="157"/>
      <c r="H55" s="157"/>
      <c r="I55" s="157"/>
      <c r="J55" s="157"/>
      <c r="K55" s="157"/>
      <c r="L55" s="157"/>
      <c r="M55" s="157"/>
      <c r="N55" s="157"/>
      <c r="O55" s="157"/>
      <c r="AD55" s="24"/>
    </row>
    <row r="56" spans="1:30" x14ac:dyDescent="0.15">
      <c r="A56" s="134" t="s">
        <v>300</v>
      </c>
      <c r="B56" s="157">
        <v>481115.88</v>
      </c>
      <c r="C56" s="157">
        <v>297000</v>
      </c>
      <c r="D56" s="157">
        <v>252000</v>
      </c>
      <c r="E56" s="157">
        <v>211500</v>
      </c>
      <c r="F56" s="157">
        <v>180000</v>
      </c>
      <c r="G56" s="157">
        <v>173930.35175999999</v>
      </c>
      <c r="H56" s="157">
        <v>162000</v>
      </c>
      <c r="I56" s="157">
        <v>124737.92695581488</v>
      </c>
      <c r="J56" s="157">
        <v>96737.188010569531</v>
      </c>
      <c r="K56" s="157">
        <v>82929.525199033131</v>
      </c>
      <c r="L56" s="157">
        <v>71346.837104891994</v>
      </c>
      <c r="M56" s="157">
        <v>62534.672322697639</v>
      </c>
      <c r="N56" s="157">
        <v>55136.319393242229</v>
      </c>
      <c r="O56" s="157">
        <v>48912.99787087764</v>
      </c>
      <c r="Q56" s="24">
        <f t="shared" ref="Q56:AD58" si="9">IFERROR(C56/B56-1,"n.a.")</f>
        <v>-0.38268510280724888</v>
      </c>
      <c r="R56" s="24">
        <f t="shared" si="9"/>
        <v>-0.15151515151515149</v>
      </c>
      <c r="S56" s="24">
        <f t="shared" si="9"/>
        <v>-0.1607142857142857</v>
      </c>
      <c r="T56" s="24">
        <f t="shared" si="9"/>
        <v>-0.14893617021276595</v>
      </c>
      <c r="U56" s="24">
        <f t="shared" si="9"/>
        <v>-3.3720268000000053E-2</v>
      </c>
      <c r="V56" s="24">
        <f t="shared" si="9"/>
        <v>-6.8592696095171712E-2</v>
      </c>
      <c r="W56" s="24">
        <f t="shared" si="9"/>
        <v>-0.23001279656904394</v>
      </c>
      <c r="X56" s="24">
        <f t="shared" si="9"/>
        <v>-0.22447654557513907</v>
      </c>
      <c r="Y56" s="24">
        <f t="shared" si="9"/>
        <v>-0.14273376242885794</v>
      </c>
      <c r="Z56" s="24">
        <f t="shared" si="9"/>
        <v>-0.13966905111710659</v>
      </c>
      <c r="AA56" s="24">
        <f t="shared" si="9"/>
        <v>-0.12351163891454608</v>
      </c>
      <c r="AB56" s="24">
        <f t="shared" si="9"/>
        <v>-0.11830801465269847</v>
      </c>
      <c r="AC56" s="24">
        <f t="shared" si="9"/>
        <v>-0.11287154439850677</v>
      </c>
      <c r="AD56" s="24">
        <f>(O56/H56)^(1/($O$5-$H$5))-1</f>
        <v>-0.15724502714214605</v>
      </c>
    </row>
    <row r="57" spans="1:30" x14ac:dyDescent="0.15">
      <c r="A57" s="134" t="s">
        <v>301</v>
      </c>
      <c r="B57" s="157">
        <v>3405191.58</v>
      </c>
      <c r="C57" s="157">
        <v>1842750</v>
      </c>
      <c r="D57" s="157">
        <v>1570500</v>
      </c>
      <c r="E57" s="157">
        <v>1122750</v>
      </c>
      <c r="F57" s="157">
        <v>792000</v>
      </c>
      <c r="G57" s="157">
        <v>720000</v>
      </c>
      <c r="H57" s="157">
        <v>580210.83252000005</v>
      </c>
      <c r="I57" s="157">
        <v>436969.01727529208</v>
      </c>
      <c r="J57" s="157">
        <v>331456.76427021972</v>
      </c>
      <c r="K57" s="157">
        <v>277922.6299716449</v>
      </c>
      <c r="L57" s="157">
        <v>233867.97840306553</v>
      </c>
      <c r="M57" s="157">
        <v>200492.54078308152</v>
      </c>
      <c r="N57" s="157">
        <v>172900.5668737501</v>
      </c>
      <c r="O57" s="157">
        <v>150025.20595828621</v>
      </c>
      <c r="Q57" s="24">
        <f t="shared" si="9"/>
        <v>-0.45884102062768517</v>
      </c>
      <c r="R57" s="24">
        <f t="shared" si="9"/>
        <v>-0.14774114774114777</v>
      </c>
      <c r="S57" s="24">
        <f t="shared" si="9"/>
        <v>-0.28510028653295127</v>
      </c>
      <c r="T57" s="24">
        <f t="shared" si="9"/>
        <v>-0.29458917835671339</v>
      </c>
      <c r="U57" s="24">
        <f t="shared" si="9"/>
        <v>-9.0909090909090939E-2</v>
      </c>
      <c r="V57" s="24">
        <f t="shared" si="9"/>
        <v>-0.19415162149999987</v>
      </c>
      <c r="W57" s="24">
        <f t="shared" si="9"/>
        <v>-0.24687890541886837</v>
      </c>
      <c r="X57" s="24">
        <f t="shared" si="9"/>
        <v>-0.24146392268951011</v>
      </c>
      <c r="Y57" s="24">
        <f t="shared" si="9"/>
        <v>-0.16151166628456914</v>
      </c>
      <c r="Z57" s="24">
        <f t="shared" si="9"/>
        <v>-0.15851408563985614</v>
      </c>
      <c r="AA57" s="24">
        <f t="shared" si="9"/>
        <v>-0.14271059188129764</v>
      </c>
      <c r="AB57" s="24">
        <f t="shared" si="9"/>
        <v>-0.13762094989450979</v>
      </c>
      <c r="AC57" s="24">
        <f t="shared" si="9"/>
        <v>-0.13230356226748052</v>
      </c>
      <c r="AD57" s="24">
        <f>(O57/H57)^(1/($O$5-$H$5))-1</f>
        <v>-0.17570507042937977</v>
      </c>
    </row>
    <row r="58" spans="1:30" x14ac:dyDescent="0.15">
      <c r="A58" s="134" t="s">
        <v>474</v>
      </c>
      <c r="B58" s="114" t="s">
        <v>406</v>
      </c>
      <c r="C58" s="114" t="s">
        <v>406</v>
      </c>
      <c r="D58" s="114" t="s">
        <v>406</v>
      </c>
      <c r="E58" s="114" t="s">
        <v>406</v>
      </c>
      <c r="F58" s="114" t="s">
        <v>406</v>
      </c>
      <c r="G58" s="114" t="s">
        <v>406</v>
      </c>
      <c r="H58" s="114" t="s">
        <v>406</v>
      </c>
      <c r="I58" s="114">
        <v>1704179.1673736391</v>
      </c>
      <c r="J58" s="4">
        <v>1245127.6335122662</v>
      </c>
      <c r="K58" s="4">
        <v>1005618.5463926338</v>
      </c>
      <c r="L58" s="4">
        <v>815084.25379554636</v>
      </c>
      <c r="M58" s="4">
        <v>673057.7658199498</v>
      </c>
      <c r="N58" s="4">
        <v>559078.65976194455</v>
      </c>
      <c r="O58" s="4">
        <v>467264.84534918843</v>
      </c>
      <c r="P58" s="44"/>
      <c r="Q58" s="24" t="str">
        <f t="shared" si="9"/>
        <v>n.a.</v>
      </c>
      <c r="R58" s="24" t="str">
        <f t="shared" si="9"/>
        <v>n.a.</v>
      </c>
      <c r="S58" s="24" t="str">
        <f t="shared" si="9"/>
        <v>n.a.</v>
      </c>
      <c r="T58" s="24" t="str">
        <f t="shared" si="9"/>
        <v>n.a.</v>
      </c>
      <c r="U58" s="24" t="str">
        <f t="shared" si="9"/>
        <v>n.a.</v>
      </c>
      <c r="V58" s="24" t="str">
        <f t="shared" si="9"/>
        <v>n.a.</v>
      </c>
      <c r="W58" s="24" t="str">
        <f t="shared" si="9"/>
        <v>n.a.</v>
      </c>
      <c r="X58" s="24">
        <f t="shared" si="9"/>
        <v>-0.26936811730237897</v>
      </c>
      <c r="Y58" s="24">
        <f t="shared" si="9"/>
        <v>-0.19235705695810734</v>
      </c>
      <c r="Z58" s="24">
        <f t="shared" si="9"/>
        <v>-0.18946974802779271</v>
      </c>
      <c r="AA58" s="24">
        <f t="shared" si="9"/>
        <v>-0.17424761589275173</v>
      </c>
      <c r="AB58" s="24">
        <f t="shared" si="9"/>
        <v>-0.16934520608220105</v>
      </c>
      <c r="AC58" s="24">
        <f t="shared" si="9"/>
        <v>-0.16422342868864004</v>
      </c>
      <c r="AD58" s="112">
        <f t="shared" si="9"/>
        <v>-1</v>
      </c>
    </row>
    <row r="59" spans="1:30" x14ac:dyDescent="0.15">
      <c r="A59" s="134"/>
      <c r="B59" s="134"/>
      <c r="C59" s="134"/>
      <c r="D59" s="134"/>
      <c r="E59" s="134"/>
      <c r="F59" s="134"/>
      <c r="G59" s="134"/>
      <c r="H59" s="134"/>
      <c r="I59" s="134"/>
      <c r="J59" s="134"/>
      <c r="K59" s="134"/>
      <c r="L59" s="134"/>
      <c r="M59" s="134"/>
      <c r="N59" s="134"/>
      <c r="O59" s="134"/>
      <c r="U59" s="45"/>
      <c r="V59" s="45"/>
      <c r="W59" s="45"/>
      <c r="X59" s="45"/>
      <c r="Y59" s="45"/>
      <c r="Z59" s="45"/>
      <c r="AA59" s="45"/>
      <c r="AB59" s="45"/>
      <c r="AC59" s="45"/>
      <c r="AD59" s="45"/>
    </row>
    <row r="60" spans="1:30" ht="18" x14ac:dyDescent="0.2">
      <c r="A60" s="156" t="s">
        <v>73</v>
      </c>
      <c r="B60" s="156"/>
      <c r="C60" s="156"/>
      <c r="D60" s="156"/>
      <c r="E60" s="156"/>
      <c r="F60" s="156"/>
      <c r="G60" s="156"/>
      <c r="H60" s="156"/>
      <c r="I60" s="156"/>
      <c r="J60" s="156"/>
      <c r="K60" s="156"/>
      <c r="L60" s="156"/>
      <c r="M60" s="156"/>
      <c r="N60" s="156"/>
      <c r="O60" s="156"/>
      <c r="U60" s="45"/>
      <c r="V60" s="45"/>
      <c r="W60" s="45"/>
      <c r="X60" s="45"/>
      <c r="Y60" s="45"/>
      <c r="Z60" s="45"/>
      <c r="AA60" s="45"/>
      <c r="AB60" s="45"/>
      <c r="AC60" s="45"/>
      <c r="AD60" s="45"/>
    </row>
    <row r="61" spans="1:30" s="1" customFormat="1" x14ac:dyDescent="0.15">
      <c r="A61" s="21"/>
      <c r="B61" s="21">
        <v>2017</v>
      </c>
      <c r="C61" s="21">
        <v>2018</v>
      </c>
      <c r="D61" s="21">
        <v>2019</v>
      </c>
      <c r="E61" s="21">
        <v>2020</v>
      </c>
      <c r="F61" s="21">
        <v>2021</v>
      </c>
      <c r="G61" s="21">
        <v>2022</v>
      </c>
      <c r="H61" s="21">
        <v>2023</v>
      </c>
      <c r="I61" s="27">
        <v>2024</v>
      </c>
      <c r="J61" s="27">
        <v>2025</v>
      </c>
      <c r="K61" s="27">
        <v>2026</v>
      </c>
      <c r="L61" s="27">
        <v>2027</v>
      </c>
      <c r="M61" s="27">
        <v>2028</v>
      </c>
      <c r="N61" s="27">
        <v>2029</v>
      </c>
      <c r="O61" s="27">
        <v>2030</v>
      </c>
      <c r="Q61" s="22">
        <v>2018</v>
      </c>
      <c r="R61" s="22">
        <v>2019</v>
      </c>
      <c r="S61" s="22">
        <v>2020</v>
      </c>
      <c r="T61" s="22">
        <v>2021</v>
      </c>
      <c r="U61" s="22">
        <v>2022</v>
      </c>
      <c r="V61" s="22">
        <v>2023</v>
      </c>
      <c r="W61" s="22">
        <v>2024</v>
      </c>
      <c r="X61" s="22">
        <v>2025</v>
      </c>
      <c r="Y61" s="22">
        <v>2026</v>
      </c>
      <c r="Z61" s="22">
        <v>2027</v>
      </c>
      <c r="AA61" s="22">
        <v>2028</v>
      </c>
      <c r="AB61" s="22">
        <v>2029</v>
      </c>
      <c r="AC61" s="22">
        <v>2030</v>
      </c>
      <c r="AD61" s="22" t="s">
        <v>524</v>
      </c>
    </row>
    <row r="62" spans="1:30" x14ac:dyDescent="0.15">
      <c r="A62" s="135" t="s">
        <v>58</v>
      </c>
      <c r="B62" s="135"/>
      <c r="C62" s="135"/>
      <c r="D62" s="135"/>
      <c r="E62" s="135"/>
      <c r="F62" s="135"/>
      <c r="G62" s="135"/>
      <c r="H62" s="135"/>
      <c r="I62" s="135"/>
      <c r="J62" s="135"/>
      <c r="K62" s="135"/>
      <c r="L62" s="135"/>
      <c r="M62" s="135"/>
      <c r="N62" s="135"/>
      <c r="O62" s="135"/>
      <c r="P62" s="44"/>
      <c r="Q62" s="44"/>
      <c r="R62" s="44"/>
      <c r="S62" s="44"/>
      <c r="T62" s="44"/>
      <c r="U62" s="24"/>
      <c r="V62" s="24"/>
      <c r="W62" s="24"/>
      <c r="X62" s="24"/>
      <c r="Y62" s="24"/>
      <c r="Z62" s="24"/>
      <c r="AA62" s="24"/>
      <c r="AB62" s="24"/>
      <c r="AC62" s="24"/>
      <c r="AD62" s="24"/>
    </row>
    <row r="63" spans="1:30" x14ac:dyDescent="0.15">
      <c r="A63" s="134" t="s">
        <v>300</v>
      </c>
      <c r="B63" s="4">
        <v>2518.5</v>
      </c>
      <c r="C63" s="4">
        <v>1938</v>
      </c>
      <c r="D63" s="4">
        <v>1900</v>
      </c>
      <c r="E63" s="4">
        <v>1750</v>
      </c>
      <c r="F63" s="4">
        <v>1500</v>
      </c>
      <c r="G63" s="4">
        <v>998.06376</v>
      </c>
      <c r="H63" s="4">
        <v>1027.9239</v>
      </c>
      <c r="I63" s="4">
        <v>968.57523233377162</v>
      </c>
      <c r="J63" s="4">
        <v>904.96696346110616</v>
      </c>
      <c r="K63" s="4">
        <v>851.96769475085171</v>
      </c>
      <c r="L63" s="4">
        <v>796.95601885825943</v>
      </c>
      <c r="M63" s="4">
        <v>747.47615913186235</v>
      </c>
      <c r="N63" s="4">
        <v>711.03239993664488</v>
      </c>
      <c r="O63" s="4">
        <v>671.05338840748664</v>
      </c>
      <c r="P63" s="44"/>
      <c r="Q63" s="24">
        <f t="shared" ref="Q63:AD65" si="10">IFERROR(C63/B63-1,"n.a.")</f>
        <v>-0.23049434187016082</v>
      </c>
      <c r="R63" s="24">
        <f t="shared" si="10"/>
        <v>-1.9607843137254943E-2</v>
      </c>
      <c r="S63" s="24">
        <f t="shared" si="10"/>
        <v>-7.8947368421052655E-2</v>
      </c>
      <c r="T63" s="24">
        <f t="shared" si="10"/>
        <v>-0.1428571428571429</v>
      </c>
      <c r="U63" s="24">
        <f t="shared" si="10"/>
        <v>-0.33462415999999995</v>
      </c>
      <c r="V63" s="24">
        <f t="shared" si="10"/>
        <v>2.991806856107071E-2</v>
      </c>
      <c r="W63" s="24">
        <f t="shared" si="10"/>
        <v>-5.7736441059720867E-2</v>
      </c>
      <c r="X63" s="24">
        <f t="shared" si="10"/>
        <v>-6.5671996092035112E-2</v>
      </c>
      <c r="Y63" s="24">
        <f t="shared" si="10"/>
        <v>-5.8564865735601268E-2</v>
      </c>
      <c r="Z63" s="24">
        <f t="shared" si="10"/>
        <v>-6.4570143013086723E-2</v>
      </c>
      <c r="AA63" s="24">
        <f t="shared" si="10"/>
        <v>-6.2086060655245801E-2</v>
      </c>
      <c r="AB63" s="24">
        <f t="shared" si="10"/>
        <v>-4.8755747925852466E-2</v>
      </c>
      <c r="AC63" s="24">
        <f t="shared" si="10"/>
        <v>-5.6226708561692096E-2</v>
      </c>
      <c r="AD63" s="24">
        <f>(O63/H63)^(1/($O$5-$H$5))-1</f>
        <v>-5.9102528599390913E-2</v>
      </c>
    </row>
    <row r="64" spans="1:30" x14ac:dyDescent="0.15">
      <c r="A64" s="134" t="s">
        <v>301</v>
      </c>
      <c r="B64" s="4">
        <v>14292</v>
      </c>
      <c r="C64" s="4">
        <v>9476</v>
      </c>
      <c r="D64" s="4">
        <v>8418.5</v>
      </c>
      <c r="E64" s="4">
        <v>7229.4999999999991</v>
      </c>
      <c r="F64" s="4">
        <v>5933</v>
      </c>
      <c r="G64" s="4">
        <v>5153.8408499999996</v>
      </c>
      <c r="H64" s="4">
        <v>3762.8177300000002</v>
      </c>
      <c r="I64" s="4">
        <v>3287.534351640692</v>
      </c>
      <c r="J64" s="4">
        <v>2848.0944502264015</v>
      </c>
      <c r="K64" s="4">
        <v>2486.1625021273071</v>
      </c>
      <c r="L64" s="4">
        <v>2156.3808266446104</v>
      </c>
      <c r="M64" s="4">
        <v>1875.3104526690622</v>
      </c>
      <c r="N64" s="4">
        <v>1654.054983386786</v>
      </c>
      <c r="O64" s="4">
        <v>1447.4459220930944</v>
      </c>
      <c r="P64" s="44"/>
      <c r="Q64" s="24">
        <f t="shared" si="10"/>
        <v>-0.33697173243772738</v>
      </c>
      <c r="R64" s="24">
        <f t="shared" si="10"/>
        <v>-0.11159772055719708</v>
      </c>
      <c r="S64" s="24">
        <f t="shared" si="10"/>
        <v>-0.14123656233295734</v>
      </c>
      <c r="T64" s="24">
        <f t="shared" si="10"/>
        <v>-0.17933467044747209</v>
      </c>
      <c r="U64" s="24">
        <f t="shared" si="10"/>
        <v>-0.1313263357491995</v>
      </c>
      <c r="V64" s="24">
        <f t="shared" si="10"/>
        <v>-0.26990028611380179</v>
      </c>
      <c r="W64" s="24">
        <f t="shared" si="10"/>
        <v>-0.12631049720266629</v>
      </c>
      <c r="X64" s="24">
        <f t="shared" si="10"/>
        <v>-0.13366853526412026</v>
      </c>
      <c r="Y64" s="24">
        <f t="shared" si="10"/>
        <v>-0.1270786325468678</v>
      </c>
      <c r="Z64" s="24">
        <f t="shared" si="10"/>
        <v>-0.13264687050847079</v>
      </c>
      <c r="AA64" s="24">
        <f t="shared" si="10"/>
        <v>-0.13034356942085301</v>
      </c>
      <c r="AB64" s="24">
        <f t="shared" si="10"/>
        <v>-0.11798338188078206</v>
      </c>
      <c r="AC64" s="24">
        <f t="shared" si="10"/>
        <v>-0.12491063681005699</v>
      </c>
      <c r="AD64" s="24">
        <f>(O64/H64)^(1/($O$5-$H$5))-1</f>
        <v>-0.12757716652462803</v>
      </c>
    </row>
    <row r="65" spans="1:30" x14ac:dyDescent="0.15">
      <c r="A65" s="134" t="s">
        <v>474</v>
      </c>
      <c r="B65" s="114" t="s">
        <v>406</v>
      </c>
      <c r="C65" s="114" t="s">
        <v>406</v>
      </c>
      <c r="D65" s="114" t="s">
        <v>406</v>
      </c>
      <c r="E65" s="114" t="s">
        <v>406</v>
      </c>
      <c r="F65" s="114" t="s">
        <v>406</v>
      </c>
      <c r="G65" s="114" t="s">
        <v>406</v>
      </c>
      <c r="H65" s="114">
        <v>10159.607871000002</v>
      </c>
      <c r="I65" s="114">
        <v>8549.5320082340986</v>
      </c>
      <c r="J65" s="4">
        <v>7134.0263577810647</v>
      </c>
      <c r="K65" s="4">
        <v>5998.1609187361191</v>
      </c>
      <c r="L65" s="4">
        <v>5010.9762178053361</v>
      </c>
      <c r="M65" s="4">
        <v>4197.3804284964617</v>
      </c>
      <c r="N65" s="4">
        <v>3565.8525416634202</v>
      </c>
      <c r="O65" s="4">
        <v>3005.5507373710916</v>
      </c>
      <c r="P65" s="44"/>
      <c r="Q65" s="24" t="str">
        <f t="shared" si="10"/>
        <v>n.a.</v>
      </c>
      <c r="R65" s="24" t="str">
        <f t="shared" si="10"/>
        <v>n.a.</v>
      </c>
      <c r="S65" s="24" t="str">
        <f t="shared" si="10"/>
        <v>n.a.</v>
      </c>
      <c r="T65" s="24" t="str">
        <f t="shared" si="10"/>
        <v>n.a.</v>
      </c>
      <c r="U65" s="24" t="str">
        <f t="shared" si="10"/>
        <v>n.a.</v>
      </c>
      <c r="V65" s="24" t="str">
        <f t="shared" si="10"/>
        <v>n.a.</v>
      </c>
      <c r="W65" s="24">
        <f t="shared" si="10"/>
        <v>-0.15847815026028411</v>
      </c>
      <c r="X65" s="24">
        <f t="shared" si="10"/>
        <v>-0.16556527878833049</v>
      </c>
      <c r="Y65" s="24">
        <f t="shared" si="10"/>
        <v>-0.15921800426291666</v>
      </c>
      <c r="Z65" s="24">
        <f t="shared" si="10"/>
        <v>-0.16458122986450219</v>
      </c>
      <c r="AA65" s="24">
        <f t="shared" si="10"/>
        <v>-0.16236273211953223</v>
      </c>
      <c r="AB65" s="24">
        <f t="shared" si="10"/>
        <v>-0.15045762412802322</v>
      </c>
      <c r="AC65" s="24">
        <f t="shared" si="10"/>
        <v>-0.15712983017266202</v>
      </c>
      <c r="AD65" s="112">
        <f t="shared" si="10"/>
        <v>-1</v>
      </c>
    </row>
    <row r="66" spans="1:30" x14ac:dyDescent="0.15">
      <c r="A66" s="134"/>
      <c r="B66" s="157"/>
      <c r="C66" s="157"/>
      <c r="D66" s="157"/>
      <c r="E66" s="157"/>
      <c r="F66" s="157"/>
      <c r="G66" s="157"/>
      <c r="H66" s="157"/>
      <c r="I66" s="157"/>
      <c r="J66" s="157"/>
      <c r="K66" s="157"/>
      <c r="L66" s="157"/>
      <c r="M66" s="157"/>
      <c r="N66" s="157"/>
      <c r="O66" s="157"/>
      <c r="AD66" s="24"/>
    </row>
    <row r="67" spans="1:30" x14ac:dyDescent="0.15">
      <c r="A67" s="158" t="s">
        <v>56</v>
      </c>
      <c r="B67" s="142">
        <v>36</v>
      </c>
      <c r="C67" s="142">
        <v>36</v>
      </c>
      <c r="D67" s="142">
        <v>36</v>
      </c>
      <c r="E67" s="142">
        <v>36</v>
      </c>
      <c r="F67" s="142">
        <v>36</v>
      </c>
      <c r="G67" s="142">
        <v>36</v>
      </c>
      <c r="H67" s="142">
        <v>36</v>
      </c>
      <c r="I67" s="142">
        <v>36</v>
      </c>
      <c r="J67" s="142">
        <v>36</v>
      </c>
      <c r="K67" s="142">
        <v>36</v>
      </c>
      <c r="L67" s="142">
        <v>36</v>
      </c>
      <c r="M67" s="142">
        <v>36</v>
      </c>
      <c r="N67" s="142">
        <v>36</v>
      </c>
      <c r="O67" s="142">
        <v>36</v>
      </c>
      <c r="AD67" s="24"/>
    </row>
    <row r="68" spans="1:30" x14ac:dyDescent="0.15">
      <c r="A68" s="134"/>
      <c r="B68" s="134"/>
      <c r="C68" s="134"/>
      <c r="D68" s="134"/>
      <c r="E68" s="134"/>
      <c r="F68" s="134"/>
      <c r="G68" s="134"/>
      <c r="H68" s="134"/>
      <c r="I68" s="134"/>
      <c r="J68" s="134"/>
      <c r="K68" s="134"/>
      <c r="L68" s="134"/>
      <c r="M68" s="134"/>
      <c r="N68" s="134"/>
      <c r="O68" s="134"/>
      <c r="AD68" s="24"/>
    </row>
    <row r="69" spans="1:30" x14ac:dyDescent="0.15">
      <c r="A69" s="135" t="s">
        <v>57</v>
      </c>
      <c r="B69" s="157"/>
      <c r="C69" s="157"/>
      <c r="D69" s="157"/>
      <c r="E69" s="157"/>
      <c r="F69" s="157"/>
      <c r="G69" s="157"/>
      <c r="H69" s="157"/>
      <c r="I69" s="157"/>
      <c r="J69" s="157"/>
      <c r="K69" s="157"/>
      <c r="L69" s="157"/>
      <c r="M69" s="157"/>
      <c r="N69" s="157"/>
      <c r="O69" s="157"/>
      <c r="AD69" s="24"/>
    </row>
    <row r="70" spans="1:30" x14ac:dyDescent="0.15">
      <c r="A70" s="134" t="s">
        <v>300</v>
      </c>
      <c r="B70" s="157">
        <v>90666</v>
      </c>
      <c r="C70" s="157">
        <v>69768</v>
      </c>
      <c r="D70" s="157">
        <v>68400</v>
      </c>
      <c r="E70" s="157">
        <v>63000</v>
      </c>
      <c r="F70" s="157">
        <v>54000</v>
      </c>
      <c r="G70" s="157">
        <v>35930.295360000004</v>
      </c>
      <c r="H70" s="157">
        <v>37005.260399999999</v>
      </c>
      <c r="I70" s="157">
        <v>34868.70836401578</v>
      </c>
      <c r="J70" s="157">
        <v>32578.810684599823</v>
      </c>
      <c r="K70" s="157">
        <v>30670.837011030661</v>
      </c>
      <c r="L70" s="157">
        <v>28690.416678897338</v>
      </c>
      <c r="M70" s="157">
        <v>26909.141728747043</v>
      </c>
      <c r="N70" s="157">
        <v>25597.166397719215</v>
      </c>
      <c r="O70" s="157">
        <v>24157.921982669519</v>
      </c>
      <c r="Q70" s="24">
        <f t="shared" ref="Q70:AD72" si="11">IFERROR(C70/B70-1,"n.a.")</f>
        <v>-0.23049434187016082</v>
      </c>
      <c r="R70" s="24">
        <f t="shared" si="11"/>
        <v>-1.9607843137254943E-2</v>
      </c>
      <c r="S70" s="24">
        <f t="shared" si="11"/>
        <v>-7.8947368421052655E-2</v>
      </c>
      <c r="T70" s="24">
        <f t="shared" si="11"/>
        <v>-0.1428571428571429</v>
      </c>
      <c r="U70" s="24">
        <f t="shared" si="11"/>
        <v>-0.33462415999999995</v>
      </c>
      <c r="V70" s="24">
        <f t="shared" si="11"/>
        <v>2.9918068561070488E-2</v>
      </c>
      <c r="W70" s="24">
        <f t="shared" si="11"/>
        <v>-5.7736441059720756E-2</v>
      </c>
      <c r="X70" s="24">
        <f t="shared" si="11"/>
        <v>-6.5671996092035112E-2</v>
      </c>
      <c r="Y70" s="24">
        <f t="shared" si="11"/>
        <v>-5.8564865735601268E-2</v>
      </c>
      <c r="Z70" s="24">
        <f t="shared" si="11"/>
        <v>-6.4570143013086723E-2</v>
      </c>
      <c r="AA70" s="24">
        <f t="shared" si="11"/>
        <v>-6.2086060655245801E-2</v>
      </c>
      <c r="AB70" s="24">
        <f t="shared" si="11"/>
        <v>-4.8755747925852466E-2</v>
      </c>
      <c r="AC70" s="24">
        <f t="shared" si="11"/>
        <v>-5.6226708561692096E-2</v>
      </c>
      <c r="AD70" s="24">
        <f>(O70/H70)^(1/($O$5-$H$5))-1</f>
        <v>-5.9102528599390913E-2</v>
      </c>
    </row>
    <row r="71" spans="1:30" x14ac:dyDescent="0.15">
      <c r="A71" s="134" t="s">
        <v>301</v>
      </c>
      <c r="B71" s="157">
        <v>514512</v>
      </c>
      <c r="C71" s="157">
        <v>341136</v>
      </c>
      <c r="D71" s="157">
        <v>303066</v>
      </c>
      <c r="E71" s="157">
        <v>260261.99999999997</v>
      </c>
      <c r="F71" s="157">
        <v>213588</v>
      </c>
      <c r="G71" s="157">
        <v>185538.27059999999</v>
      </c>
      <c r="H71" s="157">
        <v>135461.43828</v>
      </c>
      <c r="I71" s="157">
        <v>118351.23665906492</v>
      </c>
      <c r="J71" s="157">
        <v>102531.40020815046</v>
      </c>
      <c r="K71" s="157">
        <v>89501.850076583054</v>
      </c>
      <c r="L71" s="157">
        <v>77629.709759205973</v>
      </c>
      <c r="M71" s="157">
        <v>67511.17629608624</v>
      </c>
      <c r="N71" s="157">
        <v>59545.979401924298</v>
      </c>
      <c r="O71" s="157">
        <v>52108.0531953514</v>
      </c>
      <c r="Q71" s="24">
        <f t="shared" si="11"/>
        <v>-0.33697173243772738</v>
      </c>
      <c r="R71" s="24">
        <f t="shared" si="11"/>
        <v>-0.11159772055719708</v>
      </c>
      <c r="S71" s="24">
        <f t="shared" si="11"/>
        <v>-0.14123656233295723</v>
      </c>
      <c r="T71" s="24">
        <f t="shared" si="11"/>
        <v>-0.17933467044747209</v>
      </c>
      <c r="U71" s="24">
        <f t="shared" si="11"/>
        <v>-0.1313263357491995</v>
      </c>
      <c r="V71" s="24">
        <f t="shared" si="11"/>
        <v>-0.2699002861138019</v>
      </c>
      <c r="W71" s="24">
        <f t="shared" si="11"/>
        <v>-0.12631049720266618</v>
      </c>
      <c r="X71" s="24">
        <f t="shared" si="11"/>
        <v>-0.13366853526412026</v>
      </c>
      <c r="Y71" s="24">
        <f t="shared" si="11"/>
        <v>-0.12707863254686791</v>
      </c>
      <c r="Z71" s="24">
        <f t="shared" si="11"/>
        <v>-0.13264687050847079</v>
      </c>
      <c r="AA71" s="24">
        <f t="shared" si="11"/>
        <v>-0.13034356942085301</v>
      </c>
      <c r="AB71" s="24">
        <f t="shared" si="11"/>
        <v>-0.11798338188078206</v>
      </c>
      <c r="AC71" s="24">
        <f t="shared" si="11"/>
        <v>-0.12491063681005699</v>
      </c>
      <c r="AD71" s="24">
        <f>(O71/H71)^(1/($O$5-$H$5))-1</f>
        <v>-0.12757716652462803</v>
      </c>
    </row>
    <row r="72" spans="1:30" x14ac:dyDescent="0.15">
      <c r="A72" s="134" t="s">
        <v>474</v>
      </c>
      <c r="B72" s="114" t="s">
        <v>406</v>
      </c>
      <c r="C72" s="114" t="s">
        <v>406</v>
      </c>
      <c r="D72" s="114" t="s">
        <v>406</v>
      </c>
      <c r="E72" s="114" t="s">
        <v>406</v>
      </c>
      <c r="F72" s="114" t="s">
        <v>406</v>
      </c>
      <c r="G72" s="114" t="s">
        <v>406</v>
      </c>
      <c r="H72" s="114">
        <v>365745.88335600006</v>
      </c>
      <c r="I72" s="114">
        <v>307783.15229642752</v>
      </c>
      <c r="J72" s="4">
        <v>256824.94888011832</v>
      </c>
      <c r="K72" s="4">
        <v>215933.79307450028</v>
      </c>
      <c r="L72" s="4">
        <v>180395.1438409921</v>
      </c>
      <c r="M72" s="4">
        <v>151105.69542587263</v>
      </c>
      <c r="N72" s="4">
        <v>128370.69149988313</v>
      </c>
      <c r="O72" s="4">
        <v>108199.8265453593</v>
      </c>
      <c r="P72" s="44"/>
      <c r="Q72" s="24" t="str">
        <f t="shared" si="11"/>
        <v>n.a.</v>
      </c>
      <c r="R72" s="24" t="str">
        <f t="shared" si="11"/>
        <v>n.a.</v>
      </c>
      <c r="S72" s="24" t="str">
        <f t="shared" si="11"/>
        <v>n.a.</v>
      </c>
      <c r="T72" s="24" t="str">
        <f t="shared" si="11"/>
        <v>n.a.</v>
      </c>
      <c r="U72" s="24" t="str">
        <f t="shared" si="11"/>
        <v>n.a.</v>
      </c>
      <c r="V72" s="24" t="str">
        <f t="shared" si="11"/>
        <v>n.a.</v>
      </c>
      <c r="W72" s="24">
        <f t="shared" si="11"/>
        <v>-0.15847815026028411</v>
      </c>
      <c r="X72" s="24">
        <f t="shared" si="11"/>
        <v>-0.16556527878833049</v>
      </c>
      <c r="Y72" s="24">
        <f t="shared" si="11"/>
        <v>-0.15921800426291666</v>
      </c>
      <c r="Z72" s="24">
        <f t="shared" si="11"/>
        <v>-0.16458122986450219</v>
      </c>
      <c r="AA72" s="24">
        <f t="shared" si="11"/>
        <v>-0.16236273211953212</v>
      </c>
      <c r="AB72" s="24">
        <f t="shared" si="11"/>
        <v>-0.15045762412802322</v>
      </c>
      <c r="AC72" s="24">
        <f t="shared" si="11"/>
        <v>-0.15712983017266202</v>
      </c>
      <c r="AD72" s="112">
        <f t="shared" si="11"/>
        <v>-1</v>
      </c>
    </row>
    <row r="73" spans="1:30" x14ac:dyDescent="0.15">
      <c r="A73" s="134"/>
      <c r="B73" s="134"/>
      <c r="C73" s="134"/>
      <c r="D73" s="134"/>
      <c r="E73" s="134"/>
      <c r="F73" s="134"/>
      <c r="G73" s="134"/>
      <c r="H73" s="134"/>
      <c r="I73" s="134"/>
      <c r="J73" s="134"/>
      <c r="K73" s="134"/>
      <c r="L73" s="134"/>
      <c r="M73" s="134"/>
      <c r="N73" s="134"/>
      <c r="O73" s="134"/>
      <c r="U73" s="45"/>
      <c r="V73" s="45"/>
      <c r="W73" s="45"/>
      <c r="X73" s="45"/>
      <c r="Y73" s="45"/>
      <c r="Z73" s="45"/>
      <c r="AA73" s="45"/>
      <c r="AB73" s="45"/>
      <c r="AC73" s="45"/>
      <c r="AD73" s="45"/>
    </row>
    <row r="74" spans="1:30" ht="18" x14ac:dyDescent="0.2">
      <c r="A74" s="156" t="s">
        <v>74</v>
      </c>
      <c r="B74" s="156"/>
      <c r="C74" s="156"/>
      <c r="D74" s="156"/>
      <c r="E74" s="156"/>
      <c r="F74" s="156"/>
      <c r="G74" s="156"/>
      <c r="H74" s="156"/>
      <c r="I74" s="156"/>
      <c r="J74" s="156"/>
      <c r="K74" s="156"/>
      <c r="L74" s="156"/>
      <c r="M74" s="156"/>
      <c r="N74" s="156"/>
      <c r="O74" s="156"/>
      <c r="U74" s="45"/>
      <c r="V74" s="45"/>
      <c r="W74" s="45"/>
      <c r="X74" s="45"/>
      <c r="Y74" s="45"/>
      <c r="Z74" s="45"/>
      <c r="AA74" s="45"/>
      <c r="AB74" s="45"/>
      <c r="AC74" s="45"/>
      <c r="AD74" s="45"/>
    </row>
    <row r="75" spans="1:30" s="1" customFormat="1" x14ac:dyDescent="0.15">
      <c r="A75" s="21"/>
      <c r="B75" s="21">
        <v>2017</v>
      </c>
      <c r="C75" s="21">
        <v>2018</v>
      </c>
      <c r="D75" s="21">
        <v>2019</v>
      </c>
      <c r="E75" s="21">
        <v>2020</v>
      </c>
      <c r="F75" s="21">
        <v>2021</v>
      </c>
      <c r="G75" s="21">
        <v>2022</v>
      </c>
      <c r="H75" s="21">
        <v>2023</v>
      </c>
      <c r="I75" s="27">
        <v>2024</v>
      </c>
      <c r="J75" s="27">
        <v>2025</v>
      </c>
      <c r="K75" s="27">
        <v>2026</v>
      </c>
      <c r="L75" s="27">
        <v>2027</v>
      </c>
      <c r="M75" s="27">
        <v>2028</v>
      </c>
      <c r="N75" s="27">
        <v>2029</v>
      </c>
      <c r="O75" s="27">
        <v>2030</v>
      </c>
      <c r="Q75" s="22">
        <v>2018</v>
      </c>
      <c r="R75" s="22">
        <v>2019</v>
      </c>
      <c r="S75" s="22">
        <v>2020</v>
      </c>
      <c r="T75" s="22">
        <v>2021</v>
      </c>
      <c r="U75" s="22">
        <v>2022</v>
      </c>
      <c r="V75" s="22">
        <v>2023</v>
      </c>
      <c r="W75" s="22">
        <v>2024</v>
      </c>
      <c r="X75" s="22">
        <v>2025</v>
      </c>
      <c r="Y75" s="22">
        <v>2026</v>
      </c>
      <c r="Z75" s="22">
        <v>2027</v>
      </c>
      <c r="AA75" s="22">
        <v>2028</v>
      </c>
      <c r="AB75" s="22">
        <v>2029</v>
      </c>
      <c r="AC75" s="22">
        <v>2030</v>
      </c>
      <c r="AD75" s="22" t="s">
        <v>524</v>
      </c>
    </row>
    <row r="76" spans="1:30" x14ac:dyDescent="0.15">
      <c r="A76" s="135" t="s">
        <v>58</v>
      </c>
      <c r="B76" s="135"/>
      <c r="C76" s="135"/>
      <c r="D76" s="135"/>
      <c r="E76" s="135"/>
      <c r="F76" s="135"/>
      <c r="G76" s="135"/>
      <c r="H76" s="135"/>
      <c r="I76" s="135"/>
      <c r="J76" s="135"/>
      <c r="K76" s="135"/>
      <c r="L76" s="135"/>
      <c r="M76" s="135"/>
      <c r="N76" s="135"/>
      <c r="O76" s="135"/>
      <c r="P76" s="44"/>
      <c r="Q76" s="44"/>
      <c r="R76" s="44"/>
      <c r="S76" s="44"/>
      <c r="T76" s="44"/>
      <c r="U76" s="24"/>
      <c r="V76" s="24"/>
      <c r="W76" s="24"/>
      <c r="X76" s="24"/>
      <c r="Y76" s="24"/>
      <c r="Z76" s="24"/>
      <c r="AA76" s="24"/>
      <c r="AB76" s="24"/>
      <c r="AC76" s="24"/>
      <c r="AD76" s="24"/>
    </row>
    <row r="77" spans="1:30" x14ac:dyDescent="0.15">
      <c r="A77" s="134" t="s">
        <v>300</v>
      </c>
      <c r="B77" s="4">
        <v>816</v>
      </c>
      <c r="C77" s="4">
        <v>798</v>
      </c>
      <c r="D77" s="4">
        <v>704</v>
      </c>
      <c r="E77" s="4">
        <v>688</v>
      </c>
      <c r="F77" s="4">
        <v>650</v>
      </c>
      <c r="G77" s="4">
        <v>623.47756000000004</v>
      </c>
      <c r="H77" s="4">
        <v>550</v>
      </c>
      <c r="I77" s="4">
        <v>471.78338298567576</v>
      </c>
      <c r="J77" s="4">
        <v>404.66446443353789</v>
      </c>
      <c r="K77" s="4">
        <v>347.15341783716161</v>
      </c>
      <c r="L77" s="4">
        <v>301.67092700603644</v>
      </c>
      <c r="M77" s="4">
        <v>263.23690726642286</v>
      </c>
      <c r="N77" s="4">
        <v>227.91138049994004</v>
      </c>
      <c r="O77" s="4">
        <v>198.20711034288664</v>
      </c>
      <c r="P77" s="44"/>
      <c r="Q77" s="24">
        <f t="shared" ref="Q77:AD79" si="12">IFERROR(C77/B77-1,"n.a.")</f>
        <v>-2.2058823529411797E-2</v>
      </c>
      <c r="R77" s="24">
        <f t="shared" si="12"/>
        <v>-0.1177944862155389</v>
      </c>
      <c r="S77" s="24">
        <f t="shared" si="12"/>
        <v>-2.2727272727272707E-2</v>
      </c>
      <c r="T77" s="24">
        <f t="shared" si="12"/>
        <v>-5.5232558139534871E-2</v>
      </c>
      <c r="U77" s="24">
        <f t="shared" si="12"/>
        <v>-4.0803753846153756E-2</v>
      </c>
      <c r="V77" s="24">
        <f t="shared" si="12"/>
        <v>-0.11785117013674085</v>
      </c>
      <c r="W77" s="24">
        <f t="shared" si="12"/>
        <v>-0.14221203093513501</v>
      </c>
      <c r="X77" s="24">
        <f t="shared" si="12"/>
        <v>-0.14226638956076954</v>
      </c>
      <c r="Y77" s="24">
        <f t="shared" si="12"/>
        <v>-0.14212032844762401</v>
      </c>
      <c r="Z77" s="24">
        <f t="shared" si="12"/>
        <v>-0.13101553519043718</v>
      </c>
      <c r="AA77" s="24">
        <f t="shared" si="12"/>
        <v>-0.12740379101511667</v>
      </c>
      <c r="AB77" s="24">
        <f t="shared" si="12"/>
        <v>-0.13419670947102325</v>
      </c>
      <c r="AC77" s="24">
        <f t="shared" si="12"/>
        <v>-0.13033254457015242</v>
      </c>
      <c r="AD77" s="24">
        <f>(O77/H77)^(1/($O$5-$H$5))-1</f>
        <v>-0.13567016197511328</v>
      </c>
    </row>
    <row r="78" spans="1:30" x14ac:dyDescent="0.15">
      <c r="A78" s="134" t="s">
        <v>301</v>
      </c>
      <c r="B78" s="4">
        <v>4026.72</v>
      </c>
      <c r="C78" s="4">
        <v>3845.9999999999995</v>
      </c>
      <c r="D78" s="4">
        <v>2798</v>
      </c>
      <c r="E78" s="4">
        <v>2366.5</v>
      </c>
      <c r="F78" s="4">
        <v>2061</v>
      </c>
      <c r="G78" s="4">
        <v>1703.23001</v>
      </c>
      <c r="H78" s="4">
        <v>1415.91013</v>
      </c>
      <c r="I78" s="4">
        <v>1176.8206057834782</v>
      </c>
      <c r="J78" s="4">
        <v>978.04157646968883</v>
      </c>
      <c r="K78" s="4">
        <v>812.97711095245495</v>
      </c>
      <c r="L78" s="4">
        <v>684.51813018428447</v>
      </c>
      <c r="M78" s="4">
        <v>578.75252895985693</v>
      </c>
      <c r="N78" s="4">
        <v>485.51959065693893</v>
      </c>
      <c r="O78" s="4">
        <v>409.12366495328502</v>
      </c>
      <c r="P78" s="44"/>
      <c r="Q78" s="24">
        <f t="shared" si="12"/>
        <v>-4.488020026224826E-2</v>
      </c>
      <c r="R78" s="24">
        <f t="shared" si="12"/>
        <v>-0.27249089963598538</v>
      </c>
      <c r="S78" s="24">
        <f t="shared" si="12"/>
        <v>-0.15421729807005002</v>
      </c>
      <c r="T78" s="24">
        <f t="shared" si="12"/>
        <v>-0.12909359814071408</v>
      </c>
      <c r="U78" s="24">
        <f t="shared" si="12"/>
        <v>-0.17359048520135856</v>
      </c>
      <c r="V78" s="24">
        <f t="shared" si="12"/>
        <v>-0.16869117988356719</v>
      </c>
      <c r="W78" s="24">
        <f t="shared" si="12"/>
        <v>-0.16885925112812195</v>
      </c>
      <c r="X78" s="24">
        <f t="shared" si="12"/>
        <v>-0.16891192110071063</v>
      </c>
      <c r="Y78" s="24">
        <f t="shared" si="12"/>
        <v>-0.16877039738233413</v>
      </c>
      <c r="Z78" s="24">
        <f t="shared" si="12"/>
        <v>-0.15801057500582338</v>
      </c>
      <c r="AA78" s="24">
        <f t="shared" si="12"/>
        <v>-0.15451102981882092</v>
      </c>
      <c r="AB78" s="24">
        <f t="shared" si="12"/>
        <v>-0.16109292597041036</v>
      </c>
      <c r="AC78" s="24">
        <f t="shared" si="12"/>
        <v>-0.15734880151856567</v>
      </c>
      <c r="AD78" s="24">
        <f>(O78/H78)^(1/($O$5-$H$5))-1</f>
        <v>-0.16252060560901815</v>
      </c>
    </row>
    <row r="79" spans="1:30" x14ac:dyDescent="0.15">
      <c r="A79" s="134" t="s">
        <v>474</v>
      </c>
      <c r="B79" s="114" t="s">
        <v>406</v>
      </c>
      <c r="C79" s="114" t="s">
        <v>406</v>
      </c>
      <c r="D79" s="114" t="s">
        <v>406</v>
      </c>
      <c r="E79" s="114" t="s">
        <v>406</v>
      </c>
      <c r="F79" s="114" t="s">
        <v>406</v>
      </c>
      <c r="G79" s="114" t="s">
        <v>406</v>
      </c>
      <c r="H79" s="114">
        <v>3964.5483639999998</v>
      </c>
      <c r="I79" s="114">
        <v>3159.383102359488</v>
      </c>
      <c r="J79" s="4">
        <v>2517.5803455123273</v>
      </c>
      <c r="K79" s="4">
        <v>2006.4961757805779</v>
      </c>
      <c r="L79" s="4">
        <v>1619.8655484593585</v>
      </c>
      <c r="M79" s="4">
        <v>1313.1698738953005</v>
      </c>
      <c r="N79" s="4">
        <v>1056.254963825523</v>
      </c>
      <c r="O79" s="4">
        <v>853.3959967305766</v>
      </c>
      <c r="P79" s="44"/>
      <c r="Q79" s="24" t="str">
        <f t="shared" si="12"/>
        <v>n.a.</v>
      </c>
      <c r="R79" s="24" t="str">
        <f t="shared" si="12"/>
        <v>n.a.</v>
      </c>
      <c r="S79" s="24" t="str">
        <f t="shared" si="12"/>
        <v>n.a.</v>
      </c>
      <c r="T79" s="24" t="str">
        <f t="shared" si="12"/>
        <v>n.a.</v>
      </c>
      <c r="U79" s="24" t="str">
        <f t="shared" si="12"/>
        <v>n.a.</v>
      </c>
      <c r="V79" s="24" t="str">
        <f t="shared" si="12"/>
        <v>n.a.</v>
      </c>
      <c r="W79" s="24">
        <f t="shared" si="12"/>
        <v>-0.20309129507708834</v>
      </c>
      <c r="X79" s="24">
        <f t="shared" si="12"/>
        <v>-0.2031417957410262</v>
      </c>
      <c r="Y79" s="24">
        <f t="shared" si="12"/>
        <v>-0.20300610093448435</v>
      </c>
      <c r="Z79" s="24">
        <f t="shared" si="12"/>
        <v>-0.19268944141934896</v>
      </c>
      <c r="AA79" s="24">
        <f t="shared" si="12"/>
        <v>-0.1893340313680687</v>
      </c>
      <c r="AB79" s="24">
        <f t="shared" si="12"/>
        <v>-0.19564484015132189</v>
      </c>
      <c r="AC79" s="24">
        <f t="shared" si="12"/>
        <v>-0.19205492427721793</v>
      </c>
      <c r="AD79" s="112">
        <f t="shared" si="12"/>
        <v>-1</v>
      </c>
    </row>
    <row r="80" spans="1:30" x14ac:dyDescent="0.15">
      <c r="A80" s="134"/>
      <c r="B80" s="157"/>
      <c r="C80" s="157"/>
      <c r="D80" s="157"/>
      <c r="E80" s="157"/>
      <c r="F80" s="157"/>
      <c r="G80" s="157"/>
      <c r="H80" s="157"/>
      <c r="I80" s="157"/>
      <c r="J80" s="157"/>
      <c r="K80" s="157"/>
      <c r="L80" s="157"/>
      <c r="M80" s="157"/>
      <c r="N80" s="157"/>
      <c r="O80" s="157"/>
      <c r="AD80" s="24"/>
    </row>
    <row r="81" spans="1:30" x14ac:dyDescent="0.15">
      <c r="A81" s="158" t="s">
        <v>56</v>
      </c>
      <c r="B81" s="142">
        <v>36</v>
      </c>
      <c r="C81" s="142">
        <v>36</v>
      </c>
      <c r="D81" s="142">
        <v>36</v>
      </c>
      <c r="E81" s="142">
        <v>36</v>
      </c>
      <c r="F81" s="142">
        <v>36</v>
      </c>
      <c r="G81" s="142">
        <v>36</v>
      </c>
      <c r="H81" s="142">
        <v>36</v>
      </c>
      <c r="I81" s="142">
        <v>36</v>
      </c>
      <c r="J81" s="142">
        <v>36</v>
      </c>
      <c r="K81" s="142">
        <v>36</v>
      </c>
      <c r="L81" s="142">
        <v>36</v>
      </c>
      <c r="M81" s="142">
        <v>36</v>
      </c>
      <c r="N81" s="142">
        <v>36</v>
      </c>
      <c r="O81" s="142">
        <v>36</v>
      </c>
      <c r="AD81" s="24"/>
    </row>
    <row r="82" spans="1:30" x14ac:dyDescent="0.15">
      <c r="A82" s="134"/>
      <c r="B82" s="134"/>
      <c r="C82" s="134"/>
      <c r="D82" s="134"/>
      <c r="E82" s="134"/>
      <c r="F82" s="134"/>
      <c r="G82" s="134"/>
      <c r="H82" s="134"/>
      <c r="I82" s="134"/>
      <c r="J82" s="134"/>
      <c r="K82" s="134"/>
      <c r="L82" s="134"/>
      <c r="M82" s="134"/>
      <c r="N82" s="134"/>
      <c r="O82" s="134"/>
      <c r="AD82" s="24"/>
    </row>
    <row r="83" spans="1:30" x14ac:dyDescent="0.15">
      <c r="A83" s="135" t="s">
        <v>57</v>
      </c>
      <c r="B83" s="157"/>
      <c r="C83" s="157"/>
      <c r="D83" s="157"/>
      <c r="E83" s="157"/>
      <c r="F83" s="157"/>
      <c r="G83" s="157"/>
      <c r="H83" s="157"/>
      <c r="I83" s="157"/>
      <c r="J83" s="157"/>
      <c r="K83" s="157"/>
      <c r="L83" s="157"/>
      <c r="M83" s="157"/>
      <c r="N83" s="157"/>
      <c r="O83" s="157"/>
      <c r="AD83" s="24"/>
    </row>
    <row r="84" spans="1:30" x14ac:dyDescent="0.15">
      <c r="A84" s="134" t="s">
        <v>300</v>
      </c>
      <c r="B84" s="157">
        <v>29376</v>
      </c>
      <c r="C84" s="157">
        <v>28728</v>
      </c>
      <c r="D84" s="157">
        <v>25344</v>
      </c>
      <c r="E84" s="157">
        <v>24768</v>
      </c>
      <c r="F84" s="157">
        <v>23400</v>
      </c>
      <c r="G84" s="157">
        <v>22445.192160000002</v>
      </c>
      <c r="H84" s="157">
        <v>19800</v>
      </c>
      <c r="I84" s="157">
        <v>16984.201787484326</v>
      </c>
      <c r="J84" s="157">
        <v>14567.920719607364</v>
      </c>
      <c r="K84" s="157">
        <v>12497.523042137818</v>
      </c>
      <c r="L84" s="157">
        <v>10860.153372217312</v>
      </c>
      <c r="M84" s="157">
        <v>9476.5286615912228</v>
      </c>
      <c r="N84" s="157">
        <v>8204.8096979978418</v>
      </c>
      <c r="O84" s="157">
        <v>7135.4559723439188</v>
      </c>
      <c r="Q84" s="24">
        <f t="shared" ref="Q84:AD86" si="13">IFERROR(C84/B84-1,"n.a.")</f>
        <v>-2.2058823529411797E-2</v>
      </c>
      <c r="R84" s="24">
        <f t="shared" si="13"/>
        <v>-0.1177944862155389</v>
      </c>
      <c r="S84" s="24">
        <f t="shared" si="13"/>
        <v>-2.2727272727272707E-2</v>
      </c>
      <c r="T84" s="24">
        <f t="shared" si="13"/>
        <v>-5.5232558139534871E-2</v>
      </c>
      <c r="U84" s="24">
        <f t="shared" si="13"/>
        <v>-4.0803753846153756E-2</v>
      </c>
      <c r="V84" s="24">
        <f t="shared" si="13"/>
        <v>-0.11785117013674085</v>
      </c>
      <c r="W84" s="24">
        <f t="shared" si="13"/>
        <v>-0.14221203093513501</v>
      </c>
      <c r="X84" s="24">
        <f t="shared" si="13"/>
        <v>-0.14226638956076942</v>
      </c>
      <c r="Y84" s="24">
        <f t="shared" si="13"/>
        <v>-0.14212032844762401</v>
      </c>
      <c r="Z84" s="24">
        <f t="shared" si="13"/>
        <v>-0.13101553519043718</v>
      </c>
      <c r="AA84" s="24">
        <f t="shared" si="13"/>
        <v>-0.12740379101511667</v>
      </c>
      <c r="AB84" s="24">
        <f t="shared" si="13"/>
        <v>-0.13419670947102313</v>
      </c>
      <c r="AC84" s="24">
        <f t="shared" si="13"/>
        <v>-0.13033254457015253</v>
      </c>
      <c r="AD84" s="24">
        <f>(O84/H84)^(1/($O$5-$H$5))-1</f>
        <v>-0.13567016197511328</v>
      </c>
    </row>
    <row r="85" spans="1:30" x14ac:dyDescent="0.15">
      <c r="A85" s="134" t="s">
        <v>301</v>
      </c>
      <c r="B85" s="157">
        <v>144961.91999999998</v>
      </c>
      <c r="C85" s="157">
        <v>138455.99999999997</v>
      </c>
      <c r="D85" s="157">
        <v>100728</v>
      </c>
      <c r="E85" s="157">
        <v>85194</v>
      </c>
      <c r="F85" s="157">
        <v>74196</v>
      </c>
      <c r="G85" s="157">
        <v>61316.280359999997</v>
      </c>
      <c r="H85" s="157">
        <v>50972.76468</v>
      </c>
      <c r="I85" s="157">
        <v>42365.541808205213</v>
      </c>
      <c r="J85" s="157">
        <v>35209.496752908795</v>
      </c>
      <c r="K85" s="157">
        <v>29267.17599428838</v>
      </c>
      <c r="L85" s="157">
        <v>24642.652686634239</v>
      </c>
      <c r="M85" s="157">
        <v>20835.09104255485</v>
      </c>
      <c r="N85" s="157">
        <v>17478.705263649801</v>
      </c>
      <c r="O85" s="157">
        <v>14728.45193831826</v>
      </c>
      <c r="Q85" s="24">
        <f t="shared" si="13"/>
        <v>-4.488020026224826E-2</v>
      </c>
      <c r="R85" s="24">
        <f t="shared" si="13"/>
        <v>-0.27249089963598527</v>
      </c>
      <c r="S85" s="24">
        <f t="shared" si="13"/>
        <v>-0.15421729807005002</v>
      </c>
      <c r="T85" s="24">
        <f t="shared" si="13"/>
        <v>-0.12909359814071408</v>
      </c>
      <c r="U85" s="24">
        <f t="shared" si="13"/>
        <v>-0.17359048520135856</v>
      </c>
      <c r="V85" s="24">
        <f t="shared" si="13"/>
        <v>-0.16869117988356719</v>
      </c>
      <c r="W85" s="24">
        <f t="shared" si="13"/>
        <v>-0.16885925112812206</v>
      </c>
      <c r="X85" s="24">
        <f t="shared" si="13"/>
        <v>-0.16891192110071063</v>
      </c>
      <c r="Y85" s="24">
        <f t="shared" si="13"/>
        <v>-0.16877039738233401</v>
      </c>
      <c r="Z85" s="24">
        <f t="shared" si="13"/>
        <v>-0.15801057500582349</v>
      </c>
      <c r="AA85" s="24">
        <f t="shared" si="13"/>
        <v>-0.15451102981882092</v>
      </c>
      <c r="AB85" s="24">
        <f t="shared" si="13"/>
        <v>-0.16109292597041036</v>
      </c>
      <c r="AC85" s="24">
        <f t="shared" si="13"/>
        <v>-0.15734880151856567</v>
      </c>
      <c r="AD85" s="24">
        <f>(O85/H85)^(1/($O$5-$H$5))-1</f>
        <v>-0.16252060560901815</v>
      </c>
    </row>
    <row r="86" spans="1:30" x14ac:dyDescent="0.15">
      <c r="A86" s="134" t="s">
        <v>474</v>
      </c>
      <c r="B86" s="114" t="s">
        <v>406</v>
      </c>
      <c r="C86" s="114" t="s">
        <v>406</v>
      </c>
      <c r="D86" s="114" t="s">
        <v>406</v>
      </c>
      <c r="E86" s="114" t="s">
        <v>406</v>
      </c>
      <c r="F86" s="114" t="s">
        <v>406</v>
      </c>
      <c r="G86" s="114" t="s">
        <v>406</v>
      </c>
      <c r="H86" s="114">
        <v>142723.74110399999</v>
      </c>
      <c r="I86" s="114">
        <v>113737.79168494156</v>
      </c>
      <c r="J86" s="4">
        <v>90632.892438443785</v>
      </c>
      <c r="K86" s="4">
        <v>72233.862328100804</v>
      </c>
      <c r="L86" s="4">
        <v>58315.159744536904</v>
      </c>
      <c r="M86" s="4">
        <v>47274.115460230816</v>
      </c>
      <c r="N86" s="4">
        <v>38025.178697718824</v>
      </c>
      <c r="O86" s="4">
        <v>30722.255882300757</v>
      </c>
      <c r="P86" s="44"/>
      <c r="Q86" s="24" t="str">
        <f t="shared" si="13"/>
        <v>n.a.</v>
      </c>
      <c r="R86" s="24" t="str">
        <f t="shared" si="13"/>
        <v>n.a.</v>
      </c>
      <c r="S86" s="24" t="str">
        <f t="shared" si="13"/>
        <v>n.a.</v>
      </c>
      <c r="T86" s="24" t="str">
        <f t="shared" si="13"/>
        <v>n.a.</v>
      </c>
      <c r="U86" s="24" t="str">
        <f t="shared" si="13"/>
        <v>n.a.</v>
      </c>
      <c r="V86" s="24" t="str">
        <f t="shared" si="13"/>
        <v>n.a.</v>
      </c>
      <c r="W86" s="24">
        <f t="shared" si="13"/>
        <v>-0.20309129507708834</v>
      </c>
      <c r="X86" s="24">
        <f t="shared" si="13"/>
        <v>-0.20314179574102609</v>
      </c>
      <c r="Y86" s="24">
        <f t="shared" si="13"/>
        <v>-0.20300610093448435</v>
      </c>
      <c r="Z86" s="24">
        <f t="shared" si="13"/>
        <v>-0.19268944141934896</v>
      </c>
      <c r="AA86" s="24">
        <f t="shared" si="13"/>
        <v>-0.1893340313680687</v>
      </c>
      <c r="AB86" s="24">
        <f t="shared" si="13"/>
        <v>-0.19564484015132189</v>
      </c>
      <c r="AC86" s="24">
        <f t="shared" si="13"/>
        <v>-0.19205492427721793</v>
      </c>
      <c r="AD86" s="112">
        <f t="shared" si="13"/>
        <v>-1</v>
      </c>
    </row>
    <row r="87" spans="1:30" x14ac:dyDescent="0.15">
      <c r="A87" s="134"/>
      <c r="B87" s="134"/>
      <c r="C87" s="134"/>
      <c r="D87" s="134"/>
      <c r="E87" s="134"/>
      <c r="F87" s="134"/>
      <c r="G87" s="134"/>
      <c r="H87" s="134"/>
      <c r="I87" s="134"/>
      <c r="J87" s="134"/>
      <c r="K87" s="134"/>
      <c r="L87" s="134"/>
      <c r="M87" s="134"/>
      <c r="N87" s="134"/>
      <c r="O87" s="134"/>
      <c r="U87" s="45"/>
      <c r="V87" s="45"/>
      <c r="W87" s="45"/>
      <c r="X87" s="45"/>
      <c r="Y87" s="45"/>
      <c r="Z87" s="45"/>
      <c r="AA87" s="45"/>
      <c r="AB87" s="45"/>
      <c r="AC87" s="45"/>
      <c r="AD87" s="45"/>
    </row>
    <row r="88" spans="1:30" ht="18" x14ac:dyDescent="0.2">
      <c r="A88" s="156" t="s">
        <v>466</v>
      </c>
      <c r="B88" s="156"/>
      <c r="C88" s="156"/>
      <c r="D88" s="156"/>
      <c r="E88" s="156"/>
      <c r="F88" s="156"/>
      <c r="G88" s="156"/>
      <c r="H88" s="156"/>
      <c r="I88" s="156"/>
      <c r="J88" s="156"/>
      <c r="K88" s="156"/>
      <c r="L88" s="156"/>
      <c r="M88" s="156"/>
      <c r="N88" s="156"/>
      <c r="O88" s="156"/>
      <c r="U88" s="45"/>
      <c r="V88" s="45"/>
      <c r="W88" s="45"/>
      <c r="X88" s="45"/>
      <c r="Y88" s="45"/>
      <c r="Z88" s="45"/>
      <c r="AA88" s="45"/>
      <c r="AB88" s="45"/>
      <c r="AC88" s="45"/>
      <c r="AD88" s="45"/>
    </row>
    <row r="89" spans="1:30" s="1" customFormat="1" x14ac:dyDescent="0.15">
      <c r="A89" s="21"/>
      <c r="B89" s="21">
        <v>2017</v>
      </c>
      <c r="C89" s="21">
        <v>2018</v>
      </c>
      <c r="D89" s="21">
        <v>2019</v>
      </c>
      <c r="E89" s="21">
        <v>2020</v>
      </c>
      <c r="F89" s="21">
        <v>2021</v>
      </c>
      <c r="G89" s="21">
        <v>2022</v>
      </c>
      <c r="H89" s="21">
        <v>2023</v>
      </c>
      <c r="I89" s="27">
        <v>2024</v>
      </c>
      <c r="J89" s="27">
        <v>2025</v>
      </c>
      <c r="K89" s="27">
        <v>2026</v>
      </c>
      <c r="L89" s="27">
        <v>2027</v>
      </c>
      <c r="M89" s="27">
        <v>2028</v>
      </c>
      <c r="N89" s="27">
        <v>2029</v>
      </c>
      <c r="O89" s="27">
        <v>2030</v>
      </c>
      <c r="Q89" s="22">
        <v>2018</v>
      </c>
      <c r="R89" s="22">
        <v>2019</v>
      </c>
      <c r="S89" s="22">
        <v>2020</v>
      </c>
      <c r="T89" s="22">
        <v>2021</v>
      </c>
      <c r="U89" s="22">
        <v>2022</v>
      </c>
      <c r="V89" s="22">
        <v>2023</v>
      </c>
      <c r="W89" s="22">
        <v>2024</v>
      </c>
      <c r="X89" s="22">
        <v>2025</v>
      </c>
      <c r="Y89" s="22">
        <v>2026</v>
      </c>
      <c r="Z89" s="22">
        <v>2027</v>
      </c>
      <c r="AA89" s="22">
        <v>2028</v>
      </c>
      <c r="AB89" s="22">
        <v>2029</v>
      </c>
      <c r="AC89" s="22">
        <v>2030</v>
      </c>
      <c r="AD89" s="22" t="s">
        <v>524</v>
      </c>
    </row>
    <row r="90" spans="1:30" x14ac:dyDescent="0.15">
      <c r="A90" s="135" t="s">
        <v>58</v>
      </c>
      <c r="B90" s="135"/>
      <c r="C90" s="135"/>
      <c r="D90" s="135"/>
      <c r="E90" s="135"/>
      <c r="F90" s="135"/>
      <c r="G90" s="135"/>
      <c r="H90" s="135"/>
      <c r="I90" s="135"/>
      <c r="J90" s="135"/>
      <c r="K90" s="135"/>
      <c r="L90" s="135"/>
      <c r="M90" s="135"/>
      <c r="N90" s="135"/>
      <c r="O90" s="135"/>
      <c r="P90" s="44"/>
      <c r="Q90" s="44"/>
      <c r="R90" s="44"/>
      <c r="S90" s="44"/>
      <c r="T90" s="44"/>
      <c r="U90" s="24"/>
      <c r="V90" s="24"/>
      <c r="W90" s="24"/>
      <c r="X90" s="24"/>
      <c r="Y90" s="24"/>
      <c r="Z90" s="24"/>
      <c r="AA90" s="24"/>
      <c r="AB90" s="24"/>
      <c r="AC90" s="24"/>
      <c r="AD90" s="24"/>
    </row>
    <row r="91" spans="1:30" x14ac:dyDescent="0.15">
      <c r="A91" s="134" t="s">
        <v>300</v>
      </c>
      <c r="B91" s="4">
        <v>30000</v>
      </c>
      <c r="C91" s="4">
        <v>29000</v>
      </c>
      <c r="D91" s="4">
        <v>18850</v>
      </c>
      <c r="E91" s="4">
        <v>15316</v>
      </c>
      <c r="F91" s="4">
        <v>15000</v>
      </c>
      <c r="G91" s="4">
        <v>15711.82525</v>
      </c>
      <c r="H91" s="4">
        <v>13147.89539</v>
      </c>
      <c r="I91" s="4">
        <v>12027.557821606406</v>
      </c>
      <c r="J91" s="4">
        <v>10124.753997586136</v>
      </c>
      <c r="K91" s="4">
        <v>8592.6404684400186</v>
      </c>
      <c r="L91" s="4">
        <v>7408.5167720261516</v>
      </c>
      <c r="M91" s="4">
        <v>6409.928203479034</v>
      </c>
      <c r="N91" s="4">
        <v>5634.5782468631742</v>
      </c>
      <c r="O91" s="4">
        <v>4964.9811270632454</v>
      </c>
      <c r="P91" s="44"/>
      <c r="Q91" s="24">
        <f t="shared" ref="Q91:AD93" si="14">IFERROR(C91/B91-1,"n.a.")</f>
        <v>-3.3333333333333326E-2</v>
      </c>
      <c r="R91" s="24">
        <f t="shared" si="14"/>
        <v>-0.35</v>
      </c>
      <c r="S91" s="24">
        <f t="shared" si="14"/>
        <v>-0.1874801061007958</v>
      </c>
      <c r="T91" s="24">
        <f t="shared" si="14"/>
        <v>-2.0632018803865226E-2</v>
      </c>
      <c r="U91" s="24">
        <f t="shared" si="14"/>
        <v>4.7455016666666738E-2</v>
      </c>
      <c r="V91" s="24">
        <f t="shared" si="14"/>
        <v>-0.16318472355718194</v>
      </c>
      <c r="W91" s="24">
        <f t="shared" si="14"/>
        <v>-8.5210410880337428E-2</v>
      </c>
      <c r="X91" s="24">
        <f t="shared" si="14"/>
        <v>-0.15820367295196514</v>
      </c>
      <c r="Y91" s="24">
        <f t="shared" si="14"/>
        <v>-0.15132353136791199</v>
      </c>
      <c r="Z91" s="24">
        <f t="shared" si="14"/>
        <v>-0.13780673132584154</v>
      </c>
      <c r="AA91" s="24">
        <f t="shared" si="14"/>
        <v>-0.13478927014347764</v>
      </c>
      <c r="AB91" s="24">
        <f t="shared" si="14"/>
        <v>-0.12096078645546027</v>
      </c>
      <c r="AC91" s="24">
        <f t="shared" si="14"/>
        <v>-0.11883713216205671</v>
      </c>
      <c r="AD91" s="24">
        <f>(O91/H91)^(1/($O$5-$H$5))-1</f>
        <v>-0.12987790952903178</v>
      </c>
    </row>
    <row r="92" spans="1:30" x14ac:dyDescent="0.15">
      <c r="A92" s="134" t="s">
        <v>301</v>
      </c>
      <c r="B92" s="4">
        <v>140000</v>
      </c>
      <c r="C92" s="4">
        <v>142250</v>
      </c>
      <c r="D92" s="4">
        <v>99337.5</v>
      </c>
      <c r="E92" s="4">
        <v>81390</v>
      </c>
      <c r="F92" s="4">
        <v>72500</v>
      </c>
      <c r="G92" s="4">
        <v>70000</v>
      </c>
      <c r="H92" s="4">
        <v>65146.024460000001</v>
      </c>
      <c r="I92" s="4">
        <v>55971.935953976579</v>
      </c>
      <c r="J92" s="4">
        <v>44252.575539366168</v>
      </c>
      <c r="K92" s="4">
        <v>35272.960317645469</v>
      </c>
      <c r="L92" s="4">
        <v>28563.257479162374</v>
      </c>
      <c r="M92" s="4">
        <v>23210.83843347089</v>
      </c>
      <c r="N92" s="4">
        <v>19162.857708831045</v>
      </c>
      <c r="O92" s="4">
        <v>15859.067939794313</v>
      </c>
      <c r="P92" s="44"/>
      <c r="Q92" s="24">
        <f t="shared" si="14"/>
        <v>1.6071428571428514E-2</v>
      </c>
      <c r="R92" s="24">
        <f t="shared" si="14"/>
        <v>-0.30166959578207386</v>
      </c>
      <c r="S92" s="24">
        <f t="shared" si="14"/>
        <v>-0.18067195167987915</v>
      </c>
      <c r="T92" s="24">
        <f t="shared" si="14"/>
        <v>-0.1092271777859688</v>
      </c>
      <c r="U92" s="24">
        <f t="shared" si="14"/>
        <v>-3.4482758620689613E-2</v>
      </c>
      <c r="V92" s="24">
        <f t="shared" si="14"/>
        <v>-6.9342507714285739E-2</v>
      </c>
      <c r="W92" s="24">
        <f t="shared" si="14"/>
        <v>-0.14082345902252802</v>
      </c>
      <c r="X92" s="24">
        <f t="shared" si="14"/>
        <v>-0.2093792221917562</v>
      </c>
      <c r="Y92" s="24">
        <f t="shared" si="14"/>
        <v>-0.20291734689504393</v>
      </c>
      <c r="Z92" s="24">
        <f t="shared" si="14"/>
        <v>-0.1902222772928569</v>
      </c>
      <c r="AA92" s="24">
        <f t="shared" si="14"/>
        <v>-0.18738825743514065</v>
      </c>
      <c r="AB92" s="24">
        <f t="shared" si="14"/>
        <v>-0.17440045245425118</v>
      </c>
      <c r="AC92" s="24">
        <f t="shared" si="14"/>
        <v>-0.17240590204425554</v>
      </c>
      <c r="AD92" s="24">
        <f>(O92/H92)^(1/($O$5-$H$5))-1</f>
        <v>-0.18277547448002041</v>
      </c>
    </row>
    <row r="93" spans="1:30" x14ac:dyDescent="0.15">
      <c r="A93" s="134" t="s">
        <v>474</v>
      </c>
      <c r="B93" s="114" t="s">
        <v>406</v>
      </c>
      <c r="C93" s="114" t="s">
        <v>406</v>
      </c>
      <c r="D93" s="114" t="s">
        <v>406</v>
      </c>
      <c r="E93" s="114" t="s">
        <v>406</v>
      </c>
      <c r="F93" s="114" t="s">
        <v>406</v>
      </c>
      <c r="G93" s="114" t="s">
        <v>406</v>
      </c>
      <c r="H93" s="114" t="s">
        <v>406</v>
      </c>
      <c r="I93" s="114">
        <v>218290.55022050865</v>
      </c>
      <c r="J93" s="4">
        <v>166236.17496378353</v>
      </c>
      <c r="K93" s="4">
        <v>127629.56037518298</v>
      </c>
      <c r="L93" s="4">
        <v>99549.590189077164</v>
      </c>
      <c r="M93" s="4">
        <v>77919.283170449082</v>
      </c>
      <c r="N93" s="4">
        <v>61963.618736339988</v>
      </c>
      <c r="O93" s="4">
        <v>49394.265989747641</v>
      </c>
      <c r="P93" s="44"/>
      <c r="Q93" s="24" t="str">
        <f t="shared" si="14"/>
        <v>n.a.</v>
      </c>
      <c r="R93" s="24" t="str">
        <f t="shared" si="14"/>
        <v>n.a.</v>
      </c>
      <c r="S93" s="24" t="str">
        <f t="shared" si="14"/>
        <v>n.a.</v>
      </c>
      <c r="T93" s="24" t="str">
        <f t="shared" si="14"/>
        <v>n.a.</v>
      </c>
      <c r="U93" s="24" t="str">
        <f t="shared" si="14"/>
        <v>n.a.</v>
      </c>
      <c r="V93" s="24" t="str">
        <f t="shared" si="14"/>
        <v>n.a.</v>
      </c>
      <c r="W93" s="24" t="str">
        <f t="shared" si="14"/>
        <v>n.a.</v>
      </c>
      <c r="X93" s="24">
        <f t="shared" si="14"/>
        <v>-0.23846371363369512</v>
      </c>
      <c r="Y93" s="24">
        <f t="shared" si="14"/>
        <v>-0.23223955072962577</v>
      </c>
      <c r="Z93" s="24">
        <f t="shared" si="14"/>
        <v>-0.22001149344682569</v>
      </c>
      <c r="AA93" s="24">
        <f t="shared" si="14"/>
        <v>-0.2172817284083749</v>
      </c>
      <c r="AB93" s="24">
        <f t="shared" si="14"/>
        <v>-0.20477170457543792</v>
      </c>
      <c r="AC93" s="24">
        <f t="shared" si="14"/>
        <v>-0.20285052750188659</v>
      </c>
      <c r="AD93" s="112">
        <f t="shared" si="14"/>
        <v>-1</v>
      </c>
    </row>
    <row r="94" spans="1:30" x14ac:dyDescent="0.15">
      <c r="A94" s="134"/>
      <c r="B94" s="157"/>
      <c r="C94" s="157"/>
      <c r="D94" s="157"/>
      <c r="E94" s="157"/>
      <c r="F94" s="157"/>
      <c r="G94" s="157"/>
      <c r="H94" s="157"/>
      <c r="I94" s="157"/>
      <c r="J94" s="157"/>
      <c r="K94" s="157"/>
      <c r="L94" s="157"/>
      <c r="M94" s="157"/>
      <c r="N94" s="157"/>
      <c r="O94" s="157"/>
      <c r="AD94" s="24"/>
    </row>
    <row r="95" spans="1:30" x14ac:dyDescent="0.15">
      <c r="A95" s="158" t="s">
        <v>56</v>
      </c>
      <c r="B95" s="142">
        <v>20.750964715878379</v>
      </c>
      <c r="C95" s="142">
        <v>21.530126831981473</v>
      </c>
      <c r="D95" s="142">
        <v>22.338545110941695</v>
      </c>
      <c r="E95" s="142">
        <v>23.17731807006043</v>
      </c>
      <c r="F95" s="142">
        <v>24.04758547402572</v>
      </c>
      <c r="G95" s="142">
        <v>24.950529883678858</v>
      </c>
      <c r="H95" s="142">
        <v>25.887378262934455</v>
      </c>
      <c r="I95" s="142">
        <v>26.859403646037489</v>
      </c>
      <c r="J95" s="142">
        <v>27.867926867422952</v>
      </c>
      <c r="K95" s="142">
        <v>28.914318356528639</v>
      </c>
      <c r="L95" s="142">
        <v>30</v>
      </c>
      <c r="M95" s="142">
        <v>30</v>
      </c>
      <c r="N95" s="142">
        <v>30</v>
      </c>
      <c r="O95" s="142">
        <v>30</v>
      </c>
      <c r="AD95" s="24"/>
    </row>
    <row r="96" spans="1:30" x14ac:dyDescent="0.15">
      <c r="A96" s="134"/>
      <c r="B96" s="134"/>
      <c r="C96" s="134"/>
      <c r="D96" s="134"/>
      <c r="E96" s="134"/>
      <c r="F96" s="134"/>
      <c r="G96" s="134"/>
      <c r="H96" s="134"/>
      <c r="I96" s="134"/>
      <c r="J96" s="134"/>
      <c r="K96" s="134"/>
      <c r="L96" s="134"/>
      <c r="M96" s="134"/>
      <c r="N96" s="134"/>
      <c r="O96" s="134"/>
      <c r="AD96" s="24"/>
    </row>
    <row r="97" spans="1:30" x14ac:dyDescent="0.15">
      <c r="A97" s="135" t="s">
        <v>57</v>
      </c>
      <c r="B97" s="157"/>
      <c r="C97" s="157"/>
      <c r="D97" s="157"/>
      <c r="E97" s="157"/>
      <c r="F97" s="157"/>
      <c r="G97" s="157"/>
      <c r="H97" s="157"/>
      <c r="I97" s="157"/>
      <c r="J97" s="157"/>
      <c r="K97" s="157"/>
      <c r="L97" s="157"/>
      <c r="M97" s="157"/>
      <c r="N97" s="157"/>
      <c r="O97" s="157"/>
      <c r="AD97" s="24"/>
    </row>
    <row r="98" spans="1:30" x14ac:dyDescent="0.15">
      <c r="A98" s="134" t="s">
        <v>300</v>
      </c>
      <c r="B98" s="157">
        <v>622528.94147635135</v>
      </c>
      <c r="C98" s="157">
        <v>624373.67812746274</v>
      </c>
      <c r="D98" s="157">
        <v>421081.57534125092</v>
      </c>
      <c r="E98" s="157">
        <v>354983.80356104556</v>
      </c>
      <c r="F98" s="157">
        <v>360713.78211038577</v>
      </c>
      <c r="G98" s="157">
        <v>392018.36542726506</v>
      </c>
      <c r="H98" s="157">
        <v>340364.5413224221</v>
      </c>
      <c r="I98" s="157">
        <v>323053.03040658182</v>
      </c>
      <c r="J98" s="157">
        <v>282155.90395537863</v>
      </c>
      <c r="K98" s="157">
        <v>248450.34202766608</v>
      </c>
      <c r="L98" s="157">
        <v>222255.50316078454</v>
      </c>
      <c r="M98" s="157">
        <v>192297.84610437101</v>
      </c>
      <c r="N98" s="157">
        <v>169037.34740589521</v>
      </c>
      <c r="O98" s="157">
        <v>148949.43381189735</v>
      </c>
      <c r="Q98" s="24">
        <f t="shared" ref="Q98:AD100" si="15">IFERROR(C98/B98-1,"n.a.")</f>
        <v>2.9632946007884797E-3</v>
      </c>
      <c r="R98" s="24">
        <f t="shared" si="15"/>
        <v>-0.32559364673395275</v>
      </c>
      <c r="S98" s="24">
        <f t="shared" si="15"/>
        <v>-0.15697141753741828</v>
      </c>
      <c r="T98" s="24">
        <f t="shared" si="15"/>
        <v>1.6141521083101518E-2</v>
      </c>
      <c r="U98" s="24">
        <f t="shared" si="15"/>
        <v>8.6785104615990205E-2</v>
      </c>
      <c r="V98" s="24">
        <f t="shared" si="15"/>
        <v>-0.13176378624135354</v>
      </c>
      <c r="W98" s="24">
        <f t="shared" si="15"/>
        <v>-5.0861675686249996E-2</v>
      </c>
      <c r="X98" s="24">
        <f t="shared" si="15"/>
        <v>-0.12659570597351055</v>
      </c>
      <c r="Y98" s="24">
        <f t="shared" si="15"/>
        <v>-0.11945722721096386</v>
      </c>
      <c r="Z98" s="24">
        <f t="shared" si="15"/>
        <v>-0.105432895173735</v>
      </c>
      <c r="AA98" s="24">
        <f t="shared" si="15"/>
        <v>-0.13478927014347764</v>
      </c>
      <c r="AB98" s="24">
        <f t="shared" si="15"/>
        <v>-0.12096078645546038</v>
      </c>
      <c r="AC98" s="24">
        <f t="shared" si="15"/>
        <v>-0.11883713216205671</v>
      </c>
      <c r="AD98" s="24">
        <f>(O98/H98)^(1/($O$5-$H$5))-1</f>
        <v>-0.11135604193697834</v>
      </c>
    </row>
    <row r="99" spans="1:30" x14ac:dyDescent="0.15">
      <c r="A99" s="134" t="s">
        <v>301</v>
      </c>
      <c r="B99" s="157">
        <v>2905135.0602229731</v>
      </c>
      <c r="C99" s="157">
        <v>3062660.5418493645</v>
      </c>
      <c r="D99" s="157">
        <v>2219055.2249581707</v>
      </c>
      <c r="E99" s="157">
        <v>1886401.9177222184</v>
      </c>
      <c r="F99" s="157">
        <v>1743449.9468668646</v>
      </c>
      <c r="G99" s="157">
        <v>1746537.0918575199</v>
      </c>
      <c r="H99" s="157">
        <v>1686459.7775224003</v>
      </c>
      <c r="I99" s="157">
        <v>1503372.8206380154</v>
      </c>
      <c r="J99" s="157">
        <v>1233227.5388261662</v>
      </c>
      <c r="K99" s="157">
        <v>1019893.6040016026</v>
      </c>
      <c r="L99" s="157">
        <v>856897.72437487124</v>
      </c>
      <c r="M99" s="157">
        <v>696325.15300412674</v>
      </c>
      <c r="N99" s="157">
        <v>574885.73126493138</v>
      </c>
      <c r="O99" s="157">
        <v>475772.03819382942</v>
      </c>
      <c r="Q99" s="24">
        <f t="shared" si="15"/>
        <v>5.4223118154892669E-2</v>
      </c>
      <c r="R99" s="24">
        <f t="shared" si="15"/>
        <v>-0.27544852110243634</v>
      </c>
      <c r="S99" s="24">
        <f t="shared" si="15"/>
        <v>-0.1499076289289839</v>
      </c>
      <c r="T99" s="24">
        <f t="shared" si="15"/>
        <v>-7.5780229818661726E-2</v>
      </c>
      <c r="U99" s="24">
        <f t="shared" si="15"/>
        <v>1.7707104217148384E-3</v>
      </c>
      <c r="V99" s="24">
        <f t="shared" si="15"/>
        <v>-3.4397960750564338E-2</v>
      </c>
      <c r="W99" s="24">
        <f t="shared" si="15"/>
        <v>-0.10856289567330224</v>
      </c>
      <c r="X99" s="24">
        <f t="shared" si="15"/>
        <v>-0.17969280680304067</v>
      </c>
      <c r="Y99" s="24">
        <f t="shared" si="15"/>
        <v>-0.17298829948901651</v>
      </c>
      <c r="Z99" s="24">
        <f t="shared" si="15"/>
        <v>-0.15981655241998682</v>
      </c>
      <c r="AA99" s="24">
        <f t="shared" si="15"/>
        <v>-0.18738825743514054</v>
      </c>
      <c r="AB99" s="24">
        <f t="shared" si="15"/>
        <v>-0.17440045245425118</v>
      </c>
      <c r="AC99" s="24">
        <f t="shared" si="15"/>
        <v>-0.17240590204425554</v>
      </c>
      <c r="AD99" s="24">
        <f>(O99/H99)^(1/($O$5-$H$5))-1</f>
        <v>-0.16537961173796911</v>
      </c>
    </row>
    <row r="100" spans="1:30" x14ac:dyDescent="0.15">
      <c r="A100" s="134" t="s">
        <v>474</v>
      </c>
      <c r="B100" s="114" t="s">
        <v>406</v>
      </c>
      <c r="C100" s="114" t="s">
        <v>406</v>
      </c>
      <c r="D100" s="114" t="s">
        <v>406</v>
      </c>
      <c r="E100" s="114" t="s">
        <v>406</v>
      </c>
      <c r="F100" s="114" t="s">
        <v>406</v>
      </c>
      <c r="G100" s="114" t="s">
        <v>406</v>
      </c>
      <c r="H100" s="114" t="s">
        <v>406</v>
      </c>
      <c r="I100" s="114">
        <v>5863154.0004882598</v>
      </c>
      <c r="J100" s="4">
        <v>4632657.5666108457</v>
      </c>
      <c r="K100" s="4">
        <v>3690321.7403918332</v>
      </c>
      <c r="L100" s="4">
        <v>2986487.7056723149</v>
      </c>
      <c r="M100" s="4">
        <v>2337578.4951134725</v>
      </c>
      <c r="N100" s="4">
        <v>1858908.5620901997</v>
      </c>
      <c r="O100" s="4">
        <v>1481827.9796924293</v>
      </c>
      <c r="P100" s="44"/>
      <c r="Q100" s="24" t="str">
        <f t="shared" si="15"/>
        <v>n.a.</v>
      </c>
      <c r="R100" s="24" t="str">
        <f t="shared" si="15"/>
        <v>n.a.</v>
      </c>
      <c r="S100" s="24" t="str">
        <f t="shared" si="15"/>
        <v>n.a.</v>
      </c>
      <c r="T100" s="24" t="str">
        <f t="shared" si="15"/>
        <v>n.a.</v>
      </c>
      <c r="U100" s="24" t="str">
        <f t="shared" si="15"/>
        <v>n.a.</v>
      </c>
      <c r="V100" s="24" t="str">
        <f t="shared" si="15"/>
        <v>n.a.</v>
      </c>
      <c r="W100" s="24" t="str">
        <f t="shared" si="15"/>
        <v>n.a.</v>
      </c>
      <c r="X100" s="24">
        <f t="shared" si="15"/>
        <v>-0.20986936958758773</v>
      </c>
      <c r="Y100" s="24">
        <f t="shared" si="15"/>
        <v>-0.20341150034717659</v>
      </c>
      <c r="Z100" s="24">
        <f t="shared" si="15"/>
        <v>-0.19072430108622085</v>
      </c>
      <c r="AA100" s="24">
        <f t="shared" si="15"/>
        <v>-0.21728172840837479</v>
      </c>
      <c r="AB100" s="24">
        <f t="shared" si="15"/>
        <v>-0.20477170457543792</v>
      </c>
      <c r="AC100" s="24">
        <f t="shared" si="15"/>
        <v>-0.20285052750188648</v>
      </c>
      <c r="AD100" s="112">
        <f t="shared" si="15"/>
        <v>-1</v>
      </c>
    </row>
    <row r="101" spans="1:30" x14ac:dyDescent="0.15">
      <c r="A101" s="134"/>
      <c r="B101" s="134"/>
      <c r="C101" s="134"/>
      <c r="D101" s="134"/>
      <c r="E101" s="134"/>
      <c r="F101" s="134"/>
      <c r="G101" s="134"/>
      <c r="H101" s="134"/>
      <c r="I101" s="134"/>
      <c r="J101" s="134"/>
      <c r="K101" s="134"/>
      <c r="L101" s="134"/>
      <c r="M101" s="134"/>
      <c r="N101" s="134"/>
      <c r="O101" s="134"/>
      <c r="U101" s="45"/>
      <c r="V101" s="45"/>
      <c r="W101" s="45"/>
      <c r="X101" s="45"/>
      <c r="Y101" s="45"/>
      <c r="Z101" s="45"/>
      <c r="AA101" s="45"/>
      <c r="AB101" s="45"/>
      <c r="AC101" s="45"/>
      <c r="AD101" s="45"/>
    </row>
    <row r="102" spans="1:30" ht="18" x14ac:dyDescent="0.2">
      <c r="A102" s="156" t="s">
        <v>76</v>
      </c>
      <c r="B102" s="156"/>
      <c r="C102" s="156"/>
      <c r="D102" s="156"/>
      <c r="E102" s="156"/>
      <c r="F102" s="156"/>
      <c r="G102" s="156"/>
      <c r="H102" s="156"/>
      <c r="I102" s="156"/>
      <c r="J102" s="156"/>
      <c r="K102" s="156"/>
      <c r="L102" s="156"/>
      <c r="M102" s="156"/>
      <c r="N102" s="156"/>
      <c r="O102" s="156"/>
      <c r="U102" s="45"/>
      <c r="V102" s="45"/>
      <c r="W102" s="45"/>
      <c r="X102" s="45"/>
      <c r="Y102" s="45"/>
      <c r="Z102" s="45"/>
      <c r="AA102" s="45"/>
      <c r="AB102" s="45"/>
      <c r="AC102" s="45"/>
      <c r="AD102" s="45"/>
    </row>
    <row r="103" spans="1:30" s="1" customFormat="1" x14ac:dyDescent="0.15">
      <c r="A103" s="21"/>
      <c r="B103" s="21">
        <v>2017</v>
      </c>
      <c r="C103" s="21">
        <v>2018</v>
      </c>
      <c r="D103" s="21">
        <v>2019</v>
      </c>
      <c r="E103" s="21">
        <v>2020</v>
      </c>
      <c r="F103" s="21">
        <v>2021</v>
      </c>
      <c r="G103" s="21">
        <v>2022</v>
      </c>
      <c r="H103" s="21">
        <v>2023</v>
      </c>
      <c r="I103" s="27">
        <v>2024</v>
      </c>
      <c r="J103" s="27">
        <v>2025</v>
      </c>
      <c r="K103" s="27">
        <v>2026</v>
      </c>
      <c r="L103" s="27">
        <v>2027</v>
      </c>
      <c r="M103" s="27">
        <v>2028</v>
      </c>
      <c r="N103" s="27">
        <v>2029</v>
      </c>
      <c r="O103" s="27">
        <v>2030</v>
      </c>
      <c r="Q103" s="22">
        <v>2018</v>
      </c>
      <c r="R103" s="22">
        <v>2019</v>
      </c>
      <c r="S103" s="22">
        <v>2020</v>
      </c>
      <c r="T103" s="22">
        <v>2021</v>
      </c>
      <c r="U103" s="22">
        <v>2022</v>
      </c>
      <c r="V103" s="22">
        <v>2023</v>
      </c>
      <c r="W103" s="22">
        <v>2024</v>
      </c>
      <c r="X103" s="22">
        <v>2025</v>
      </c>
      <c r="Y103" s="22">
        <v>2026</v>
      </c>
      <c r="Z103" s="22">
        <v>2027</v>
      </c>
      <c r="AA103" s="22">
        <v>2028</v>
      </c>
      <c r="AB103" s="22">
        <v>2029</v>
      </c>
      <c r="AC103" s="22">
        <v>2030</v>
      </c>
      <c r="AD103" s="22" t="s">
        <v>524</v>
      </c>
    </row>
    <row r="104" spans="1:30" x14ac:dyDescent="0.15">
      <c r="A104" s="135" t="s">
        <v>58</v>
      </c>
      <c r="B104" s="135"/>
      <c r="C104" s="135"/>
      <c r="D104" s="135"/>
      <c r="E104" s="135"/>
      <c r="F104" s="135"/>
      <c r="G104" s="135"/>
      <c r="H104" s="135"/>
      <c r="I104" s="135"/>
      <c r="J104" s="135"/>
      <c r="K104" s="135"/>
      <c r="L104" s="135"/>
      <c r="M104" s="135"/>
      <c r="N104" s="135"/>
      <c r="O104" s="135"/>
      <c r="P104" s="44"/>
      <c r="Q104" s="44"/>
      <c r="R104" s="44"/>
      <c r="S104" s="44"/>
      <c r="T104" s="44"/>
      <c r="U104" s="24"/>
      <c r="V104" s="24"/>
      <c r="W104" s="24"/>
      <c r="X104" s="24"/>
      <c r="Y104" s="24"/>
      <c r="Z104" s="24"/>
      <c r="AA104" s="24"/>
      <c r="AB104" s="24"/>
      <c r="AC104" s="24"/>
      <c r="AD104" s="24"/>
    </row>
    <row r="105" spans="1:30" x14ac:dyDescent="0.15">
      <c r="A105" s="134" t="s">
        <v>300</v>
      </c>
      <c r="B105" s="4">
        <v>28109.66</v>
      </c>
      <c r="C105" s="4">
        <v>26543</v>
      </c>
      <c r="D105" s="4">
        <v>20094</v>
      </c>
      <c r="E105" s="4">
        <v>18844</v>
      </c>
      <c r="F105" s="4">
        <v>16686.856250000001</v>
      </c>
      <c r="G105" s="4">
        <v>15398.915290000001</v>
      </c>
      <c r="H105" s="4">
        <v>12762.5</v>
      </c>
      <c r="I105" s="4">
        <v>10941.708364274142</v>
      </c>
      <c r="J105" s="4">
        <v>9065.2995137362923</v>
      </c>
      <c r="K105" s="4">
        <v>7626.8780695709984</v>
      </c>
      <c r="L105" s="4">
        <v>6515.8911716215498</v>
      </c>
      <c r="M105" s="4">
        <v>5583.7099181386884</v>
      </c>
      <c r="N105" s="4">
        <v>4858.9890365027777</v>
      </c>
      <c r="O105" s="4">
        <v>4239.7142443762414</v>
      </c>
      <c r="P105" s="44"/>
      <c r="Q105" s="24">
        <f t="shared" ref="Q105:AD107" si="16">IFERROR(C105/B105-1,"n.a.")</f>
        <v>-5.5733865155252693E-2</v>
      </c>
      <c r="R105" s="24">
        <f t="shared" si="16"/>
        <v>-0.2429642466940436</v>
      </c>
      <c r="S105" s="24">
        <f t="shared" si="16"/>
        <v>-6.2207624166417785E-2</v>
      </c>
      <c r="T105" s="24">
        <f t="shared" si="16"/>
        <v>-0.11447377149225213</v>
      </c>
      <c r="U105" s="24">
        <f t="shared" si="16"/>
        <v>-7.7182960091718877E-2</v>
      </c>
      <c r="V105" s="24">
        <f t="shared" si="16"/>
        <v>-0.17120785719966125</v>
      </c>
      <c r="W105" s="24">
        <f t="shared" si="16"/>
        <v>-0.14266731719693304</v>
      </c>
      <c r="X105" s="24">
        <f t="shared" si="16"/>
        <v>-0.17149139677900083</v>
      </c>
      <c r="Y105" s="24">
        <f t="shared" si="16"/>
        <v>-0.15867335017289941</v>
      </c>
      <c r="Z105" s="24">
        <f t="shared" si="16"/>
        <v>-0.14566732125716808</v>
      </c>
      <c r="AA105" s="24">
        <f t="shared" si="16"/>
        <v>-0.14306274137032249</v>
      </c>
      <c r="AB105" s="24">
        <f t="shared" si="16"/>
        <v>-0.12979200070577701</v>
      </c>
      <c r="AC105" s="24">
        <f t="shared" si="16"/>
        <v>-0.12744930837964086</v>
      </c>
      <c r="AD105" s="24">
        <f>(O105/H105)^(1/($O$5-$H$5))-1</f>
        <v>-0.14566403320563159</v>
      </c>
    </row>
    <row r="106" spans="1:30" x14ac:dyDescent="0.15">
      <c r="A106" s="134" t="s">
        <v>301</v>
      </c>
      <c r="B106" s="4">
        <v>145440.09</v>
      </c>
      <c r="C106" s="4">
        <v>125081.50000000001</v>
      </c>
      <c r="D106" s="4">
        <v>100282</v>
      </c>
      <c r="E106" s="4">
        <v>91820.999999999985</v>
      </c>
      <c r="F106" s="4">
        <v>72000</v>
      </c>
      <c r="G106" s="4">
        <v>70000</v>
      </c>
      <c r="H106" s="4">
        <v>58462.820240000001</v>
      </c>
      <c r="I106" s="4">
        <v>47539.137473239629</v>
      </c>
      <c r="J106" s="4">
        <v>37356.869590248825</v>
      </c>
      <c r="K106" s="4">
        <v>29809.677538349057</v>
      </c>
      <c r="L106" s="4">
        <v>24154.967241863127</v>
      </c>
      <c r="M106" s="4">
        <v>19632.591703053604</v>
      </c>
      <c r="N106" s="4">
        <v>16204.023407754117</v>
      </c>
      <c r="O106" s="4">
        <v>13410.213277355051</v>
      </c>
      <c r="P106" s="44"/>
      <c r="Q106" s="24">
        <f t="shared" si="16"/>
        <v>-0.13997921755961495</v>
      </c>
      <c r="R106" s="24">
        <f t="shared" si="16"/>
        <v>-0.19826673009198015</v>
      </c>
      <c r="S106" s="24">
        <f t="shared" si="16"/>
        <v>-8.4372070760455609E-2</v>
      </c>
      <c r="T106" s="24">
        <f t="shared" si="16"/>
        <v>-0.21586565164831562</v>
      </c>
      <c r="U106" s="24">
        <f t="shared" si="16"/>
        <v>-2.777777777777779E-2</v>
      </c>
      <c r="V106" s="24">
        <f t="shared" si="16"/>
        <v>-0.16481685371428567</v>
      </c>
      <c r="W106" s="24">
        <f t="shared" si="16"/>
        <v>-0.18684837169874402</v>
      </c>
      <c r="X106" s="24">
        <f t="shared" si="16"/>
        <v>-0.21418705563857843</v>
      </c>
      <c r="Y106" s="24">
        <f t="shared" si="16"/>
        <v>-0.20202956336228439</v>
      </c>
      <c r="Z106" s="24">
        <f t="shared" si="16"/>
        <v>-0.18969377609708638</v>
      </c>
      <c r="AA106" s="24">
        <f t="shared" si="16"/>
        <v>-0.18722341841854229</v>
      </c>
      <c r="AB106" s="24">
        <f t="shared" si="16"/>
        <v>-0.17463656083502288</v>
      </c>
      <c r="AC106" s="24">
        <f t="shared" si="16"/>
        <v>-0.17241459482600741</v>
      </c>
      <c r="AD106" s="24">
        <f>(O106/H106)^(1/($O$5-$H$5))-1</f>
        <v>-0.18969065748920566</v>
      </c>
    </row>
    <row r="107" spans="1:30" x14ac:dyDescent="0.15">
      <c r="A107" s="134" t="s">
        <v>474</v>
      </c>
      <c r="B107" s="114" t="s">
        <v>406</v>
      </c>
      <c r="C107" s="114" t="s">
        <v>406</v>
      </c>
      <c r="D107" s="114" t="s">
        <v>406</v>
      </c>
      <c r="E107" s="114" t="s">
        <v>406</v>
      </c>
      <c r="F107" s="114" t="s">
        <v>406</v>
      </c>
      <c r="G107" s="114" t="s">
        <v>406</v>
      </c>
      <c r="H107" s="114" t="s">
        <v>406</v>
      </c>
      <c r="I107" s="114">
        <v>185402.63614563455</v>
      </c>
      <c r="J107" s="4">
        <v>140332.24131281365</v>
      </c>
      <c r="K107" s="4">
        <v>107861.54620660486</v>
      </c>
      <c r="L107" s="4">
        <v>84185.674260447617</v>
      </c>
      <c r="M107" s="4">
        <v>65907.032038708086</v>
      </c>
      <c r="N107" s="4">
        <v>52396.14799049998</v>
      </c>
      <c r="O107" s="4">
        <v>41767.123018549333</v>
      </c>
      <c r="P107" s="44"/>
      <c r="Q107" s="24" t="str">
        <f t="shared" si="16"/>
        <v>n.a.</v>
      </c>
      <c r="R107" s="24" t="str">
        <f t="shared" si="16"/>
        <v>n.a.</v>
      </c>
      <c r="S107" s="24" t="str">
        <f t="shared" si="16"/>
        <v>n.a.</v>
      </c>
      <c r="T107" s="24" t="str">
        <f t="shared" si="16"/>
        <v>n.a.</v>
      </c>
      <c r="U107" s="24" t="str">
        <f t="shared" si="16"/>
        <v>n.a.</v>
      </c>
      <c r="V107" s="24" t="str">
        <f t="shared" si="16"/>
        <v>n.a.</v>
      </c>
      <c r="W107" s="24" t="str">
        <f t="shared" si="16"/>
        <v>n.a.</v>
      </c>
      <c r="X107" s="24">
        <f t="shared" si="16"/>
        <v>-0.24309468176826732</v>
      </c>
      <c r="Y107" s="24">
        <f t="shared" si="16"/>
        <v>-0.23138442600534381</v>
      </c>
      <c r="Z107" s="24">
        <f t="shared" si="16"/>
        <v>-0.21950243417433468</v>
      </c>
      <c r="AA107" s="24">
        <f t="shared" si="16"/>
        <v>-0.21712295330901998</v>
      </c>
      <c r="AB107" s="24">
        <f t="shared" si="16"/>
        <v>-0.2049991272596372</v>
      </c>
      <c r="AC107" s="24">
        <f t="shared" si="16"/>
        <v>-0.20285890050310207</v>
      </c>
      <c r="AD107" s="112">
        <f t="shared" si="16"/>
        <v>-1</v>
      </c>
    </row>
    <row r="108" spans="1:30" x14ac:dyDescent="0.15">
      <c r="A108" s="134"/>
      <c r="B108" s="157"/>
      <c r="C108" s="157"/>
      <c r="D108" s="157"/>
      <c r="E108" s="157"/>
      <c r="F108" s="157"/>
      <c r="G108" s="157"/>
      <c r="H108" s="157"/>
      <c r="I108" s="157"/>
      <c r="J108" s="157"/>
      <c r="K108" s="157"/>
      <c r="L108" s="157"/>
      <c r="M108" s="157"/>
      <c r="N108" s="157"/>
      <c r="O108" s="157"/>
      <c r="AD108" s="24"/>
    </row>
    <row r="109" spans="1:30" x14ac:dyDescent="0.15">
      <c r="A109" s="158" t="s">
        <v>56</v>
      </c>
      <c r="B109" s="142">
        <v>30.925599626593336</v>
      </c>
      <c r="C109" s="142">
        <v>31.879757075478331</v>
      </c>
      <c r="D109" s="142">
        <v>32.863353450309965</v>
      </c>
      <c r="E109" s="142">
        <v>33.877297039717021</v>
      </c>
      <c r="F109" s="142">
        <v>34.922524156048809</v>
      </c>
      <c r="G109" s="142">
        <v>36</v>
      </c>
      <c r="H109" s="142">
        <v>36</v>
      </c>
      <c r="I109" s="142">
        <v>36</v>
      </c>
      <c r="J109" s="142">
        <v>36</v>
      </c>
      <c r="K109" s="142">
        <v>36</v>
      </c>
      <c r="L109" s="142">
        <v>36</v>
      </c>
      <c r="M109" s="142">
        <v>36</v>
      </c>
      <c r="N109" s="142">
        <v>36</v>
      </c>
      <c r="O109" s="142">
        <v>36</v>
      </c>
      <c r="AD109" s="24"/>
    </row>
    <row r="110" spans="1:30" x14ac:dyDescent="0.15">
      <c r="A110" s="134"/>
      <c r="B110" s="134"/>
      <c r="C110" s="134"/>
      <c r="D110" s="134"/>
      <c r="E110" s="134"/>
      <c r="F110" s="134"/>
      <c r="G110" s="134"/>
      <c r="H110" s="134"/>
      <c r="I110" s="134"/>
      <c r="J110" s="134"/>
      <c r="K110" s="134"/>
      <c r="L110" s="134"/>
      <c r="M110" s="134"/>
      <c r="N110" s="134"/>
      <c r="O110" s="134"/>
      <c r="AD110" s="24"/>
    </row>
    <row r="111" spans="1:30" x14ac:dyDescent="0.15">
      <c r="A111" s="135" t="s">
        <v>57</v>
      </c>
      <c r="B111" s="157"/>
      <c r="C111" s="157"/>
      <c r="D111" s="157"/>
      <c r="E111" s="157"/>
      <c r="F111" s="157"/>
      <c r="G111" s="157"/>
      <c r="H111" s="157"/>
      <c r="I111" s="157"/>
      <c r="J111" s="157"/>
      <c r="K111" s="157"/>
      <c r="L111" s="157"/>
      <c r="M111" s="157"/>
      <c r="N111" s="157"/>
      <c r="O111" s="157"/>
      <c r="AD111" s="24"/>
    </row>
    <row r="112" spans="1:30" x14ac:dyDescent="0.15">
      <c r="A112" s="134" t="s">
        <v>300</v>
      </c>
      <c r="B112" s="157">
        <v>869308.09079966566</v>
      </c>
      <c r="C112" s="157">
        <v>846184.39205442136</v>
      </c>
      <c r="D112" s="157">
        <v>660356.22423052846</v>
      </c>
      <c r="E112" s="157">
        <v>638383.78541642753</v>
      </c>
      <c r="F112" s="157">
        <v>582747.14047913905</v>
      </c>
      <c r="G112" s="157">
        <v>554360.95044000004</v>
      </c>
      <c r="H112" s="157">
        <v>459450</v>
      </c>
      <c r="I112" s="157">
        <v>393901.50111386913</v>
      </c>
      <c r="J112" s="157">
        <v>326350.78249450651</v>
      </c>
      <c r="K112" s="157">
        <v>274567.61050455592</v>
      </c>
      <c r="L112" s="157">
        <v>234572.0821783758</v>
      </c>
      <c r="M112" s="157">
        <v>201013.55705299278</v>
      </c>
      <c r="N112" s="157">
        <v>174923.60531409999</v>
      </c>
      <c r="O112" s="157">
        <v>152629.71279754469</v>
      </c>
      <c r="Q112" s="24">
        <f t="shared" ref="Q112:AD114" si="17">IFERROR(C112/B112-1,"n.a.")</f>
        <v>-2.660011909468496E-2</v>
      </c>
      <c r="R112" s="24">
        <f t="shared" si="17"/>
        <v>-0.21960717967478371</v>
      </c>
      <c r="S112" s="24">
        <f t="shared" si="17"/>
        <v>-3.3273615069963181E-2</v>
      </c>
      <c r="T112" s="24">
        <f t="shared" si="17"/>
        <v>-8.7152346610739562E-2</v>
      </c>
      <c r="U112" s="24">
        <f t="shared" si="17"/>
        <v>-4.8710989839949592E-2</v>
      </c>
      <c r="V112" s="24">
        <f t="shared" si="17"/>
        <v>-0.17120785719966125</v>
      </c>
      <c r="W112" s="24">
        <f t="shared" si="17"/>
        <v>-0.14266731719693304</v>
      </c>
      <c r="X112" s="24">
        <f t="shared" si="17"/>
        <v>-0.17149139677900094</v>
      </c>
      <c r="Y112" s="24">
        <f t="shared" si="17"/>
        <v>-0.15867335017289952</v>
      </c>
      <c r="Z112" s="24">
        <f t="shared" si="17"/>
        <v>-0.14566732125716797</v>
      </c>
      <c r="AA112" s="24">
        <f t="shared" si="17"/>
        <v>-0.14306274137032249</v>
      </c>
      <c r="AB112" s="24">
        <f t="shared" si="17"/>
        <v>-0.12979200070577701</v>
      </c>
      <c r="AC112" s="24">
        <f t="shared" si="17"/>
        <v>-0.12744930837964075</v>
      </c>
      <c r="AD112" s="24">
        <f>(O112/H112)^(1/($O$5-$H$5))-1</f>
        <v>-0.14566403320563159</v>
      </c>
    </row>
    <row r="113" spans="1:30" x14ac:dyDescent="0.15">
      <c r="A113" s="134" t="s">
        <v>301</v>
      </c>
      <c r="B113" s="157">
        <v>4497821.9929957008</v>
      </c>
      <c r="C113" s="157">
        <v>3987567.8346364433</v>
      </c>
      <c r="D113" s="157">
        <v>3295602.810703984</v>
      </c>
      <c r="E113" s="157">
        <v>3110647.2914838563</v>
      </c>
      <c r="F113" s="157">
        <v>2514421.7392355143</v>
      </c>
      <c r="G113" s="157">
        <v>2520000</v>
      </c>
      <c r="H113" s="157">
        <v>2104661.5286400001</v>
      </c>
      <c r="I113" s="157">
        <v>1711408.9490366266</v>
      </c>
      <c r="J113" s="157">
        <v>1344847.3052489576</v>
      </c>
      <c r="K113" s="157">
        <v>1073148.3913805659</v>
      </c>
      <c r="L113" s="157">
        <v>869578.82070707262</v>
      </c>
      <c r="M113" s="157">
        <v>706773.30130992969</v>
      </c>
      <c r="N113" s="157">
        <v>583344.84267914819</v>
      </c>
      <c r="O113" s="157">
        <v>482767.67798478185</v>
      </c>
      <c r="Q113" s="24">
        <f t="shared" si="17"/>
        <v>-0.11344472038997055</v>
      </c>
      <c r="R113" s="24">
        <f t="shared" si="17"/>
        <v>-0.17353059625016953</v>
      </c>
      <c r="S113" s="24">
        <f t="shared" si="17"/>
        <v>-5.6121908447037239E-2</v>
      </c>
      <c r="T113" s="24">
        <f t="shared" si="17"/>
        <v>-0.19167250298053806</v>
      </c>
      <c r="U113" s="24">
        <f t="shared" si="17"/>
        <v>2.2185064173767532E-3</v>
      </c>
      <c r="V113" s="24">
        <f t="shared" si="17"/>
        <v>-0.16481685371428567</v>
      </c>
      <c r="W113" s="24">
        <f t="shared" si="17"/>
        <v>-0.18684837169874402</v>
      </c>
      <c r="X113" s="24">
        <f t="shared" si="17"/>
        <v>-0.21418705563857843</v>
      </c>
      <c r="Y113" s="24">
        <f t="shared" si="17"/>
        <v>-0.20202956336228439</v>
      </c>
      <c r="Z113" s="24">
        <f t="shared" si="17"/>
        <v>-0.18969377609708626</v>
      </c>
      <c r="AA113" s="24">
        <f t="shared" si="17"/>
        <v>-0.1872234184185424</v>
      </c>
      <c r="AB113" s="24">
        <f t="shared" si="17"/>
        <v>-0.17463656083502288</v>
      </c>
      <c r="AC113" s="24">
        <f t="shared" si="17"/>
        <v>-0.17241459482600741</v>
      </c>
      <c r="AD113" s="24">
        <f>(O113/H113)^(1/($O$5-$H$5))-1</f>
        <v>-0.18969065748920566</v>
      </c>
    </row>
    <row r="114" spans="1:30" x14ac:dyDescent="0.15">
      <c r="A114" s="134" t="s">
        <v>474</v>
      </c>
      <c r="B114" s="114" t="s">
        <v>406</v>
      </c>
      <c r="C114" s="114" t="s">
        <v>406</v>
      </c>
      <c r="D114" s="114" t="s">
        <v>406</v>
      </c>
      <c r="E114" s="114" t="s">
        <v>406</v>
      </c>
      <c r="F114" s="114" t="s">
        <v>406</v>
      </c>
      <c r="G114" s="114" t="s">
        <v>406</v>
      </c>
      <c r="H114" s="114" t="s">
        <v>406</v>
      </c>
      <c r="I114" s="114">
        <v>6674494.9012428438</v>
      </c>
      <c r="J114" s="4">
        <v>5051960.6872612918</v>
      </c>
      <c r="K114" s="4">
        <v>3883015.6634377753</v>
      </c>
      <c r="L114" s="4">
        <v>3030684.2733761142</v>
      </c>
      <c r="M114" s="4">
        <v>2372653.1533934912</v>
      </c>
      <c r="N114" s="4">
        <v>1886261.3276579992</v>
      </c>
      <c r="O114" s="4">
        <v>1503616.4286677761</v>
      </c>
      <c r="P114" s="44"/>
      <c r="Q114" s="24" t="str">
        <f t="shared" si="17"/>
        <v>n.a.</v>
      </c>
      <c r="R114" s="24" t="str">
        <f t="shared" si="17"/>
        <v>n.a.</v>
      </c>
      <c r="S114" s="24" t="str">
        <f t="shared" si="17"/>
        <v>n.a.</v>
      </c>
      <c r="T114" s="24" t="str">
        <f t="shared" si="17"/>
        <v>n.a.</v>
      </c>
      <c r="U114" s="24" t="str">
        <f t="shared" si="17"/>
        <v>n.a.</v>
      </c>
      <c r="V114" s="24" t="str">
        <f t="shared" si="17"/>
        <v>n.a.</v>
      </c>
      <c r="W114" s="24" t="str">
        <f t="shared" si="17"/>
        <v>n.a.</v>
      </c>
      <c r="X114" s="24">
        <f t="shared" si="17"/>
        <v>-0.24309468176826732</v>
      </c>
      <c r="Y114" s="24">
        <f t="shared" si="17"/>
        <v>-0.23138442600534381</v>
      </c>
      <c r="Z114" s="24">
        <f t="shared" si="17"/>
        <v>-0.21950243417433479</v>
      </c>
      <c r="AA114" s="24">
        <f t="shared" si="17"/>
        <v>-0.21712295330901987</v>
      </c>
      <c r="AB114" s="24">
        <f t="shared" si="17"/>
        <v>-0.2049991272596372</v>
      </c>
      <c r="AC114" s="24">
        <f t="shared" si="17"/>
        <v>-0.20285890050310207</v>
      </c>
      <c r="AD114" s="112">
        <f t="shared" si="17"/>
        <v>-1</v>
      </c>
    </row>
    <row r="115" spans="1:30" x14ac:dyDescent="0.15">
      <c r="A115" s="134"/>
      <c r="B115" s="134"/>
      <c r="C115" s="134"/>
      <c r="D115" s="134"/>
      <c r="E115" s="134"/>
      <c r="F115" s="134"/>
      <c r="G115" s="134"/>
      <c r="H115" s="134"/>
      <c r="I115" s="134"/>
      <c r="J115" s="134"/>
      <c r="K115" s="134"/>
      <c r="L115" s="134"/>
      <c r="M115" s="134"/>
      <c r="N115" s="134"/>
      <c r="O115" s="134"/>
      <c r="U115" s="45"/>
      <c r="V115" s="45"/>
      <c r="W115" s="45"/>
      <c r="X115" s="45"/>
      <c r="Y115" s="45"/>
      <c r="Z115" s="45"/>
      <c r="AA115" s="45"/>
      <c r="AB115" s="45"/>
      <c r="AC115" s="45"/>
      <c r="AD115" s="45"/>
    </row>
    <row r="116" spans="1:30" ht="18" x14ac:dyDescent="0.2">
      <c r="A116" s="156" t="s">
        <v>75</v>
      </c>
      <c r="B116" s="156"/>
      <c r="C116" s="156"/>
      <c r="D116" s="156"/>
      <c r="E116" s="156"/>
      <c r="F116" s="156"/>
      <c r="G116" s="156"/>
      <c r="H116" s="156"/>
      <c r="I116" s="156"/>
      <c r="J116" s="156"/>
      <c r="K116" s="156"/>
      <c r="L116" s="156"/>
      <c r="M116" s="156"/>
      <c r="N116" s="156"/>
      <c r="O116" s="156"/>
      <c r="U116" s="45"/>
      <c r="V116" s="45"/>
      <c r="W116" s="45"/>
      <c r="X116" s="45"/>
      <c r="Y116" s="45"/>
      <c r="Z116" s="45"/>
      <c r="AA116" s="45"/>
      <c r="AB116" s="45"/>
      <c r="AC116" s="45"/>
      <c r="AD116" s="45"/>
    </row>
    <row r="117" spans="1:30" s="1" customFormat="1" x14ac:dyDescent="0.15">
      <c r="A117" s="21"/>
      <c r="B117" s="21">
        <v>2017</v>
      </c>
      <c r="C117" s="21">
        <v>2018</v>
      </c>
      <c r="D117" s="21">
        <v>2019</v>
      </c>
      <c r="E117" s="21">
        <v>2020</v>
      </c>
      <c r="F117" s="21">
        <v>2021</v>
      </c>
      <c r="G117" s="21">
        <v>2022</v>
      </c>
      <c r="H117" s="21">
        <v>2023</v>
      </c>
      <c r="I117" s="27">
        <v>2024</v>
      </c>
      <c r="J117" s="27">
        <v>2025</v>
      </c>
      <c r="K117" s="27">
        <v>2026</v>
      </c>
      <c r="L117" s="27">
        <v>2027</v>
      </c>
      <c r="M117" s="27">
        <v>2028</v>
      </c>
      <c r="N117" s="27">
        <v>2029</v>
      </c>
      <c r="O117" s="27">
        <v>2030</v>
      </c>
      <c r="Q117" s="22">
        <v>2018</v>
      </c>
      <c r="R117" s="22">
        <v>2019</v>
      </c>
      <c r="S117" s="22">
        <v>2020</v>
      </c>
      <c r="T117" s="22">
        <v>2021</v>
      </c>
      <c r="U117" s="22">
        <v>2022</v>
      </c>
      <c r="V117" s="22">
        <v>2023</v>
      </c>
      <c r="W117" s="22">
        <v>2024</v>
      </c>
      <c r="X117" s="22">
        <v>2025</v>
      </c>
      <c r="Y117" s="22">
        <v>2026</v>
      </c>
      <c r="Z117" s="22">
        <v>2027</v>
      </c>
      <c r="AA117" s="22">
        <v>2028</v>
      </c>
      <c r="AB117" s="22">
        <v>2029</v>
      </c>
      <c r="AC117" s="22">
        <v>2030</v>
      </c>
      <c r="AD117" s="22" t="s">
        <v>524</v>
      </c>
    </row>
    <row r="118" spans="1:30" x14ac:dyDescent="0.15">
      <c r="A118" s="135" t="s">
        <v>58</v>
      </c>
      <c r="B118" s="135"/>
      <c r="C118" s="135"/>
      <c r="D118" s="135"/>
      <c r="E118" s="135"/>
      <c r="F118" s="135"/>
      <c r="G118" s="135"/>
      <c r="H118" s="135"/>
      <c r="I118" s="135"/>
      <c r="J118" s="135"/>
      <c r="K118" s="135"/>
      <c r="L118" s="135"/>
      <c r="M118" s="135"/>
      <c r="N118" s="135"/>
      <c r="O118" s="135"/>
      <c r="P118" s="44"/>
      <c r="Q118" s="44"/>
      <c r="R118" s="44"/>
      <c r="S118" s="44"/>
      <c r="T118" s="44"/>
      <c r="U118" s="24"/>
      <c r="V118" s="24"/>
      <c r="W118" s="24"/>
      <c r="X118" s="24"/>
      <c r="Y118" s="24"/>
      <c r="Z118" s="24"/>
      <c r="AA118" s="24"/>
      <c r="AB118" s="24"/>
      <c r="AC118" s="24"/>
      <c r="AD118" s="24"/>
    </row>
    <row r="119" spans="1:30" x14ac:dyDescent="0.15">
      <c r="A119" s="134" t="s">
        <v>300</v>
      </c>
      <c r="B119" s="4">
        <v>30000</v>
      </c>
      <c r="C119" s="4">
        <v>19875</v>
      </c>
      <c r="D119" s="4">
        <v>16185</v>
      </c>
      <c r="E119" s="4">
        <v>12500</v>
      </c>
      <c r="F119" s="4">
        <v>11400</v>
      </c>
      <c r="G119" s="4">
        <v>8911.1619599999995</v>
      </c>
      <c r="H119" s="4">
        <v>8308.9124499999998</v>
      </c>
      <c r="I119" s="4">
        <v>6169.3510942190769</v>
      </c>
      <c r="J119" s="4">
        <v>5113.3062334141378</v>
      </c>
      <c r="K119" s="4">
        <v>4342.1366659841433</v>
      </c>
      <c r="L119" s="4">
        <v>3742.983740286697</v>
      </c>
      <c r="M119" s="4">
        <v>3244.0360655469299</v>
      </c>
      <c r="N119" s="4">
        <v>2831.7918192835541</v>
      </c>
      <c r="O119" s="4">
        <v>2481.7508504339926</v>
      </c>
      <c r="P119" s="44"/>
      <c r="Q119" s="24">
        <f t="shared" ref="Q119:AD121" si="18">IFERROR(C119/B119-1,"n.a.")</f>
        <v>-0.33750000000000002</v>
      </c>
      <c r="R119" s="24">
        <f t="shared" si="18"/>
        <v>-0.18566037735849061</v>
      </c>
      <c r="S119" s="24">
        <f t="shared" si="18"/>
        <v>-0.2276799505715168</v>
      </c>
      <c r="T119" s="24">
        <f t="shared" si="18"/>
        <v>-8.7999999999999967E-2</v>
      </c>
      <c r="U119" s="24">
        <f t="shared" si="18"/>
        <v>-0.21831912631578954</v>
      </c>
      <c r="V119" s="24">
        <f t="shared" si="18"/>
        <v>-6.7583723952426067E-2</v>
      </c>
      <c r="W119" s="24">
        <f t="shared" si="18"/>
        <v>-0.25750197377286399</v>
      </c>
      <c r="X119" s="24">
        <f t="shared" si="18"/>
        <v>-0.17117600290158463</v>
      </c>
      <c r="Y119" s="24">
        <f t="shared" si="18"/>
        <v>-0.15081622970097119</v>
      </c>
      <c r="Z119" s="24">
        <f t="shared" si="18"/>
        <v>-0.13798573646729029</v>
      </c>
      <c r="AA119" s="24">
        <f t="shared" si="18"/>
        <v>-0.13330212187925505</v>
      </c>
      <c r="AB119" s="24">
        <f t="shared" si="18"/>
        <v>-0.12707757803360709</v>
      </c>
      <c r="AC119" s="24">
        <f t="shared" si="18"/>
        <v>-0.12361112369415705</v>
      </c>
      <c r="AD119" s="24">
        <f>(O119/H119)^(1/($O$5-$H$5))-1</f>
        <v>-0.15854562864818145</v>
      </c>
    </row>
    <row r="120" spans="1:30" x14ac:dyDescent="0.15">
      <c r="A120" s="134" t="s">
        <v>301</v>
      </c>
      <c r="B120" s="4">
        <v>240000</v>
      </c>
      <c r="C120" s="4">
        <v>124075.24999999999</v>
      </c>
      <c r="D120" s="4">
        <v>110391</v>
      </c>
      <c r="E120" s="4">
        <v>81875</v>
      </c>
      <c r="F120" s="4">
        <v>63181.499999999993</v>
      </c>
      <c r="G120" s="4">
        <v>50995.5</v>
      </c>
      <c r="H120" s="4">
        <v>40750</v>
      </c>
      <c r="I120" s="4">
        <v>28934.585431855648</v>
      </c>
      <c r="J120" s="4">
        <v>22933.689524602662</v>
      </c>
      <c r="K120" s="4">
        <v>18623.871296812664</v>
      </c>
      <c r="L120" s="4">
        <v>15352.487818089292</v>
      </c>
      <c r="M120" s="4">
        <v>12724.503410066645</v>
      </c>
      <c r="N120" s="4">
        <v>10622.111089343769</v>
      </c>
      <c r="O120" s="4">
        <v>8902.2962653062259</v>
      </c>
      <c r="P120" s="44"/>
      <c r="Q120" s="24">
        <f t="shared" si="18"/>
        <v>-0.48301979166666675</v>
      </c>
      <c r="R120" s="24">
        <f t="shared" si="18"/>
        <v>-0.11028992486414479</v>
      </c>
      <c r="S120" s="24">
        <f t="shared" si="18"/>
        <v>-0.25831815999492713</v>
      </c>
      <c r="T120" s="24">
        <f t="shared" si="18"/>
        <v>-0.2283175572519085</v>
      </c>
      <c r="U120" s="24">
        <f t="shared" si="18"/>
        <v>-0.19287291374848636</v>
      </c>
      <c r="V120" s="24">
        <f t="shared" si="18"/>
        <v>-0.20090988420546907</v>
      </c>
      <c r="W120" s="24">
        <f t="shared" si="18"/>
        <v>-0.28994882375814357</v>
      </c>
      <c r="X120" s="24">
        <f t="shared" si="18"/>
        <v>-0.20739526133477193</v>
      </c>
      <c r="Y120" s="24">
        <f t="shared" si="18"/>
        <v>-0.18792520161950121</v>
      </c>
      <c r="Z120" s="24">
        <f t="shared" si="18"/>
        <v>-0.17565539551829079</v>
      </c>
      <c r="AA120" s="24">
        <f t="shared" si="18"/>
        <v>-0.17117645290857586</v>
      </c>
      <c r="AB120" s="24">
        <f t="shared" si="18"/>
        <v>-0.16522391899864841</v>
      </c>
      <c r="AC120" s="24">
        <f t="shared" si="18"/>
        <v>-0.16190894724899674</v>
      </c>
      <c r="AD120" s="24">
        <f>(O120/H120)^(1/($O$5-$H$5))-1</f>
        <v>-0.1953168290989663</v>
      </c>
    </row>
    <row r="121" spans="1:30" x14ac:dyDescent="0.15">
      <c r="A121" s="134" t="s">
        <v>474</v>
      </c>
      <c r="B121" s="114" t="s">
        <v>406</v>
      </c>
      <c r="C121" s="114" t="s">
        <v>406</v>
      </c>
      <c r="D121" s="114" t="s">
        <v>406</v>
      </c>
      <c r="E121" s="114" t="s">
        <v>406</v>
      </c>
      <c r="F121" s="114" t="s">
        <v>406</v>
      </c>
      <c r="G121" s="114" t="s">
        <v>406</v>
      </c>
      <c r="H121" s="114" t="s">
        <v>406</v>
      </c>
      <c r="I121" s="114">
        <v>112844.88318423703</v>
      </c>
      <c r="J121" s="4">
        <v>89441.389145950379</v>
      </c>
      <c r="K121" s="4">
        <v>69961.151179682944</v>
      </c>
      <c r="L121" s="4">
        <v>55550.519526649237</v>
      </c>
      <c r="M121" s="4">
        <v>44347.851457620105</v>
      </c>
      <c r="N121" s="4">
        <v>35658.655080939148</v>
      </c>
      <c r="O121" s="4">
        <v>28785.815771473874</v>
      </c>
      <c r="P121" s="44"/>
      <c r="Q121" s="24" t="str">
        <f t="shared" si="18"/>
        <v>n.a.</v>
      </c>
      <c r="R121" s="24" t="str">
        <f t="shared" si="18"/>
        <v>n.a.</v>
      </c>
      <c r="S121" s="24" t="str">
        <f t="shared" si="18"/>
        <v>n.a.</v>
      </c>
      <c r="T121" s="24" t="str">
        <f t="shared" si="18"/>
        <v>n.a.</v>
      </c>
      <c r="U121" s="24" t="str">
        <f t="shared" si="18"/>
        <v>n.a.</v>
      </c>
      <c r="V121" s="24" t="str">
        <f t="shared" si="18"/>
        <v>n.a.</v>
      </c>
      <c r="W121" s="24" t="str">
        <f t="shared" si="18"/>
        <v>n.a.</v>
      </c>
      <c r="X121" s="24">
        <f t="shared" si="18"/>
        <v>-0.20739526133477193</v>
      </c>
      <c r="Y121" s="24">
        <f t="shared" si="18"/>
        <v>-0.21779892007803681</v>
      </c>
      <c r="Z121" s="24">
        <f t="shared" si="18"/>
        <v>-0.20598048216820397</v>
      </c>
      <c r="AA121" s="24">
        <f t="shared" si="18"/>
        <v>-0.20166630599475999</v>
      </c>
      <c r="AB121" s="24">
        <f t="shared" si="18"/>
        <v>-0.1959327473842688</v>
      </c>
      <c r="AC121" s="24">
        <f t="shared" si="18"/>
        <v>-0.19273972318543942</v>
      </c>
      <c r="AD121" s="112">
        <f t="shared" si="18"/>
        <v>-1</v>
      </c>
    </row>
    <row r="122" spans="1:30" x14ac:dyDescent="0.15">
      <c r="A122" s="134"/>
      <c r="B122" s="157"/>
      <c r="C122" s="157"/>
      <c r="D122" s="157"/>
      <c r="E122" s="157"/>
      <c r="F122" s="157"/>
      <c r="G122" s="157"/>
      <c r="H122" s="157"/>
      <c r="I122" s="157"/>
      <c r="J122" s="157"/>
      <c r="K122" s="157"/>
      <c r="L122" s="157"/>
      <c r="M122" s="157"/>
      <c r="N122" s="157"/>
      <c r="O122" s="157"/>
      <c r="AD122" s="24"/>
    </row>
    <row r="123" spans="1:30" x14ac:dyDescent="0.15">
      <c r="A123" s="158" t="s">
        <v>56</v>
      </c>
      <c r="B123" s="142">
        <v>30</v>
      </c>
      <c r="C123" s="142">
        <v>32</v>
      </c>
      <c r="D123" s="142">
        <v>33</v>
      </c>
      <c r="E123" s="142">
        <v>34</v>
      </c>
      <c r="F123" s="142">
        <v>35</v>
      </c>
      <c r="G123" s="142">
        <v>36</v>
      </c>
      <c r="H123" s="142">
        <v>36</v>
      </c>
      <c r="I123" s="142">
        <v>36</v>
      </c>
      <c r="J123" s="142">
        <v>36</v>
      </c>
      <c r="K123" s="142">
        <v>36</v>
      </c>
      <c r="L123" s="142">
        <v>36</v>
      </c>
      <c r="M123" s="142">
        <v>36</v>
      </c>
      <c r="N123" s="142">
        <v>36</v>
      </c>
      <c r="O123" s="142">
        <v>36</v>
      </c>
      <c r="AD123" s="24"/>
    </row>
    <row r="124" spans="1:30" x14ac:dyDescent="0.15">
      <c r="A124" s="134"/>
      <c r="B124" s="134"/>
      <c r="C124" s="134"/>
      <c r="D124" s="134"/>
      <c r="E124" s="134"/>
      <c r="F124" s="134"/>
      <c r="G124" s="134"/>
      <c r="H124" s="134"/>
      <c r="I124" s="134"/>
      <c r="J124" s="134"/>
      <c r="K124" s="134"/>
      <c r="L124" s="134"/>
      <c r="M124" s="134"/>
      <c r="N124" s="134"/>
      <c r="O124" s="134"/>
      <c r="AD124" s="24"/>
    </row>
    <row r="125" spans="1:30" x14ac:dyDescent="0.15">
      <c r="A125" s="135" t="s">
        <v>57</v>
      </c>
      <c r="B125" s="157"/>
      <c r="C125" s="157"/>
      <c r="D125" s="157"/>
      <c r="E125" s="157"/>
      <c r="F125" s="157"/>
      <c r="G125" s="157"/>
      <c r="H125" s="157"/>
      <c r="I125" s="157"/>
      <c r="J125" s="157"/>
      <c r="K125" s="157"/>
      <c r="L125" s="157"/>
      <c r="M125" s="157"/>
      <c r="N125" s="157"/>
      <c r="O125" s="157"/>
      <c r="AD125" s="24"/>
    </row>
    <row r="126" spans="1:30" x14ac:dyDescent="0.15">
      <c r="A126" s="134" t="s">
        <v>300</v>
      </c>
      <c r="B126" s="157">
        <v>900000</v>
      </c>
      <c r="C126" s="157">
        <v>636000</v>
      </c>
      <c r="D126" s="157">
        <v>534105</v>
      </c>
      <c r="E126" s="157">
        <v>425000</v>
      </c>
      <c r="F126" s="157">
        <v>399000</v>
      </c>
      <c r="G126" s="157">
        <v>320801.83055999997</v>
      </c>
      <c r="H126" s="157">
        <v>299120.84820000001</v>
      </c>
      <c r="I126" s="157">
        <v>222096.63939188677</v>
      </c>
      <c r="J126" s="157">
        <v>184079.02440290895</v>
      </c>
      <c r="K126" s="157">
        <v>156316.91997542916</v>
      </c>
      <c r="L126" s="157">
        <v>134747.41465032109</v>
      </c>
      <c r="M126" s="157">
        <v>116785.29835968948</v>
      </c>
      <c r="N126" s="157">
        <v>101944.50549420794</v>
      </c>
      <c r="O126" s="157">
        <v>89343.030615623735</v>
      </c>
      <c r="Q126" s="24">
        <f t="shared" ref="Q126:AD128" si="19">IFERROR(C126/B126-1,"n.a.")</f>
        <v>-0.29333333333333333</v>
      </c>
      <c r="R126" s="24">
        <f t="shared" si="19"/>
        <v>-0.16021226415094336</v>
      </c>
      <c r="S126" s="24">
        <f t="shared" si="19"/>
        <v>-0.20427631271004765</v>
      </c>
      <c r="T126" s="24">
        <f t="shared" si="19"/>
        <v>-6.1176470588235277E-2</v>
      </c>
      <c r="U126" s="24">
        <f t="shared" si="19"/>
        <v>-0.19598538706766921</v>
      </c>
      <c r="V126" s="24">
        <f t="shared" si="19"/>
        <v>-6.7583723952425956E-2</v>
      </c>
      <c r="W126" s="24">
        <f t="shared" si="19"/>
        <v>-0.25750197377286399</v>
      </c>
      <c r="X126" s="24">
        <f t="shared" si="19"/>
        <v>-0.17117600290158463</v>
      </c>
      <c r="Y126" s="24">
        <f t="shared" si="19"/>
        <v>-0.15081622970097119</v>
      </c>
      <c r="Z126" s="24">
        <f t="shared" si="19"/>
        <v>-0.13798573646729029</v>
      </c>
      <c r="AA126" s="24">
        <f t="shared" si="19"/>
        <v>-0.13330212187925505</v>
      </c>
      <c r="AB126" s="24">
        <f t="shared" si="19"/>
        <v>-0.1270775780336072</v>
      </c>
      <c r="AC126" s="24">
        <f t="shared" si="19"/>
        <v>-0.12361112369415705</v>
      </c>
      <c r="AD126" s="24">
        <f>(O126/H126)^(1/($O$5-$H$5))-1</f>
        <v>-0.15854562864818145</v>
      </c>
    </row>
    <row r="127" spans="1:30" x14ac:dyDescent="0.15">
      <c r="A127" s="134" t="s">
        <v>301</v>
      </c>
      <c r="B127" s="157">
        <v>7200000</v>
      </c>
      <c r="C127" s="157">
        <v>3970407.9999999995</v>
      </c>
      <c r="D127" s="157">
        <v>3642903</v>
      </c>
      <c r="E127" s="157">
        <v>2783750</v>
      </c>
      <c r="F127" s="157">
        <v>2211352.4999999995</v>
      </c>
      <c r="G127" s="157">
        <v>1835838</v>
      </c>
      <c r="H127" s="157">
        <v>1467000</v>
      </c>
      <c r="I127" s="157">
        <v>1041645.0755468033</v>
      </c>
      <c r="J127" s="157">
        <v>825612.82288569584</v>
      </c>
      <c r="K127" s="157">
        <v>670459.3666852559</v>
      </c>
      <c r="L127" s="157">
        <v>552689.56145121448</v>
      </c>
      <c r="M127" s="157">
        <v>458082.12276239926</v>
      </c>
      <c r="N127" s="157">
        <v>382395.9992163757</v>
      </c>
      <c r="O127" s="157">
        <v>320482.66555102414</v>
      </c>
      <c r="Q127" s="24">
        <f t="shared" si="19"/>
        <v>-0.44855444444444448</v>
      </c>
      <c r="R127" s="24">
        <f t="shared" si="19"/>
        <v>-8.2486485016149413E-2</v>
      </c>
      <c r="S127" s="24">
        <f t="shared" si="19"/>
        <v>-0.23584295272204614</v>
      </c>
      <c r="T127" s="24">
        <f t="shared" si="19"/>
        <v>-0.20562101481814121</v>
      </c>
      <c r="U127" s="24">
        <f t="shared" si="19"/>
        <v>-0.16981213985558596</v>
      </c>
      <c r="V127" s="24">
        <f t="shared" si="19"/>
        <v>-0.20090988420546907</v>
      </c>
      <c r="W127" s="24">
        <f t="shared" si="19"/>
        <v>-0.28994882375814357</v>
      </c>
      <c r="X127" s="24">
        <f t="shared" si="19"/>
        <v>-0.20739526133477182</v>
      </c>
      <c r="Y127" s="24">
        <f t="shared" si="19"/>
        <v>-0.18792520161950121</v>
      </c>
      <c r="Z127" s="24">
        <f t="shared" si="19"/>
        <v>-0.17565539551829079</v>
      </c>
      <c r="AA127" s="24">
        <f t="shared" si="19"/>
        <v>-0.17117645290857575</v>
      </c>
      <c r="AB127" s="24">
        <f t="shared" si="19"/>
        <v>-0.16522391899864841</v>
      </c>
      <c r="AC127" s="24">
        <f t="shared" si="19"/>
        <v>-0.16190894724899674</v>
      </c>
      <c r="AD127" s="24">
        <f>(O127/H127)^(1/($O$5-$H$5))-1</f>
        <v>-0.1953168290989663</v>
      </c>
    </row>
    <row r="128" spans="1:30" x14ac:dyDescent="0.15">
      <c r="A128" s="134" t="s">
        <v>474</v>
      </c>
      <c r="B128" s="114" t="s">
        <v>406</v>
      </c>
      <c r="C128" s="114" t="s">
        <v>406</v>
      </c>
      <c r="D128" s="114" t="s">
        <v>406</v>
      </c>
      <c r="E128" s="114" t="s">
        <v>406</v>
      </c>
      <c r="F128" s="114" t="s">
        <v>406</v>
      </c>
      <c r="G128" s="114" t="s">
        <v>406</v>
      </c>
      <c r="H128" s="114" t="s">
        <v>406</v>
      </c>
      <c r="I128" s="114">
        <v>4062415.7946325331</v>
      </c>
      <c r="J128" s="4">
        <v>3219890.0092542134</v>
      </c>
      <c r="K128" s="4">
        <v>2518601.4424685859</v>
      </c>
      <c r="L128" s="4">
        <v>1999818.7029593727</v>
      </c>
      <c r="M128" s="4">
        <v>1596522.6524743238</v>
      </c>
      <c r="N128" s="4">
        <v>1283711.5829138095</v>
      </c>
      <c r="O128" s="4">
        <v>1036289.3677730594</v>
      </c>
      <c r="P128" s="44"/>
      <c r="Q128" s="24" t="str">
        <f t="shared" si="19"/>
        <v>n.a.</v>
      </c>
      <c r="R128" s="24" t="str">
        <f t="shared" si="19"/>
        <v>n.a.</v>
      </c>
      <c r="S128" s="24" t="str">
        <f t="shared" si="19"/>
        <v>n.a.</v>
      </c>
      <c r="T128" s="24" t="str">
        <f t="shared" si="19"/>
        <v>n.a.</v>
      </c>
      <c r="U128" s="24" t="str">
        <f t="shared" si="19"/>
        <v>n.a.</v>
      </c>
      <c r="V128" s="24" t="str">
        <f t="shared" si="19"/>
        <v>n.a.</v>
      </c>
      <c r="W128" s="24" t="str">
        <f t="shared" si="19"/>
        <v>n.a.</v>
      </c>
      <c r="X128" s="24">
        <f t="shared" si="19"/>
        <v>-0.20739526133477204</v>
      </c>
      <c r="Y128" s="24">
        <f t="shared" si="19"/>
        <v>-0.21779892007803681</v>
      </c>
      <c r="Z128" s="24">
        <f t="shared" si="19"/>
        <v>-0.20598048216820397</v>
      </c>
      <c r="AA128" s="24">
        <f t="shared" si="19"/>
        <v>-0.20166630599475999</v>
      </c>
      <c r="AB128" s="24">
        <f t="shared" si="19"/>
        <v>-0.19593274738426869</v>
      </c>
      <c r="AC128" s="24">
        <f t="shared" si="19"/>
        <v>-0.19273972318543953</v>
      </c>
      <c r="AD128" s="112">
        <f t="shared" si="19"/>
        <v>-1</v>
      </c>
    </row>
    <row r="129" spans="1:30" x14ac:dyDescent="0.15">
      <c r="A129" s="134"/>
      <c r="B129" s="134"/>
      <c r="C129" s="134"/>
      <c r="D129" s="134"/>
      <c r="E129" s="134"/>
      <c r="F129" s="134"/>
      <c r="G129" s="134"/>
      <c r="H129" s="134"/>
      <c r="I129" s="134"/>
      <c r="J129" s="134"/>
      <c r="K129" s="134"/>
      <c r="L129" s="134"/>
      <c r="M129" s="134"/>
      <c r="N129" s="134"/>
      <c r="O129" s="134"/>
      <c r="U129" s="45"/>
      <c r="V129" s="45"/>
      <c r="W129" s="45"/>
      <c r="X129" s="45"/>
      <c r="Y129" s="45"/>
      <c r="Z129" s="45"/>
      <c r="AA129" s="45"/>
      <c r="AB129" s="45"/>
      <c r="AC129" s="45"/>
      <c r="AD129" s="45"/>
    </row>
    <row r="130" spans="1:30" ht="18" x14ac:dyDescent="0.2">
      <c r="A130" s="156" t="s">
        <v>496</v>
      </c>
      <c r="B130" s="156"/>
      <c r="C130" s="156"/>
      <c r="D130" s="156"/>
      <c r="E130" s="156"/>
      <c r="F130" s="156"/>
      <c r="G130" s="156"/>
      <c r="H130" s="156"/>
      <c r="I130" s="156"/>
      <c r="J130" s="156"/>
      <c r="K130" s="156"/>
      <c r="L130" s="156"/>
      <c r="M130" s="156"/>
      <c r="N130" s="156"/>
      <c r="O130" s="156"/>
      <c r="U130" s="45"/>
      <c r="V130" s="45"/>
      <c r="W130" s="45"/>
      <c r="X130" s="45"/>
      <c r="Y130" s="45"/>
      <c r="Z130" s="45"/>
      <c r="AA130" s="45"/>
      <c r="AB130" s="45"/>
      <c r="AC130" s="45"/>
      <c r="AD130" s="45"/>
    </row>
    <row r="131" spans="1:30" s="1" customFormat="1" x14ac:dyDescent="0.15">
      <c r="A131" s="21"/>
      <c r="B131" s="21">
        <v>2017</v>
      </c>
      <c r="C131" s="21">
        <v>2018</v>
      </c>
      <c r="D131" s="21">
        <v>2019</v>
      </c>
      <c r="E131" s="21">
        <v>2020</v>
      </c>
      <c r="F131" s="21">
        <v>2021</v>
      </c>
      <c r="G131" s="21">
        <v>2022</v>
      </c>
      <c r="H131" s="21">
        <v>2023</v>
      </c>
      <c r="I131" s="27">
        <v>2024</v>
      </c>
      <c r="J131" s="27">
        <v>2025</v>
      </c>
      <c r="K131" s="27">
        <v>2026</v>
      </c>
      <c r="L131" s="27">
        <v>2027</v>
      </c>
      <c r="M131" s="27">
        <v>2028</v>
      </c>
      <c r="N131" s="27">
        <v>2029</v>
      </c>
      <c r="O131" s="27">
        <v>2030</v>
      </c>
      <c r="Q131" s="22">
        <v>2018</v>
      </c>
      <c r="R131" s="22">
        <v>2019</v>
      </c>
      <c r="S131" s="22">
        <v>2020</v>
      </c>
      <c r="T131" s="22">
        <v>2021</v>
      </c>
      <c r="U131" s="22">
        <v>2022</v>
      </c>
      <c r="V131" s="22">
        <v>2023</v>
      </c>
      <c r="W131" s="22">
        <v>2024</v>
      </c>
      <c r="X131" s="22">
        <v>2025</v>
      </c>
      <c r="Y131" s="22">
        <v>2026</v>
      </c>
      <c r="Z131" s="22">
        <v>2027</v>
      </c>
      <c r="AA131" s="22">
        <v>2028</v>
      </c>
      <c r="AB131" s="22">
        <v>2029</v>
      </c>
      <c r="AC131" s="22">
        <v>2030</v>
      </c>
      <c r="AD131" s="22" t="s">
        <v>524</v>
      </c>
    </row>
    <row r="132" spans="1:30" x14ac:dyDescent="0.15">
      <c r="A132" s="135" t="s">
        <v>58</v>
      </c>
      <c r="B132" s="135"/>
      <c r="C132" s="135"/>
      <c r="D132" s="135"/>
      <c r="E132" s="135"/>
      <c r="F132" s="135"/>
      <c r="G132" s="135"/>
      <c r="H132" s="135"/>
      <c r="I132" s="135"/>
      <c r="J132" s="135"/>
      <c r="K132" s="135"/>
      <c r="L132" s="135"/>
      <c r="M132" s="135"/>
      <c r="N132" s="135"/>
      <c r="O132" s="135"/>
      <c r="P132" s="44"/>
      <c r="Q132" s="44"/>
      <c r="R132" s="44"/>
      <c r="S132" s="44"/>
      <c r="T132" s="44"/>
      <c r="U132" s="24"/>
      <c r="V132" s="24"/>
      <c r="W132" s="24"/>
      <c r="X132" s="24"/>
      <c r="Y132" s="24"/>
      <c r="Z132" s="24"/>
      <c r="AA132" s="24"/>
      <c r="AB132" s="24"/>
      <c r="AC132" s="24"/>
      <c r="AD132" s="24"/>
    </row>
    <row r="133" spans="1:30" x14ac:dyDescent="0.15">
      <c r="A133" s="134" t="s">
        <v>300</v>
      </c>
      <c r="B133" s="4">
        <v>9000</v>
      </c>
      <c r="C133" s="4">
        <v>9452.9500000000007</v>
      </c>
      <c r="D133" s="4">
        <v>8421.5400000000009</v>
      </c>
      <c r="E133" s="4">
        <v>8000</v>
      </c>
      <c r="F133" s="4">
        <v>7284</v>
      </c>
      <c r="G133" s="4">
        <v>7000</v>
      </c>
      <c r="H133" s="4">
        <v>6461</v>
      </c>
      <c r="I133" s="4">
        <v>5676.3963520186171</v>
      </c>
      <c r="J133" s="4">
        <v>4999.5279339828776</v>
      </c>
      <c r="K133" s="4">
        <v>4427.2480798177012</v>
      </c>
      <c r="L133" s="4">
        <v>3939.6362468875236</v>
      </c>
      <c r="M133" s="4">
        <v>3515.2138180118814</v>
      </c>
      <c r="N133" s="4">
        <v>3145.2171849090983</v>
      </c>
      <c r="O133" s="4">
        <v>2822.8116969634993</v>
      </c>
      <c r="P133" s="44"/>
      <c r="Q133" s="24">
        <f t="shared" ref="Q133:AD135" si="20">IFERROR(C133/B133-1,"n.a.")</f>
        <v>5.0327777777777749E-2</v>
      </c>
      <c r="R133" s="24">
        <f t="shared" si="20"/>
        <v>-0.10910985459565525</v>
      </c>
      <c r="S133" s="24">
        <f t="shared" si="20"/>
        <v>-5.0054978068144407E-2</v>
      </c>
      <c r="T133" s="24">
        <f t="shared" si="20"/>
        <v>-8.9500000000000024E-2</v>
      </c>
      <c r="U133" s="24">
        <f t="shared" si="20"/>
        <v>-3.8989566172432766E-2</v>
      </c>
      <c r="V133" s="24">
        <f t="shared" si="20"/>
        <v>-7.6999999999999957E-2</v>
      </c>
      <c r="W133" s="24">
        <f t="shared" si="20"/>
        <v>-0.12143687478430321</v>
      </c>
      <c r="X133" s="24">
        <f t="shared" si="20"/>
        <v>-0.11924262790335882</v>
      </c>
      <c r="Y133" s="24">
        <f t="shared" si="20"/>
        <v>-0.11446677800823268</v>
      </c>
      <c r="Z133" s="24">
        <f t="shared" si="20"/>
        <v>-0.11013880951307697</v>
      </c>
      <c r="AA133" s="24">
        <f t="shared" si="20"/>
        <v>-0.10773137474581662</v>
      </c>
      <c r="AB133" s="24">
        <f t="shared" si="20"/>
        <v>-0.10525579730226597</v>
      </c>
      <c r="AC133" s="24">
        <f t="shared" si="20"/>
        <v>-0.10250658984457917</v>
      </c>
      <c r="AD133" s="24">
        <f>(O133/H133)^(1/($O$5-$H$5))-1</f>
        <v>-0.11156425412131155</v>
      </c>
    </row>
    <row r="134" spans="1:30" x14ac:dyDescent="0.15">
      <c r="A134" s="134" t="s">
        <v>301</v>
      </c>
      <c r="B134" s="4">
        <v>85500</v>
      </c>
      <c r="C134" s="4">
        <v>76222.410499999998</v>
      </c>
      <c r="D134" s="4">
        <v>69018.375</v>
      </c>
      <c r="E134" s="4">
        <v>59962.5</v>
      </c>
      <c r="F134" s="4">
        <v>42913.5</v>
      </c>
      <c r="G134" s="4">
        <v>41900</v>
      </c>
      <c r="H134" s="4">
        <v>36500</v>
      </c>
      <c r="I134" s="4">
        <v>30274.535184576256</v>
      </c>
      <c r="J134" s="4">
        <v>25173.605342042392</v>
      </c>
      <c r="K134" s="4">
        <v>21045.62979180161</v>
      </c>
      <c r="L134" s="4">
        <v>17680.552866432252</v>
      </c>
      <c r="M134" s="4">
        <v>14893.717488600489</v>
      </c>
      <c r="N134" s="4">
        <v>12580.956279629369</v>
      </c>
      <c r="O134" s="4">
        <v>10659.984418291979</v>
      </c>
      <c r="P134" s="44"/>
      <c r="Q134" s="24">
        <f t="shared" si="20"/>
        <v>-0.10850981871345033</v>
      </c>
      <c r="R134" s="24">
        <f t="shared" si="20"/>
        <v>-9.451335181796694E-2</v>
      </c>
      <c r="S134" s="24">
        <f t="shared" si="20"/>
        <v>-0.1312096235241702</v>
      </c>
      <c r="T134" s="24">
        <f t="shared" si="20"/>
        <v>-0.28432770481550973</v>
      </c>
      <c r="U134" s="24">
        <f t="shared" si="20"/>
        <v>-2.3617276614585125E-2</v>
      </c>
      <c r="V134" s="24">
        <f t="shared" si="20"/>
        <v>-0.12887828162291171</v>
      </c>
      <c r="W134" s="24">
        <f t="shared" si="20"/>
        <v>-0.17056067987462309</v>
      </c>
      <c r="X134" s="24">
        <f t="shared" si="20"/>
        <v>-0.16848912168047414</v>
      </c>
      <c r="Y134" s="24">
        <f t="shared" si="20"/>
        <v>-0.16398030771328009</v>
      </c>
      <c r="Z134" s="24">
        <f t="shared" si="20"/>
        <v>-0.15989433239390316</v>
      </c>
      <c r="AA134" s="24">
        <f t="shared" si="20"/>
        <v>-0.15762150645881456</v>
      </c>
      <c r="AB134" s="24">
        <f t="shared" si="20"/>
        <v>-0.1552843479635817</v>
      </c>
      <c r="AC134" s="24">
        <f t="shared" si="20"/>
        <v>-0.15268885914878805</v>
      </c>
      <c r="AD134" s="24">
        <f>(O134/H134)^(1/($O$5-$H$5))-1</f>
        <v>-0.16124007497380044</v>
      </c>
    </row>
    <row r="135" spans="1:30" x14ac:dyDescent="0.15">
      <c r="A135" s="134" t="s">
        <v>474</v>
      </c>
      <c r="B135" s="114" t="s">
        <v>406</v>
      </c>
      <c r="C135" s="114" t="s">
        <v>406</v>
      </c>
      <c r="D135" s="114" t="s">
        <v>406</v>
      </c>
      <c r="E135" s="114" t="s">
        <v>406</v>
      </c>
      <c r="F135" s="114" t="s">
        <v>406</v>
      </c>
      <c r="G135" s="114" t="s">
        <v>406</v>
      </c>
      <c r="H135" s="114" t="s">
        <v>406</v>
      </c>
      <c r="I135" s="114">
        <v>118070.6872198474</v>
      </c>
      <c r="J135" s="4">
        <v>98177.060833965326</v>
      </c>
      <c r="K135" s="4">
        <v>79058.562211383949</v>
      </c>
      <c r="L135" s="4">
        <v>63974.250224869102</v>
      </c>
      <c r="M135" s="4">
        <v>51908.066629435074</v>
      </c>
      <c r="N135" s="4">
        <v>42234.54045907504</v>
      </c>
      <c r="O135" s="4">
        <v>34469.347957740603</v>
      </c>
      <c r="P135" s="44"/>
      <c r="Q135" s="24" t="str">
        <f t="shared" si="20"/>
        <v>n.a.</v>
      </c>
      <c r="R135" s="24" t="str">
        <f t="shared" si="20"/>
        <v>n.a.</v>
      </c>
      <c r="S135" s="24" t="str">
        <f t="shared" si="20"/>
        <v>n.a.</v>
      </c>
      <c r="T135" s="24" t="str">
        <f t="shared" si="20"/>
        <v>n.a.</v>
      </c>
      <c r="U135" s="24" t="str">
        <f t="shared" si="20"/>
        <v>n.a.</v>
      </c>
      <c r="V135" s="24" t="str">
        <f t="shared" si="20"/>
        <v>n.a.</v>
      </c>
      <c r="W135" s="24" t="str">
        <f t="shared" si="20"/>
        <v>n.a.</v>
      </c>
      <c r="X135" s="24">
        <f t="shared" si="20"/>
        <v>-0.16848912168047414</v>
      </c>
      <c r="Y135" s="24">
        <f t="shared" si="20"/>
        <v>-0.1947348847091086</v>
      </c>
      <c r="Z135" s="24">
        <f t="shared" si="20"/>
        <v>-0.19079921977562597</v>
      </c>
      <c r="AA135" s="24">
        <f t="shared" si="20"/>
        <v>-0.18861000407228634</v>
      </c>
      <c r="AB135" s="24">
        <f t="shared" si="20"/>
        <v>-0.18635882240458068</v>
      </c>
      <c r="AC135" s="24">
        <f t="shared" si="20"/>
        <v>-0.18385881359023781</v>
      </c>
      <c r="AD135" s="112">
        <f t="shared" si="20"/>
        <v>-1</v>
      </c>
    </row>
    <row r="136" spans="1:30" x14ac:dyDescent="0.15">
      <c r="A136" s="134"/>
      <c r="B136" s="157"/>
      <c r="C136" s="157"/>
      <c r="D136" s="157"/>
      <c r="E136" s="157"/>
      <c r="F136" s="157"/>
      <c r="G136" s="157"/>
      <c r="H136" s="157"/>
      <c r="I136" s="157"/>
      <c r="J136" s="157"/>
      <c r="K136" s="157"/>
      <c r="L136" s="157"/>
      <c r="M136" s="157"/>
      <c r="N136" s="157"/>
      <c r="O136" s="157"/>
      <c r="AD136" s="24"/>
    </row>
    <row r="137" spans="1:30" x14ac:dyDescent="0.15">
      <c r="A137" s="158" t="s">
        <v>56</v>
      </c>
      <c r="B137" s="142">
        <v>36</v>
      </c>
      <c r="C137" s="142">
        <v>36</v>
      </c>
      <c r="D137" s="142">
        <v>36</v>
      </c>
      <c r="E137" s="142">
        <v>36</v>
      </c>
      <c r="F137" s="142">
        <v>36</v>
      </c>
      <c r="G137" s="142">
        <v>36</v>
      </c>
      <c r="H137" s="142">
        <v>36</v>
      </c>
      <c r="I137" s="142">
        <v>36</v>
      </c>
      <c r="J137" s="142">
        <v>36</v>
      </c>
      <c r="K137" s="142">
        <v>36</v>
      </c>
      <c r="L137" s="142">
        <v>36</v>
      </c>
      <c r="M137" s="142">
        <v>36</v>
      </c>
      <c r="N137" s="142">
        <v>36</v>
      </c>
      <c r="O137" s="142">
        <v>36</v>
      </c>
      <c r="AD137" s="24"/>
    </row>
    <row r="138" spans="1:30" x14ac:dyDescent="0.15">
      <c r="A138" s="134"/>
      <c r="B138" s="134"/>
      <c r="C138" s="134"/>
      <c r="D138" s="134"/>
      <c r="E138" s="134"/>
      <c r="F138" s="134"/>
      <c r="G138" s="134"/>
      <c r="H138" s="134"/>
      <c r="I138" s="134"/>
      <c r="J138" s="134"/>
      <c r="K138" s="134"/>
      <c r="L138" s="134"/>
      <c r="M138" s="134"/>
      <c r="N138" s="134"/>
      <c r="O138" s="134"/>
      <c r="AD138" s="24"/>
    </row>
    <row r="139" spans="1:30" x14ac:dyDescent="0.15">
      <c r="A139" s="135" t="s">
        <v>57</v>
      </c>
      <c r="B139" s="157"/>
      <c r="C139" s="157"/>
      <c r="D139" s="157"/>
      <c r="E139" s="157"/>
      <c r="F139" s="157"/>
      <c r="G139" s="157"/>
      <c r="H139" s="157"/>
      <c r="I139" s="157"/>
      <c r="J139" s="157"/>
      <c r="K139" s="157"/>
      <c r="L139" s="157"/>
      <c r="M139" s="157"/>
      <c r="N139" s="157"/>
      <c r="O139" s="157"/>
      <c r="AD139" s="24"/>
    </row>
    <row r="140" spans="1:30" x14ac:dyDescent="0.15">
      <c r="A140" s="134" t="s">
        <v>300</v>
      </c>
      <c r="B140" s="157">
        <v>324000</v>
      </c>
      <c r="C140" s="157">
        <v>340306.2</v>
      </c>
      <c r="D140" s="157">
        <v>303175.44000000006</v>
      </c>
      <c r="E140" s="157">
        <v>288000</v>
      </c>
      <c r="F140" s="157">
        <v>262224</v>
      </c>
      <c r="G140" s="157">
        <v>252000</v>
      </c>
      <c r="H140" s="157">
        <v>232596</v>
      </c>
      <c r="I140" s="157">
        <v>204350.26867267021</v>
      </c>
      <c r="J140" s="157">
        <v>179983.00562338359</v>
      </c>
      <c r="K140" s="157">
        <v>159380.93087343723</v>
      </c>
      <c r="L140" s="157">
        <v>141826.90488795086</v>
      </c>
      <c r="M140" s="157">
        <v>126547.69744842773</v>
      </c>
      <c r="N140" s="157">
        <v>113227.81865672754</v>
      </c>
      <c r="O140" s="157">
        <v>101621.22109068598</v>
      </c>
      <c r="Q140" s="24">
        <f t="shared" ref="Q140:AD142" si="21">IFERROR(C140/B140-1,"n.a.")</f>
        <v>5.0327777777777749E-2</v>
      </c>
      <c r="R140" s="24">
        <f t="shared" si="21"/>
        <v>-0.10910985459565514</v>
      </c>
      <c r="S140" s="24">
        <f t="shared" si="21"/>
        <v>-5.0054978068144518E-2</v>
      </c>
      <c r="T140" s="24">
        <f t="shared" si="21"/>
        <v>-8.9500000000000024E-2</v>
      </c>
      <c r="U140" s="24">
        <f t="shared" si="21"/>
        <v>-3.8989566172432766E-2</v>
      </c>
      <c r="V140" s="24">
        <f t="shared" si="21"/>
        <v>-7.6999999999999957E-2</v>
      </c>
      <c r="W140" s="24">
        <f t="shared" si="21"/>
        <v>-0.12143687478430321</v>
      </c>
      <c r="X140" s="24">
        <f t="shared" si="21"/>
        <v>-0.11924262790335882</v>
      </c>
      <c r="Y140" s="24">
        <f t="shared" si="21"/>
        <v>-0.11446677800823279</v>
      </c>
      <c r="Z140" s="24">
        <f t="shared" si="21"/>
        <v>-0.11013880951307686</v>
      </c>
      <c r="AA140" s="24">
        <f t="shared" si="21"/>
        <v>-0.10773137474581662</v>
      </c>
      <c r="AB140" s="24">
        <f t="shared" si="21"/>
        <v>-0.10525579730226597</v>
      </c>
      <c r="AC140" s="24">
        <f t="shared" si="21"/>
        <v>-0.10250658984457917</v>
      </c>
      <c r="AD140" s="24">
        <f>(O140/H140)^(1/($O$5-$H$5))-1</f>
        <v>-0.11156425412131155</v>
      </c>
    </row>
    <row r="141" spans="1:30" x14ac:dyDescent="0.15">
      <c r="A141" s="134" t="s">
        <v>301</v>
      </c>
      <c r="B141" s="157">
        <v>3078000</v>
      </c>
      <c r="C141" s="157">
        <v>2744006.7779999999</v>
      </c>
      <c r="D141" s="157">
        <v>2484661.5</v>
      </c>
      <c r="E141" s="157">
        <v>2158650</v>
      </c>
      <c r="F141" s="157">
        <v>1544886</v>
      </c>
      <c r="G141" s="157">
        <v>1508400</v>
      </c>
      <c r="H141" s="157">
        <v>1314000</v>
      </c>
      <c r="I141" s="157">
        <v>1089883.2666447451</v>
      </c>
      <c r="J141" s="157">
        <v>906249.79231352615</v>
      </c>
      <c r="K141" s="157">
        <v>757642.672504858</v>
      </c>
      <c r="L141" s="157">
        <v>636499.90319156111</v>
      </c>
      <c r="M141" s="157">
        <v>536173.82958961756</v>
      </c>
      <c r="N141" s="157">
        <v>452914.4260666573</v>
      </c>
      <c r="O141" s="157">
        <v>383759.43905851123</v>
      </c>
      <c r="Q141" s="24">
        <f t="shared" si="21"/>
        <v>-0.10850981871345033</v>
      </c>
      <c r="R141" s="24">
        <f t="shared" si="21"/>
        <v>-9.451335181796694E-2</v>
      </c>
      <c r="S141" s="24">
        <f t="shared" si="21"/>
        <v>-0.1312096235241702</v>
      </c>
      <c r="T141" s="24">
        <f t="shared" si="21"/>
        <v>-0.28432770481550973</v>
      </c>
      <c r="U141" s="24">
        <f t="shared" si="21"/>
        <v>-2.3617276614585125E-2</v>
      </c>
      <c r="V141" s="24">
        <f t="shared" si="21"/>
        <v>-0.12887828162291171</v>
      </c>
      <c r="W141" s="24">
        <f t="shared" si="21"/>
        <v>-0.1705606798746232</v>
      </c>
      <c r="X141" s="24">
        <f t="shared" si="21"/>
        <v>-0.16848912168047403</v>
      </c>
      <c r="Y141" s="24">
        <f t="shared" si="21"/>
        <v>-0.16398030771328009</v>
      </c>
      <c r="Z141" s="24">
        <f t="shared" si="21"/>
        <v>-0.15989433239390316</v>
      </c>
      <c r="AA141" s="24">
        <f t="shared" si="21"/>
        <v>-0.15762150645881468</v>
      </c>
      <c r="AB141" s="24">
        <f t="shared" si="21"/>
        <v>-0.15528434796358159</v>
      </c>
      <c r="AC141" s="24">
        <f t="shared" si="21"/>
        <v>-0.15268885914878816</v>
      </c>
      <c r="AD141" s="24">
        <f>(O141/H141)^(1/($O$5-$H$5))-1</f>
        <v>-0.16124007497380044</v>
      </c>
    </row>
    <row r="142" spans="1:30" x14ac:dyDescent="0.15">
      <c r="A142" s="134" t="s">
        <v>474</v>
      </c>
      <c r="B142" s="114" t="s">
        <v>406</v>
      </c>
      <c r="C142" s="114" t="s">
        <v>406</v>
      </c>
      <c r="D142" s="114" t="s">
        <v>406</v>
      </c>
      <c r="E142" s="114" t="s">
        <v>406</v>
      </c>
      <c r="F142" s="114" t="s">
        <v>406</v>
      </c>
      <c r="G142" s="114" t="s">
        <v>406</v>
      </c>
      <c r="H142" s="114" t="s">
        <v>406</v>
      </c>
      <c r="I142" s="114">
        <v>4250544.7399145067</v>
      </c>
      <c r="J142" s="4">
        <v>3534374.1900227517</v>
      </c>
      <c r="K142" s="4">
        <v>2846108.2396098222</v>
      </c>
      <c r="L142" s="4">
        <v>2303073.0080952877</v>
      </c>
      <c r="M142" s="4">
        <v>1868690.3986596626</v>
      </c>
      <c r="N142" s="4">
        <v>1520443.4565267013</v>
      </c>
      <c r="O142" s="4">
        <v>1240896.5264786617</v>
      </c>
      <c r="P142" s="44"/>
      <c r="Q142" s="24" t="str">
        <f t="shared" si="21"/>
        <v>n.a.</v>
      </c>
      <c r="R142" s="24" t="str">
        <f t="shared" si="21"/>
        <v>n.a.</v>
      </c>
      <c r="S142" s="24" t="str">
        <f t="shared" si="21"/>
        <v>n.a.</v>
      </c>
      <c r="T142" s="24" t="str">
        <f t="shared" si="21"/>
        <v>n.a.</v>
      </c>
      <c r="U142" s="24" t="str">
        <f t="shared" si="21"/>
        <v>n.a.</v>
      </c>
      <c r="V142" s="24" t="str">
        <f t="shared" si="21"/>
        <v>n.a.</v>
      </c>
      <c r="W142" s="24" t="str">
        <f t="shared" si="21"/>
        <v>n.a.</v>
      </c>
      <c r="X142" s="24">
        <f t="shared" si="21"/>
        <v>-0.16848912168047425</v>
      </c>
      <c r="Y142" s="24">
        <f t="shared" si="21"/>
        <v>-0.1947348847091086</v>
      </c>
      <c r="Z142" s="24">
        <f t="shared" si="21"/>
        <v>-0.19079921977562597</v>
      </c>
      <c r="AA142" s="24">
        <f t="shared" si="21"/>
        <v>-0.18861000407228645</v>
      </c>
      <c r="AB142" s="24">
        <f t="shared" si="21"/>
        <v>-0.18635882240458079</v>
      </c>
      <c r="AC142" s="24">
        <f t="shared" si="21"/>
        <v>-0.18385881359023781</v>
      </c>
      <c r="AD142" s="112">
        <f t="shared" si="21"/>
        <v>-1</v>
      </c>
    </row>
    <row r="143" spans="1:30" x14ac:dyDescent="0.15">
      <c r="A143" s="134"/>
      <c r="B143" s="134"/>
      <c r="C143" s="134"/>
      <c r="D143" s="134"/>
      <c r="E143" s="134"/>
      <c r="F143" s="134"/>
      <c r="G143" s="134"/>
      <c r="H143" s="134"/>
      <c r="I143" s="134"/>
      <c r="J143" s="134"/>
      <c r="K143" s="134"/>
      <c r="L143" s="134"/>
      <c r="M143" s="134"/>
      <c r="N143" s="134"/>
      <c r="O143" s="134"/>
      <c r="U143" s="45"/>
      <c r="V143" s="45"/>
      <c r="W143" s="45"/>
      <c r="X143" s="45"/>
      <c r="Y143" s="45"/>
      <c r="Z143" s="45"/>
      <c r="AA143" s="45"/>
      <c r="AB143" s="45"/>
      <c r="AC143" s="45"/>
      <c r="AD143" s="45"/>
    </row>
    <row r="144" spans="1:30" ht="18" x14ac:dyDescent="0.2">
      <c r="A144" s="156" t="s">
        <v>467</v>
      </c>
      <c r="B144" s="156"/>
      <c r="C144" s="156"/>
      <c r="D144" s="156"/>
      <c r="E144" s="156"/>
      <c r="F144" s="156"/>
      <c r="G144" s="156"/>
      <c r="H144" s="156"/>
      <c r="I144" s="156"/>
      <c r="J144" s="156"/>
      <c r="K144" s="156"/>
      <c r="L144" s="156"/>
      <c r="M144" s="156"/>
      <c r="N144" s="156"/>
      <c r="O144" s="156"/>
      <c r="U144" s="45"/>
      <c r="V144" s="45"/>
      <c r="W144" s="45"/>
      <c r="X144" s="45"/>
      <c r="Y144" s="45"/>
      <c r="Z144" s="45"/>
      <c r="AA144" s="45"/>
      <c r="AB144" s="45"/>
      <c r="AC144" s="45"/>
      <c r="AD144" s="45"/>
    </row>
    <row r="145" spans="1:30" s="1" customFormat="1" x14ac:dyDescent="0.15">
      <c r="A145" s="21"/>
      <c r="B145" s="21">
        <v>2017</v>
      </c>
      <c r="C145" s="21">
        <v>2018</v>
      </c>
      <c r="D145" s="21">
        <v>2019</v>
      </c>
      <c r="E145" s="21">
        <v>2020</v>
      </c>
      <c r="F145" s="21">
        <v>2021</v>
      </c>
      <c r="G145" s="21">
        <v>2022</v>
      </c>
      <c r="H145" s="21">
        <v>2023</v>
      </c>
      <c r="I145" s="27">
        <v>2024</v>
      </c>
      <c r="J145" s="27">
        <v>2025</v>
      </c>
      <c r="K145" s="27">
        <v>2026</v>
      </c>
      <c r="L145" s="27">
        <v>2027</v>
      </c>
      <c r="M145" s="27">
        <v>2028</v>
      </c>
      <c r="N145" s="27">
        <v>2029</v>
      </c>
      <c r="O145" s="27">
        <v>2030</v>
      </c>
      <c r="Q145" s="22">
        <v>2018</v>
      </c>
      <c r="R145" s="22">
        <v>2019</v>
      </c>
      <c r="S145" s="22">
        <v>2020</v>
      </c>
      <c r="T145" s="22">
        <v>2021</v>
      </c>
      <c r="U145" s="22">
        <v>2022</v>
      </c>
      <c r="V145" s="22">
        <v>2023</v>
      </c>
      <c r="W145" s="22">
        <v>2024</v>
      </c>
      <c r="X145" s="22">
        <v>2025</v>
      </c>
      <c r="Y145" s="22">
        <v>2026</v>
      </c>
      <c r="Z145" s="22">
        <v>2027</v>
      </c>
      <c r="AA145" s="22">
        <v>2028</v>
      </c>
      <c r="AB145" s="22">
        <v>2029</v>
      </c>
      <c r="AC145" s="22">
        <v>2030</v>
      </c>
      <c r="AD145" s="22" t="s">
        <v>524</v>
      </c>
    </row>
    <row r="146" spans="1:30" x14ac:dyDescent="0.15">
      <c r="A146" s="135" t="s">
        <v>58</v>
      </c>
      <c r="B146" s="135"/>
      <c r="C146" s="135"/>
      <c r="D146" s="135"/>
      <c r="E146" s="135"/>
      <c r="F146" s="135"/>
      <c r="G146" s="135"/>
      <c r="H146" s="135"/>
      <c r="I146" s="135"/>
      <c r="J146" s="135"/>
      <c r="K146" s="135"/>
      <c r="L146" s="135"/>
      <c r="M146" s="135"/>
      <c r="N146" s="135"/>
      <c r="O146" s="135"/>
      <c r="P146" s="44"/>
      <c r="Q146" s="44"/>
      <c r="R146" s="44"/>
      <c r="S146" s="44"/>
      <c r="T146" s="44"/>
      <c r="U146" s="24"/>
      <c r="V146" s="24"/>
      <c r="W146" s="24"/>
      <c r="X146" s="24"/>
      <c r="Y146" s="24"/>
      <c r="Z146" s="24"/>
      <c r="AA146" s="24"/>
      <c r="AB146" s="24"/>
      <c r="AC146" s="24"/>
      <c r="AD146" s="24"/>
    </row>
    <row r="147" spans="1:30" x14ac:dyDescent="0.15">
      <c r="A147" s="134" t="s">
        <v>300</v>
      </c>
      <c r="B147" s="4">
        <v>10000</v>
      </c>
      <c r="C147" s="4">
        <v>9000</v>
      </c>
      <c r="D147" s="4">
        <v>6959</v>
      </c>
      <c r="E147" s="4">
        <v>5928</v>
      </c>
      <c r="F147" s="4">
        <v>5000</v>
      </c>
      <c r="G147" s="4">
        <v>5000</v>
      </c>
      <c r="H147" s="4">
        <v>4000</v>
      </c>
      <c r="I147" s="4">
        <v>4866.6617490894805</v>
      </c>
      <c r="J147" s="4">
        <v>4640.7372667444652</v>
      </c>
      <c r="K147" s="4">
        <v>4048.9927557153442</v>
      </c>
      <c r="L147" s="4">
        <v>3633.5160699411954</v>
      </c>
      <c r="M147" s="4">
        <v>3304.5421635811558</v>
      </c>
      <c r="N147" s="4">
        <v>3082.0585442737088</v>
      </c>
      <c r="O147" s="4">
        <v>2874.7044907592253</v>
      </c>
      <c r="P147" s="44"/>
      <c r="Q147" s="24">
        <f t="shared" ref="Q147:AD149" si="22">IFERROR(C147/B147-1,"n.a.")</f>
        <v>-9.9999999999999978E-2</v>
      </c>
      <c r="R147" s="24">
        <f t="shared" si="22"/>
        <v>-0.22677777777777774</v>
      </c>
      <c r="S147" s="24">
        <f t="shared" si="22"/>
        <v>-0.1481534703261963</v>
      </c>
      <c r="T147" s="24">
        <f t="shared" si="22"/>
        <v>-0.15654520917678816</v>
      </c>
      <c r="U147" s="24">
        <f t="shared" si="22"/>
        <v>0</v>
      </c>
      <c r="V147" s="24">
        <f t="shared" si="22"/>
        <v>-0.19999999999999996</v>
      </c>
      <c r="W147" s="24">
        <f t="shared" si="22"/>
        <v>0.2166654372723702</v>
      </c>
      <c r="X147" s="24">
        <f t="shared" si="22"/>
        <v>-4.6422885746535414E-2</v>
      </c>
      <c r="Y147" s="24">
        <f t="shared" si="22"/>
        <v>-0.12751088394285182</v>
      </c>
      <c r="Z147" s="24">
        <f t="shared" si="22"/>
        <v>-0.10261235592177431</v>
      </c>
      <c r="AA147" s="24">
        <f t="shared" si="22"/>
        <v>-9.0538723381884956E-2</v>
      </c>
      <c r="AB147" s="24">
        <f t="shared" si="22"/>
        <v>-6.732660934377066E-2</v>
      </c>
      <c r="AC147" s="24">
        <f t="shared" si="22"/>
        <v>-6.7277778970076918E-2</v>
      </c>
      <c r="AD147" s="24">
        <f>(O147/H147)^(1/($O$5-$H$5))-1</f>
        <v>-4.6095834740149777E-2</v>
      </c>
    </row>
    <row r="148" spans="1:30" x14ac:dyDescent="0.15">
      <c r="A148" s="134" t="s">
        <v>301</v>
      </c>
      <c r="B148" s="4">
        <v>65000</v>
      </c>
      <c r="C148" s="4">
        <v>42250</v>
      </c>
      <c r="D148" s="4">
        <v>32997.5</v>
      </c>
      <c r="E148" s="4">
        <v>26538.000000000004</v>
      </c>
      <c r="F148" s="4">
        <v>22865.000000000004</v>
      </c>
      <c r="G148" s="4">
        <v>25000</v>
      </c>
      <c r="H148" s="4">
        <v>25195.4352</v>
      </c>
      <c r="I148" s="4">
        <v>27939.939278198057</v>
      </c>
      <c r="J148" s="4">
        <v>24283.63520384557</v>
      </c>
      <c r="K148" s="4">
        <v>19311.061230234929</v>
      </c>
      <c r="L148" s="4">
        <v>15794.964317990096</v>
      </c>
      <c r="M148" s="4">
        <v>13092.882913254294</v>
      </c>
      <c r="N148" s="4">
        <v>11130.054559509952</v>
      </c>
      <c r="O148" s="4">
        <v>9461.9802981092798</v>
      </c>
      <c r="P148" s="44"/>
      <c r="Q148" s="24">
        <f t="shared" si="22"/>
        <v>-0.35</v>
      </c>
      <c r="R148" s="24">
        <f t="shared" si="22"/>
        <v>-0.21899408284023669</v>
      </c>
      <c r="S148" s="24">
        <f t="shared" si="22"/>
        <v>-0.19575725433744973</v>
      </c>
      <c r="T148" s="24">
        <f t="shared" si="22"/>
        <v>-0.13840530559951769</v>
      </c>
      <c r="U148" s="24">
        <f t="shared" si="22"/>
        <v>9.3374152635031571E-2</v>
      </c>
      <c r="V148" s="24">
        <f t="shared" si="22"/>
        <v>7.8174079999999702E-3</v>
      </c>
      <c r="W148" s="24">
        <f t="shared" si="22"/>
        <v>0.10892862363409606</v>
      </c>
      <c r="X148" s="24">
        <f t="shared" si="22"/>
        <v>-0.13086299286289271</v>
      </c>
      <c r="Y148" s="24">
        <f t="shared" si="22"/>
        <v>-0.20477057622835571</v>
      </c>
      <c r="Z148" s="24">
        <f t="shared" si="22"/>
        <v>-0.18207683515288908</v>
      </c>
      <c r="AA148" s="24">
        <f t="shared" si="22"/>
        <v>-0.17107233358281115</v>
      </c>
      <c r="AB148" s="24">
        <f t="shared" si="22"/>
        <v>-0.14991567302242625</v>
      </c>
      <c r="AC148" s="24">
        <f t="shared" si="22"/>
        <v>-0.14987116662203637</v>
      </c>
      <c r="AD148" s="24">
        <f>(O148/H148)^(1/($O$5-$H$5))-1</f>
        <v>-0.13056490251590092</v>
      </c>
    </row>
    <row r="149" spans="1:30" x14ac:dyDescent="0.15">
      <c r="A149" s="134" t="s">
        <v>474</v>
      </c>
      <c r="B149" s="114" t="s">
        <v>406</v>
      </c>
      <c r="C149" s="114" t="s">
        <v>406</v>
      </c>
      <c r="D149" s="114" t="s">
        <v>406</v>
      </c>
      <c r="E149" s="114" t="s">
        <v>406</v>
      </c>
      <c r="F149" s="114" t="s">
        <v>406</v>
      </c>
      <c r="G149" s="114" t="s">
        <v>406</v>
      </c>
      <c r="H149" s="114" t="s">
        <v>406</v>
      </c>
      <c r="I149" s="114">
        <v>108965.76318497241</v>
      </c>
      <c r="J149" s="4">
        <v>91222.230148211282</v>
      </c>
      <c r="K149" s="4">
        <v>69873.983725719925</v>
      </c>
      <c r="L149" s="4">
        <v>55049.121272463541</v>
      </c>
      <c r="M149" s="4">
        <v>43953.089163907433</v>
      </c>
      <c r="N149" s="4">
        <v>35989.3324742642</v>
      </c>
      <c r="O149" s="4">
        <v>29470.052931788061</v>
      </c>
      <c r="P149" s="44"/>
      <c r="Q149" s="24" t="str">
        <f t="shared" si="22"/>
        <v>n.a.</v>
      </c>
      <c r="R149" s="24" t="str">
        <f t="shared" si="22"/>
        <v>n.a.</v>
      </c>
      <c r="S149" s="24" t="str">
        <f t="shared" si="22"/>
        <v>n.a.</v>
      </c>
      <c r="T149" s="24" t="str">
        <f t="shared" si="22"/>
        <v>n.a.</v>
      </c>
      <c r="U149" s="24" t="str">
        <f t="shared" si="22"/>
        <v>n.a.</v>
      </c>
      <c r="V149" s="24" t="str">
        <f t="shared" si="22"/>
        <v>n.a.</v>
      </c>
      <c r="W149" s="24" t="str">
        <f t="shared" si="22"/>
        <v>n.a.</v>
      </c>
      <c r="X149" s="24">
        <f t="shared" si="22"/>
        <v>-0.16283585337388029</v>
      </c>
      <c r="Y149" s="24">
        <f t="shared" si="22"/>
        <v>-0.23402460549151527</v>
      </c>
      <c r="Z149" s="24">
        <f t="shared" si="22"/>
        <v>-0.21216569691302001</v>
      </c>
      <c r="AA149" s="24">
        <f t="shared" si="22"/>
        <v>-0.20156601689674059</v>
      </c>
      <c r="AB149" s="24">
        <f t="shared" si="22"/>
        <v>-0.18118764439844559</v>
      </c>
      <c r="AC149" s="24">
        <f t="shared" si="22"/>
        <v>-0.18114477525077866</v>
      </c>
      <c r="AD149" s="112">
        <f t="shared" si="22"/>
        <v>-1</v>
      </c>
    </row>
    <row r="150" spans="1:30" x14ac:dyDescent="0.15">
      <c r="A150" s="134"/>
      <c r="B150" s="157"/>
      <c r="C150" s="157"/>
      <c r="D150" s="157"/>
      <c r="E150" s="157"/>
      <c r="F150" s="157"/>
      <c r="G150" s="157"/>
      <c r="H150" s="157"/>
      <c r="I150" s="157"/>
      <c r="J150" s="157"/>
      <c r="K150" s="157"/>
      <c r="L150" s="157"/>
      <c r="M150" s="157"/>
      <c r="N150" s="157"/>
      <c r="O150" s="157"/>
      <c r="AD150" s="24"/>
    </row>
    <row r="151" spans="1:30" x14ac:dyDescent="0.15">
      <c r="A151" s="158" t="s">
        <v>56</v>
      </c>
      <c r="B151" s="142">
        <v>33.830675662872309</v>
      </c>
      <c r="C151" s="142">
        <v>34.253822064452756</v>
      </c>
      <c r="D151" s="142">
        <v>34.682261085044267</v>
      </c>
      <c r="E151" s="142">
        <v>35.116058923522438</v>
      </c>
      <c r="F151" s="142">
        <v>35.240994794754208</v>
      </c>
      <c r="G151" s="142">
        <v>36</v>
      </c>
      <c r="H151" s="142">
        <v>36</v>
      </c>
      <c r="I151" s="142">
        <v>36</v>
      </c>
      <c r="J151" s="142">
        <v>36</v>
      </c>
      <c r="K151" s="142">
        <v>36</v>
      </c>
      <c r="L151" s="142">
        <v>36</v>
      </c>
      <c r="M151" s="142">
        <v>36</v>
      </c>
      <c r="N151" s="142">
        <v>36</v>
      </c>
      <c r="O151" s="142">
        <v>36</v>
      </c>
      <c r="AD151" s="24"/>
    </row>
    <row r="152" spans="1:30" x14ac:dyDescent="0.15">
      <c r="A152" s="134"/>
      <c r="B152" s="134"/>
      <c r="C152" s="134"/>
      <c r="D152" s="134"/>
      <c r="E152" s="134"/>
      <c r="F152" s="134"/>
      <c r="G152" s="134"/>
      <c r="H152" s="134"/>
      <c r="I152" s="134"/>
      <c r="J152" s="134"/>
      <c r="K152" s="134"/>
      <c r="L152" s="134"/>
      <c r="M152" s="134"/>
      <c r="N152" s="134"/>
      <c r="O152" s="134"/>
      <c r="AD152" s="24"/>
    </row>
    <row r="153" spans="1:30" x14ac:dyDescent="0.15">
      <c r="A153" s="135" t="s">
        <v>57</v>
      </c>
      <c r="B153" s="157"/>
      <c r="C153" s="157"/>
      <c r="D153" s="157"/>
      <c r="E153" s="157"/>
      <c r="F153" s="157"/>
      <c r="G153" s="157"/>
      <c r="H153" s="157"/>
      <c r="I153" s="157"/>
      <c r="J153" s="157"/>
      <c r="K153" s="157"/>
      <c r="L153" s="157"/>
      <c r="M153" s="157"/>
      <c r="N153" s="157"/>
      <c r="O153" s="157"/>
      <c r="AD153" s="24"/>
    </row>
    <row r="154" spans="1:30" x14ac:dyDescent="0.15">
      <c r="A154" s="134" t="s">
        <v>300</v>
      </c>
      <c r="B154" s="157">
        <v>338306.75662872312</v>
      </c>
      <c r="C154" s="157">
        <v>308284.39858007478</v>
      </c>
      <c r="D154" s="157">
        <v>241353.85489082304</v>
      </c>
      <c r="E154" s="157">
        <v>208167.99729864101</v>
      </c>
      <c r="F154" s="157">
        <v>176204.97397377103</v>
      </c>
      <c r="G154" s="157">
        <v>180000</v>
      </c>
      <c r="H154" s="157">
        <v>144000</v>
      </c>
      <c r="I154" s="157">
        <v>175199.82296722129</v>
      </c>
      <c r="J154" s="157">
        <v>167066.54160280075</v>
      </c>
      <c r="K154" s="157">
        <v>145763.73920575238</v>
      </c>
      <c r="L154" s="157">
        <v>130806.57851788303</v>
      </c>
      <c r="M154" s="157">
        <v>118963.5178889216</v>
      </c>
      <c r="N154" s="157">
        <v>110954.10759385352</v>
      </c>
      <c r="O154" s="157">
        <v>103489.36166733211</v>
      </c>
      <c r="Q154" s="24">
        <f t="shared" ref="Q154:AD156" si="23">IFERROR(C154/B154-1,"n.a.")</f>
        <v>-8.874300456729145E-2</v>
      </c>
      <c r="R154" s="24">
        <f t="shared" si="23"/>
        <v>-0.21710648997330617</v>
      </c>
      <c r="S154" s="24">
        <f t="shared" si="23"/>
        <v>-0.13749876755518875</v>
      </c>
      <c r="T154" s="24">
        <f t="shared" si="23"/>
        <v>-0.15354436675977301</v>
      </c>
      <c r="U154" s="24">
        <f t="shared" si="23"/>
        <v>2.1537564693229871E-2</v>
      </c>
      <c r="V154" s="24">
        <f t="shared" si="23"/>
        <v>-0.19999999999999996</v>
      </c>
      <c r="W154" s="24">
        <f t="shared" si="23"/>
        <v>0.21666543727236998</v>
      </c>
      <c r="X154" s="24">
        <f t="shared" si="23"/>
        <v>-4.6422885746535414E-2</v>
      </c>
      <c r="Y154" s="24">
        <f t="shared" si="23"/>
        <v>-0.12751088394285193</v>
      </c>
      <c r="Z154" s="24">
        <f t="shared" si="23"/>
        <v>-0.10261235592177431</v>
      </c>
      <c r="AA154" s="24">
        <f t="shared" si="23"/>
        <v>-9.0538723381884956E-2</v>
      </c>
      <c r="AB154" s="24">
        <f t="shared" si="23"/>
        <v>-6.7326609343770549E-2</v>
      </c>
      <c r="AC154" s="24">
        <f t="shared" si="23"/>
        <v>-6.7277778970076918E-2</v>
      </c>
      <c r="AD154" s="24">
        <f>(O154/H154)^(1/($O$5-$H$5))-1</f>
        <v>-4.6095834740149777E-2</v>
      </c>
    </row>
    <row r="155" spans="1:30" x14ac:dyDescent="0.15">
      <c r="A155" s="134" t="s">
        <v>301</v>
      </c>
      <c r="B155" s="157">
        <v>2198993.9180867001</v>
      </c>
      <c r="C155" s="157">
        <v>1447223.9822231289</v>
      </c>
      <c r="D155" s="157">
        <v>1144427.9101537482</v>
      </c>
      <c r="E155" s="157">
        <v>931909.97171243862</v>
      </c>
      <c r="F155" s="157">
        <v>805785.34598205506</v>
      </c>
      <c r="G155" s="157">
        <v>900000</v>
      </c>
      <c r="H155" s="157">
        <v>907035.66720000003</v>
      </c>
      <c r="I155" s="157">
        <v>1005837.81401513</v>
      </c>
      <c r="J155" s="157">
        <v>874210.8673384405</v>
      </c>
      <c r="K155" s="157">
        <v>695198.2042884574</v>
      </c>
      <c r="L155" s="157">
        <v>568618.71544764342</v>
      </c>
      <c r="M155" s="157">
        <v>471343.78487715457</v>
      </c>
      <c r="N155" s="157">
        <v>400681.96414235828</v>
      </c>
      <c r="O155" s="157">
        <v>340631.29073193407</v>
      </c>
      <c r="Q155" s="24">
        <f t="shared" si="23"/>
        <v>-0.3418699477430438</v>
      </c>
      <c r="R155" s="24">
        <f t="shared" si="23"/>
        <v>-0.20922543834869678</v>
      </c>
      <c r="S155" s="24">
        <f t="shared" si="23"/>
        <v>-0.18569796887665813</v>
      </c>
      <c r="T155" s="24">
        <f t="shared" si="23"/>
        <v>-0.13533992505587444</v>
      </c>
      <c r="U155" s="24">
        <f t="shared" si="23"/>
        <v>0.11692276918131395</v>
      </c>
      <c r="V155" s="24">
        <f t="shared" si="23"/>
        <v>7.8174079999999702E-3</v>
      </c>
      <c r="W155" s="24">
        <f t="shared" si="23"/>
        <v>0.10892862363409606</v>
      </c>
      <c r="X155" s="24">
        <f t="shared" si="23"/>
        <v>-0.13086299286289271</v>
      </c>
      <c r="Y155" s="24">
        <f t="shared" si="23"/>
        <v>-0.20477057622835571</v>
      </c>
      <c r="Z155" s="24">
        <f t="shared" si="23"/>
        <v>-0.18207683515288908</v>
      </c>
      <c r="AA155" s="24">
        <f t="shared" si="23"/>
        <v>-0.17107233358281115</v>
      </c>
      <c r="AB155" s="24">
        <f t="shared" si="23"/>
        <v>-0.14991567302242614</v>
      </c>
      <c r="AC155" s="24">
        <f t="shared" si="23"/>
        <v>-0.14987116662203648</v>
      </c>
      <c r="AD155" s="24">
        <f>(O155/H155)^(1/($O$5-$H$5))-1</f>
        <v>-0.13056490251590092</v>
      </c>
    </row>
    <row r="156" spans="1:30" x14ac:dyDescent="0.15">
      <c r="A156" s="134" t="s">
        <v>474</v>
      </c>
      <c r="B156" s="114" t="s">
        <v>406</v>
      </c>
      <c r="C156" s="114" t="s">
        <v>406</v>
      </c>
      <c r="D156" s="114" t="s">
        <v>406</v>
      </c>
      <c r="E156" s="114" t="s">
        <v>406</v>
      </c>
      <c r="F156" s="114" t="s">
        <v>406</v>
      </c>
      <c r="G156" s="114" t="s">
        <v>406</v>
      </c>
      <c r="H156" s="114" t="s">
        <v>406</v>
      </c>
      <c r="I156" s="114">
        <v>3922767.474659007</v>
      </c>
      <c r="J156" s="4">
        <v>3284000.285335606</v>
      </c>
      <c r="K156" s="4">
        <v>2515463.4141259175</v>
      </c>
      <c r="L156" s="4">
        <v>1981768.3658086874</v>
      </c>
      <c r="M156" s="4">
        <v>1582311.2099006677</v>
      </c>
      <c r="N156" s="4">
        <v>1295615.9690735112</v>
      </c>
      <c r="O156" s="4">
        <v>1060921.9055443702</v>
      </c>
      <c r="P156" s="44"/>
      <c r="Q156" s="24" t="str">
        <f t="shared" si="23"/>
        <v>n.a.</v>
      </c>
      <c r="R156" s="24" t="str">
        <f t="shared" si="23"/>
        <v>n.a.</v>
      </c>
      <c r="S156" s="24" t="str">
        <f t="shared" si="23"/>
        <v>n.a.</v>
      </c>
      <c r="T156" s="24" t="str">
        <f t="shared" si="23"/>
        <v>n.a.</v>
      </c>
      <c r="U156" s="24" t="str">
        <f t="shared" si="23"/>
        <v>n.a.</v>
      </c>
      <c r="V156" s="24" t="str">
        <f t="shared" si="23"/>
        <v>n.a.</v>
      </c>
      <c r="W156" s="24" t="str">
        <f t="shared" si="23"/>
        <v>n.a.</v>
      </c>
      <c r="X156" s="24">
        <f t="shared" si="23"/>
        <v>-0.1628358533738804</v>
      </c>
      <c r="Y156" s="24">
        <f t="shared" si="23"/>
        <v>-0.23402460549151516</v>
      </c>
      <c r="Z156" s="24">
        <f t="shared" si="23"/>
        <v>-0.21216569691302001</v>
      </c>
      <c r="AA156" s="24">
        <f t="shared" si="23"/>
        <v>-0.20156601689674047</v>
      </c>
      <c r="AB156" s="24">
        <f t="shared" si="23"/>
        <v>-0.1811876443984457</v>
      </c>
      <c r="AC156" s="24">
        <f t="shared" si="23"/>
        <v>-0.18114477525077866</v>
      </c>
      <c r="AD156" s="112">
        <f t="shared" si="23"/>
        <v>-1</v>
      </c>
    </row>
    <row r="157" spans="1:30" x14ac:dyDescent="0.15">
      <c r="A157" s="134"/>
      <c r="B157" s="134"/>
      <c r="C157" s="134"/>
      <c r="D157" s="134"/>
      <c r="E157" s="134"/>
      <c r="F157" s="134"/>
      <c r="G157" s="134"/>
      <c r="H157" s="134"/>
      <c r="I157" s="134"/>
      <c r="J157" s="134"/>
      <c r="K157" s="134"/>
      <c r="L157" s="134"/>
      <c r="M157" s="134"/>
      <c r="N157" s="134"/>
      <c r="O157" s="134"/>
      <c r="U157" s="45"/>
      <c r="V157" s="45"/>
      <c r="W157" s="45"/>
      <c r="X157" s="45"/>
      <c r="Y157" s="45"/>
      <c r="Z157" s="45"/>
      <c r="AA157" s="45"/>
      <c r="AB157" s="45"/>
      <c r="AC157" s="45"/>
      <c r="AD157" s="45"/>
    </row>
    <row r="158" spans="1:30" s="134" customFormat="1" ht="18" x14ac:dyDescent="0.2">
      <c r="A158" s="156" t="s">
        <v>426</v>
      </c>
      <c r="B158" s="156"/>
      <c r="C158" s="156"/>
      <c r="D158" s="156"/>
      <c r="E158" s="156"/>
      <c r="F158" s="156"/>
      <c r="G158" s="156"/>
      <c r="H158" s="156"/>
      <c r="I158" s="156"/>
      <c r="J158" s="156"/>
      <c r="K158" s="156"/>
      <c r="L158" s="156"/>
      <c r="M158" s="156"/>
      <c r="N158" s="156"/>
      <c r="O158" s="156"/>
      <c r="Q158"/>
      <c r="R158"/>
      <c r="S158"/>
      <c r="T158"/>
      <c r="U158" s="45"/>
      <c r="V158" s="45"/>
      <c r="W158" s="45"/>
      <c r="X158" s="45"/>
      <c r="Y158" s="45"/>
      <c r="Z158" s="45"/>
      <c r="AA158" s="45"/>
      <c r="AB158" s="45"/>
      <c r="AC158" s="45"/>
      <c r="AD158" s="45"/>
    </row>
    <row r="159" spans="1:30" s="135" customFormat="1" x14ac:dyDescent="0.15">
      <c r="A159" s="21"/>
      <c r="B159" s="21">
        <v>2017</v>
      </c>
      <c r="C159" s="21">
        <v>2018</v>
      </c>
      <c r="D159" s="21">
        <v>2019</v>
      </c>
      <c r="E159" s="21">
        <v>2020</v>
      </c>
      <c r="F159" s="21">
        <v>2021</v>
      </c>
      <c r="G159" s="21">
        <v>2022</v>
      </c>
      <c r="H159" s="21">
        <v>2023</v>
      </c>
      <c r="I159" s="27">
        <v>2024</v>
      </c>
      <c r="J159" s="27">
        <v>2025</v>
      </c>
      <c r="K159" s="27">
        <v>2026</v>
      </c>
      <c r="L159" s="27">
        <v>2027</v>
      </c>
      <c r="M159" s="27">
        <v>2028</v>
      </c>
      <c r="N159" s="27">
        <v>2029</v>
      </c>
      <c r="O159" s="27">
        <v>2030</v>
      </c>
      <c r="P159" s="1"/>
      <c r="Q159" s="22">
        <v>2018</v>
      </c>
      <c r="R159" s="22">
        <v>2019</v>
      </c>
      <c r="S159" s="22">
        <v>2020</v>
      </c>
      <c r="T159" s="22">
        <v>2021</v>
      </c>
      <c r="U159" s="22">
        <v>2022</v>
      </c>
      <c r="V159" s="22">
        <v>2023</v>
      </c>
      <c r="W159" s="22">
        <v>2024</v>
      </c>
      <c r="X159" s="22">
        <v>2025</v>
      </c>
      <c r="Y159" s="22">
        <v>2026</v>
      </c>
      <c r="Z159" s="22">
        <v>2027</v>
      </c>
      <c r="AA159" s="22">
        <v>2028</v>
      </c>
      <c r="AB159" s="22">
        <v>2029</v>
      </c>
      <c r="AC159" s="22">
        <v>2030</v>
      </c>
      <c r="AD159" s="22" t="s">
        <v>524</v>
      </c>
    </row>
    <row r="160" spans="1:30" s="134" customFormat="1" x14ac:dyDescent="0.15">
      <c r="A160" s="135" t="s">
        <v>58</v>
      </c>
      <c r="B160" s="135"/>
      <c r="C160" s="135"/>
      <c r="D160" s="135"/>
      <c r="E160" s="135"/>
      <c r="F160" s="135"/>
      <c r="G160" s="135"/>
      <c r="H160" s="135"/>
      <c r="I160" s="135"/>
      <c r="J160" s="135"/>
      <c r="K160" s="135"/>
      <c r="L160" s="135"/>
      <c r="M160" s="135"/>
      <c r="N160" s="135"/>
      <c r="O160" s="135"/>
      <c r="P160" s="136"/>
      <c r="Q160" s="137"/>
      <c r="R160" s="137"/>
      <c r="S160" s="137"/>
      <c r="T160" s="137"/>
      <c r="U160" s="137"/>
      <c r="V160" s="137"/>
      <c r="W160" s="137"/>
      <c r="X160" s="137"/>
      <c r="Y160" s="137"/>
      <c r="Z160" s="137"/>
      <c r="AA160" s="137"/>
      <c r="AB160" s="137"/>
      <c r="AC160" s="137"/>
      <c r="AD160" s="137"/>
    </row>
    <row r="161" spans="1:32" s="134" customFormat="1" x14ac:dyDescent="0.15">
      <c r="A161" s="134" t="s">
        <v>300</v>
      </c>
      <c r="B161" s="4">
        <v>28901.18</v>
      </c>
      <c r="C161" s="4">
        <v>25000</v>
      </c>
      <c r="D161" s="4">
        <v>17000</v>
      </c>
      <c r="E161" s="4">
        <v>14735</v>
      </c>
      <c r="F161" s="4">
        <v>13000</v>
      </c>
      <c r="G161" s="4">
        <v>12290.3447</v>
      </c>
      <c r="H161" s="4">
        <v>9037.6307500000003</v>
      </c>
      <c r="I161" s="4">
        <v>8395.3370820967502</v>
      </c>
      <c r="J161" s="4">
        <v>7510.7714473157566</v>
      </c>
      <c r="K161" s="4">
        <v>6705.5772261770744</v>
      </c>
      <c r="L161" s="4">
        <v>5994.5248209666725</v>
      </c>
      <c r="M161" s="4">
        <v>5380.4123753492613</v>
      </c>
      <c r="N161" s="4">
        <v>4848.9151294162948</v>
      </c>
      <c r="O161" s="4">
        <v>4384.5310442634436</v>
      </c>
      <c r="P161" s="136"/>
      <c r="Q161" s="24">
        <f t="shared" ref="Q161:AD163" si="24">IFERROR(C161/B161-1,"n.a.")</f>
        <v>-0.13498341590204965</v>
      </c>
      <c r="R161" s="24">
        <f t="shared" si="24"/>
        <v>-0.31999999999999995</v>
      </c>
      <c r="S161" s="24">
        <f t="shared" si="24"/>
        <v>-0.13323529411764701</v>
      </c>
      <c r="T161" s="24">
        <f t="shared" si="24"/>
        <v>-0.11774686121479472</v>
      </c>
      <c r="U161" s="24">
        <f t="shared" si="24"/>
        <v>-5.4588869230769221E-2</v>
      </c>
      <c r="V161" s="24">
        <f t="shared" si="24"/>
        <v>-0.26465603930539061</v>
      </c>
      <c r="W161" s="24">
        <f t="shared" si="24"/>
        <v>-7.1068810584372422E-2</v>
      </c>
      <c r="X161" s="24">
        <f t="shared" si="24"/>
        <v>-0.1053639212018479</v>
      </c>
      <c r="Y161" s="24">
        <f t="shared" si="24"/>
        <v>-0.10720526204088487</v>
      </c>
      <c r="Z161" s="24">
        <f t="shared" si="24"/>
        <v>-0.10603895551819342</v>
      </c>
      <c r="AA161" s="24">
        <f t="shared" si="24"/>
        <v>-0.10244555889892537</v>
      </c>
      <c r="AB161" s="24">
        <f t="shared" si="24"/>
        <v>-9.8783737909766689E-2</v>
      </c>
      <c r="AC161" s="24">
        <f t="shared" si="24"/>
        <v>-9.5770718348034523E-2</v>
      </c>
      <c r="AD161" s="24">
        <f>(O161/H161)^(1/($O$5-$H$5))-1</f>
        <v>-9.8171243618383475E-2</v>
      </c>
      <c r="AE161" s="138"/>
      <c r="AF161" s="139"/>
    </row>
    <row r="162" spans="1:32" s="134" customFormat="1" x14ac:dyDescent="0.15">
      <c r="A162" s="134" t="s">
        <v>301</v>
      </c>
      <c r="B162" s="4">
        <v>158956.49</v>
      </c>
      <c r="C162" s="4">
        <v>131131.5</v>
      </c>
      <c r="D162" s="4">
        <v>94450</v>
      </c>
      <c r="E162" s="4">
        <v>78021.25</v>
      </c>
      <c r="F162" s="4">
        <v>66750</v>
      </c>
      <c r="G162" s="4">
        <v>59500</v>
      </c>
      <c r="H162" s="4">
        <v>53000</v>
      </c>
      <c r="I162" s="4">
        <v>46322.903834562683</v>
      </c>
      <c r="J162" s="4">
        <v>38992.272429802062</v>
      </c>
      <c r="K162" s="4">
        <v>32754.164796154379</v>
      </c>
      <c r="L162" s="4">
        <v>27549.992547464462</v>
      </c>
      <c r="M162" s="4">
        <v>23265.835201744194</v>
      </c>
      <c r="N162" s="4">
        <v>19728.044052195208</v>
      </c>
      <c r="O162" s="4">
        <v>16784.134743325059</v>
      </c>
      <c r="P162" s="136"/>
      <c r="Q162" s="24">
        <f t="shared" si="24"/>
        <v>-0.17504783856261541</v>
      </c>
      <c r="R162" s="24">
        <f t="shared" si="24"/>
        <v>-0.2797306520553795</v>
      </c>
      <c r="S162" s="24">
        <f t="shared" si="24"/>
        <v>-0.1739412387506617</v>
      </c>
      <c r="T162" s="24">
        <f t="shared" si="24"/>
        <v>-0.1444638479901309</v>
      </c>
      <c r="U162" s="24">
        <f t="shared" si="24"/>
        <v>-0.10861423220973787</v>
      </c>
      <c r="V162" s="24">
        <f t="shared" si="24"/>
        <v>-0.10924369747899154</v>
      </c>
      <c r="W162" s="24">
        <f t="shared" si="24"/>
        <v>-0.12598294651768527</v>
      </c>
      <c r="X162" s="24">
        <f t="shared" si="24"/>
        <v>-0.15825068806008347</v>
      </c>
      <c r="Y162" s="24">
        <f t="shared" si="24"/>
        <v>-0.15998317730463574</v>
      </c>
      <c r="Z162" s="24">
        <f t="shared" si="24"/>
        <v>-0.15888581745491281</v>
      </c>
      <c r="AA162" s="24">
        <f t="shared" si="24"/>
        <v>-0.15550484590292768</v>
      </c>
      <c r="AB162" s="24">
        <f t="shared" si="24"/>
        <v>-0.15205949491483395</v>
      </c>
      <c r="AC162" s="24">
        <f t="shared" si="24"/>
        <v>-0.1492245912002903</v>
      </c>
      <c r="AD162" s="24">
        <f>(O162/H162)^(1/($O$5-$H$5))-1</f>
        <v>-0.15148320846657048</v>
      </c>
      <c r="AE162" s="138"/>
      <c r="AF162" s="139"/>
    </row>
    <row r="163" spans="1:32" x14ac:dyDescent="0.15">
      <c r="A163" s="134" t="s">
        <v>474</v>
      </c>
      <c r="B163" s="114" t="s">
        <v>406</v>
      </c>
      <c r="C163" s="114" t="s">
        <v>406</v>
      </c>
      <c r="D163" s="114" t="s">
        <v>406</v>
      </c>
      <c r="E163" s="114" t="s">
        <v>406</v>
      </c>
      <c r="F163" s="114" t="s">
        <v>406</v>
      </c>
      <c r="G163" s="114" t="s">
        <v>406</v>
      </c>
      <c r="H163" s="114" t="s">
        <v>406</v>
      </c>
      <c r="I163" s="114">
        <v>180659.32495479446</v>
      </c>
      <c r="J163" s="4">
        <v>146475.68289239804</v>
      </c>
      <c r="K163" s="4">
        <v>118515.70199222017</v>
      </c>
      <c r="L163" s="4">
        <v>96018.126427386902</v>
      </c>
      <c r="M163" s="4">
        <v>78103.908502826889</v>
      </c>
      <c r="N163" s="4">
        <v>63791.164065294972</v>
      </c>
      <c r="O163" s="4">
        <v>52275.456481228437</v>
      </c>
      <c r="P163" s="44"/>
      <c r="Q163" s="24" t="str">
        <f t="shared" si="24"/>
        <v>n.a.</v>
      </c>
      <c r="R163" s="24" t="str">
        <f t="shared" si="24"/>
        <v>n.a.</v>
      </c>
      <c r="S163" s="24" t="str">
        <f t="shared" si="24"/>
        <v>n.a.</v>
      </c>
      <c r="T163" s="24" t="str">
        <f t="shared" si="24"/>
        <v>n.a.</v>
      </c>
      <c r="U163" s="24" t="str">
        <f t="shared" si="24"/>
        <v>n.a.</v>
      </c>
      <c r="V163" s="24" t="str">
        <f t="shared" si="24"/>
        <v>n.a.</v>
      </c>
      <c r="W163" s="24" t="str">
        <f t="shared" si="24"/>
        <v>n.a.</v>
      </c>
      <c r="X163" s="24">
        <f t="shared" si="24"/>
        <v>-0.18921604002976344</v>
      </c>
      <c r="Y163" s="24">
        <f t="shared" si="24"/>
        <v>-0.19088479635706801</v>
      </c>
      <c r="Z163" s="24">
        <f t="shared" si="24"/>
        <v>-0.18982780497988438</v>
      </c>
      <c r="AA163" s="24">
        <f t="shared" si="24"/>
        <v>-0.18657120890717993</v>
      </c>
      <c r="AB163" s="24">
        <f t="shared" si="24"/>
        <v>-0.18325260171856683</v>
      </c>
      <c r="AC163" s="24">
        <f t="shared" si="24"/>
        <v>-0.18052198533764574</v>
      </c>
      <c r="AD163" s="112">
        <f t="shared" si="24"/>
        <v>-1</v>
      </c>
    </row>
    <row r="164" spans="1:32" s="134" customFormat="1" x14ac:dyDescent="0.15">
      <c r="B164" s="157"/>
      <c r="C164" s="157"/>
      <c r="D164" s="157"/>
      <c r="E164" s="157"/>
      <c r="F164" s="157"/>
      <c r="G164" s="157"/>
      <c r="H164" s="157"/>
      <c r="I164" s="157"/>
      <c r="J164" s="157"/>
      <c r="K164" s="157"/>
      <c r="L164" s="157"/>
      <c r="M164" s="157"/>
      <c r="N164" s="157"/>
      <c r="O164" s="157"/>
      <c r="Q164"/>
      <c r="R164"/>
      <c r="S164"/>
      <c r="T164"/>
      <c r="U164" s="24"/>
      <c r="V164" s="24"/>
      <c r="W164" s="24"/>
      <c r="X164" s="24"/>
      <c r="Y164" s="24"/>
      <c r="Z164" s="24"/>
      <c r="AA164" s="24"/>
      <c r="AB164" s="24"/>
      <c r="AC164" s="24"/>
      <c r="AD164" s="24"/>
    </row>
    <row r="165" spans="1:32" s="134" customFormat="1" x14ac:dyDescent="0.15">
      <c r="A165" s="158" t="s">
        <v>56</v>
      </c>
      <c r="B165" s="142">
        <v>36</v>
      </c>
      <c r="C165" s="142">
        <v>36</v>
      </c>
      <c r="D165" s="142">
        <v>36</v>
      </c>
      <c r="E165" s="142">
        <v>36</v>
      </c>
      <c r="F165" s="142">
        <v>36</v>
      </c>
      <c r="G165" s="142">
        <v>36</v>
      </c>
      <c r="H165" s="142">
        <v>36</v>
      </c>
      <c r="I165" s="142">
        <v>36</v>
      </c>
      <c r="J165" s="142">
        <v>36</v>
      </c>
      <c r="K165" s="142">
        <v>36</v>
      </c>
      <c r="L165" s="142">
        <v>36</v>
      </c>
      <c r="M165" s="142">
        <v>36</v>
      </c>
      <c r="N165" s="142">
        <v>36</v>
      </c>
      <c r="O165" s="142">
        <v>36</v>
      </c>
      <c r="Q165"/>
      <c r="R165"/>
      <c r="S165"/>
      <c r="T165"/>
      <c r="U165" s="24"/>
      <c r="V165" s="24"/>
      <c r="W165" s="24"/>
      <c r="X165" s="24"/>
      <c r="Y165" s="24"/>
      <c r="Z165" s="24"/>
      <c r="AA165" s="24"/>
      <c r="AB165" s="24"/>
      <c r="AC165" s="24"/>
      <c r="AD165" s="24"/>
    </row>
    <row r="166" spans="1:32" s="134" customFormat="1" x14ac:dyDescent="0.15">
      <c r="Q166"/>
      <c r="R166"/>
      <c r="S166"/>
      <c r="T166"/>
      <c r="U166" s="24"/>
      <c r="V166" s="24"/>
      <c r="W166" s="24"/>
      <c r="X166" s="24"/>
      <c r="Y166" s="24"/>
      <c r="Z166" s="24"/>
      <c r="AA166" s="24"/>
      <c r="AB166" s="24"/>
      <c r="AC166" s="24"/>
      <c r="AD166" s="24"/>
    </row>
    <row r="167" spans="1:32" s="134" customFormat="1" x14ac:dyDescent="0.15">
      <c r="A167" s="135" t="s">
        <v>57</v>
      </c>
      <c r="B167" s="157"/>
      <c r="C167" s="157"/>
      <c r="D167" s="157"/>
      <c r="E167" s="157"/>
      <c r="F167" s="157"/>
      <c r="G167" s="157"/>
      <c r="H167" s="157"/>
      <c r="I167" s="157"/>
      <c r="J167" s="157"/>
      <c r="K167" s="157"/>
      <c r="L167" s="157"/>
      <c r="M167" s="157"/>
      <c r="N167" s="157"/>
      <c r="O167" s="157"/>
      <c r="Q167"/>
      <c r="R167"/>
      <c r="S167"/>
      <c r="T167"/>
      <c r="U167" s="24"/>
      <c r="V167" s="24"/>
      <c r="W167" s="24"/>
      <c r="X167" s="24"/>
      <c r="Y167" s="24"/>
      <c r="Z167" s="24"/>
      <c r="AA167" s="24"/>
      <c r="AB167" s="24"/>
      <c r="AC167" s="24"/>
      <c r="AD167" s="24"/>
    </row>
    <row r="168" spans="1:32" s="134" customFormat="1" x14ac:dyDescent="0.15">
      <c r="A168" s="134" t="s">
        <v>300</v>
      </c>
      <c r="B168" s="157">
        <v>1040442.48</v>
      </c>
      <c r="C168" s="157">
        <v>900000</v>
      </c>
      <c r="D168" s="157">
        <v>612000</v>
      </c>
      <c r="E168" s="157">
        <v>530460</v>
      </c>
      <c r="F168" s="157">
        <v>468000</v>
      </c>
      <c r="G168" s="157">
        <v>442452.40919999999</v>
      </c>
      <c r="H168" s="157">
        <v>325354.70699999999</v>
      </c>
      <c r="I168" s="157">
        <v>302232.13495548302</v>
      </c>
      <c r="J168" s="157">
        <v>270387.77210336726</v>
      </c>
      <c r="K168" s="157">
        <v>241400.78014237469</v>
      </c>
      <c r="L168" s="157">
        <v>215802.89355480022</v>
      </c>
      <c r="M168" s="157">
        <v>193694.8455125734</v>
      </c>
      <c r="N168" s="157">
        <v>174560.94465898661</v>
      </c>
      <c r="O168" s="157">
        <v>157843.11759348397</v>
      </c>
      <c r="Q168" s="24">
        <f t="shared" ref="Q168:AD170" si="25">IFERROR(C168/B168-1,"n.a.")</f>
        <v>-0.13498341590204965</v>
      </c>
      <c r="R168" s="24">
        <f t="shared" si="25"/>
        <v>-0.31999999999999995</v>
      </c>
      <c r="S168" s="24">
        <f t="shared" si="25"/>
        <v>-0.13323529411764701</v>
      </c>
      <c r="T168" s="24">
        <f t="shared" si="25"/>
        <v>-0.11774686121479472</v>
      </c>
      <c r="U168" s="24">
        <f t="shared" si="25"/>
        <v>-5.4588869230769221E-2</v>
      </c>
      <c r="V168" s="24">
        <f t="shared" si="25"/>
        <v>-0.26465603930539072</v>
      </c>
      <c r="W168" s="24">
        <f t="shared" si="25"/>
        <v>-7.1068810584372422E-2</v>
      </c>
      <c r="X168" s="24">
        <f t="shared" si="25"/>
        <v>-0.1053639212018479</v>
      </c>
      <c r="Y168" s="24">
        <f t="shared" si="25"/>
        <v>-0.10720526204088499</v>
      </c>
      <c r="Z168" s="24">
        <f t="shared" si="25"/>
        <v>-0.10603895551819342</v>
      </c>
      <c r="AA168" s="24">
        <f t="shared" si="25"/>
        <v>-0.10244555889892537</v>
      </c>
      <c r="AB168" s="24">
        <f t="shared" si="25"/>
        <v>-9.8783737909766689E-2</v>
      </c>
      <c r="AC168" s="24">
        <f t="shared" si="25"/>
        <v>-9.5770718348034523E-2</v>
      </c>
      <c r="AD168" s="24">
        <f>(O168/H168)^(1/($O$5-$H$5))-1</f>
        <v>-9.8171243618383475E-2</v>
      </c>
      <c r="AE168" s="138"/>
      <c r="AF168" s="139"/>
    </row>
    <row r="169" spans="1:32" s="134" customFormat="1" x14ac:dyDescent="0.15">
      <c r="A169" s="134" t="s">
        <v>301</v>
      </c>
      <c r="B169" s="157">
        <v>5722433.6399999997</v>
      </c>
      <c r="C169" s="157">
        <v>4720734</v>
      </c>
      <c r="D169" s="157">
        <v>3400200</v>
      </c>
      <c r="E169" s="157">
        <v>2808765</v>
      </c>
      <c r="F169" s="157">
        <v>2403000</v>
      </c>
      <c r="G169" s="157">
        <v>2142000</v>
      </c>
      <c r="H169" s="157">
        <v>1908000</v>
      </c>
      <c r="I169" s="157">
        <v>1667624.5380442566</v>
      </c>
      <c r="J169" s="157">
        <v>1403721.8074728742</v>
      </c>
      <c r="K169" s="157">
        <v>1179149.9326615576</v>
      </c>
      <c r="L169" s="157">
        <v>991799.73170872068</v>
      </c>
      <c r="M169" s="157">
        <v>837570.06726279098</v>
      </c>
      <c r="N169" s="157">
        <v>710209.58587902749</v>
      </c>
      <c r="O169" s="157">
        <v>604228.85075970215</v>
      </c>
      <c r="Q169" s="24">
        <f t="shared" si="25"/>
        <v>-0.17504783856261541</v>
      </c>
      <c r="R169" s="24">
        <f t="shared" si="25"/>
        <v>-0.2797306520553795</v>
      </c>
      <c r="S169" s="24">
        <f t="shared" si="25"/>
        <v>-0.1739412387506617</v>
      </c>
      <c r="T169" s="24">
        <f t="shared" si="25"/>
        <v>-0.1444638479901309</v>
      </c>
      <c r="U169" s="24">
        <f t="shared" si="25"/>
        <v>-0.10861423220973787</v>
      </c>
      <c r="V169" s="24">
        <f t="shared" si="25"/>
        <v>-0.10924369747899154</v>
      </c>
      <c r="W169" s="24">
        <f t="shared" si="25"/>
        <v>-0.12598294651768516</v>
      </c>
      <c r="X169" s="24">
        <f t="shared" si="25"/>
        <v>-0.15825068806008347</v>
      </c>
      <c r="Y169" s="24">
        <f t="shared" si="25"/>
        <v>-0.15998317730463574</v>
      </c>
      <c r="Z169" s="24">
        <f t="shared" si="25"/>
        <v>-0.1588858174549127</v>
      </c>
      <c r="AA169" s="24">
        <f t="shared" si="25"/>
        <v>-0.15550484590292779</v>
      </c>
      <c r="AB169" s="24">
        <f t="shared" si="25"/>
        <v>-0.15205949491483395</v>
      </c>
      <c r="AC169" s="24">
        <f t="shared" si="25"/>
        <v>-0.1492245912002903</v>
      </c>
      <c r="AD169" s="24">
        <f>(O169/H169)^(1/($O$5-$H$5))-1</f>
        <v>-0.15148320846657048</v>
      </c>
      <c r="AE169" s="138"/>
      <c r="AF169" s="139"/>
    </row>
    <row r="170" spans="1:32" x14ac:dyDescent="0.15">
      <c r="A170" s="134" t="s">
        <v>474</v>
      </c>
      <c r="B170" s="114" t="s">
        <v>406</v>
      </c>
      <c r="C170" s="114" t="s">
        <v>406</v>
      </c>
      <c r="D170" s="114" t="s">
        <v>406</v>
      </c>
      <c r="E170" s="114" t="s">
        <v>406</v>
      </c>
      <c r="F170" s="114" t="s">
        <v>406</v>
      </c>
      <c r="G170" s="114" t="s">
        <v>406</v>
      </c>
      <c r="H170" s="114" t="s">
        <v>406</v>
      </c>
      <c r="I170" s="114">
        <v>6503735.6983726006</v>
      </c>
      <c r="J170" s="4">
        <v>5273124.584126329</v>
      </c>
      <c r="K170" s="4">
        <v>4266565.271719926</v>
      </c>
      <c r="L170" s="4">
        <v>3456652.5513859284</v>
      </c>
      <c r="M170" s="4">
        <v>2811740.7061017682</v>
      </c>
      <c r="N170" s="4">
        <v>2296481.9063506192</v>
      </c>
      <c r="O170" s="4">
        <v>1881916.4333242238</v>
      </c>
      <c r="P170" s="44"/>
      <c r="Q170" s="24" t="str">
        <f t="shared" si="25"/>
        <v>n.a.</v>
      </c>
      <c r="R170" s="24" t="str">
        <f t="shared" si="25"/>
        <v>n.a.</v>
      </c>
      <c r="S170" s="24" t="str">
        <f t="shared" si="25"/>
        <v>n.a.</v>
      </c>
      <c r="T170" s="24" t="str">
        <f t="shared" si="25"/>
        <v>n.a.</v>
      </c>
      <c r="U170" s="24" t="str">
        <f t="shared" si="25"/>
        <v>n.a.</v>
      </c>
      <c r="V170" s="24" t="str">
        <f t="shared" si="25"/>
        <v>n.a.</v>
      </c>
      <c r="W170" s="24" t="str">
        <f t="shared" si="25"/>
        <v>n.a.</v>
      </c>
      <c r="X170" s="24">
        <f t="shared" si="25"/>
        <v>-0.18921604002976344</v>
      </c>
      <c r="Y170" s="24">
        <f t="shared" si="25"/>
        <v>-0.19088479635706801</v>
      </c>
      <c r="Z170" s="24">
        <f t="shared" si="25"/>
        <v>-0.18982780497988438</v>
      </c>
      <c r="AA170" s="24">
        <f t="shared" si="25"/>
        <v>-0.18657120890717982</v>
      </c>
      <c r="AB170" s="24">
        <f t="shared" si="25"/>
        <v>-0.18325260171856672</v>
      </c>
      <c r="AC170" s="24">
        <f t="shared" si="25"/>
        <v>-0.18052198533764574</v>
      </c>
      <c r="AD170" s="112">
        <f t="shared" si="25"/>
        <v>-1</v>
      </c>
    </row>
    <row r="172" spans="1:32" x14ac:dyDescent="0.15">
      <c r="A172" s="5"/>
      <c r="B172" s="48"/>
    </row>
    <row r="173" spans="1:32" x14ac:dyDescent="0.15">
      <c r="B173" s="48"/>
    </row>
  </sheetData>
  <mergeCells count="3">
    <mergeCell ref="I3:O3"/>
    <mergeCell ref="B3:H3"/>
    <mergeCell ref="Q3:AD3"/>
  </mergeCells>
  <phoneticPr fontId="7"/>
  <hyperlinks>
    <hyperlink ref="A2" location="'Home'!a1" display="  [HOME]" xr:uid="{00000000-0004-0000-0400-000000000000}"/>
  </hyperlinks>
  <pageMargins left="0.75" right="0.75" top="1" bottom="1" header="0.5" footer="0.5"/>
  <pageSetup scale="55" fitToHeight="3" orientation="portrait" horizontalDpi="4294967292" verticalDpi="4294967292"/>
  <headerFooter>
    <oddFooter>&amp;LTeleGeography Global Bandwidth Forecast Service&amp;C&amp;R© PriMetrica, Inc. 2006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8"/>
  </sheetPr>
  <dimension ref="A1:AT80"/>
  <sheetViews>
    <sheetView showGridLines="0"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baseColWidth="10" defaultRowHeight="13" x14ac:dyDescent="0.15"/>
  <cols>
    <col min="1" max="1" width="48.33203125" bestFit="1" customWidth="1"/>
    <col min="2" max="8" width="8.5" customWidth="1"/>
    <col min="9" max="10" width="10" customWidth="1"/>
    <col min="11" max="13" width="10.1640625" customWidth="1"/>
    <col min="14" max="15" width="10.5" customWidth="1"/>
    <col min="16" max="16" width="4.1640625" customWidth="1"/>
    <col min="17" max="29" width="5.83203125" customWidth="1"/>
    <col min="30" max="30" width="13.6640625" customWidth="1"/>
  </cols>
  <sheetData>
    <row r="1" spans="1:30" ht="18" x14ac:dyDescent="0.2">
      <c r="A1" s="3" t="s">
        <v>335</v>
      </c>
      <c r="B1" s="3"/>
      <c r="C1" s="3"/>
      <c r="D1" s="3"/>
      <c r="E1" s="3"/>
    </row>
    <row r="2" spans="1:30" x14ac:dyDescent="0.15">
      <c r="A2" s="53" t="s">
        <v>256</v>
      </c>
      <c r="B2" s="53"/>
      <c r="C2" s="53"/>
      <c r="D2" s="53"/>
      <c r="E2" s="53"/>
      <c r="F2" s="19"/>
      <c r="G2" s="19"/>
      <c r="H2" s="19"/>
      <c r="I2" s="19"/>
      <c r="J2" s="19"/>
      <c r="K2" s="19"/>
      <c r="L2" s="19"/>
      <c r="M2" s="19"/>
      <c r="N2" s="19"/>
      <c r="O2" s="19"/>
      <c r="U2" s="6"/>
      <c r="V2" s="6"/>
      <c r="W2" s="6"/>
      <c r="X2" s="6"/>
      <c r="Y2" s="6"/>
      <c r="Z2" s="6"/>
      <c r="AA2" s="6"/>
      <c r="AB2" s="6"/>
      <c r="AC2" s="6"/>
      <c r="AD2" s="6"/>
    </row>
    <row r="3" spans="1:30" ht="18" x14ac:dyDescent="0.2">
      <c r="A3" s="25"/>
      <c r="B3" s="25"/>
      <c r="C3" s="25"/>
      <c r="D3" s="25"/>
      <c r="E3" s="25"/>
      <c r="F3" s="188" t="s">
        <v>77</v>
      </c>
      <c r="G3" s="188"/>
      <c r="H3" s="188"/>
      <c r="I3" s="193" t="s">
        <v>14</v>
      </c>
      <c r="J3" s="193"/>
      <c r="K3" s="193"/>
      <c r="L3" s="193"/>
      <c r="M3" s="193"/>
      <c r="N3" s="193"/>
      <c r="O3" s="193"/>
      <c r="P3" s="26"/>
      <c r="Q3" s="26"/>
      <c r="R3" s="26"/>
      <c r="S3" s="26"/>
      <c r="T3" s="26"/>
      <c r="U3" s="188" t="s">
        <v>16</v>
      </c>
      <c r="V3" s="188"/>
      <c r="W3" s="188"/>
      <c r="X3" s="188"/>
      <c r="Y3" s="188"/>
      <c r="Z3" s="188"/>
      <c r="AA3" s="188"/>
      <c r="AB3" s="188"/>
      <c r="AC3" s="188"/>
      <c r="AD3" s="188"/>
    </row>
    <row r="4" spans="1:30" x14ac:dyDescent="0.15">
      <c r="A4" s="1" t="s">
        <v>331</v>
      </c>
      <c r="B4" s="1"/>
      <c r="C4" s="1"/>
      <c r="D4" s="1"/>
      <c r="E4" s="1"/>
      <c r="I4" s="20"/>
      <c r="J4" s="20"/>
      <c r="K4" s="20"/>
      <c r="L4" s="20"/>
      <c r="M4" s="20"/>
      <c r="N4" s="20"/>
      <c r="O4" s="20"/>
    </row>
    <row r="5" spans="1:30" x14ac:dyDescent="0.15">
      <c r="A5" s="21"/>
      <c r="B5" s="21">
        <v>2017</v>
      </c>
      <c r="C5" s="21">
        <v>2018</v>
      </c>
      <c r="D5" s="21">
        <v>2019</v>
      </c>
      <c r="E5" s="21">
        <v>2020</v>
      </c>
      <c r="F5" s="21">
        <v>2021</v>
      </c>
      <c r="G5" s="21">
        <v>2022</v>
      </c>
      <c r="H5" s="21">
        <v>2023</v>
      </c>
      <c r="I5" s="27">
        <v>2024</v>
      </c>
      <c r="J5" s="27">
        <v>2025</v>
      </c>
      <c r="K5" s="27">
        <v>2026</v>
      </c>
      <c r="L5" s="27">
        <v>2027</v>
      </c>
      <c r="M5" s="27">
        <v>2028</v>
      </c>
      <c r="N5" s="27">
        <v>2029</v>
      </c>
      <c r="O5" s="27">
        <v>2030</v>
      </c>
      <c r="P5" s="1"/>
      <c r="Q5" s="22">
        <v>2018</v>
      </c>
      <c r="R5" s="22">
        <v>2019</v>
      </c>
      <c r="S5" s="22">
        <v>2020</v>
      </c>
      <c r="T5" s="22">
        <v>2021</v>
      </c>
      <c r="U5" s="22">
        <v>2022</v>
      </c>
      <c r="V5" s="22">
        <v>2023</v>
      </c>
      <c r="W5" s="22">
        <v>2024</v>
      </c>
      <c r="X5" s="22">
        <v>2025</v>
      </c>
      <c r="Y5" s="22">
        <v>2026</v>
      </c>
      <c r="Z5" s="22">
        <v>2027</v>
      </c>
      <c r="AA5" s="22">
        <v>2028</v>
      </c>
      <c r="AB5" s="22">
        <v>2029</v>
      </c>
      <c r="AC5" s="22">
        <v>2030</v>
      </c>
      <c r="AD5" s="22" t="s">
        <v>524</v>
      </c>
    </row>
    <row r="6" spans="1:30" x14ac:dyDescent="0.15">
      <c r="A6" t="s">
        <v>109</v>
      </c>
      <c r="B6" s="19">
        <f ca="1">INDIRECT(CONCATENATE("'",$A6,"'!",ADDRESS(9,COLUMN('Route Summary'!B$5))))</f>
        <v>94641.51679112183</v>
      </c>
      <c r="C6" s="19">
        <f ca="1">INDIRECT(CONCATENATE("'",$A6,"'!",ADDRESS(9,COLUMN('Route Summary'!C$5))))</f>
        <v>157488.19853449994</v>
      </c>
      <c r="D6" s="19">
        <f ca="1">INDIRECT(CONCATENATE("'",$A6,"'!",ADDRESS(9,COLUMN('Route Summary'!D$5))))</f>
        <v>254922.36453613607</v>
      </c>
      <c r="E6" s="19">
        <f ca="1">INDIRECT(CONCATENATE("'",$A6,"'!",ADDRESS(9,COLUMN('Route Summary'!E$5))))</f>
        <v>355721.13513300137</v>
      </c>
      <c r="F6" s="19">
        <f ca="1">INDIRECT(CONCATENATE("'",$A6,"'!",ADDRESS(9,COLUMN('Route Summary'!F$5))))</f>
        <v>444768.84675740555</v>
      </c>
      <c r="G6" s="19">
        <f ca="1">INDIRECT(CONCATENATE("'",$A6,"'!",ADDRESS(9,COLUMN('Route Summary'!G$5))))</f>
        <v>556767.39990912983</v>
      </c>
      <c r="H6" s="19">
        <f ca="1">INDIRECT(CONCATENATE("'",$A6,"'!",ADDRESS(9,COLUMN('Route Summary'!H$5))))</f>
        <v>706305.8721403135</v>
      </c>
      <c r="I6" s="19">
        <f ca="1">INDIRECT(CONCATENATE("'",$A6,"'!",ADDRESS(9,COLUMN('Route Summary'!I$5))))</f>
        <v>900222.75926227437</v>
      </c>
      <c r="J6" s="19">
        <f ca="1">INDIRECT(CONCATENATE("'",$A6,"'!",ADDRESS(9,COLUMN('Route Summary'!J$5))))</f>
        <v>1144119.011881568</v>
      </c>
      <c r="K6" s="19">
        <f ca="1">INDIRECT(CONCATENATE("'",$A6,"'!",ADDRESS(9,COLUMN('Route Summary'!K$5))))</f>
        <v>1452035.7833456076</v>
      </c>
      <c r="L6" s="19">
        <f ca="1">INDIRECT(CONCATENATE("'",$A6,"'!",ADDRESS(9,COLUMN('Route Summary'!L$5))))</f>
        <v>1840043.195067758</v>
      </c>
      <c r="M6" s="19">
        <f ca="1">INDIRECT(CONCATENATE("'",$A6,"'!",ADDRESS(9,COLUMN('Route Summary'!M$5))))</f>
        <v>2327967.2358894758</v>
      </c>
      <c r="N6" s="19">
        <f ca="1">INDIRECT(CONCATENATE("'",$A6,"'!",ADDRESS(9,COLUMN('Route Summary'!N$5))))</f>
        <v>2940096.0790602495</v>
      </c>
      <c r="O6" s="19">
        <f ca="1">INDIRECT(CONCATENATE("'",$A6,"'!",ADDRESS(9,COLUMN('Route Summary'!O$5))))</f>
        <v>3705237.9188262075</v>
      </c>
      <c r="Q6" s="6">
        <f t="shared" ref="Q6:T14" ca="1" si="0">C6/B6-1</f>
        <v>0.66404981528438123</v>
      </c>
      <c r="R6" s="6">
        <f t="shared" ca="1" si="0"/>
        <v>0.6186759827612851</v>
      </c>
      <c r="S6" s="6">
        <f t="shared" ca="1" si="0"/>
        <v>0.39540968004232036</v>
      </c>
      <c r="T6" s="6">
        <f t="shared" ca="1" si="0"/>
        <v>0.25033011207250855</v>
      </c>
      <c r="U6" s="6">
        <f ca="1">G6/F6-1</f>
        <v>0.25181294501233964</v>
      </c>
      <c r="V6" s="6">
        <f t="shared" ref="V6:AC14" ca="1" si="1">H6/G6-1</f>
        <v>0.26858338375341284</v>
      </c>
      <c r="W6" s="6">
        <f t="shared" ca="1" si="1"/>
        <v>0.2745508635434899</v>
      </c>
      <c r="X6" s="6">
        <f t="shared" ca="1" si="1"/>
        <v>0.27092877858271969</v>
      </c>
      <c r="Y6" s="6">
        <f t="shared" ca="1" si="1"/>
        <v>0.26913001905077438</v>
      </c>
      <c r="Z6" s="6">
        <f t="shared" ca="1" si="1"/>
        <v>0.26721615002362409</v>
      </c>
      <c r="AA6" s="6">
        <f t="shared" ca="1" si="1"/>
        <v>0.26516988412532916</v>
      </c>
      <c r="AB6" s="6">
        <f t="shared" ca="1" si="1"/>
        <v>0.26294564362152206</v>
      </c>
      <c r="AC6" s="6">
        <f t="shared" ca="1" si="1"/>
        <v>0.26024382169528359</v>
      </c>
      <c r="AD6" s="6">
        <f t="shared" ref="AD6:AD14" ca="1" si="2">(O6/H6)^(1/($O$5-$H$5))-1</f>
        <v>0.26716129060069549</v>
      </c>
    </row>
    <row r="7" spans="1:30" x14ac:dyDescent="0.15">
      <c r="A7" t="s">
        <v>110</v>
      </c>
      <c r="B7" s="19">
        <f ca="1">INDIRECT(CONCATENATE("'",$A7,"'!",ADDRESS(9,COLUMN('Route Summary'!B$5))))</f>
        <v>46949.063629863347</v>
      </c>
      <c r="C7" s="19">
        <f ca="1">INDIRECT(CONCATENATE("'",$A7,"'!",ADDRESS(9,COLUMN('Route Summary'!C$5))))</f>
        <v>64839.408170773298</v>
      </c>
      <c r="D7" s="19">
        <f ca="1">INDIRECT(CONCATENATE("'",$A7,"'!",ADDRESS(9,COLUMN('Route Summary'!D$5))))</f>
        <v>87563.543164151808</v>
      </c>
      <c r="E7" s="19">
        <f ca="1">INDIRECT(CONCATENATE("'",$A7,"'!",ADDRESS(9,COLUMN('Route Summary'!E$5))))</f>
        <v>120197.45225059187</v>
      </c>
      <c r="F7" s="19">
        <f ca="1">INDIRECT(CONCATENATE("'",$A7,"'!",ADDRESS(9,COLUMN('Route Summary'!F$5))))</f>
        <v>173068.51398026626</v>
      </c>
      <c r="G7" s="19">
        <f ca="1">INDIRECT(CONCATENATE("'",$A7,"'!",ADDRESS(9,COLUMN('Route Summary'!G$5))))</f>
        <v>229367.93546991982</v>
      </c>
      <c r="H7" s="19">
        <f ca="1">INDIRECT(CONCATENATE("'",$A7,"'!",ADDRESS(9,COLUMN('Route Summary'!H$5))))</f>
        <v>292724.00545714237</v>
      </c>
      <c r="I7" s="19">
        <f ca="1">INDIRECT(CONCATENATE("'",$A7,"'!",ADDRESS(9,COLUMN('Route Summary'!I$5))))</f>
        <v>382677.34593086439</v>
      </c>
      <c r="J7" s="19">
        <f ca="1">INDIRECT(CONCATENATE("'",$A7,"'!",ADDRESS(9,COLUMN('Route Summary'!J$5))))</f>
        <v>507606.04059790634</v>
      </c>
      <c r="K7" s="19">
        <f ca="1">INDIRECT(CONCATENATE("'",$A7,"'!",ADDRESS(9,COLUMN('Route Summary'!K$5))))</f>
        <v>669047.45197433513</v>
      </c>
      <c r="L7" s="19">
        <f ca="1">INDIRECT(CONCATENATE("'",$A7,"'!",ADDRESS(9,COLUMN('Route Summary'!L$5))))</f>
        <v>876526.57543612563</v>
      </c>
      <c r="M7" s="19">
        <f ca="1">INDIRECT(CONCATENATE("'",$A7,"'!",ADDRESS(9,COLUMN('Route Summary'!M$5))))</f>
        <v>1139433.6876849977</v>
      </c>
      <c r="N7" s="19">
        <f ca="1">INDIRECT(CONCATENATE("'",$A7,"'!",ADDRESS(9,COLUMN('Route Summary'!N$5))))</f>
        <v>1470506.92827615</v>
      </c>
      <c r="O7" s="19">
        <f ca="1">INDIRECT(CONCATENATE("'",$A7,"'!",ADDRESS(9,COLUMN('Route Summary'!O$5))))</f>
        <v>1886242.7863091603</v>
      </c>
      <c r="Q7" s="6">
        <f t="shared" ca="1" si="0"/>
        <v>0.38105860176368389</v>
      </c>
      <c r="R7" s="6">
        <f t="shared" ca="1" si="0"/>
        <v>0.35046795821343624</v>
      </c>
      <c r="S7" s="6">
        <f t="shared" ca="1" si="0"/>
        <v>0.37268831190696106</v>
      </c>
      <c r="T7" s="6">
        <f t="shared" ca="1" si="0"/>
        <v>0.43986840602450483</v>
      </c>
      <c r="U7" s="6">
        <f t="shared" ref="U7:U14" ca="1" si="3">G7/F7-1</f>
        <v>0.32530135144092687</v>
      </c>
      <c r="V7" s="6">
        <f t="shared" ca="1" si="1"/>
        <v>0.27622025658216431</v>
      </c>
      <c r="W7" s="6">
        <f t="shared" ca="1" si="1"/>
        <v>0.30729745014674603</v>
      </c>
      <c r="X7" s="6">
        <f t="shared" ca="1" si="1"/>
        <v>0.32645960362025694</v>
      </c>
      <c r="Y7" s="6">
        <f t="shared" ca="1" si="1"/>
        <v>0.31804470093828652</v>
      </c>
      <c r="Z7" s="6">
        <f t="shared" ca="1" si="1"/>
        <v>0.31011122282810732</v>
      </c>
      <c r="AA7" s="6">
        <f t="shared" ca="1" si="1"/>
        <v>0.29994197508279741</v>
      </c>
      <c r="AB7" s="6">
        <f t="shared" ca="1" si="1"/>
        <v>0.29055946315208403</v>
      </c>
      <c r="AC7" s="6">
        <f t="shared" ca="1" si="1"/>
        <v>0.28271601448377415</v>
      </c>
      <c r="AD7" s="6">
        <f t="shared" ca="1" si="2"/>
        <v>0.30494233818982219</v>
      </c>
    </row>
    <row r="8" spans="1:30" x14ac:dyDescent="0.15">
      <c r="A8" s="18" t="s">
        <v>314</v>
      </c>
      <c r="B8" s="19">
        <f ca="1">INDIRECT(CONCATENATE("'",$A8,"'!",ADDRESS(9,COLUMN('Route Summary'!B$5))))</f>
        <v>31355.907170000006</v>
      </c>
      <c r="C8" s="19">
        <f ca="1">INDIRECT(CONCATENATE("'",$A8,"'!",ADDRESS(9,COLUMN('Route Summary'!C$5))))</f>
        <v>38162.289994497012</v>
      </c>
      <c r="D8" s="19">
        <f ca="1">INDIRECT(CONCATENATE("'",$A8,"'!",ADDRESS(9,COLUMN('Route Summary'!D$5))))</f>
        <v>50137.844918142277</v>
      </c>
      <c r="E8" s="19">
        <f ca="1">INDIRECT(CONCATENATE("'",$A8,"'!",ADDRESS(9,COLUMN('Route Summary'!E$5))))</f>
        <v>66867.909754965367</v>
      </c>
      <c r="F8" s="19">
        <f ca="1">INDIRECT(CONCATENATE("'",$A8,"'!",ADDRESS(9,COLUMN('Route Summary'!F$5))))</f>
        <v>86266.766770164104</v>
      </c>
      <c r="G8" s="19">
        <f ca="1">INDIRECT(CONCATENATE("'",$A8,"'!",ADDRESS(9,COLUMN('Route Summary'!G$5))))</f>
        <v>117333.81744852231</v>
      </c>
      <c r="H8" s="19">
        <f ca="1">INDIRECT(CONCATENATE("'",$A8,"'!",ADDRESS(9,COLUMN('Route Summary'!H$5))))</f>
        <v>149738.48617110224</v>
      </c>
      <c r="I8" s="19">
        <f ca="1">INDIRECT(CONCATENATE("'",$A8,"'!",ADDRESS(9,COLUMN('Route Summary'!I$5))))</f>
        <v>201947.28387142663</v>
      </c>
      <c r="J8" s="19">
        <f ca="1">INDIRECT(CONCATENATE("'",$A8,"'!",ADDRESS(9,COLUMN('Route Summary'!J$5))))</f>
        <v>271318.95341373672</v>
      </c>
      <c r="K8" s="19">
        <f ca="1">INDIRECT(CONCATENATE("'",$A8,"'!",ADDRESS(9,COLUMN('Route Summary'!K$5))))</f>
        <v>358646.45469522238</v>
      </c>
      <c r="L8" s="19">
        <f ca="1">INDIRECT(CONCATENATE("'",$A8,"'!",ADDRESS(9,COLUMN('Route Summary'!L$5))))</f>
        <v>471794.38656715967</v>
      </c>
      <c r="M8" s="19">
        <f ca="1">INDIRECT(CONCATENATE("'",$A8,"'!",ADDRESS(9,COLUMN('Route Summary'!M$5))))</f>
        <v>616504.89257208758</v>
      </c>
      <c r="N8" s="19">
        <f ca="1">INDIRECT(CONCATENATE("'",$A8,"'!",ADDRESS(9,COLUMN('Route Summary'!N$5))))</f>
        <v>800775.64316611644</v>
      </c>
      <c r="O8" s="19">
        <f ca="1">INDIRECT(CONCATENATE("'",$A8,"'!",ADDRESS(9,COLUMN('Route Summary'!O$5))))</f>
        <v>1033214.0207495843</v>
      </c>
      <c r="Q8" s="6">
        <f t="shared" ca="1" si="0"/>
        <v>0.21706859851304383</v>
      </c>
      <c r="R8" s="6">
        <f t="shared" ca="1" si="0"/>
        <v>0.31380598295783968</v>
      </c>
      <c r="S8" s="6">
        <f t="shared" ca="1" si="0"/>
        <v>0.33368137111073448</v>
      </c>
      <c r="T8" s="6">
        <f t="shared" ca="1" si="0"/>
        <v>0.29010712442313547</v>
      </c>
      <c r="U8" s="6">
        <f t="shared" ca="1" si="3"/>
        <v>0.36012768116288019</v>
      </c>
      <c r="V8" s="6">
        <f t="shared" ca="1" si="1"/>
        <v>0.27617501439256231</v>
      </c>
      <c r="W8" s="6">
        <f t="shared" ca="1" si="1"/>
        <v>0.34866652545603238</v>
      </c>
      <c r="X8" s="6">
        <f t="shared" ca="1" si="1"/>
        <v>0.34351375375009652</v>
      </c>
      <c r="Y8" s="6">
        <f t="shared" ca="1" si="1"/>
        <v>0.32186288566548904</v>
      </c>
      <c r="Z8" s="6">
        <f t="shared" ca="1" si="1"/>
        <v>0.3154859901461744</v>
      </c>
      <c r="AA8" s="6">
        <f t="shared" ca="1" si="1"/>
        <v>0.30672367057578054</v>
      </c>
      <c r="AB8" s="6">
        <f t="shared" ca="1" si="1"/>
        <v>0.29889584464649177</v>
      </c>
      <c r="AC8" s="6">
        <f t="shared" ca="1" si="1"/>
        <v>0.2902665429038902</v>
      </c>
      <c r="AD8" s="6">
        <f t="shared" ca="1" si="2"/>
        <v>0.31776113071236733</v>
      </c>
    </row>
    <row r="9" spans="1:30" x14ac:dyDescent="0.15">
      <c r="A9" t="s">
        <v>111</v>
      </c>
      <c r="B9" s="19">
        <f ca="1">INDIRECT(CONCATENATE("'",$A9,"'!",ADDRESS(9,COLUMN('Route Summary'!B$5))))</f>
        <v>50387.26837123686</v>
      </c>
      <c r="C9" s="19">
        <f ca="1">INDIRECT(CONCATENATE("'",$A9,"'!",ADDRESS(9,COLUMN('Route Summary'!C$5))))</f>
        <v>70447.175293311942</v>
      </c>
      <c r="D9" s="19">
        <f ca="1">INDIRECT(CONCATENATE("'",$A9,"'!",ADDRESS(9,COLUMN('Route Summary'!D$5))))</f>
        <v>96544.956041627098</v>
      </c>
      <c r="E9" s="19">
        <f ca="1">INDIRECT(CONCATENATE("'",$A9,"'!",ADDRESS(9,COLUMN('Route Summary'!E$5))))</f>
        <v>137535.33129322817</v>
      </c>
      <c r="F9" s="19">
        <f ca="1">INDIRECT(CONCATENATE("'",$A9,"'!",ADDRESS(9,COLUMN('Route Summary'!F$5))))</f>
        <v>196658.09019060788</v>
      </c>
      <c r="G9" s="19">
        <f ca="1">INDIRECT(CONCATENATE("'",$A9,"'!",ADDRESS(9,COLUMN('Route Summary'!G$5))))</f>
        <v>276868.37970032287</v>
      </c>
      <c r="H9" s="19">
        <f ca="1">INDIRECT(CONCATENATE("'",$A9,"'!",ADDRESS(9,COLUMN('Route Summary'!H$5))))</f>
        <v>361074.76229893917</v>
      </c>
      <c r="I9" s="19">
        <f ca="1">INDIRECT(CONCATENATE("'",$A9,"'!",ADDRESS(9,COLUMN('Route Summary'!I$5))))</f>
        <v>474962.64237813279</v>
      </c>
      <c r="J9" s="19">
        <f ca="1">INDIRECT(CONCATENATE("'",$A9,"'!",ADDRESS(9,COLUMN('Route Summary'!J$5))))</f>
        <v>621915.77972262807</v>
      </c>
      <c r="K9" s="19">
        <f ca="1">INDIRECT(CONCATENATE("'",$A9,"'!",ADDRESS(9,COLUMN('Route Summary'!K$5))))</f>
        <v>814896.89063273696</v>
      </c>
      <c r="L9" s="19">
        <f ca="1">INDIRECT(CONCATENATE("'",$A9,"'!",ADDRESS(9,COLUMN('Route Summary'!L$5))))</f>
        <v>1059228.6459219211</v>
      </c>
      <c r="M9" s="19">
        <f ca="1">INDIRECT(CONCATENATE("'",$A9,"'!",ADDRESS(9,COLUMN('Route Summary'!M$5))))</f>
        <v>1401103.1457952959</v>
      </c>
      <c r="N9" s="19">
        <f ca="1">INDIRECT(CONCATENATE("'",$A9,"'!",ADDRESS(9,COLUMN('Route Summary'!N$5))))</f>
        <v>1801653.813706228</v>
      </c>
      <c r="O9" s="19">
        <f ca="1">INDIRECT(CONCATENATE("'",$A9,"'!",ADDRESS(9,COLUMN('Route Summary'!O$5))))</f>
        <v>2343399.5182440514</v>
      </c>
      <c r="Q9" s="6">
        <f t="shared" ca="1" si="0"/>
        <v>0.39811459462895016</v>
      </c>
      <c r="R9" s="6">
        <f t="shared" ca="1" si="0"/>
        <v>0.37045886708239384</v>
      </c>
      <c r="S9" s="6">
        <f t="shared" ca="1" si="0"/>
        <v>0.42457293402181806</v>
      </c>
      <c r="T9" s="6">
        <f t="shared" ca="1" si="0"/>
        <v>0.42987324305293417</v>
      </c>
      <c r="U9" s="6">
        <f t="shared" ca="1" si="3"/>
        <v>0.40786671645174821</v>
      </c>
      <c r="V9" s="6">
        <f t="shared" ca="1" si="1"/>
        <v>0.3041386766150751</v>
      </c>
      <c r="W9" s="6">
        <f t="shared" ca="1" si="1"/>
        <v>0.315413570735537</v>
      </c>
      <c r="X9" s="6">
        <f t="shared" ca="1" si="1"/>
        <v>0.30939935951320829</v>
      </c>
      <c r="Y9" s="6">
        <f t="shared" ca="1" si="1"/>
        <v>0.31030103625313665</v>
      </c>
      <c r="Z9" s="6">
        <f t="shared" ca="1" si="1"/>
        <v>0.29983149782234375</v>
      </c>
      <c r="AA9" s="6">
        <f t="shared" ca="1" si="1"/>
        <v>0.32275798165920766</v>
      </c>
      <c r="AB9" s="6">
        <f t="shared" ca="1" si="1"/>
        <v>0.28588235570877329</v>
      </c>
      <c r="AC9" s="6">
        <f t="shared" ca="1" si="1"/>
        <v>0.30069356300108763</v>
      </c>
      <c r="AD9" s="6">
        <f t="shared" ca="1" si="2"/>
        <v>0.3062779629812773</v>
      </c>
    </row>
    <row r="10" spans="1:30" x14ac:dyDescent="0.15">
      <c r="A10" t="s">
        <v>254</v>
      </c>
      <c r="B10" s="19">
        <f ca="1">INDIRECT(CONCATENATE("'",$A10,"'!",ADDRESS(9,COLUMN('Route Summary'!B$5))))</f>
        <v>9192.0439156446228</v>
      </c>
      <c r="C10" s="19">
        <f ca="1">INDIRECT(CONCATENATE("'",$A10,"'!",ADDRESS(9,COLUMN('Route Summary'!C$5))))</f>
        <v>11571.062446868096</v>
      </c>
      <c r="D10" s="19">
        <f ca="1">INDIRECT(CONCATENATE("'",$A10,"'!",ADDRESS(9,COLUMN('Route Summary'!D$5))))</f>
        <v>14913.414109836382</v>
      </c>
      <c r="E10" s="19">
        <f ca="1">INDIRECT(CONCATENATE("'",$A10,"'!",ADDRESS(9,COLUMN('Route Summary'!E$5))))</f>
        <v>22127.972636757582</v>
      </c>
      <c r="F10" s="19">
        <f ca="1">INDIRECT(CONCATENATE("'",$A10,"'!",ADDRESS(9,COLUMN('Route Summary'!F$5))))</f>
        <v>31060.477547331451</v>
      </c>
      <c r="G10" s="19">
        <f ca="1">INDIRECT(CONCATENATE("'",$A10,"'!",ADDRESS(9,COLUMN('Route Summary'!G$5))))</f>
        <v>43164.173860722251</v>
      </c>
      <c r="H10" s="19">
        <f ca="1">INDIRECT(CONCATENATE("'",$A10,"'!",ADDRESS(9,COLUMN('Route Summary'!H$5))))</f>
        <v>57723.59573290636</v>
      </c>
      <c r="I10" s="19">
        <f ca="1">INDIRECT(CONCATENATE("'",$A10,"'!",ADDRESS(9,COLUMN('Route Summary'!I$5))))</f>
        <v>76635.277239426563</v>
      </c>
      <c r="J10" s="19">
        <f ca="1">INDIRECT(CONCATENATE("'",$A10,"'!",ADDRESS(9,COLUMN('Route Summary'!J$5))))</f>
        <v>101270.87188757828</v>
      </c>
      <c r="K10" s="19">
        <f ca="1">INDIRECT(CONCATENATE("'",$A10,"'!",ADDRESS(9,COLUMN('Route Summary'!K$5))))</f>
        <v>132453.86674826578</v>
      </c>
      <c r="L10" s="19">
        <f ca="1">INDIRECT(CONCATENATE("'",$A10,"'!",ADDRESS(9,COLUMN('Route Summary'!L$5))))</f>
        <v>171639.51861683707</v>
      </c>
      <c r="M10" s="19">
        <f ca="1">INDIRECT(CONCATENATE("'",$A10,"'!",ADDRESS(9,COLUMN('Route Summary'!M$5))))</f>
        <v>221273.28616680822</v>
      </c>
      <c r="N10" s="19">
        <f ca="1">INDIRECT(CONCATENATE("'",$A10,"'!",ADDRESS(9,COLUMN('Route Summary'!N$5))))</f>
        <v>283773.94525295589</v>
      </c>
      <c r="O10" s="19">
        <f ca="1">INDIRECT(CONCATENATE("'",$A10,"'!",ADDRESS(9,COLUMN('Route Summary'!O$5))))</f>
        <v>361743.21800865309</v>
      </c>
      <c r="Q10" s="6">
        <f t="shared" ca="1" si="0"/>
        <v>0.25881278995789447</v>
      </c>
      <c r="R10" s="6">
        <f t="shared" ca="1" si="0"/>
        <v>0.28885434490701845</v>
      </c>
      <c r="S10" s="6">
        <f t="shared" ca="1" si="0"/>
        <v>0.48376303868359183</v>
      </c>
      <c r="T10" s="6">
        <f t="shared" ca="1" si="0"/>
        <v>0.40367479918769233</v>
      </c>
      <c r="U10" s="6">
        <f t="shared" ca="1" si="3"/>
        <v>0.3896815911779401</v>
      </c>
      <c r="V10" s="6">
        <f t="shared" ca="1" si="1"/>
        <v>0.33730338310569707</v>
      </c>
      <c r="W10" s="6">
        <f t="shared" ca="1" si="1"/>
        <v>0.32762479998693617</v>
      </c>
      <c r="X10" s="6">
        <f t="shared" ca="1" si="1"/>
        <v>0.32146545997588483</v>
      </c>
      <c r="Y10" s="6">
        <f t="shared" ca="1" si="1"/>
        <v>0.30791672155547367</v>
      </c>
      <c r="Z10" s="6">
        <f t="shared" ca="1" si="1"/>
        <v>0.29584377436896792</v>
      </c>
      <c r="AA10" s="6">
        <f t="shared" ca="1" si="1"/>
        <v>0.2891744742116884</v>
      </c>
      <c r="AB10" s="6">
        <f t="shared" ca="1" si="1"/>
        <v>0.28245912630877257</v>
      </c>
      <c r="AC10" s="6">
        <f t="shared" ca="1" si="1"/>
        <v>0.2747583915295515</v>
      </c>
      <c r="AD10" s="6">
        <f t="shared" ca="1" si="2"/>
        <v>0.29976207316156867</v>
      </c>
    </row>
    <row r="11" spans="1:30" x14ac:dyDescent="0.15">
      <c r="A11" t="s">
        <v>445</v>
      </c>
      <c r="B11" s="19">
        <f ca="1">INDIRECT(CONCATENATE("'",$A11,"'!",ADDRESS(9,COLUMN('Route Summary'!B$5))))</f>
        <v>2387.225971423974</v>
      </c>
      <c r="C11" s="19">
        <f ca="1">INDIRECT(CONCATENATE("'",$A11,"'!",ADDRESS(9,COLUMN('Route Summary'!C$5))))</f>
        <v>3869.1935547437588</v>
      </c>
      <c r="D11" s="19">
        <f ca="1">INDIRECT(CONCATENATE("'",$A11,"'!",ADDRESS(9,COLUMN('Route Summary'!D$5))))</f>
        <v>5822.2036893586028</v>
      </c>
      <c r="E11" s="19">
        <f ca="1">INDIRECT(CONCATENATE("'",$A11,"'!",ADDRESS(9,COLUMN('Route Summary'!E$5))))</f>
        <v>8756.7258428975001</v>
      </c>
      <c r="F11" s="19">
        <f ca="1">INDIRECT(CONCATENATE("'",$A11,"'!",ADDRESS(9,COLUMN('Route Summary'!F$5))))</f>
        <v>13904.262096291832</v>
      </c>
      <c r="G11" s="19">
        <f ca="1">INDIRECT(CONCATENATE("'",$A11,"'!",ADDRESS(9,COLUMN('Route Summary'!G$5))))</f>
        <v>22514.451360234081</v>
      </c>
      <c r="H11" s="19">
        <f ca="1">INDIRECT(CONCATENATE("'",$A11,"'!",ADDRESS(9,COLUMN('Route Summary'!H$5))))</f>
        <v>28475.854851683118</v>
      </c>
      <c r="I11" s="19">
        <f ca="1">INDIRECT(CONCATENATE("'",$A11,"'!",ADDRESS(9,COLUMN('Route Summary'!I$5))))</f>
        <v>37675.96763964276</v>
      </c>
      <c r="J11" s="19">
        <f ca="1">INDIRECT(CONCATENATE("'",$A11,"'!",ADDRESS(9,COLUMN('Route Summary'!J$5))))</f>
        <v>49776.242707069599</v>
      </c>
      <c r="K11" s="19">
        <f ca="1">INDIRECT(CONCATENATE("'",$A11,"'!",ADDRESS(9,COLUMN('Route Summary'!K$5))))</f>
        <v>65485.764992692239</v>
      </c>
      <c r="L11" s="19">
        <f ca="1">INDIRECT(CONCATENATE("'",$A11,"'!",ADDRESS(9,COLUMN('Route Summary'!L$5))))</f>
        <v>85395.022710353049</v>
      </c>
      <c r="M11" s="19">
        <f ca="1">INDIRECT(CONCATENATE("'",$A11,"'!",ADDRESS(9,COLUMN('Route Summary'!M$5))))</f>
        <v>110940.43511074485</v>
      </c>
      <c r="N11" s="19">
        <f ca="1">INDIRECT(CONCATENATE("'",$A11,"'!",ADDRESS(9,COLUMN('Route Summary'!N$5))))</f>
        <v>143511.96267341479</v>
      </c>
      <c r="O11" s="19">
        <f ca="1">INDIRECT(CONCATENATE("'",$A11,"'!",ADDRESS(9,COLUMN('Route Summary'!O$5))))</f>
        <v>185589.00401103296</v>
      </c>
      <c r="Q11" s="6">
        <f t="shared" ref="Q11:AC13" ca="1" si="4">C11/B11-1</f>
        <v>0.62079065872251515</v>
      </c>
      <c r="R11" s="6">
        <f t="shared" ca="1" si="4"/>
        <v>0.504758965138973</v>
      </c>
      <c r="S11" s="6">
        <f t="shared" ca="1" si="4"/>
        <v>0.50402258493676566</v>
      </c>
      <c r="T11" s="6">
        <f t="shared" ca="1" si="4"/>
        <v>0.58783800540808873</v>
      </c>
      <c r="U11" s="6">
        <f t="shared" ca="1" si="4"/>
        <v>0.61924819917185858</v>
      </c>
      <c r="V11" s="6">
        <f t="shared" ca="1" si="4"/>
        <v>0.26478120190742493</v>
      </c>
      <c r="W11" s="6">
        <f t="shared" ca="1" si="4"/>
        <v>0.32308469178110921</v>
      </c>
      <c r="X11" s="6">
        <f t="shared" ca="1" si="4"/>
        <v>0.3211669354629898</v>
      </c>
      <c r="Y11" s="6">
        <f t="shared" ca="1" si="4"/>
        <v>0.31560281434001158</v>
      </c>
      <c r="Z11" s="6">
        <f t="shared" ca="1" si="4"/>
        <v>0.30402420617492276</v>
      </c>
      <c r="AA11" s="6">
        <f t="shared" ca="1" si="4"/>
        <v>0.29914404364102065</v>
      </c>
      <c r="AB11" s="6">
        <f t="shared" ca="1" si="4"/>
        <v>0.29359473423874571</v>
      </c>
      <c r="AC11" s="6">
        <f t="shared" ca="1" si="4"/>
        <v>0.29319535844807199</v>
      </c>
      <c r="AD11" s="6">
        <f t="shared" ca="1" si="2"/>
        <v>0.30706292431472271</v>
      </c>
    </row>
    <row r="12" spans="1:30" x14ac:dyDescent="0.15">
      <c r="A12" t="s">
        <v>446</v>
      </c>
      <c r="B12" s="19">
        <f ca="1">INDIRECT(CONCATENATE("'",$A12,"'!",ADDRESS(9,COLUMN('Route Summary'!B$5))))</f>
        <v>7557.0703647272285</v>
      </c>
      <c r="C12" s="19">
        <f ca="1">INDIRECT(CONCATENATE("'",$A12,"'!",ADDRESS(9,COLUMN('Route Summary'!C$5))))</f>
        <v>11385.43775794606</v>
      </c>
      <c r="D12" s="19">
        <f ca="1">INDIRECT(CONCATENATE("'",$A12,"'!",ADDRESS(9,COLUMN('Route Summary'!D$5))))</f>
        <v>15711.660894201346</v>
      </c>
      <c r="E12" s="19">
        <f ca="1">INDIRECT(CONCATENATE("'",$A12,"'!",ADDRESS(9,COLUMN('Route Summary'!E$5))))</f>
        <v>23846.410294142959</v>
      </c>
      <c r="F12" s="19">
        <f ca="1">INDIRECT(CONCATENATE("'",$A12,"'!",ADDRESS(9,COLUMN('Route Summary'!F$5))))</f>
        <v>33937.114110978095</v>
      </c>
      <c r="G12" s="19">
        <f ca="1">INDIRECT(CONCATENATE("'",$A12,"'!",ADDRESS(9,COLUMN('Route Summary'!G$5))))</f>
        <v>44057.516927328063</v>
      </c>
      <c r="H12" s="19">
        <f ca="1">INDIRECT(CONCATENATE("'",$A12,"'!",ADDRESS(9,COLUMN('Route Summary'!H$5))))</f>
        <v>57038.164995977386</v>
      </c>
      <c r="I12" s="19">
        <f ca="1">INDIRECT(CONCATENATE("'",$A12,"'!",ADDRESS(9,COLUMN('Route Summary'!I$5))))</f>
        <v>78995.963333008098</v>
      </c>
      <c r="J12" s="19">
        <f ca="1">INDIRECT(CONCATENATE("'",$A12,"'!",ADDRESS(9,COLUMN('Route Summary'!J$5))))</f>
        <v>109158.30023855076</v>
      </c>
      <c r="K12" s="19">
        <f ca="1">INDIRECT(CONCATENATE("'",$A12,"'!",ADDRESS(9,COLUMN('Route Summary'!K$5))))</f>
        <v>148337.90359855027</v>
      </c>
      <c r="L12" s="19">
        <f ca="1">INDIRECT(CONCATENATE("'",$A12,"'!",ADDRESS(9,COLUMN('Route Summary'!L$5))))</f>
        <v>200460.86606025623</v>
      </c>
      <c r="M12" s="19">
        <f ca="1">INDIRECT(CONCATENATE("'",$A12,"'!",ADDRESS(9,COLUMN('Route Summary'!M$5))))</f>
        <v>269234.70630920172</v>
      </c>
      <c r="N12" s="19">
        <f ca="1">INDIRECT(CONCATENATE("'",$A12,"'!",ADDRESS(9,COLUMN('Route Summary'!N$5))))</f>
        <v>359221.40707334067</v>
      </c>
      <c r="O12" s="19">
        <f ca="1">INDIRECT(CONCATENATE("'",$A12,"'!",ADDRESS(9,COLUMN('Route Summary'!O$5))))</f>
        <v>476005.90156164952</v>
      </c>
      <c r="Q12" s="6">
        <f t="shared" ca="1" si="4"/>
        <v>0.50659411762100426</v>
      </c>
      <c r="R12" s="6">
        <f t="shared" ca="1" si="4"/>
        <v>0.37997863834756407</v>
      </c>
      <c r="S12" s="6">
        <f t="shared" ca="1" si="4"/>
        <v>0.51775235315471191</v>
      </c>
      <c r="T12" s="6">
        <f t="shared" ca="1" si="4"/>
        <v>0.4231539964450568</v>
      </c>
      <c r="U12" s="6">
        <f t="shared" ca="1" si="4"/>
        <v>0.29821047197045503</v>
      </c>
      <c r="V12" s="6">
        <f t="shared" ca="1" si="4"/>
        <v>0.29462958818266194</v>
      </c>
      <c r="W12" s="6">
        <f t="shared" ca="1" si="4"/>
        <v>0.38496677336270002</v>
      </c>
      <c r="X12" s="6">
        <f t="shared" ca="1" si="4"/>
        <v>0.38182124292089581</v>
      </c>
      <c r="Y12" s="6">
        <f t="shared" ca="1" si="4"/>
        <v>0.35892463765355243</v>
      </c>
      <c r="Z12" s="6">
        <f t="shared" ca="1" si="4"/>
        <v>0.35137993188017091</v>
      </c>
      <c r="AA12" s="6">
        <f t="shared" ca="1" si="4"/>
        <v>0.34307863475094869</v>
      </c>
      <c r="AB12" s="6">
        <f t="shared" ca="1" si="4"/>
        <v>0.33423142951263496</v>
      </c>
      <c r="AC12" s="6">
        <f t="shared" ca="1" si="4"/>
        <v>0.3251044959702678</v>
      </c>
      <c r="AD12" s="6">
        <f t="shared" ca="1" si="2"/>
        <v>0.35405172878851499</v>
      </c>
    </row>
    <row r="13" spans="1:30" x14ac:dyDescent="0.15">
      <c r="A13" t="s">
        <v>447</v>
      </c>
      <c r="B13" s="19">
        <f ca="1">INDIRECT(CONCATENATE("'",$A13,"'!",ADDRESS(9,COLUMN('Route Summary'!B$5))))</f>
        <v>7042.8666575333727</v>
      </c>
      <c r="C13" s="19">
        <f ca="1">INDIRECT(CONCATENATE("'",$A13,"'!",ADDRESS(9,COLUMN('Route Summary'!C$5))))</f>
        <v>9685.3272473439483</v>
      </c>
      <c r="D13" s="19">
        <f ca="1">INDIRECT(CONCATENATE("'",$A13,"'!",ADDRESS(9,COLUMN('Route Summary'!D$5))))</f>
        <v>14502.637669490428</v>
      </c>
      <c r="E13" s="19">
        <f ca="1">INDIRECT(CONCATENATE("'",$A13,"'!",ADDRESS(9,COLUMN('Route Summary'!E$5))))</f>
        <v>22920.957798697324</v>
      </c>
      <c r="F13" s="19">
        <f ca="1">INDIRECT(CONCATENATE("'",$A13,"'!",ADDRESS(9,COLUMN('Route Summary'!F$5))))</f>
        <v>32291.737263953069</v>
      </c>
      <c r="G13" s="19">
        <f ca="1">INDIRECT(CONCATENATE("'",$A13,"'!",ADDRESS(9,COLUMN('Route Summary'!G$5))))</f>
        <v>40808.255047895167</v>
      </c>
      <c r="H13" s="19">
        <f ca="1">INDIRECT(CONCATENATE("'",$A13,"'!",ADDRESS(9,COLUMN('Route Summary'!H$5))))</f>
        <v>48411.607949907338</v>
      </c>
      <c r="I13" s="19">
        <f ca="1">INDIRECT(CONCATENATE("'",$A13,"'!",ADDRESS(9,COLUMN('Route Summary'!I$5))))</f>
        <v>64789.297975178975</v>
      </c>
      <c r="J13" s="19">
        <f ca="1">INDIRECT(CONCATENATE("'",$A13,"'!",ADDRESS(9,COLUMN('Route Summary'!J$5))))</f>
        <v>86605.93955451576</v>
      </c>
      <c r="K13" s="19">
        <f ca="1">INDIRECT(CONCATENATE("'",$A13,"'!",ADDRESS(9,COLUMN('Route Summary'!K$5))))</f>
        <v>115341.69976227045</v>
      </c>
      <c r="L13" s="19">
        <f ca="1">INDIRECT(CONCATENATE("'",$A13,"'!",ADDRESS(9,COLUMN('Route Summary'!L$5))))</f>
        <v>153000.2487100783</v>
      </c>
      <c r="M13" s="19">
        <f ca="1">INDIRECT(CONCATENATE("'",$A13,"'!",ADDRESS(9,COLUMN('Route Summary'!M$5))))</f>
        <v>201960.89849988979</v>
      </c>
      <c r="N13" s="19">
        <f ca="1">INDIRECT(CONCATENATE("'",$A13,"'!",ADDRESS(9,COLUMN('Route Summary'!N$5))))</f>
        <v>265284.89912466594</v>
      </c>
      <c r="O13" s="19">
        <f ca="1">INDIRECT(CONCATENATE("'",$A13,"'!",ADDRESS(9,COLUMN('Route Summary'!O$5))))</f>
        <v>346537.19870605628</v>
      </c>
      <c r="Q13" s="6">
        <f t="shared" ca="1" si="4"/>
        <v>0.37519673711046031</v>
      </c>
      <c r="R13" s="6">
        <f t="shared" ca="1" si="4"/>
        <v>0.49738230821963736</v>
      </c>
      <c r="S13" s="6">
        <f t="shared" ca="1" si="4"/>
        <v>0.58046821006338267</v>
      </c>
      <c r="T13" s="6">
        <f t="shared" ca="1" si="4"/>
        <v>0.40883018709577312</v>
      </c>
      <c r="U13" s="6">
        <f t="shared" ca="1" si="4"/>
        <v>0.26373674833063254</v>
      </c>
      <c r="V13" s="6">
        <f t="shared" ca="1" si="4"/>
        <v>0.18631899092691895</v>
      </c>
      <c r="W13" s="6">
        <f t="shared" ca="1" si="4"/>
        <v>0.33830088936971547</v>
      </c>
      <c r="X13" s="6">
        <f t="shared" ca="1" si="4"/>
        <v>0.33673218048596265</v>
      </c>
      <c r="Y13" s="6">
        <f t="shared" ca="1" si="4"/>
        <v>0.3317989546163449</v>
      </c>
      <c r="Z13" s="6">
        <f t="shared" ca="1" si="4"/>
        <v>0.32649552612303689</v>
      </c>
      <c r="AA13" s="6">
        <f t="shared" ca="1" si="4"/>
        <v>0.3200037268082323</v>
      </c>
      <c r="AB13" s="6">
        <f t="shared" ca="1" si="4"/>
        <v>0.31354584523603068</v>
      </c>
      <c r="AC13" s="6">
        <f t="shared" ca="1" si="4"/>
        <v>0.30628316896095642</v>
      </c>
      <c r="AD13" s="6">
        <f t="shared" ca="1" si="2"/>
        <v>0.32469023867013314</v>
      </c>
    </row>
    <row r="14" spans="1:30" x14ac:dyDescent="0.15">
      <c r="A14" t="s">
        <v>255</v>
      </c>
      <c r="B14" s="19">
        <f ca="1">INDIRECT(CONCATENATE("'",$A14,"'!",ADDRESS(9,COLUMN('Route Summary'!B$5))))</f>
        <v>2945.9422141487248</v>
      </c>
      <c r="C14" s="19">
        <f ca="1">INDIRECT(CONCATENATE("'",$A14,"'!",ADDRESS(9,COLUMN('Route Summary'!C$5))))</f>
        <v>4892.1533468761818</v>
      </c>
      <c r="D14" s="19">
        <f ca="1">INDIRECT(CONCATENATE("'",$A14,"'!",ADDRESS(9,COLUMN('Route Summary'!D$5))))</f>
        <v>6494.8009933361109</v>
      </c>
      <c r="E14" s="19">
        <f ca="1">INDIRECT(CONCATENATE("'",$A14,"'!",ADDRESS(9,COLUMN('Route Summary'!E$5))))</f>
        <v>10886.177297748442</v>
      </c>
      <c r="F14" s="19">
        <f ca="1">INDIRECT(CONCATENATE("'",$A14,"'!",ADDRESS(9,COLUMN('Route Summary'!F$5))))</f>
        <v>15451.738057771121</v>
      </c>
      <c r="G14" s="19">
        <f ca="1">INDIRECT(CONCATENATE("'",$A14,"'!",ADDRESS(9,COLUMN('Route Summary'!G$5))))</f>
        <v>22759.76353561012</v>
      </c>
      <c r="H14" s="19">
        <f ca="1">INDIRECT(CONCATENATE("'",$A14,"'!",ADDRESS(9,COLUMN('Route Summary'!H$5))))</f>
        <v>30942.052218297325</v>
      </c>
      <c r="I14" s="19">
        <f ca="1">INDIRECT(CONCATENATE("'",$A14,"'!",ADDRESS(9,COLUMN('Route Summary'!I$5))))</f>
        <v>44063.431611558299</v>
      </c>
      <c r="J14" s="19">
        <f ca="1">INDIRECT(CONCATENATE("'",$A14,"'!",ADDRESS(9,COLUMN('Route Summary'!J$5))))</f>
        <v>62555.988463916881</v>
      </c>
      <c r="K14" s="19">
        <f ca="1">INDIRECT(CONCATENATE("'",$A14,"'!",ADDRESS(9,COLUMN('Route Summary'!K$5))))</f>
        <v>88331.268084174793</v>
      </c>
      <c r="L14" s="19">
        <f ca="1">INDIRECT(CONCATENATE("'",$A14,"'!",ADDRESS(9,COLUMN('Route Summary'!L$5))))</f>
        <v>123750.75142968154</v>
      </c>
      <c r="M14" s="19">
        <f ca="1">INDIRECT(CONCATENATE("'",$A14,"'!",ADDRESS(9,COLUMN('Route Summary'!M$5))))</f>
        <v>172189.98485732853</v>
      </c>
      <c r="N14" s="19">
        <f ca="1">INDIRECT(CONCATENATE("'",$A14,"'!",ADDRESS(9,COLUMN('Route Summary'!N$5))))</f>
        <v>235944.03607702712</v>
      </c>
      <c r="O14" s="19">
        <f ca="1">INDIRECT(CONCATENATE("'",$A14,"'!",ADDRESS(9,COLUMN('Route Summary'!O$5))))</f>
        <v>319892.74613678019</v>
      </c>
      <c r="Q14" s="6">
        <f t="shared" ca="1" si="0"/>
        <v>0.66064131311884688</v>
      </c>
      <c r="R14" s="6">
        <f t="shared" ca="1" si="0"/>
        <v>0.32759554593342388</v>
      </c>
      <c r="S14" s="6">
        <f t="shared" ca="1" si="0"/>
        <v>0.67613716092579801</v>
      </c>
      <c r="T14" s="6">
        <f t="shared" ca="1" si="0"/>
        <v>0.41939063044352243</v>
      </c>
      <c r="U14" s="6">
        <f t="shared" ca="1" si="3"/>
        <v>0.47295815205484826</v>
      </c>
      <c r="V14" s="6">
        <f t="shared" ca="1" si="1"/>
        <v>0.35950675277821431</v>
      </c>
      <c r="W14" s="6">
        <f t="shared" ca="1" si="1"/>
        <v>0.42406299687846016</v>
      </c>
      <c r="X14" s="6">
        <f t="shared" ca="1" si="1"/>
        <v>0.41968036024474742</v>
      </c>
      <c r="Y14" s="6">
        <f t="shared" ca="1" si="1"/>
        <v>0.41203536628832005</v>
      </c>
      <c r="Z14" s="6">
        <f t="shared" ca="1" si="1"/>
        <v>0.40098465824982776</v>
      </c>
      <c r="AA14" s="6">
        <f t="shared" ca="1" si="1"/>
        <v>0.39142577211073704</v>
      </c>
      <c r="AB14" s="6">
        <f t="shared" ca="1" si="1"/>
        <v>0.37025411943977637</v>
      </c>
      <c r="AC14" s="6">
        <f t="shared" ca="1" si="1"/>
        <v>0.35579924568361143</v>
      </c>
      <c r="AD14" s="6">
        <f t="shared" ca="1" si="2"/>
        <v>0.39611818019008282</v>
      </c>
    </row>
    <row r="15" spans="1:30" x14ac:dyDescent="0.15">
      <c r="I15" s="20"/>
      <c r="J15" s="20"/>
      <c r="K15" s="20"/>
      <c r="L15" s="20"/>
      <c r="M15" s="20"/>
      <c r="N15" s="20"/>
      <c r="O15" s="20"/>
    </row>
    <row r="16" spans="1:30" x14ac:dyDescent="0.15">
      <c r="A16" s="1" t="s">
        <v>411</v>
      </c>
      <c r="B16" s="1"/>
      <c r="C16" s="1"/>
      <c r="D16" s="1"/>
      <c r="E16" s="1"/>
      <c r="G16" s="18"/>
      <c r="H16" s="18"/>
      <c r="I16" s="20"/>
      <c r="J16" s="20"/>
      <c r="K16" s="20"/>
      <c r="L16" s="20"/>
      <c r="M16" s="20"/>
      <c r="N16" s="20"/>
      <c r="O16" s="20"/>
      <c r="V16" s="18"/>
      <c r="W16" s="18"/>
      <c r="X16" s="18"/>
      <c r="Y16" s="18"/>
      <c r="Z16" s="18"/>
      <c r="AA16" s="18"/>
      <c r="AB16" s="18"/>
      <c r="AC16" s="18"/>
      <c r="AD16" s="18"/>
    </row>
    <row r="17" spans="1:30" x14ac:dyDescent="0.15">
      <c r="A17" s="21"/>
      <c r="B17" s="21">
        <v>2017</v>
      </c>
      <c r="C17" s="21">
        <v>2018</v>
      </c>
      <c r="D17" s="21">
        <v>2019</v>
      </c>
      <c r="E17" s="21">
        <v>2020</v>
      </c>
      <c r="F17" s="21">
        <v>2021</v>
      </c>
      <c r="G17" s="21">
        <v>2022</v>
      </c>
      <c r="H17" s="21">
        <v>2023</v>
      </c>
      <c r="I17" s="27">
        <v>2024</v>
      </c>
      <c r="J17" s="27">
        <v>2025</v>
      </c>
      <c r="K17" s="27">
        <v>2026</v>
      </c>
      <c r="L17" s="27">
        <v>2027</v>
      </c>
      <c r="M17" s="27">
        <v>2028</v>
      </c>
      <c r="N17" s="27">
        <v>2029</v>
      </c>
      <c r="O17" s="27">
        <v>2030</v>
      </c>
      <c r="P17" s="1"/>
      <c r="Q17" s="22">
        <v>2018</v>
      </c>
      <c r="R17" s="22">
        <v>2019</v>
      </c>
      <c r="S17" s="22">
        <v>2020</v>
      </c>
      <c r="T17" s="22">
        <v>2021</v>
      </c>
      <c r="U17" s="22">
        <v>2022</v>
      </c>
      <c r="V17" s="22">
        <v>2023</v>
      </c>
      <c r="W17" s="22">
        <v>2024</v>
      </c>
      <c r="X17" s="22">
        <v>2025</v>
      </c>
      <c r="Y17" s="22">
        <v>2026</v>
      </c>
      <c r="Z17" s="22">
        <v>2027</v>
      </c>
      <c r="AA17" s="22">
        <v>2028</v>
      </c>
      <c r="AB17" s="22">
        <v>2029</v>
      </c>
      <c r="AC17" s="22">
        <v>2030</v>
      </c>
      <c r="AD17" s="22" t="s">
        <v>524</v>
      </c>
    </row>
    <row r="18" spans="1:30" x14ac:dyDescent="0.15">
      <c r="A18" t="s">
        <v>109</v>
      </c>
      <c r="B18" s="19">
        <f ca="1">INDIRECT(CONCATENATE("'",$A18,"'!",ADDRESS(12,COLUMN('Route Summary'!B$5))))</f>
        <v>103616.47182845838</v>
      </c>
      <c r="C18" s="19">
        <f ca="1">INDIRECT(CONCATENATE("'",$A18,"'!",ADDRESS(12,COLUMN('Route Summary'!C$5))))</f>
        <v>167324.65809484993</v>
      </c>
      <c r="D18" s="19">
        <f ca="1">INDIRECT(CONCATENATE("'",$A18,"'!",ADDRESS(12,COLUMN('Route Summary'!D$5))))</f>
        <v>266119.07389697689</v>
      </c>
      <c r="E18" s="19">
        <f ca="1">INDIRECT(CONCATENATE("'",$A18,"'!",ADDRESS(12,COLUMN('Route Summary'!E$5))))</f>
        <v>368537.47567290184</v>
      </c>
      <c r="F18" s="19">
        <f ca="1">INDIRECT(CONCATENATE("'",$A18,"'!",ADDRESS(12,COLUMN('Route Summary'!F$5))))</f>
        <v>460209.50078462722</v>
      </c>
      <c r="G18" s="19">
        <f ca="1">INDIRECT(CONCATENATE("'",$A18,"'!",ADDRESS(12,COLUMN('Route Summary'!G$5))))</f>
        <v>575942.61988186871</v>
      </c>
      <c r="H18" s="19">
        <f ca="1">INDIRECT(CONCATENATE("'",$A18,"'!",ADDRESS(12,COLUMN('Route Summary'!H$5))))</f>
        <v>730262.63378240762</v>
      </c>
      <c r="I18" s="19">
        <f ca="1">INDIRECT(CONCATENATE("'",$A18,"'!",ADDRESS(12,COLUMN('Route Summary'!I$5))))</f>
        <v>931118.79974642489</v>
      </c>
      <c r="J18" s="19">
        <f ca="1">INDIRECT(CONCATENATE("'",$A18,"'!",ADDRESS(12,COLUMN('Route Summary'!J$5))))</f>
        <v>1183321.7049411051</v>
      </c>
      <c r="K18" s="19">
        <f ca="1">INDIRECT(CONCATENATE("'",$A18,"'!",ADDRESS(12,COLUMN('Route Summary'!K$5))))</f>
        <v>1501654.7954929336</v>
      </c>
      <c r="L18" s="19">
        <f ca="1">INDIRECT(CONCATENATE("'",$A18,"'!",ADDRESS(12,COLUMN('Route Summary'!L$5))))</f>
        <v>1902707.2071029278</v>
      </c>
      <c r="M18" s="19">
        <f ca="1">INDIRECT(CONCATENATE("'",$A18,"'!",ADDRESS(12,COLUMN('Route Summary'!M$5))))</f>
        <v>2406932.1470150216</v>
      </c>
      <c r="N18" s="19">
        <f ca="1">INDIRECT(CONCATENATE("'",$A18,"'!",ADDRESS(12,COLUMN('Route Summary'!N$5))))</f>
        <v>3039338.6161173251</v>
      </c>
      <c r="O18" s="19">
        <f ca="1">INDIRECT(CONCATENATE("'",$A18,"'!",ADDRESS(12,COLUMN('Route Summary'!O$5))))</f>
        <v>3827789.5576226749</v>
      </c>
      <c r="P18" s="19"/>
      <c r="Q18" s="6">
        <f t="shared" ref="Q18:Q26" ca="1" si="5">C18/B18-1</f>
        <v>0.61484612573822495</v>
      </c>
      <c r="R18" s="6">
        <f t="shared" ref="R18:R26" ca="1" si="6">D18/C18-1</f>
        <v>0.59043548588113159</v>
      </c>
      <c r="S18" s="6">
        <f t="shared" ref="S18:S26" ca="1" si="7">E18/D18-1</f>
        <v>0.38485930480719444</v>
      </c>
      <c r="T18" s="6">
        <f t="shared" ref="T18:T26" ca="1" si="8">F18/E18-1</f>
        <v>0.24874546325131286</v>
      </c>
      <c r="U18" s="6">
        <f ca="1">G18/F18-1</f>
        <v>0.25147920436219606</v>
      </c>
      <c r="V18" s="6">
        <f t="shared" ref="V18:AC26" ca="1" si="9">H18/G18-1</f>
        <v>0.26794338285329777</v>
      </c>
      <c r="W18" s="6">
        <f t="shared" ca="1" si="9"/>
        <v>0.27504647872188026</v>
      </c>
      <c r="X18" s="6">
        <f t="shared" ca="1" si="9"/>
        <v>0.27086007205886475</v>
      </c>
      <c r="Y18" s="6">
        <f t="shared" ca="1" si="9"/>
        <v>0.26901652291392075</v>
      </c>
      <c r="Z18" s="6">
        <f t="shared" ca="1" si="9"/>
        <v>0.26707363956996844</v>
      </c>
      <c r="AA18" s="6">
        <f t="shared" ca="1" si="9"/>
        <v>0.2650039575347114</v>
      </c>
      <c r="AB18" s="6">
        <f t="shared" ca="1" si="9"/>
        <v>0.26274378772438101</v>
      </c>
      <c r="AC18" s="6">
        <f t="shared" ca="1" si="9"/>
        <v>0.25941530085666309</v>
      </c>
      <c r="AD18" s="6">
        <f ca="1">(O18/H18)^(1/($O$5-$H$5))-1</f>
        <v>0.26701361587895556</v>
      </c>
    </row>
    <row r="19" spans="1:30" x14ac:dyDescent="0.15">
      <c r="A19" t="s">
        <v>110</v>
      </c>
      <c r="B19" s="19">
        <f ca="1">INDIRECT(CONCATENATE("'",$A19,"'!",ADDRESS(12,COLUMN('Route Summary'!B$5))))</f>
        <v>56078.249017459872</v>
      </c>
      <c r="C19" s="19">
        <f ca="1">INDIRECT(CONCATENATE("'",$A19,"'!",ADDRESS(12,COLUMN('Route Summary'!C$5))))</f>
        <v>75552.52586834156</v>
      </c>
      <c r="D19" s="19">
        <f ca="1">INDIRECT(CONCATENATE("'",$A19,"'!",ADDRESS(12,COLUMN('Route Summary'!D$5))))</f>
        <v>99953.744879597114</v>
      </c>
      <c r="E19" s="19">
        <f ca="1">INDIRECT(CONCATENATE("'",$A19,"'!",ADDRESS(12,COLUMN('Route Summary'!E$5))))</f>
        <v>135003.9957649007</v>
      </c>
      <c r="F19" s="19">
        <f ca="1">INDIRECT(CONCATENATE("'",$A19,"'!",ADDRESS(12,COLUMN('Route Summary'!F$5))))</f>
        <v>191767.69110077168</v>
      </c>
      <c r="G19" s="19">
        <f ca="1">INDIRECT(CONCATENATE("'",$A19,"'!",ADDRESS(12,COLUMN('Route Summary'!G$5))))</f>
        <v>253132.88692379746</v>
      </c>
      <c r="H19" s="19">
        <f ca="1">INDIRECT(CONCATENATE("'",$A19,"'!",ADDRESS(12,COLUMN('Route Summary'!H$5))))</f>
        <v>321920.59598784876</v>
      </c>
      <c r="I19" s="19">
        <f ca="1">INDIRECT(CONCATENATE("'",$A19,"'!",ADDRESS(12,COLUMN('Route Summary'!I$5))))</f>
        <v>419857.48408241925</v>
      </c>
      <c r="J19" s="19">
        <f ca="1">INDIRECT(CONCATENATE("'",$A19,"'!",ADDRESS(12,COLUMN('Route Summary'!J$5))))</f>
        <v>551982.28331122722</v>
      </c>
      <c r="K19" s="19">
        <f ca="1">INDIRECT(CONCATENATE("'",$A19,"'!",ADDRESS(12,COLUMN('Route Summary'!K$5))))</f>
        <v>721266.21961478237</v>
      </c>
      <c r="L19" s="19">
        <f ca="1">INDIRECT(CONCATENATE("'",$A19,"'!",ADDRESS(12,COLUMN('Route Summary'!L$5))))</f>
        <v>937085.08311980893</v>
      </c>
      <c r="M19" s="19">
        <f ca="1">INDIRECT(CONCATENATE("'",$A19,"'!",ADDRESS(12,COLUMN('Route Summary'!M$5))))</f>
        <v>1215078.2575708232</v>
      </c>
      <c r="N19" s="19">
        <f ca="1">INDIRECT(CONCATENATE("'",$A19,"'!",ADDRESS(12,COLUMN('Route Summary'!N$5))))</f>
        <v>1564305.5155655856</v>
      </c>
      <c r="O19" s="19">
        <f ca="1">INDIRECT(CONCATENATE("'",$A19,"'!",ADDRESS(12,COLUMN('Route Summary'!O$5))))</f>
        <v>2002284.7347183414</v>
      </c>
      <c r="Q19" s="6">
        <f t="shared" ca="1" si="5"/>
        <v>0.34726970246197242</v>
      </c>
      <c r="R19" s="6">
        <f t="shared" ca="1" si="6"/>
        <v>0.32297026116343641</v>
      </c>
      <c r="S19" s="6">
        <f t="shared" ca="1" si="7"/>
        <v>0.35066470923650361</v>
      </c>
      <c r="T19" s="6">
        <f t="shared" ca="1" si="8"/>
        <v>0.42045937243754383</v>
      </c>
      <c r="U19" s="6">
        <f t="shared" ref="U19:U26" ca="1" si="10">G19/F19-1</f>
        <v>0.31999757347435076</v>
      </c>
      <c r="V19" s="6">
        <f t="shared" ca="1" si="9"/>
        <v>0.2717454452481276</v>
      </c>
      <c r="W19" s="6">
        <f t="shared" ca="1" si="9"/>
        <v>0.30422684759898755</v>
      </c>
      <c r="X19" s="6">
        <f t="shared" ca="1" si="9"/>
        <v>0.31468963693135321</v>
      </c>
      <c r="Y19" s="6">
        <f t="shared" ca="1" si="9"/>
        <v>0.30668364080103427</v>
      </c>
      <c r="Z19" s="6">
        <f t="shared" ca="1" si="9"/>
        <v>0.29922219790120241</v>
      </c>
      <c r="AA19" s="6">
        <f t="shared" ca="1" si="9"/>
        <v>0.29665734676460764</v>
      </c>
      <c r="AB19" s="6">
        <f t="shared" ca="1" si="9"/>
        <v>0.28741132994424179</v>
      </c>
      <c r="AC19" s="6">
        <f t="shared" ca="1" si="9"/>
        <v>0.27998317131446115</v>
      </c>
      <c r="AD19" s="6">
        <f t="shared" ref="AD19:AD26" ca="1" si="11">(O19/H19)^(1/($O$5-$H$5))-1</f>
        <v>0.29836477591431132</v>
      </c>
    </row>
    <row r="20" spans="1:30" x14ac:dyDescent="0.15">
      <c r="A20" s="18" t="s">
        <v>314</v>
      </c>
      <c r="B20" s="19">
        <f ca="1">INDIRECT(CONCATENATE("'",$A20,"'!",ADDRESS(12,COLUMN('Route Summary'!B$5))))</f>
        <v>43461.891596117981</v>
      </c>
      <c r="C20" s="19">
        <f ca="1">INDIRECT(CONCATENATE("'",$A20,"'!",ADDRESS(12,COLUMN('Route Summary'!C$5))))</f>
        <v>51133.973101629796</v>
      </c>
      <c r="D20" s="19">
        <f ca="1">INDIRECT(CONCATENATE("'",$A20,"'!",ADDRESS(12,COLUMN('Route Summary'!D$5))))</f>
        <v>66560.612332449207</v>
      </c>
      <c r="E20" s="19">
        <f ca="1">INDIRECT(CONCATENATE("'",$A20,"'!",ADDRESS(12,COLUMN('Route Summary'!E$5))))</f>
        <v>87059.766983646099</v>
      </c>
      <c r="F20" s="19">
        <f ca="1">INDIRECT(CONCATENATE("'",$A20,"'!",ADDRESS(12,COLUMN('Route Summary'!F$5))))</f>
        <v>110141.20017164355</v>
      </c>
      <c r="G20" s="19">
        <f ca="1">INDIRECT(CONCATENATE("'",$A20,"'!",ADDRESS(12,COLUMN('Route Summary'!G$5))))</f>
        <v>147417.59617821395</v>
      </c>
      <c r="H20" s="19">
        <f ca="1">INDIRECT(CONCATENATE("'",$A20,"'!",ADDRESS(12,COLUMN('Route Summary'!H$5))))</f>
        <v>185437.35067356183</v>
      </c>
      <c r="I20" s="19">
        <f ca="1">INDIRECT(CONCATENATE("'",$A20,"'!",ADDRESS(12,COLUMN('Route Summary'!I$5))))</f>
        <v>247038.45272610564</v>
      </c>
      <c r="J20" s="19">
        <f ca="1">INDIRECT(CONCATENATE("'",$A20,"'!",ADDRESS(12,COLUMN('Route Summary'!J$5))))</f>
        <v>327645.73247980984</v>
      </c>
      <c r="K20" s="19">
        <f ca="1">INDIRECT(CONCATENATE("'",$A20,"'!",ADDRESS(12,COLUMN('Route Summary'!K$5))))</f>
        <v>427057.45204277319</v>
      </c>
      <c r="L20" s="19">
        <f ca="1">INDIRECT(CONCATENATE("'",$A20,"'!",ADDRESS(12,COLUMN('Route Summary'!L$5))))</f>
        <v>553786.40592574503</v>
      </c>
      <c r="M20" s="19">
        <f ca="1">INDIRECT(CONCATENATE("'",$A20,"'!",ADDRESS(12,COLUMN('Route Summary'!M$5))))</f>
        <v>714166.39271054952</v>
      </c>
      <c r="N20" s="19">
        <f ca="1">INDIRECT(CONCATENATE("'",$A20,"'!",ADDRESS(12,COLUMN('Route Summary'!N$5))))</f>
        <v>922449.68371048931</v>
      </c>
      <c r="O20" s="19">
        <f ca="1">INDIRECT(CONCATENATE("'",$A20,"'!",ADDRESS(12,COLUMN('Route Summary'!O$5))))</f>
        <v>1185760.8990111328</v>
      </c>
      <c r="Q20" s="6">
        <f t="shared" ca="1" si="5"/>
        <v>0.17652433485424002</v>
      </c>
      <c r="R20" s="6">
        <f t="shared" ca="1" si="6"/>
        <v>0.30169060401699399</v>
      </c>
      <c r="S20" s="6">
        <f t="shared" ca="1" si="7"/>
        <v>0.30797725460832748</v>
      </c>
      <c r="T20" s="6">
        <f t="shared" ca="1" si="8"/>
        <v>0.26512169728565005</v>
      </c>
      <c r="U20" s="6">
        <f t="shared" ca="1" si="10"/>
        <v>0.33844189048674833</v>
      </c>
      <c r="V20" s="6">
        <f t="shared" ca="1" si="9"/>
        <v>0.2579051312801599</v>
      </c>
      <c r="W20" s="6">
        <f t="shared" ca="1" si="9"/>
        <v>0.3321936051652532</v>
      </c>
      <c r="X20" s="6">
        <f t="shared" ca="1" si="9"/>
        <v>0.3262944649474242</v>
      </c>
      <c r="Y20" s="6">
        <f t="shared" ca="1" si="9"/>
        <v>0.30341222151913505</v>
      </c>
      <c r="Z20" s="6">
        <f t="shared" ca="1" si="9"/>
        <v>0.29674919212106143</v>
      </c>
      <c r="AA20" s="6">
        <f t="shared" ca="1" si="9"/>
        <v>0.28960621833376887</v>
      </c>
      <c r="AB20" s="6">
        <f t="shared" ca="1" si="9"/>
        <v>0.29164532681161415</v>
      </c>
      <c r="AC20" s="6">
        <f t="shared" ca="1" si="9"/>
        <v>0.28544778100144441</v>
      </c>
      <c r="AD20" s="6">
        <f t="shared" ca="1" si="11"/>
        <v>0.30350971722847619</v>
      </c>
    </row>
    <row r="21" spans="1:30" x14ac:dyDescent="0.15">
      <c r="A21" t="s">
        <v>111</v>
      </c>
      <c r="B21" s="19">
        <f ca="1">INDIRECT(CONCATENATE("'",$A21,"'!",ADDRESS(12,COLUMN('Route Summary'!B$5))))</f>
        <v>60876.621403560232</v>
      </c>
      <c r="C21" s="19">
        <f ca="1">INDIRECT(CONCATENATE("'",$A21,"'!",ADDRESS(12,COLUMN('Route Summary'!C$5))))</f>
        <v>83742.847959966995</v>
      </c>
      <c r="D21" s="19">
        <f ca="1">INDIRECT(CONCATENATE("'",$A21,"'!",ADDRESS(12,COLUMN('Route Summary'!D$5))))</f>
        <v>112860.85427797481</v>
      </c>
      <c r="E21" s="19">
        <f ca="1">INDIRECT(CONCATENATE("'",$A21,"'!",ADDRESS(12,COLUMN('Route Summary'!E$5))))</f>
        <v>159457.69315423488</v>
      </c>
      <c r="F21" s="19">
        <f ca="1">INDIRECT(CONCATENATE("'",$A21,"'!",ADDRESS(12,COLUMN('Route Summary'!F$5))))</f>
        <v>226123.58787521464</v>
      </c>
      <c r="G21" s="19">
        <f ca="1">INDIRECT(CONCATENATE("'",$A21,"'!",ADDRESS(12,COLUMN('Route Summary'!G$5))))</f>
        <v>316106.39361041971</v>
      </c>
      <c r="H21" s="19">
        <f ca="1">INDIRECT(CONCATENATE("'",$A21,"'!",ADDRESS(12,COLUMN('Route Summary'!H$5))))</f>
        <v>410740.44098862098</v>
      </c>
      <c r="I21" s="19">
        <f ca="1">INDIRECT(CONCATENATE("'",$A21,"'!",ADDRESS(12,COLUMN('Route Summary'!I$5))))</f>
        <v>535148.99738263909</v>
      </c>
      <c r="J21" s="19">
        <f ca="1">INDIRECT(CONCATENATE("'",$A21,"'!",ADDRESS(12,COLUMN('Route Summary'!J$5))))</f>
        <v>691521.66107549018</v>
      </c>
      <c r="K21" s="19">
        <f ca="1">INDIRECT(CONCATENATE("'",$A21,"'!",ADDRESS(12,COLUMN('Route Summary'!K$5))))</f>
        <v>895686.20528610901</v>
      </c>
      <c r="L21" s="19">
        <f ca="1">INDIRECT(CONCATENATE("'",$A21,"'!",ADDRESS(12,COLUMN('Route Summary'!L$5))))</f>
        <v>1152687.5529483017</v>
      </c>
      <c r="M21" s="19">
        <f ca="1">INDIRECT(CONCATENATE("'",$A21,"'!",ADDRESS(12,COLUMN('Route Summary'!M$5))))</f>
        <v>1511420.2282354969</v>
      </c>
      <c r="N21" s="19">
        <f ca="1">INDIRECT(CONCATENATE("'",$A21,"'!",ADDRESS(12,COLUMN('Route Summary'!N$5))))</f>
        <v>1930453.7970964224</v>
      </c>
      <c r="O21" s="19">
        <f ca="1">INDIRECT(CONCATENATE("'",$A21,"'!",ADDRESS(12,COLUMN('Route Summary'!O$5))))</f>
        <v>2495562.451265234</v>
      </c>
      <c r="Q21" s="6">
        <f t="shared" ca="1" si="5"/>
        <v>0.37561589374060578</v>
      </c>
      <c r="R21" s="6">
        <f t="shared" ca="1" si="6"/>
        <v>0.34770738071778484</v>
      </c>
      <c r="S21" s="6">
        <f t="shared" ca="1" si="7"/>
        <v>0.41286980480842961</v>
      </c>
      <c r="T21" s="6">
        <f t="shared" ca="1" si="8"/>
        <v>0.41807888601835863</v>
      </c>
      <c r="U21" s="6">
        <f t="shared" ca="1" si="10"/>
        <v>0.39793639655524005</v>
      </c>
      <c r="V21" s="6">
        <f t="shared" ca="1" si="9"/>
        <v>0.29937403763756665</v>
      </c>
      <c r="W21" s="6">
        <f t="shared" ca="1" si="9"/>
        <v>0.30288850081227991</v>
      </c>
      <c r="X21" s="6">
        <f t="shared" ca="1" si="9"/>
        <v>0.29220397395427122</v>
      </c>
      <c r="Y21" s="6">
        <f t="shared" ca="1" si="9"/>
        <v>0.29523955025948379</v>
      </c>
      <c r="Z21" s="6">
        <f t="shared" ca="1" si="9"/>
        <v>0.28693234990718519</v>
      </c>
      <c r="AA21" s="6">
        <f t="shared" ca="1" si="9"/>
        <v>0.31121414850853735</v>
      </c>
      <c r="AB21" s="6">
        <f t="shared" ca="1" si="9"/>
        <v>0.2772449124557006</v>
      </c>
      <c r="AC21" s="6">
        <f t="shared" ca="1" si="9"/>
        <v>0.29273358161629481</v>
      </c>
      <c r="AD21" s="6">
        <f t="shared" ca="1" si="11"/>
        <v>0.29402598323407259</v>
      </c>
    </row>
    <row r="22" spans="1:30" x14ac:dyDescent="0.15">
      <c r="A22" t="s">
        <v>254</v>
      </c>
      <c r="B22" s="19">
        <f ca="1">INDIRECT(CONCATENATE("'",$A22,"'!",ADDRESS(12,COLUMN('Route Summary'!B$5))))</f>
        <v>16937.641129177777</v>
      </c>
      <c r="C22" s="19">
        <f ca="1">INDIRECT(CONCATENATE("'",$A22,"'!",ADDRESS(12,COLUMN('Route Summary'!C$5))))</f>
        <v>21073.171816697362</v>
      </c>
      <c r="D22" s="19">
        <f ca="1">INDIRECT(CONCATENATE("'",$A22,"'!",ADDRESS(12,COLUMN('Route Summary'!D$5))))</f>
        <v>26844.145397705488</v>
      </c>
      <c r="E22" s="19">
        <f ca="1">INDIRECT(CONCATENATE("'",$A22,"'!",ADDRESS(12,COLUMN('Route Summary'!E$5))))</f>
        <v>38415.889333769752</v>
      </c>
      <c r="F22" s="19">
        <f ca="1">INDIRECT(CONCATENATE("'",$A22,"'!",ADDRESS(12,COLUMN('Route Summary'!F$5))))</f>
        <v>52008.479287726099</v>
      </c>
      <c r="G22" s="19">
        <f ca="1">INDIRECT(CONCATENATE("'",$A22,"'!",ADDRESS(12,COLUMN('Route Summary'!G$5))))</f>
        <v>69708.577535210483</v>
      </c>
      <c r="H22" s="19">
        <f ca="1">INDIRECT(CONCATENATE("'",$A22,"'!",ADDRESS(12,COLUMN('Route Summary'!H$5))))</f>
        <v>89911.020037859387</v>
      </c>
      <c r="I22" s="19">
        <f ca="1">INDIRECT(CONCATENATE("'",$A22,"'!",ADDRESS(12,COLUMN('Route Summary'!I$5))))</f>
        <v>115129.08205580666</v>
      </c>
      <c r="J22" s="19">
        <f ca="1">INDIRECT(CONCATENATE("'",$A22,"'!",ADDRESS(12,COLUMN('Route Summary'!J$5))))</f>
        <v>144016.65291205182</v>
      </c>
      <c r="K22" s="19">
        <f ca="1">INDIRECT(CONCATENATE("'",$A22,"'!",ADDRESS(12,COLUMN('Route Summary'!K$5))))</f>
        <v>177335.05114548677</v>
      </c>
      <c r="L22" s="19">
        <f ca="1">INDIRECT(CONCATENATE("'",$A22,"'!",ADDRESS(12,COLUMN('Route Summary'!L$5))))</f>
        <v>218535.28988682231</v>
      </c>
      <c r="M22" s="19">
        <f ca="1">INDIRECT(CONCATENATE("'",$A22,"'!",ADDRESS(12,COLUMN('Route Summary'!M$5))))</f>
        <v>270023.16544241057</v>
      </c>
      <c r="N22" s="19">
        <f ca="1">INDIRECT(CONCATENATE("'",$A22,"'!",ADDRESS(12,COLUMN('Route Summary'!N$5))))</f>
        <v>342992.30406809092</v>
      </c>
      <c r="O22" s="19">
        <f ca="1">INDIRECT(CONCATENATE("'",$A22,"'!",ADDRESS(12,COLUMN('Route Summary'!O$5))))</f>
        <v>435709.5835335881</v>
      </c>
      <c r="Q22" s="6">
        <f t="shared" ca="1" si="5"/>
        <v>0.24416213898849692</v>
      </c>
      <c r="R22" s="6">
        <f t="shared" ca="1" si="6"/>
        <v>0.27385405629519366</v>
      </c>
      <c r="S22" s="6">
        <f t="shared" ca="1" si="7"/>
        <v>0.43107142226451223</v>
      </c>
      <c r="T22" s="6">
        <f t="shared" ca="1" si="8"/>
        <v>0.35382728838735189</v>
      </c>
      <c r="U22" s="6">
        <f t="shared" ca="1" si="10"/>
        <v>0.34033100928720228</v>
      </c>
      <c r="V22" s="6">
        <f t="shared" ca="1" si="9"/>
        <v>0.28981286402587192</v>
      </c>
      <c r="W22" s="6">
        <f t="shared" ca="1" si="9"/>
        <v>0.28047798820799219</v>
      </c>
      <c r="X22" s="6">
        <f t="shared" ca="1" si="9"/>
        <v>0.25091462852316027</v>
      </c>
      <c r="Y22" s="6">
        <f t="shared" ca="1" si="9"/>
        <v>0.23135101087081811</v>
      </c>
      <c r="Z22" s="6">
        <f t="shared" ca="1" si="9"/>
        <v>0.23232992279419484</v>
      </c>
      <c r="AA22" s="6">
        <f t="shared" ca="1" si="9"/>
        <v>0.23560439864084848</v>
      </c>
      <c r="AB22" s="6">
        <f t="shared" ca="1" si="9"/>
        <v>0.27023288356066222</v>
      </c>
      <c r="AC22" s="6">
        <f t="shared" ca="1" si="9"/>
        <v>0.27031883329688622</v>
      </c>
      <c r="AD22" s="6">
        <f t="shared" ca="1" si="11"/>
        <v>0.25288735717173827</v>
      </c>
    </row>
    <row r="23" spans="1:30" x14ac:dyDescent="0.15">
      <c r="A23" t="s">
        <v>445</v>
      </c>
      <c r="B23" s="19">
        <f ca="1">INDIRECT(CONCATENATE("'",$A23,"'!",ADDRESS(12,COLUMN('Route Summary'!B$5))))</f>
        <v>4207.5291667605152</v>
      </c>
      <c r="C23" s="19">
        <f ca="1">INDIRECT(CONCATENATE("'",$A23,"'!",ADDRESS(12,COLUMN('Route Summary'!C$5))))</f>
        <v>6697.4845220837296</v>
      </c>
      <c r="D23" s="19">
        <f ca="1">INDIRECT(CONCATENATE("'",$A23,"'!",ADDRESS(12,COLUMN('Route Summary'!D$5))))</f>
        <v>9897.7462719096238</v>
      </c>
      <c r="E23" s="19">
        <f ca="1">INDIRECT(CONCATENATE("'",$A23,"'!",ADDRESS(12,COLUMN('Route Summary'!E$5))))</f>
        <v>14449.260175147734</v>
      </c>
      <c r="F23" s="19">
        <f ca="1">INDIRECT(CONCATENATE("'",$A23,"'!",ADDRESS(12,COLUMN('Route Summary'!F$5))))</f>
        <v>22269.308957450427</v>
      </c>
      <c r="G23" s="19">
        <f ca="1">INDIRECT(CONCATENATE("'",$A23,"'!",ADDRESS(12,COLUMN('Route Summary'!G$5))))</f>
        <v>35000.568629321417</v>
      </c>
      <c r="H23" s="19">
        <f ca="1">INDIRECT(CONCATENATE("'",$A23,"'!",ADDRESS(12,COLUMN('Route Summary'!H$5))))</f>
        <v>42968.029647299991</v>
      </c>
      <c r="I23" s="19">
        <f ca="1">INDIRECT(CONCATENATE("'",$A23,"'!",ADDRESS(12,COLUMN('Route Summary'!I$5))))</f>
        <v>54986.137449334259</v>
      </c>
      <c r="J23" s="19">
        <f ca="1">INDIRECT(CONCATENATE("'",$A23,"'!",ADDRESS(12,COLUMN('Route Summary'!J$5))))</f>
        <v>70222.074161095676</v>
      </c>
      <c r="K23" s="19">
        <f ca="1">INDIRECT(CONCATENATE("'",$A23,"'!",ADDRESS(12,COLUMN('Route Summary'!K$5))))</f>
        <v>89380.439751525075</v>
      </c>
      <c r="L23" s="19">
        <f ca="1">INDIRECT(CONCATENATE("'",$A23,"'!",ADDRESS(12,COLUMN('Route Summary'!L$5))))</f>
        <v>111827.55502320128</v>
      </c>
      <c r="M23" s="19">
        <f ca="1">INDIRECT(CONCATENATE("'",$A23,"'!",ADDRESS(12,COLUMN('Route Summary'!M$5))))</f>
        <v>139800.82618649013</v>
      </c>
      <c r="N23" s="19">
        <f ca="1">INDIRECT(CONCATENATE("'",$A23,"'!",ADDRESS(12,COLUMN('Route Summary'!N$5))))</f>
        <v>179886.01830374429</v>
      </c>
      <c r="O23" s="19">
        <f ca="1">INDIRECT(CONCATENATE("'",$A23,"'!",ADDRESS(12,COLUMN('Route Summary'!O$5))))</f>
        <v>230862.51310003197</v>
      </c>
      <c r="Q23" s="6">
        <f t="shared" ref="Q23:AC25" ca="1" si="12">C23/B23-1</f>
        <v>0.59178564345884155</v>
      </c>
      <c r="R23" s="6">
        <f t="shared" ca="1" si="12"/>
        <v>0.47783040621797879</v>
      </c>
      <c r="S23" s="6">
        <f t="shared" ca="1" si="12"/>
        <v>0.45985356445795844</v>
      </c>
      <c r="T23" s="6">
        <f t="shared" ca="1" si="12"/>
        <v>0.54120755578565372</v>
      </c>
      <c r="U23" s="6">
        <f t="shared" ca="1" si="12"/>
        <v>0.57169531826049846</v>
      </c>
      <c r="V23" s="6">
        <f t="shared" ca="1" si="12"/>
        <v>0.22763804503747131</v>
      </c>
      <c r="W23" s="6">
        <f t="shared" ca="1" si="12"/>
        <v>0.27969883424220399</v>
      </c>
      <c r="X23" s="6">
        <f t="shared" ca="1" si="12"/>
        <v>0.27708686986424946</v>
      </c>
      <c r="Y23" s="6">
        <f t="shared" ca="1" si="12"/>
        <v>0.27282540168891067</v>
      </c>
      <c r="Z23" s="6">
        <f t="shared" ca="1" si="12"/>
        <v>0.25114124895870393</v>
      </c>
      <c r="AA23" s="6">
        <f t="shared" ca="1" si="12"/>
        <v>0.25014649705508751</v>
      </c>
      <c r="AB23" s="6">
        <f t="shared" ca="1" si="12"/>
        <v>0.2867307240644037</v>
      </c>
      <c r="AC23" s="6">
        <f t="shared" ca="1" si="12"/>
        <v>0.28338219544229371</v>
      </c>
      <c r="AD23" s="6">
        <f ca="1">(O23/H23)^(1/($O$5-$H$5))-1</f>
        <v>0.271497251419067</v>
      </c>
    </row>
    <row r="24" spans="1:30" x14ac:dyDescent="0.15">
      <c r="A24" t="s">
        <v>446</v>
      </c>
      <c r="B24" s="19">
        <f ca="1">INDIRECT(CONCATENATE("'",$A24,"'!",ADDRESS(12,COLUMN('Route Summary'!B$5))))</f>
        <v>12083.949141103452</v>
      </c>
      <c r="C24" s="19">
        <f ca="1">INDIRECT(CONCATENATE("'",$A24,"'!",ADDRESS(12,COLUMN('Route Summary'!C$5))))</f>
        <v>17358.51201475396</v>
      </c>
      <c r="D24" s="19">
        <f ca="1">INDIRECT(CONCATENATE("'",$A24,"'!",ADDRESS(12,COLUMN('Route Summary'!D$5))))</f>
        <v>23067.491341302019</v>
      </c>
      <c r="E24" s="19">
        <f ca="1">INDIRECT(CONCATENATE("'",$A24,"'!",ADDRESS(12,COLUMN('Route Summary'!E$5))))</f>
        <v>34252.695908741138</v>
      </c>
      <c r="F24" s="19">
        <f ca="1">INDIRECT(CONCATENATE("'",$A24,"'!",ADDRESS(12,COLUMN('Route Summary'!F$5))))</f>
        <v>47953.179281434488</v>
      </c>
      <c r="G24" s="19">
        <f ca="1">INDIRECT(CONCATENATE("'",$A24,"'!",ADDRESS(12,COLUMN('Route Summary'!G$5))))</f>
        <v>61430.803177642505</v>
      </c>
      <c r="H24" s="19">
        <f ca="1">INDIRECT(CONCATENATE("'",$A24,"'!",ADDRESS(12,COLUMN('Route Summary'!H$5))))</f>
        <v>78519.067286398888</v>
      </c>
      <c r="I24" s="19">
        <f ca="1">INDIRECT(CONCATENATE("'",$A24,"'!",ADDRESS(12,COLUMN('Route Summary'!I$5))))</f>
        <v>107116.28555106785</v>
      </c>
      <c r="J24" s="19">
        <f ca="1">INDIRECT(CONCATENATE("'",$A24,"'!",ADDRESS(12,COLUMN('Route Summary'!J$5))))</f>
        <v>139839.58447021563</v>
      </c>
      <c r="K24" s="19">
        <f ca="1">INDIRECT(CONCATENATE("'",$A24,"'!",ADDRESS(12,COLUMN('Route Summary'!K$5))))</f>
        <v>181488.15521370183</v>
      </c>
      <c r="L24" s="19">
        <f ca="1">INDIRECT(CONCATENATE("'",$A24,"'!",ADDRESS(12,COLUMN('Route Summary'!L$5))))</f>
        <v>236380.0478766599</v>
      </c>
      <c r="M24" s="19">
        <f ca="1">INDIRECT(CONCATENATE("'",$A24,"'!",ADDRESS(12,COLUMN('Route Summary'!M$5))))</f>
        <v>308261.22110855288</v>
      </c>
      <c r="N24" s="19">
        <f ca="1">INDIRECT(CONCATENATE("'",$A24,"'!",ADDRESS(12,COLUMN('Route Summary'!N$5))))</f>
        <v>404841.2892096985</v>
      </c>
      <c r="O24" s="19">
        <f ca="1">INDIRECT(CONCATENATE("'",$A24,"'!",ADDRESS(12,COLUMN('Route Summary'!O$5))))</f>
        <v>529650.46395649982</v>
      </c>
      <c r="Q24" s="6">
        <f t="shared" ca="1" si="12"/>
        <v>0.43649330298065614</v>
      </c>
      <c r="R24" s="6">
        <f t="shared" ca="1" si="12"/>
        <v>0.32888644612485685</v>
      </c>
      <c r="S24" s="6">
        <f t="shared" ca="1" si="12"/>
        <v>0.48489037676204383</v>
      </c>
      <c r="T24" s="6">
        <f t="shared" ca="1" si="12"/>
        <v>0.39998262937303708</v>
      </c>
      <c r="U24" s="6">
        <f t="shared" ca="1" si="12"/>
        <v>0.28105798402038396</v>
      </c>
      <c r="V24" s="6">
        <f t="shared" ca="1" si="12"/>
        <v>0.27817093745854837</v>
      </c>
      <c r="W24" s="6">
        <f t="shared" ca="1" si="12"/>
        <v>0.36420730980362248</v>
      </c>
      <c r="X24" s="6">
        <f t="shared" ca="1" si="12"/>
        <v>0.30549321936249285</v>
      </c>
      <c r="Y24" s="6">
        <f t="shared" ca="1" si="12"/>
        <v>0.29783105335497417</v>
      </c>
      <c r="Z24" s="6">
        <f t="shared" ca="1" si="12"/>
        <v>0.30245440865450979</v>
      </c>
      <c r="AA24" s="6">
        <f t="shared" ca="1" si="12"/>
        <v>0.30409154189443122</v>
      </c>
      <c r="AB24" s="6">
        <f t="shared" ca="1" si="12"/>
        <v>0.31330592850384953</v>
      </c>
      <c r="AC24" s="6">
        <f t="shared" ca="1" si="12"/>
        <v>0.30829161469781075</v>
      </c>
      <c r="AD24" s="6">
        <f ca="1">(O24/H24)^(1/($O$5-$H$5))-1</f>
        <v>0.31350159221512208</v>
      </c>
    </row>
    <row r="25" spans="1:30" x14ac:dyDescent="0.15">
      <c r="A25" t="s">
        <v>447</v>
      </c>
      <c r="B25" s="19">
        <f ca="1">INDIRECT(CONCATENATE("'",$A25,"'!",ADDRESS(12,COLUMN('Route Summary'!B$5))))</f>
        <v>12413.180500671564</v>
      </c>
      <c r="C25" s="19">
        <f ca="1">INDIRECT(CONCATENATE("'",$A25,"'!",ADDRESS(12,COLUMN('Route Summary'!C$5))))</f>
        <v>16765.07737662088</v>
      </c>
      <c r="D25" s="19">
        <f ca="1">INDIRECT(CONCATENATE("'",$A25,"'!",ADDRESS(12,COLUMN('Route Summary'!D$5))))</f>
        <v>24444.452960389914</v>
      </c>
      <c r="E25" s="19">
        <f ca="1">INDIRECT(CONCATENATE("'",$A25,"'!",ADDRESS(12,COLUMN('Route Summary'!E$5))))</f>
        <v>36239.212215397136</v>
      </c>
      <c r="F25" s="19">
        <f ca="1">INDIRECT(CONCATENATE("'",$A25,"'!",ADDRESS(12,COLUMN('Route Summary'!F$5))))</f>
        <v>49512.852883904459</v>
      </c>
      <c r="G25" s="19">
        <f ca="1">INDIRECT(CONCATENATE("'",$A25,"'!",ADDRESS(12,COLUMN('Route Summary'!G$5))))</f>
        <v>60943.978640072499</v>
      </c>
      <c r="H25" s="19">
        <f ca="1">INDIRECT(CONCATENATE("'",$A25,"'!",ADDRESS(12,COLUMN('Route Summary'!H$5))))</f>
        <v>70351.997161526175</v>
      </c>
      <c r="I25" s="19">
        <f ca="1">INDIRECT(CONCATENATE("'",$A25,"'!",ADDRESS(12,COLUMN('Route Summary'!I$5))))</f>
        <v>87032.126832848298</v>
      </c>
      <c r="J25" s="19">
        <f ca="1">INDIRECT(CONCATENATE("'",$A25,"'!",ADDRESS(12,COLUMN('Route Summary'!J$5))))</f>
        <v>110991.83915640935</v>
      </c>
      <c r="K25" s="19">
        <f ca="1">INDIRECT(CONCATENATE("'",$A25,"'!",ADDRESS(12,COLUMN('Route Summary'!K$5))))</f>
        <v>141864.4270803995</v>
      </c>
      <c r="L25" s="19">
        <f ca="1">INDIRECT(CONCATENATE("'",$A25,"'!",ADDRESS(12,COLUMN('Route Summary'!L$5))))</f>
        <v>181578.2070217499</v>
      </c>
      <c r="M25" s="19">
        <f ca="1">INDIRECT(CONCATENATE("'",$A25,"'!",ADDRESS(12,COLUMN('Route Summary'!M$5))))</f>
        <v>232396.72175682429</v>
      </c>
      <c r="N25" s="19">
        <f ca="1">INDIRECT(CONCATENATE("'",$A25,"'!",ADDRESS(12,COLUMN('Route Summary'!N$5))))</f>
        <v>301925.95098092733</v>
      </c>
      <c r="O25" s="19">
        <f ca="1">INDIRECT(CONCATENATE("'",$A25,"'!",ADDRESS(12,COLUMN('Route Summary'!O$5))))</f>
        <v>390588.99028484221</v>
      </c>
      <c r="Q25" s="6">
        <f t="shared" ca="1" si="12"/>
        <v>0.35058677151386575</v>
      </c>
      <c r="R25" s="6">
        <f t="shared" ca="1" si="12"/>
        <v>0.45805786703245532</v>
      </c>
      <c r="S25" s="6">
        <f t="shared" ca="1" si="12"/>
        <v>0.48251271051635292</v>
      </c>
      <c r="T25" s="6">
        <f t="shared" ca="1" si="12"/>
        <v>0.36627840002735179</v>
      </c>
      <c r="U25" s="6">
        <f t="shared" ca="1" si="12"/>
        <v>0.23087188659823821</v>
      </c>
      <c r="V25" s="6">
        <f t="shared" ca="1" si="12"/>
        <v>0.1543715840578157</v>
      </c>
      <c r="W25" s="6">
        <f t="shared" ca="1" si="12"/>
        <v>0.2370953255673045</v>
      </c>
      <c r="X25" s="6">
        <f t="shared" ca="1" si="12"/>
        <v>0.27529733209412965</v>
      </c>
      <c r="Y25" s="6">
        <f t="shared" ca="1" si="12"/>
        <v>0.27815187277403886</v>
      </c>
      <c r="Z25" s="6">
        <f t="shared" ca="1" si="12"/>
        <v>0.27994177792607045</v>
      </c>
      <c r="AA25" s="6">
        <f t="shared" ca="1" si="12"/>
        <v>0.27987122226064942</v>
      </c>
      <c r="AB25" s="6">
        <f t="shared" ca="1" si="12"/>
        <v>0.2991833477619239</v>
      </c>
      <c r="AC25" s="6">
        <f t="shared" ca="1" si="12"/>
        <v>0.29365822651500317</v>
      </c>
      <c r="AD25" s="6">
        <f ca="1">(O25/H25)^(1/($O$5-$H$5))-1</f>
        <v>0.27746520823737919</v>
      </c>
    </row>
    <row r="26" spans="1:30" x14ac:dyDescent="0.15">
      <c r="A26" t="s">
        <v>255</v>
      </c>
      <c r="B26" s="19">
        <f ca="1">INDIRECT(CONCATENATE("'",$A26,"'!",ADDRESS(12,COLUMN('Route Summary'!B$5))))</f>
        <v>5681.8428691956178</v>
      </c>
      <c r="C26" s="19">
        <f ca="1">INDIRECT(CONCATENATE("'",$A26,"'!",ADDRESS(12,COLUMN('Route Summary'!C$5))))</f>
        <v>8858.4353536310191</v>
      </c>
      <c r="D26" s="19">
        <f ca="1">INDIRECT(CONCATENATE("'",$A26,"'!",ADDRESS(12,COLUMN('Route Summary'!D$5))))</f>
        <v>11041.161688671387</v>
      </c>
      <c r="E26" s="19">
        <f ca="1">INDIRECT(CONCATENATE("'",$A26,"'!",ADDRESS(12,COLUMN('Route Summary'!E$5))))</f>
        <v>17963.01619006792</v>
      </c>
      <c r="F26" s="19">
        <f ca="1">INDIRECT(CONCATENATE("'",$A26,"'!",ADDRESS(12,COLUMN('Route Summary'!F$5))))</f>
        <v>24747.773478023617</v>
      </c>
      <c r="G26" s="19">
        <f ca="1">INDIRECT(CONCATENATE("'",$A26,"'!",ADDRESS(12,COLUMN('Route Summary'!G$5))))</f>
        <v>35381.926606581401</v>
      </c>
      <c r="H26" s="19">
        <f ca="1">INDIRECT(CONCATENATE("'",$A26,"'!",ADDRESS(12,COLUMN('Route Summary'!H$5))))</f>
        <v>46027.738119065863</v>
      </c>
      <c r="I26" s="19">
        <f ca="1">INDIRECT(CONCATENATE("'",$A26,"'!",ADDRESS(12,COLUMN('Route Summary'!I$5))))</f>
        <v>61662.181443440153</v>
      </c>
      <c r="J26" s="19">
        <f ca="1">INDIRECT(CONCATENATE("'",$A26,"'!",ADDRESS(12,COLUMN('Route Summary'!J$5))))</f>
        <v>83289.094177012477</v>
      </c>
      <c r="K26" s="19">
        <f ca="1">INDIRECT(CONCATENATE("'",$A26,"'!",ADDRESS(12,COLUMN('Route Summary'!K$5))))</f>
        <v>112879.25545343701</v>
      </c>
      <c r="L26" s="19">
        <f ca="1">INDIRECT(CONCATENATE("'",$A26,"'!",ADDRESS(12,COLUMN('Route Summary'!L$5))))</f>
        <v>152768.75351145025</v>
      </c>
      <c r="M26" s="19">
        <f ca="1">INDIRECT(CONCATENATE("'",$A26,"'!",ADDRESS(12,COLUMN('Route Summary'!M$5))))</f>
        <v>206348.69605033417</v>
      </c>
      <c r="N26" s="19">
        <f ca="1">INDIRECT(CONCATENATE("'",$A26,"'!",ADDRESS(12,COLUMN('Route Summary'!N$5))))</f>
        <v>281265.68843286735</v>
      </c>
      <c r="O26" s="19">
        <f ca="1">INDIRECT(CONCATENATE("'",$A26,"'!",ADDRESS(12,COLUMN('Route Summary'!O$5))))</f>
        <v>381089.58754396095</v>
      </c>
      <c r="Q26" s="6">
        <f t="shared" ca="1" si="5"/>
        <v>0.55907784807944072</v>
      </c>
      <c r="R26" s="6">
        <f t="shared" ca="1" si="6"/>
        <v>0.24640088773077529</v>
      </c>
      <c r="S26" s="6">
        <f t="shared" ca="1" si="7"/>
        <v>0.6269136071522794</v>
      </c>
      <c r="T26" s="6">
        <f t="shared" ca="1" si="8"/>
        <v>0.37770701847427568</v>
      </c>
      <c r="U26" s="6">
        <f t="shared" ca="1" si="10"/>
        <v>0.42970140881566854</v>
      </c>
      <c r="V26" s="6">
        <f t="shared" ca="1" si="9"/>
        <v>0.30088275380980045</v>
      </c>
      <c r="W26" s="6">
        <f t="shared" ca="1" si="9"/>
        <v>0.33967437817454038</v>
      </c>
      <c r="X26" s="6">
        <f t="shared" ca="1" si="9"/>
        <v>0.35073220290478502</v>
      </c>
      <c r="Y26" s="6">
        <f t="shared" ca="1" si="9"/>
        <v>0.35527053774335959</v>
      </c>
      <c r="Z26" s="6">
        <f t="shared" ca="1" si="9"/>
        <v>0.35338200892428606</v>
      </c>
      <c r="AA26" s="6">
        <f t="shared" ca="1" si="9"/>
        <v>0.35072579508130897</v>
      </c>
      <c r="AB26" s="6">
        <f t="shared" ca="1" si="9"/>
        <v>0.36306016861991153</v>
      </c>
      <c r="AC26" s="6">
        <f t="shared" ca="1" si="9"/>
        <v>0.35490962181446317</v>
      </c>
      <c r="AD26" s="6">
        <f t="shared" ca="1" si="11"/>
        <v>0.35252070227365251</v>
      </c>
    </row>
    <row r="28" spans="1:30" x14ac:dyDescent="0.15">
      <c r="A28" s="1" t="s">
        <v>405</v>
      </c>
      <c r="B28" s="1"/>
      <c r="C28" s="1"/>
      <c r="D28" s="1"/>
      <c r="E28" s="1"/>
      <c r="G28" s="18"/>
      <c r="H28" s="18"/>
      <c r="I28" s="20"/>
      <c r="J28" s="20"/>
      <c r="K28" s="20"/>
      <c r="L28" s="20"/>
      <c r="M28" s="20"/>
      <c r="N28" s="20"/>
      <c r="O28" s="20"/>
      <c r="V28" s="18"/>
      <c r="W28" s="18"/>
      <c r="X28" s="18"/>
      <c r="Y28" s="18"/>
      <c r="Z28" s="18"/>
      <c r="AA28" s="18"/>
      <c r="AB28" s="18"/>
      <c r="AC28" s="18"/>
      <c r="AD28" s="18"/>
    </row>
    <row r="29" spans="1:30" x14ac:dyDescent="0.15">
      <c r="A29" s="21"/>
      <c r="B29" s="21">
        <v>2017</v>
      </c>
      <c r="C29" s="21">
        <v>2018</v>
      </c>
      <c r="D29" s="21">
        <v>2019</v>
      </c>
      <c r="E29" s="21">
        <v>2020</v>
      </c>
      <c r="F29" s="21">
        <v>2021</v>
      </c>
      <c r="G29" s="21">
        <v>2022</v>
      </c>
      <c r="H29" s="21">
        <v>2023</v>
      </c>
      <c r="I29" s="27">
        <v>2024</v>
      </c>
      <c r="J29" s="27">
        <v>2025</v>
      </c>
      <c r="K29" s="27">
        <v>2026</v>
      </c>
      <c r="L29" s="27">
        <v>2027</v>
      </c>
      <c r="M29" s="27">
        <v>2028</v>
      </c>
      <c r="N29" s="27">
        <v>2029</v>
      </c>
      <c r="O29" s="27">
        <v>2030</v>
      </c>
      <c r="P29" s="1"/>
      <c r="Q29" s="22">
        <v>2018</v>
      </c>
      <c r="R29" s="22">
        <v>2019</v>
      </c>
      <c r="S29" s="22">
        <v>2020</v>
      </c>
      <c r="T29" s="22">
        <v>2021</v>
      </c>
      <c r="U29" s="22">
        <v>2022</v>
      </c>
      <c r="V29" s="22">
        <v>2023</v>
      </c>
      <c r="W29" s="22">
        <v>2024</v>
      </c>
      <c r="X29" s="22">
        <v>2025</v>
      </c>
      <c r="Y29" s="22">
        <v>2026</v>
      </c>
      <c r="Z29" s="22">
        <v>2027</v>
      </c>
      <c r="AA29" s="22">
        <v>2028</v>
      </c>
      <c r="AB29" s="22">
        <v>2029</v>
      </c>
      <c r="AC29" s="22">
        <v>2030</v>
      </c>
      <c r="AD29" s="22" t="s">
        <v>524</v>
      </c>
    </row>
    <row r="30" spans="1:30" x14ac:dyDescent="0.15">
      <c r="A30" t="s">
        <v>109</v>
      </c>
      <c r="B30" s="19">
        <f ca="1">INDIRECT(CONCATENATE("'",$A30,"'!",ADDRESS(14,COLUMN('Route Summary'!B$5))))</f>
        <v>34815.97182845838</v>
      </c>
      <c r="C30" s="19">
        <f ca="1">INDIRECT(CONCATENATE("'",$A30,"'!",ADDRESS(14,COLUMN('Route Summary'!C$5))))</f>
        <v>36765.918246849877</v>
      </c>
      <c r="D30" s="19">
        <f ca="1">INDIRECT(CONCATENATE("'",$A30,"'!",ADDRESS(14,COLUMN('Route Summary'!D$5))))</f>
        <v>42277.30610497688</v>
      </c>
      <c r="E30" s="19">
        <f ca="1">INDIRECT(CONCATENATE("'",$A30,"'!",ADDRESS(14,COLUMN('Route Summary'!E$5))))</f>
        <v>49064.702794901728</v>
      </c>
      <c r="F30" s="19">
        <f ca="1">INDIRECT(CONCATENATE("'",$A30,"'!",ADDRESS(14,COLUMN('Route Summary'!F$5))))</f>
        <v>60044.061684627166</v>
      </c>
      <c r="G30" s="19">
        <f ca="1">INDIRECT(CONCATENATE("'",$A30,"'!",ADDRESS(14,COLUMN('Route Summary'!G$5))))</f>
        <v>74174.844781868684</v>
      </c>
      <c r="H30" s="19">
        <f ca="1">INDIRECT(CONCATENATE("'",$A30,"'!",ADDRESS(14,COLUMN('Route Summary'!H$5))))</f>
        <v>93372.684045035901</v>
      </c>
      <c r="I30" s="19">
        <f ca="1">INDIRECT(CONCATENATE("'",$A30,"'!",ADDRESS(14,COLUMN('Route Summary'!I$5))))</f>
        <v>119649.86277398338</v>
      </c>
      <c r="J30" s="19">
        <f ca="1">INDIRECT(CONCATENATE("'",$A30,"'!",ADDRESS(14,COLUMN('Route Summary'!J$5))))</f>
        <v>152068.12999528609</v>
      </c>
      <c r="K30" s="19">
        <f ca="1">INDIRECT(CONCATENATE("'",$A30,"'!",ADDRESS(14,COLUMN('Route Summary'!K$5))))</f>
        <v>192947.76063341068</v>
      </c>
      <c r="L30" s="19">
        <f ca="1">INDIRECT(CONCATENATE("'",$A30,"'!",ADDRESS(14,COLUMN('Route Summary'!L$5))))</f>
        <v>244030.98324698507</v>
      </c>
      <c r="M30" s="19">
        <f ca="1">INDIRECT(CONCATENATE("'",$A30,"'!",ADDRESS(14,COLUMN('Route Summary'!M$5))))</f>
        <v>307919.17180225329</v>
      </c>
      <c r="N30" s="19">
        <f ca="1">INDIRECT(CONCATENATE("'",$A30,"'!",ADDRESS(14,COLUMN('Route Summary'!N$5))))</f>
        <v>387457.10521684162</v>
      </c>
      <c r="O30" s="19">
        <f ca="1">INDIRECT(CONCATENATE("'",$A30,"'!",ADDRESS(14,COLUMN('Route Summary'!O$5))))</f>
        <v>478445.61868402816</v>
      </c>
      <c r="P30" s="19"/>
      <c r="Q30" s="6">
        <f t="shared" ref="Q30:Q38" ca="1" si="13">C30/B30-1</f>
        <v>5.6007237942375054E-2</v>
      </c>
      <c r="R30" s="6">
        <f t="shared" ref="R30:R38" ca="1" si="14">D30/C30-1</f>
        <v>0.14990480643303994</v>
      </c>
      <c r="S30" s="6">
        <f t="shared" ref="S30:S38" ca="1" si="15">E30/D30-1</f>
        <v>0.16054468260279808</v>
      </c>
      <c r="T30" s="6">
        <f t="shared" ref="T30:T38" ca="1" si="16">F30/E30-1</f>
        <v>0.22377306422543519</v>
      </c>
      <c r="U30" s="6">
        <f ca="1">G30/F30-1</f>
        <v>0.23534022683977374</v>
      </c>
      <c r="V30" s="6">
        <f t="shared" ref="V30:V38" ca="1" si="17">H30/G30-1</f>
        <v>0.25881873187094206</v>
      </c>
      <c r="W30" s="6">
        <f t="shared" ref="W30:W38" ca="1" si="18">I30/H30-1</f>
        <v>0.28142254876461892</v>
      </c>
      <c r="X30" s="6">
        <f t="shared" ref="X30:X38" ca="1" si="19">J30/I30-1</f>
        <v>0.27094278647473491</v>
      </c>
      <c r="Y30" s="6">
        <f t="shared" ref="Y30:Y38" ca="1" si="20">K30/J30-1</f>
        <v>0.2688244449339372</v>
      </c>
      <c r="Z30" s="6">
        <f t="shared" ref="Z30:Z38" ca="1" si="21">L30/K30-1</f>
        <v>0.26475157030005381</v>
      </c>
      <c r="AA30" s="6">
        <f t="shared" ref="AA30:AA38" ca="1" si="22">M30/L30-1</f>
        <v>0.26180359438459755</v>
      </c>
      <c r="AB30" s="6">
        <f t="shared" ref="AB30:AB38" ca="1" si="23">N30/M30-1</f>
        <v>0.2583078310747986</v>
      </c>
      <c r="AC30" s="6">
        <f t="shared" ref="AC30:AC38" ca="1" si="24">O30/N30-1</f>
        <v>0.23483506236455387</v>
      </c>
      <c r="AD30" s="6">
        <f t="shared" ref="AD30:AD38" ca="1" si="25">(O30/H30)^(1/($O$5-$H$5))-1</f>
        <v>0.2629124610536473</v>
      </c>
    </row>
    <row r="31" spans="1:30" x14ac:dyDescent="0.15">
      <c r="A31" t="s">
        <v>110</v>
      </c>
      <c r="B31" s="19">
        <f ca="1">INDIRECT(CONCATENATE("'",$A31,"'!",ADDRESS(14,COLUMN('Route Summary'!B$5))))</f>
        <v>28915.07899625165</v>
      </c>
      <c r="C31" s="19">
        <f ca="1">INDIRECT(CONCATENATE("'",$A31,"'!",ADDRESS(14,COLUMN('Route Summary'!C$5))))</f>
        <v>30763.18514779579</v>
      </c>
      <c r="D31" s="19">
        <f ca="1">INDIRECT(CONCATENATE("'",$A31,"'!",ADDRESS(14,COLUMN('Route Summary'!D$5))))</f>
        <v>35087.645894311579</v>
      </c>
      <c r="E31" s="19">
        <f ca="1">INDIRECT(CONCATENATE("'",$A31,"'!",ADDRESS(14,COLUMN('Route Summary'!E$5))))</f>
        <v>39977.028712004969</v>
      </c>
      <c r="F31" s="19">
        <f ca="1">INDIRECT(CONCATENATE("'",$A31,"'!",ADDRESS(14,COLUMN('Route Summary'!F$5))))</f>
        <v>51713.706215190214</v>
      </c>
      <c r="G31" s="19">
        <f ca="1">INDIRECT(CONCATENATE("'",$A31,"'!",ADDRESS(14,COLUMN('Route Summary'!G$5))))</f>
        <v>67851.082125136527</v>
      </c>
      <c r="H31" s="19">
        <f ca="1">INDIRECT(CONCATENATE("'",$A31,"'!",ADDRESS(14,COLUMN('Route Summary'!H$5))))</f>
        <v>96129.331916394382</v>
      </c>
      <c r="I31" s="19">
        <f ca="1">INDIRECT(CONCATENATE("'",$A31,"'!",ADDRESS(14,COLUMN('Route Summary'!I$5))))</f>
        <v>123320.60611834771</v>
      </c>
      <c r="J31" s="19">
        <f ca="1">INDIRECT(CONCATENATE("'",$A31,"'!",ADDRESS(14,COLUMN('Route Summary'!J$5))))</f>
        <v>142408.77905151251</v>
      </c>
      <c r="K31" s="19">
        <f ca="1">INDIRECT(CONCATENATE("'",$A31,"'!",ADDRESS(14,COLUMN('Route Summary'!K$5))))</f>
        <v>163897.00528272937</v>
      </c>
      <c r="L31" s="19">
        <f ca="1">INDIRECT(CONCATENATE("'",$A31,"'!",ADDRESS(14,COLUMN('Route Summary'!L$5))))</f>
        <v>184464.89092887728</v>
      </c>
      <c r="M31" s="19">
        <f ca="1">INDIRECT(CONCATENATE("'",$A31,"'!",ADDRESS(14,COLUMN('Route Summary'!M$5))))</f>
        <v>231452.5422990013</v>
      </c>
      <c r="N31" s="19">
        <f ca="1">INDIRECT(CONCATENATE("'",$A31,"'!",ADDRESS(14,COLUMN('Route Summary'!N$5))))</f>
        <v>288433.0713078914</v>
      </c>
      <c r="O31" s="19">
        <f ca="1">INDIRECT(CONCATENATE("'",$A31,"'!",ADDRESS(14,COLUMN('Route Summary'!O$5))))</f>
        <v>358504.45797838026</v>
      </c>
      <c r="Q31" s="6">
        <f t="shared" ca="1" si="13"/>
        <v>6.3914961179380336E-2</v>
      </c>
      <c r="R31" s="6">
        <f t="shared" ca="1" si="14"/>
        <v>0.14057259434417313</v>
      </c>
      <c r="S31" s="6">
        <f t="shared" ca="1" si="15"/>
        <v>0.13934770182134271</v>
      </c>
      <c r="T31" s="6">
        <f t="shared" ca="1" si="16"/>
        <v>0.29358553852854907</v>
      </c>
      <c r="U31" s="6">
        <f t="shared" ref="U31:U38" ca="1" si="26">G31/F31-1</f>
        <v>0.31205220223040553</v>
      </c>
      <c r="V31" s="6">
        <f t="shared" ca="1" si="17"/>
        <v>0.4167693263772092</v>
      </c>
      <c r="W31" s="6">
        <f t="shared" ca="1" si="18"/>
        <v>0.2828613666596802</v>
      </c>
      <c r="X31" s="6">
        <f t="shared" ca="1" si="19"/>
        <v>0.15478494254923092</v>
      </c>
      <c r="Y31" s="6">
        <f t="shared" ca="1" si="20"/>
        <v>0.15089116256971824</v>
      </c>
      <c r="Z31" s="6">
        <f t="shared" ca="1" si="21"/>
        <v>0.12549274839200031</v>
      </c>
      <c r="AA31" s="6">
        <f t="shared" ca="1" si="22"/>
        <v>0.25472408941081737</v>
      </c>
      <c r="AB31" s="6">
        <f t="shared" ca="1" si="23"/>
        <v>0.24618666290249669</v>
      </c>
      <c r="AC31" s="6">
        <f t="shared" ca="1" si="24"/>
        <v>0.2429381150807437</v>
      </c>
      <c r="AD31" s="6">
        <f t="shared" ca="1" si="25"/>
        <v>0.2068760315998599</v>
      </c>
    </row>
    <row r="32" spans="1:30" x14ac:dyDescent="0.15">
      <c r="A32" s="18" t="s">
        <v>314</v>
      </c>
      <c r="B32" s="19">
        <f ca="1">INDIRECT(CONCATENATE("'",$A32,"'!",ADDRESS(14,COLUMN('Route Summary'!B$5))))</f>
        <v>20979.278779148979</v>
      </c>
      <c r="C32" s="19">
        <f ca="1">INDIRECT(CONCATENATE("'",$A32,"'!",ADDRESS(14,COLUMN('Route Summary'!C$5))))</f>
        <v>21098.644032203581</v>
      </c>
      <c r="D32" s="19">
        <f ca="1">INDIRECT(CONCATENATE("'",$A32,"'!",ADDRESS(14,COLUMN('Route Summary'!D$5))))</f>
        <v>26858.816006074234</v>
      </c>
      <c r="E32" s="19">
        <f ca="1">INDIRECT(CONCATENATE("'",$A32,"'!",ADDRESS(14,COLUMN('Route Summary'!E$5))))</f>
        <v>33776.127867636671</v>
      </c>
      <c r="F32" s="19">
        <f ca="1">INDIRECT(CONCATENATE("'",$A32,"'!",ADDRESS(14,COLUMN('Route Summary'!F$5))))</f>
        <v>43732.773539267582</v>
      </c>
      <c r="G32" s="19">
        <f ca="1">INDIRECT(CONCATENATE("'",$A32,"'!",ADDRESS(14,COLUMN('Route Summary'!G$5))))</f>
        <v>60485.844628992469</v>
      </c>
      <c r="H32" s="19">
        <f ca="1">INDIRECT(CONCATENATE("'",$A32,"'!",ADDRESS(14,COLUMN('Route Summary'!H$5))))</f>
        <v>73746.337851660588</v>
      </c>
      <c r="I32" s="19">
        <f ca="1">INDIRECT(CONCATENATE("'",$A32,"'!",ADDRESS(14,COLUMN('Route Summary'!I$5))))</f>
        <v>95401.088009042258</v>
      </c>
      <c r="J32" s="19">
        <f ca="1">INDIRECT(CONCATENATE("'",$A32,"'!",ADDRESS(14,COLUMN('Route Summary'!J$5))))</f>
        <v>118440.17337447524</v>
      </c>
      <c r="K32" s="19">
        <f ca="1">INDIRECT(CONCATENATE("'",$A32,"'!",ADDRESS(14,COLUMN('Route Summary'!K$5))))</f>
        <v>146344.14646824618</v>
      </c>
      <c r="L32" s="19">
        <f ca="1">INDIRECT(CONCATENATE("'",$A32,"'!",ADDRESS(14,COLUMN('Route Summary'!L$5))))</f>
        <v>177158.00453625238</v>
      </c>
      <c r="M32" s="19">
        <f ca="1">INDIRECT(CONCATENATE("'",$A32,"'!",ADDRESS(14,COLUMN('Route Summary'!M$5))))</f>
        <v>212915.52373382353</v>
      </c>
      <c r="N32" s="19">
        <f ca="1">INDIRECT(CONCATENATE("'",$A32,"'!",ADDRESS(14,COLUMN('Route Summary'!N$5))))</f>
        <v>263297.27022316057</v>
      </c>
      <c r="O32" s="19">
        <f ca="1">INDIRECT(CONCATENATE("'",$A32,"'!",ADDRESS(14,COLUMN('Route Summary'!O$5))))</f>
        <v>330292.0034816346</v>
      </c>
      <c r="Q32" s="6">
        <f t="shared" ca="1" si="13"/>
        <v>5.6896738115344014E-3</v>
      </c>
      <c r="R32" s="6">
        <f t="shared" ca="1" si="14"/>
        <v>0.27301147718681373</v>
      </c>
      <c r="S32" s="6">
        <f t="shared" ca="1" si="15"/>
        <v>0.25754343974053273</v>
      </c>
      <c r="T32" s="6">
        <f t="shared" ca="1" si="16"/>
        <v>0.29478351428113481</v>
      </c>
      <c r="U32" s="6">
        <f t="shared" ca="1" si="26"/>
        <v>0.38307817533416522</v>
      </c>
      <c r="V32" s="6">
        <f t="shared" ca="1" si="17"/>
        <v>0.21923300077902885</v>
      </c>
      <c r="W32" s="6">
        <f t="shared" ca="1" si="18"/>
        <v>0.29363831192458401</v>
      </c>
      <c r="X32" s="6">
        <f t="shared" ca="1" si="19"/>
        <v>0.24149709239426387</v>
      </c>
      <c r="Y32" s="6">
        <f t="shared" ca="1" si="20"/>
        <v>0.23559551036409121</v>
      </c>
      <c r="Z32" s="6">
        <f t="shared" ca="1" si="21"/>
        <v>0.21055750306140331</v>
      </c>
      <c r="AA32" s="6">
        <f t="shared" ca="1" si="22"/>
        <v>0.20183970400419571</v>
      </c>
      <c r="AB32" s="6">
        <f t="shared" ca="1" si="23"/>
        <v>0.23662786820711967</v>
      </c>
      <c r="AC32" s="6">
        <f t="shared" ca="1" si="24"/>
        <v>0.25444522535950287</v>
      </c>
      <c r="AD32" s="6">
        <f t="shared" ca="1" si="25"/>
        <v>0.23886080899598516</v>
      </c>
    </row>
    <row r="33" spans="1:46" x14ac:dyDescent="0.15">
      <c r="A33" t="s">
        <v>111</v>
      </c>
      <c r="B33" s="19">
        <f ca="1">INDIRECT(CONCATENATE("'",$A33,"'!",ADDRESS(14,COLUMN('Route Summary'!B$5))))</f>
        <v>28532.928013196208</v>
      </c>
      <c r="C33" s="19">
        <f ca="1">INDIRECT(CONCATENATE("'",$A33,"'!",ADDRESS(14,COLUMN('Route Summary'!C$5))))</f>
        <v>38142.274806468595</v>
      </c>
      <c r="D33" s="19">
        <f ca="1">INDIRECT(CONCATENATE("'",$A33,"'!",ADDRESS(14,COLUMN('Route Summary'!D$5))))</f>
        <v>50061.107229233072</v>
      </c>
      <c r="E33" s="19">
        <f ca="1">INDIRECT(CONCATENATE("'",$A33,"'!",ADDRESS(14,COLUMN('Route Summary'!E$5))))</f>
        <v>68500.910721691253</v>
      </c>
      <c r="F33" s="19">
        <f ca="1">INDIRECT(CONCATENATE("'",$A33,"'!",ADDRESS(14,COLUMN('Route Summary'!F$5))))</f>
        <v>92801.649519212573</v>
      </c>
      <c r="G33" s="19">
        <f ca="1">INDIRECT(CONCATENATE("'",$A33,"'!",ADDRESS(14,COLUMN('Route Summary'!G$5))))</f>
        <v>123350.68189810497</v>
      </c>
      <c r="H33" s="19">
        <f ca="1">INDIRECT(CONCATENATE("'",$A33,"'!",ADDRESS(14,COLUMN('Route Summary'!H$5))))</f>
        <v>156965.65123880611</v>
      </c>
      <c r="I33" s="19">
        <f ca="1">INDIRECT(CONCATENATE("'",$A33,"'!",ADDRESS(14,COLUMN('Route Summary'!I$5))))</f>
        <v>183848.64390164544</v>
      </c>
      <c r="J33" s="19">
        <f ca="1">INDIRECT(CONCATENATE("'",$A33,"'!",ADDRESS(14,COLUMN('Route Summary'!J$5))))</f>
        <v>197269.23876522109</v>
      </c>
      <c r="K33" s="19">
        <f ca="1">INDIRECT(CONCATENATE("'",$A33,"'!",ADDRESS(14,COLUMN('Route Summary'!K$5))))</f>
        <v>220607.39844889267</v>
      </c>
      <c r="L33" s="19">
        <f ca="1">INDIRECT(CONCATENATE("'",$A33,"'!",ADDRESS(14,COLUMN('Route Summary'!L$5))))</f>
        <v>262417.41594878084</v>
      </c>
      <c r="M33" s="19">
        <f ca="1">INDIRECT(CONCATENATE("'",$A33,"'!",ADDRESS(14,COLUMN('Route Summary'!M$5))))</f>
        <v>299668.90817009786</v>
      </c>
      <c r="N33" s="19">
        <f ca="1">INDIRECT(CONCATENATE("'",$A33,"'!",ADDRESS(14,COLUMN('Route Summary'!N$5))))</f>
        <v>336150.92269005248</v>
      </c>
      <c r="O33" s="19">
        <f ca="1">INDIRECT(CONCATENATE("'",$A33,"'!",ADDRESS(14,COLUMN('Route Summary'!O$5))))</f>
        <v>382628.62020290404</v>
      </c>
      <c r="Q33" s="6">
        <f t="shared" ca="1" si="13"/>
        <v>0.33678095668373587</v>
      </c>
      <c r="R33" s="6">
        <f t="shared" ca="1" si="14"/>
        <v>0.31248352341961394</v>
      </c>
      <c r="S33" s="6">
        <f t="shared" ca="1" si="15"/>
        <v>0.36834589790475714</v>
      </c>
      <c r="T33" s="6">
        <f t="shared" ca="1" si="16"/>
        <v>0.35475059443007284</v>
      </c>
      <c r="U33" s="6">
        <f t="shared" ca="1" si="26"/>
        <v>0.32918630797147497</v>
      </c>
      <c r="V33" s="6">
        <f t="shared" ca="1" si="17"/>
        <v>0.27251547233819995</v>
      </c>
      <c r="W33" s="6">
        <f t="shared" ca="1" si="18"/>
        <v>0.17126672269170395</v>
      </c>
      <c r="X33" s="6">
        <f t="shared" ca="1" si="19"/>
        <v>7.2998062856288071E-2</v>
      </c>
      <c r="Y33" s="6">
        <f t="shared" ca="1" si="20"/>
        <v>0.11830612735038404</v>
      </c>
      <c r="Z33" s="6">
        <f t="shared" ca="1" si="21"/>
        <v>0.18952228163632578</v>
      </c>
      <c r="AA33" s="6">
        <f t="shared" ca="1" si="22"/>
        <v>0.14195510647276488</v>
      </c>
      <c r="AB33" s="6">
        <f t="shared" ca="1" si="23"/>
        <v>0.12174107331564321</v>
      </c>
      <c r="AC33" s="6">
        <f t="shared" ca="1" si="24"/>
        <v>0.1382643758372375</v>
      </c>
      <c r="AD33" s="6">
        <f t="shared" ca="1" si="25"/>
        <v>0.13574761162026117</v>
      </c>
    </row>
    <row r="34" spans="1:46" x14ac:dyDescent="0.15">
      <c r="A34" t="s">
        <v>254</v>
      </c>
      <c r="B34" s="19">
        <f ca="1">INDIRECT(CONCATENATE("'",$A34,"'!",ADDRESS(14,COLUMN('Route Summary'!B$5))))</f>
        <v>8772.4341769641669</v>
      </c>
      <c r="C34" s="19">
        <f ca="1">INDIRECT(CONCATENATE("'",$A34,"'!",ADDRESS(14,COLUMN('Route Summary'!C$5))))</f>
        <v>11093.853146830721</v>
      </c>
      <c r="D34" s="19">
        <f ca="1">INDIRECT(CONCATENATE("'",$A34,"'!",ADDRESS(14,COLUMN('Route Summary'!D$5))))</f>
        <v>14086.75339770549</v>
      </c>
      <c r="E34" s="19">
        <f ca="1">INDIRECT(CONCATENATE("'",$A34,"'!",ADDRESS(14,COLUMN('Route Summary'!E$5))))</f>
        <v>21572.459326218574</v>
      </c>
      <c r="F34" s="19">
        <f ca="1">INDIRECT(CONCATENATE("'",$A34,"'!",ADDRESS(14,COLUMN('Route Summary'!F$5))))</f>
        <v>29544.072308740295</v>
      </c>
      <c r="G34" s="19">
        <f ca="1">INDIRECT(CONCATENATE("'",$A34,"'!",ADDRESS(14,COLUMN('Route Summary'!G$5))))</f>
        <v>40921.267286498587</v>
      </c>
      <c r="H34" s="19">
        <f ca="1">INDIRECT(CONCATENATE("'",$A34,"'!",ADDRESS(14,COLUMN('Route Summary'!H$5))))</f>
        <v>54626.042748220032</v>
      </c>
      <c r="I34" s="19">
        <f ca="1">INDIRECT(CONCATENATE("'",$A34,"'!",ADDRESS(14,COLUMN('Route Summary'!I$5))))</f>
        <v>68954.432992175862</v>
      </c>
      <c r="J34" s="19">
        <f ca="1">INDIRECT(CONCATENATE("'",$A34,"'!",ADDRESS(14,COLUMN('Route Summary'!J$5))))</f>
        <v>78023.338916418885</v>
      </c>
      <c r="K34" s="19">
        <f ca="1">INDIRECT(CONCATENATE("'",$A34,"'!",ADDRESS(14,COLUMN('Route Summary'!K$5))))</f>
        <v>83139.603657602653</v>
      </c>
      <c r="L34" s="19">
        <f ca="1">INDIRECT(CONCATENATE("'",$A34,"'!",ADDRESS(14,COLUMN('Route Summary'!L$5))))</f>
        <v>89651.772500970095</v>
      </c>
      <c r="M34" s="19">
        <f ca="1">INDIRECT(CONCATENATE("'",$A34,"'!",ADDRESS(14,COLUMN('Route Summary'!M$5))))</f>
        <v>98173.978848331491</v>
      </c>
      <c r="N34" s="19">
        <f ca="1">INDIRECT(CONCATENATE("'",$A34,"'!",ADDRESS(14,COLUMN('Route Summary'!N$5))))</f>
        <v>113143.68067206569</v>
      </c>
      <c r="O34" s="19">
        <f ca="1">INDIRECT(CONCATENATE("'",$A34,"'!",ADDRESS(14,COLUMN('Route Summary'!O$5))))</f>
        <v>139375.37324762729</v>
      </c>
      <c r="Q34" s="6">
        <f t="shared" ca="1" si="13"/>
        <v>0.26462654755078674</v>
      </c>
      <c r="R34" s="6">
        <f t="shared" ca="1" si="14"/>
        <v>0.26978004947990297</v>
      </c>
      <c r="S34" s="6">
        <f t="shared" ca="1" si="15"/>
        <v>0.53140036722247075</v>
      </c>
      <c r="T34" s="6">
        <f t="shared" ca="1" si="16"/>
        <v>0.3695273154523111</v>
      </c>
      <c r="U34" s="6">
        <f t="shared" ca="1" si="26"/>
        <v>0.38509230748099932</v>
      </c>
      <c r="V34" s="6">
        <f t="shared" ca="1" si="17"/>
        <v>0.33490593939262348</v>
      </c>
      <c r="W34" s="6">
        <f t="shared" ca="1" si="18"/>
        <v>0.26229961979852034</v>
      </c>
      <c r="X34" s="6">
        <f t="shared" ca="1" si="19"/>
        <v>0.13152027405217082</v>
      </c>
      <c r="Y34" s="6">
        <f t="shared" ca="1" si="20"/>
        <v>6.5573517004501314E-2</v>
      </c>
      <c r="Z34" s="6">
        <f t="shared" ca="1" si="21"/>
        <v>7.8328119895624937E-2</v>
      </c>
      <c r="AA34" s="6">
        <f t="shared" ca="1" si="22"/>
        <v>9.5058983326505642E-2</v>
      </c>
      <c r="AB34" s="6">
        <f t="shared" ca="1" si="23"/>
        <v>0.152481360125587</v>
      </c>
      <c r="AC34" s="6">
        <f t="shared" ca="1" si="24"/>
        <v>0.23184408019738401</v>
      </c>
      <c r="AD34" s="6">
        <f t="shared" ca="1" si="25"/>
        <v>0.14317397524047637</v>
      </c>
    </row>
    <row r="35" spans="1:46" x14ac:dyDescent="0.15">
      <c r="A35" t="s">
        <v>445</v>
      </c>
      <c r="B35" s="19">
        <f ca="1">INDIRECT(CONCATENATE("'",$A35,"'!",ADDRESS(14,COLUMN('Route Summary'!B$5))))</f>
        <v>2466.2380538759799</v>
      </c>
      <c r="C35" s="19">
        <f ca="1">INDIRECT(CONCATENATE("'",$A35,"'!",ADDRESS(14,COLUMN('Route Summary'!C$5))))</f>
        <v>4047.2982451021644</v>
      </c>
      <c r="D35" s="19">
        <f ca="1">INDIRECT(CONCATENATE("'",$A35,"'!",ADDRESS(14,COLUMN('Route Summary'!D$5))))</f>
        <v>6649.5157552429582</v>
      </c>
      <c r="E35" s="19">
        <f ca="1">INDIRECT(CONCATENATE("'",$A35,"'!",ADDRESS(14,COLUMN('Route Summary'!E$5))))</f>
        <v>10820.332324817693</v>
      </c>
      <c r="F35" s="19">
        <f ca="1">INDIRECT(CONCATENATE("'",$A35,"'!",ADDRESS(14,COLUMN('Route Summary'!F$5))))</f>
        <v>16681.353137293223</v>
      </c>
      <c r="G35" s="19">
        <f ca="1">INDIRECT(CONCATENATE("'",$A35,"'!",ADDRESS(14,COLUMN('Route Summary'!G$5))))</f>
        <v>27183.846122710074</v>
      </c>
      <c r="H35" s="19">
        <f ca="1">INDIRECT(CONCATENATE("'",$A35,"'!",ADDRESS(14,COLUMN('Route Summary'!H$5))))</f>
        <v>34105.754422494312</v>
      </c>
      <c r="I35" s="19">
        <f ca="1">INDIRECT(CONCATENATE("'",$A35,"'!",ADDRESS(14,COLUMN('Route Summary'!I$5))))</f>
        <v>47090.891094327664</v>
      </c>
      <c r="J35" s="19">
        <f ca="1">INDIRECT(CONCATENATE("'",$A35,"'!",ADDRESS(14,COLUMN('Route Summary'!J$5))))</f>
        <v>56597.616431841772</v>
      </c>
      <c r="K35" s="19">
        <f ca="1">INDIRECT(CONCATENATE("'",$A35,"'!",ADDRESS(14,COLUMN('Route Summary'!K$5))))</f>
        <v>71208.475334329996</v>
      </c>
      <c r="L35" s="19">
        <f ca="1">INDIRECT(CONCATENATE("'",$A35,"'!",ADDRESS(14,COLUMN('Route Summary'!L$5))))</f>
        <v>84829.651957411974</v>
      </c>
      <c r="M35" s="19">
        <f ca="1">INDIRECT(CONCATENATE("'",$A35,"'!",ADDRESS(14,COLUMN('Route Summary'!M$5))))</f>
        <v>100694.216133808</v>
      </c>
      <c r="N35" s="19">
        <f ca="1">INDIRECT(CONCATENATE("'",$A35,"'!",ADDRESS(14,COLUMN('Route Summary'!N$5))))</f>
        <v>126294.00395195385</v>
      </c>
      <c r="O35" s="19">
        <f ca="1">INDIRECT(CONCATENATE("'",$A35,"'!",ADDRESS(14,COLUMN('Route Summary'!O$5))))</f>
        <v>155673.08415504434</v>
      </c>
      <c r="Q35" s="6">
        <f t="shared" ca="1" si="13"/>
        <v>0.64108174340322277</v>
      </c>
      <c r="R35" s="6">
        <f t="shared" ca="1" si="14"/>
        <v>0.64295175510968727</v>
      </c>
      <c r="S35" s="6">
        <f t="shared" ca="1" si="15"/>
        <v>0.627236136148134</v>
      </c>
      <c r="T35" s="6">
        <f t="shared" ca="1" si="16"/>
        <v>0.5416673570212438</v>
      </c>
      <c r="U35" s="6">
        <f t="shared" ca="1" si="26"/>
        <v>0.62959478760372467</v>
      </c>
      <c r="V35" s="6">
        <f t="shared" ca="1" si="17"/>
        <v>0.25463314751482136</v>
      </c>
      <c r="W35" s="6">
        <f t="shared" ca="1" si="18"/>
        <v>0.380731547848977</v>
      </c>
      <c r="X35" s="6">
        <f t="shared" ca="1" si="19"/>
        <v>0.20188034493701146</v>
      </c>
      <c r="Y35" s="6">
        <f t="shared" ca="1" si="20"/>
        <v>0.25815325491813756</v>
      </c>
      <c r="Z35" s="6">
        <f t="shared" ca="1" si="21"/>
        <v>0.19128589060683243</v>
      </c>
      <c r="AA35" s="6">
        <f t="shared" ca="1" si="22"/>
        <v>0.18701673071063296</v>
      </c>
      <c r="AB35" s="6">
        <f t="shared" ca="1" si="23"/>
        <v>0.25423295201114082</v>
      </c>
      <c r="AC35" s="6">
        <f t="shared" ca="1" si="24"/>
        <v>0.2326245053903524</v>
      </c>
      <c r="AD35" s="6">
        <f t="shared" ca="1" si="25"/>
        <v>0.24221846713314266</v>
      </c>
    </row>
    <row r="36" spans="1:46" x14ac:dyDescent="0.15">
      <c r="A36" t="s">
        <v>446</v>
      </c>
      <c r="B36" s="19">
        <f ca="1">INDIRECT(CONCATENATE("'",$A36,"'!",ADDRESS(14,COLUMN('Route Summary'!B$5))))</f>
        <v>6962.5205875770444</v>
      </c>
      <c r="C36" s="19">
        <f ca="1">INDIRECT(CONCATENATE("'",$A36,"'!",ADDRESS(14,COLUMN('Route Summary'!C$5))))</f>
        <v>9835.919851436036</v>
      </c>
      <c r="D36" s="19">
        <f ca="1">INDIRECT(CONCATENATE("'",$A36,"'!",ADDRESS(14,COLUMN('Route Summary'!D$5))))</f>
        <v>13586.449341302021</v>
      </c>
      <c r="E36" s="19">
        <f ca="1">INDIRECT(CONCATENATE("'",$A36,"'!",ADDRESS(14,COLUMN('Route Summary'!E$5))))</f>
        <v>20772.417318172804</v>
      </c>
      <c r="F36" s="19">
        <f ca="1">INDIRECT(CONCATENATE("'",$A36,"'!",ADDRESS(14,COLUMN('Route Summary'!F$5))))</f>
        <v>30906.884641357046</v>
      </c>
      <c r="G36" s="19">
        <f ca="1">INDIRECT(CONCATENATE("'",$A36,"'!",ADDRESS(14,COLUMN('Route Summary'!G$5))))</f>
        <v>41904.956514800841</v>
      </c>
      <c r="H36" s="19">
        <f ca="1">INDIRECT(CONCATENATE("'",$A36,"'!",ADDRESS(14,COLUMN('Route Summary'!H$5))))</f>
        <v>52761.581891463473</v>
      </c>
      <c r="I36" s="19">
        <f ca="1">INDIRECT(CONCATENATE("'",$A36,"'!",ADDRESS(14,COLUMN('Route Summary'!I$5))))</f>
        <v>70948.281853386288</v>
      </c>
      <c r="J36" s="19">
        <f ca="1">INDIRECT(CONCATENATE("'",$A36,"'!",ADDRESS(14,COLUMN('Route Summary'!J$5))))</f>
        <v>74390.578316126484</v>
      </c>
      <c r="K36" s="19">
        <f ca="1">INDIRECT(CONCATENATE("'",$A36,"'!",ADDRESS(14,COLUMN('Route Summary'!K$5))))</f>
        <v>78455.435197272789</v>
      </c>
      <c r="L36" s="19">
        <f ca="1">INDIRECT(CONCATENATE("'",$A36,"'!",ADDRESS(14,COLUMN('Route Summary'!L$5))))</f>
        <v>82689.67596206539</v>
      </c>
      <c r="M36" s="19">
        <f ca="1">INDIRECT(CONCATENATE("'",$A36,"'!",ADDRESS(14,COLUMN('Route Summary'!M$5))))</f>
        <v>87176.018853384056</v>
      </c>
      <c r="N36" s="19">
        <f ca="1">INDIRECT(CONCATENATE("'",$A36,"'!",ADDRESS(14,COLUMN('Route Summary'!N$5))))</f>
        <v>93529.92465424395</v>
      </c>
      <c r="O36" s="19">
        <f ca="1">INDIRECT(CONCATENATE("'",$A36,"'!",ADDRESS(14,COLUMN('Route Summary'!O$5))))</f>
        <v>100671.45049173066</v>
      </c>
      <c r="Q36" s="6">
        <f t="shared" ref="Q36:AC37" ca="1" si="27">C36/B36-1</f>
        <v>0.41269526283137847</v>
      </c>
      <c r="R36" s="6">
        <f t="shared" ca="1" si="27"/>
        <v>0.38130948060932113</v>
      </c>
      <c r="S36" s="6">
        <f t="shared" ca="1" si="27"/>
        <v>0.52890698639164357</v>
      </c>
      <c r="T36" s="6">
        <f t="shared" ca="1" si="27"/>
        <v>0.48788098024191329</v>
      </c>
      <c r="U36" s="6">
        <f t="shared" ca="1" si="27"/>
        <v>0.35584537235199298</v>
      </c>
      <c r="V36" s="6">
        <f t="shared" ca="1" si="27"/>
        <v>0.25907735694292078</v>
      </c>
      <c r="W36" s="6">
        <f t="shared" ca="1" si="27"/>
        <v>0.34469588116851591</v>
      </c>
      <c r="X36" s="6">
        <f t="shared" ca="1" si="27"/>
        <v>4.8518390760380337E-2</v>
      </c>
      <c r="Y36" s="6">
        <f t="shared" ca="1" si="27"/>
        <v>5.4642092764388694E-2</v>
      </c>
      <c r="Z36" s="6">
        <f t="shared" ca="1" si="27"/>
        <v>5.3970011818120556E-2</v>
      </c>
      <c r="AA36" s="6">
        <f t="shared" ca="1" si="27"/>
        <v>5.4255175620434359E-2</v>
      </c>
      <c r="AB36" s="6">
        <f t="shared" ca="1" si="27"/>
        <v>7.2885936802713269E-2</v>
      </c>
      <c r="AC36" s="6">
        <f t="shared" ca="1" si="27"/>
        <v>7.6355517914582949E-2</v>
      </c>
      <c r="AD36" s="6">
        <f ca="1">(O36/H36)^(1/($O$5-$H$5))-1</f>
        <v>9.6690481210321533E-2</v>
      </c>
    </row>
    <row r="37" spans="1:46" x14ac:dyDescent="0.15">
      <c r="A37" t="s">
        <v>447</v>
      </c>
      <c r="B37" s="19">
        <f ca="1">INDIRECT(CONCATENATE("'",$A37,"'!",ADDRESS(14,COLUMN('Route Summary'!B$5))))</f>
        <v>7354.9791129271471</v>
      </c>
      <c r="C37" s="19">
        <f ca="1">INDIRECT(CONCATENATE("'",$A37,"'!",ADDRESS(14,COLUMN('Route Summary'!C$5))))</f>
        <v>9969.3381714617699</v>
      </c>
      <c r="D37" s="19">
        <f ca="1">INDIRECT(CONCATENATE("'",$A37,"'!",ADDRESS(14,COLUMN('Route Summary'!D$5))))</f>
        <v>15994.32650629889</v>
      </c>
      <c r="E37" s="19">
        <f ca="1">INDIRECT(CONCATENATE("'",$A37,"'!",ADDRESS(14,COLUMN('Route Summary'!E$5))))</f>
        <v>22957.534195423043</v>
      </c>
      <c r="F37" s="19">
        <f ca="1">INDIRECT(CONCATENATE("'",$A37,"'!",ADDRESS(14,COLUMN('Route Summary'!F$5))))</f>
        <v>32601.823484401015</v>
      </c>
      <c r="G37" s="19">
        <f ca="1">INDIRECT(CONCATENATE("'",$A37,"'!",ADDRESS(14,COLUMN('Route Summary'!G$5))))</f>
        <v>41040.915770824424</v>
      </c>
      <c r="H37" s="19">
        <f ca="1">INDIRECT(CONCATENATE("'",$A37,"'!",ADDRESS(14,COLUMN('Route Summary'!H$5))))</f>
        <v>48397.978523956102</v>
      </c>
      <c r="I37" s="19">
        <f ca="1">INDIRECT(CONCATENATE("'",$A37,"'!",ADDRESS(14,COLUMN('Route Summary'!I$5))))</f>
        <v>48647.437749314347</v>
      </c>
      <c r="J37" s="19">
        <f ca="1">INDIRECT(CONCATENATE("'",$A37,"'!",ADDRESS(14,COLUMN('Route Summary'!J$5))))</f>
        <v>54629.62532081658</v>
      </c>
      <c r="K37" s="19">
        <f ca="1">INDIRECT(CONCATENATE("'",$A37,"'!",ADDRESS(14,COLUMN('Route Summary'!K$5))))</f>
        <v>61116.708543517292</v>
      </c>
      <c r="L37" s="19">
        <f ca="1">INDIRECT(CONCATENATE("'",$A37,"'!",ADDRESS(14,COLUMN('Route Summary'!L$5))))</f>
        <v>68114.609528998102</v>
      </c>
      <c r="M37" s="19">
        <f ca="1">INDIRECT(CONCATENATE("'",$A37,"'!",ADDRESS(14,COLUMN('Route Summary'!M$5))))</f>
        <v>75582.807145714498</v>
      </c>
      <c r="N37" s="19">
        <f ca="1">INDIRECT(CONCATENATE("'",$A37,"'!",ADDRESS(14,COLUMN('Route Summary'!N$5))))</f>
        <v>85951.581938844989</v>
      </c>
      <c r="O37" s="19">
        <f ca="1">INDIRECT(CONCATENATE("'",$A37,"'!",ADDRESS(14,COLUMN('Route Summary'!O$5))))</f>
        <v>99726.080020357389</v>
      </c>
      <c r="Q37" s="6">
        <f t="shared" ca="1" si="27"/>
        <v>0.35545431447107889</v>
      </c>
      <c r="R37" s="6">
        <f t="shared" ca="1" si="27"/>
        <v>0.60435188687692976</v>
      </c>
      <c r="S37" s="6">
        <f t="shared" ca="1" si="27"/>
        <v>0.43535485450931</v>
      </c>
      <c r="T37" s="6">
        <f t="shared" ca="1" si="27"/>
        <v>0.42009255902146148</v>
      </c>
      <c r="U37" s="6">
        <f t="shared" ca="1" si="27"/>
        <v>0.25885338255577195</v>
      </c>
      <c r="V37" s="6">
        <f t="shared" ca="1" si="27"/>
        <v>0.17926166156267254</v>
      </c>
      <c r="W37" s="6">
        <f t="shared" ca="1" si="27"/>
        <v>5.1543315023945269E-3</v>
      </c>
      <c r="X37" s="6">
        <f t="shared" ca="1" si="27"/>
        <v>0.12297024978641447</v>
      </c>
      <c r="Y37" s="6">
        <f t="shared" ca="1" si="27"/>
        <v>0.11874661751027626</v>
      </c>
      <c r="Z37" s="6">
        <f t="shared" ca="1" si="27"/>
        <v>0.11450061942550538</v>
      </c>
      <c r="AA37" s="6">
        <f t="shared" ca="1" si="27"/>
        <v>0.10964164176169855</v>
      </c>
      <c r="AB37" s="6">
        <f t="shared" ca="1" si="27"/>
        <v>0.13718430400634296</v>
      </c>
      <c r="AC37" s="6">
        <f t="shared" ca="1" si="27"/>
        <v>0.16025880816612581</v>
      </c>
      <c r="AD37" s="6">
        <f ca="1">(O37/H37)^(1/($O$5-$H$5))-1</f>
        <v>0.10880328438577225</v>
      </c>
    </row>
    <row r="38" spans="1:46" x14ac:dyDescent="0.15">
      <c r="A38" t="s">
        <v>255</v>
      </c>
      <c r="B38" s="19">
        <f ca="1">INDIRECT(CONCATENATE("'",$A38,"'!",ADDRESS(14,COLUMN('Route Summary'!B$5))))</f>
        <v>4002.8587982093377</v>
      </c>
      <c r="C38" s="19">
        <f ca="1">INDIRECT(CONCATENATE("'",$A38,"'!",ADDRESS(14,COLUMN('Route Summary'!C$5))))</f>
        <v>6693.582133941678</v>
      </c>
      <c r="D38" s="19">
        <f ca="1">INDIRECT(CONCATENATE("'",$A38,"'!",ADDRESS(14,COLUMN('Route Summary'!D$5))))</f>
        <v>8469.0633886713895</v>
      </c>
      <c r="E38" s="19">
        <f ca="1">INDIRECT(CONCATENATE("'",$A38,"'!",ADDRESS(14,COLUMN('Route Summary'!E$5))))</f>
        <v>14614.219539447211</v>
      </c>
      <c r="F38" s="19">
        <f ca="1">INDIRECT(CONCATENATE("'",$A38,"'!",ADDRESS(14,COLUMN('Route Summary'!F$5))))</f>
        <v>19470.817654364557</v>
      </c>
      <c r="G38" s="19">
        <f ca="1">INDIRECT(CONCATENATE("'",$A38,"'!",ADDRESS(14,COLUMN('Route Summary'!G$5))))</f>
        <v>28133.323679405243</v>
      </c>
      <c r="H38" s="19">
        <f ca="1">INDIRECT(CONCATENATE("'",$A38,"'!",ADDRESS(14,COLUMN('Route Summary'!H$5))))</f>
        <v>34641.85867035119</v>
      </c>
      <c r="I38" s="19">
        <f ca="1">INDIRECT(CONCATENATE("'",$A38,"'!",ADDRESS(14,COLUMN('Route Summary'!I$5))))</f>
        <v>40279.283196779899</v>
      </c>
      <c r="J38" s="19">
        <f ca="1">INDIRECT(CONCATENATE("'",$A38,"'!",ADDRESS(14,COLUMN('Route Summary'!J$5))))</f>
        <v>48654.741995340402</v>
      </c>
      <c r="K38" s="19">
        <f ca="1">INDIRECT(CONCATENATE("'",$A38,"'!",ADDRESS(14,COLUMN('Route Summary'!K$5))))</f>
        <v>59615.079176783904</v>
      </c>
      <c r="L38" s="19">
        <f ca="1">INDIRECT(CONCATENATE("'",$A38,"'!",ADDRESS(14,COLUMN('Route Summary'!L$5))))</f>
        <v>77449.613543423606</v>
      </c>
      <c r="M38" s="19">
        <f ca="1">INDIRECT(CONCATENATE("'",$A38,"'!",ADDRESS(14,COLUMN('Route Summary'!M$5))))</f>
        <v>97340.356919579834</v>
      </c>
      <c r="N38" s="19">
        <f ca="1">INDIRECT(CONCATENATE("'",$A38,"'!",ADDRESS(14,COLUMN('Route Summary'!N$5))))</f>
        <v>126580.75016243823</v>
      </c>
      <c r="O38" s="19">
        <f ca="1">INDIRECT(CONCATENATE("'",$A38,"'!",ADDRESS(14,COLUMN('Route Summary'!O$5))))</f>
        <v>170325.06345380959</v>
      </c>
      <c r="Q38" s="6">
        <f t="shared" ca="1" si="13"/>
        <v>0.67220041259912144</v>
      </c>
      <c r="R38" s="6">
        <f t="shared" ca="1" si="14"/>
        <v>0.2652512838718506</v>
      </c>
      <c r="S38" s="6">
        <f t="shared" ca="1" si="15"/>
        <v>0.72560044349129171</v>
      </c>
      <c r="T38" s="6">
        <f t="shared" ca="1" si="16"/>
        <v>0.33232004636362866</v>
      </c>
      <c r="U38" s="6">
        <f t="shared" ca="1" si="26"/>
        <v>0.44489687997765759</v>
      </c>
      <c r="V38" s="6">
        <f t="shared" ca="1" si="17"/>
        <v>0.23134610987007065</v>
      </c>
      <c r="W38" s="6">
        <f t="shared" ca="1" si="18"/>
        <v>0.16273447045881495</v>
      </c>
      <c r="X38" s="6">
        <f t="shared" ca="1" si="19"/>
        <v>0.20793465359458208</v>
      </c>
      <c r="Y38" s="6">
        <f t="shared" ca="1" si="20"/>
        <v>0.22526760459428918</v>
      </c>
      <c r="Z38" s="6">
        <f t="shared" ca="1" si="21"/>
        <v>0.29916146406101007</v>
      </c>
      <c r="AA38" s="6">
        <f t="shared" ca="1" si="22"/>
        <v>0.25682172532732017</v>
      </c>
      <c r="AB38" s="6">
        <f t="shared" ca="1" si="23"/>
        <v>0.30039332264844765</v>
      </c>
      <c r="AC38" s="6">
        <f t="shared" ca="1" si="24"/>
        <v>0.34558424748814698</v>
      </c>
      <c r="AD38" s="6">
        <f t="shared" ca="1" si="25"/>
        <v>0.25548362710911499</v>
      </c>
    </row>
    <row r="40" spans="1:46" x14ac:dyDescent="0.15">
      <c r="A40" s="1" t="s">
        <v>408</v>
      </c>
      <c r="B40" s="1"/>
      <c r="C40" s="1"/>
      <c r="D40" s="1"/>
      <c r="E40" s="1"/>
      <c r="G40" s="18"/>
      <c r="H40" s="18"/>
      <c r="I40" s="20"/>
      <c r="J40" s="20"/>
      <c r="K40" s="20"/>
      <c r="L40" s="20"/>
      <c r="M40" s="20"/>
      <c r="N40" s="20"/>
      <c r="O40" s="20"/>
      <c r="R40" s="18"/>
      <c r="T40" s="18"/>
      <c r="V40" s="18"/>
      <c r="W40" s="18"/>
      <c r="X40" s="18"/>
      <c r="Y40" s="18"/>
      <c r="Z40" s="18"/>
      <c r="AA40" s="18"/>
      <c r="AB40" s="18"/>
      <c r="AC40" s="18"/>
      <c r="AD40" s="18"/>
    </row>
    <row r="41" spans="1:46" x14ac:dyDescent="0.15">
      <c r="A41" s="21"/>
      <c r="B41" s="21">
        <v>2017</v>
      </c>
      <c r="C41" s="21">
        <v>2018</v>
      </c>
      <c r="D41" s="21">
        <v>2019</v>
      </c>
      <c r="E41" s="21">
        <v>2020</v>
      </c>
      <c r="F41" s="21">
        <v>2021</v>
      </c>
      <c r="G41" s="21">
        <v>2022</v>
      </c>
      <c r="H41" s="21">
        <v>2023</v>
      </c>
      <c r="I41" s="27">
        <v>2024</v>
      </c>
      <c r="J41" s="27">
        <v>2025</v>
      </c>
      <c r="K41" s="27">
        <v>2026</v>
      </c>
      <c r="L41" s="27">
        <v>2027</v>
      </c>
      <c r="M41" s="27">
        <v>2028</v>
      </c>
      <c r="N41" s="27">
        <v>2029</v>
      </c>
      <c r="O41" s="27">
        <v>2030</v>
      </c>
      <c r="P41" s="1"/>
      <c r="Q41" s="22">
        <v>2018</v>
      </c>
      <c r="R41" s="22">
        <v>2019</v>
      </c>
      <c r="S41" s="22">
        <v>2020</v>
      </c>
      <c r="T41" s="22">
        <v>2021</v>
      </c>
      <c r="U41" s="22">
        <v>2022</v>
      </c>
      <c r="V41" s="22">
        <v>2023</v>
      </c>
      <c r="W41" s="22">
        <v>2024</v>
      </c>
      <c r="X41" s="22">
        <v>2025</v>
      </c>
      <c r="Y41" s="22">
        <v>2026</v>
      </c>
      <c r="Z41" s="22">
        <v>2027</v>
      </c>
      <c r="AA41" s="22">
        <v>2028</v>
      </c>
      <c r="AB41" s="22">
        <v>2029</v>
      </c>
      <c r="AC41" s="22">
        <v>2030</v>
      </c>
      <c r="AD41" s="22" t="s">
        <v>524</v>
      </c>
    </row>
    <row r="42" spans="1:46" x14ac:dyDescent="0.15">
      <c r="A42" t="s">
        <v>109</v>
      </c>
      <c r="B42" s="4">
        <f ca="1">INDIRECT(CONCATENATE("'",$A42,"'!",ADDRESS(75,COLUMN('Route Summary'!B$5))))</f>
        <v>50.74531555053877</v>
      </c>
      <c r="C42" s="4">
        <f ca="1">INDIRECT(CONCATENATE("'",$A42,"'!",ADDRESS(75,COLUMN('Route Summary'!C$5))))</f>
        <v>43.791545854333911</v>
      </c>
      <c r="D42" s="4">
        <f ca="1">INDIRECT(CONCATENATE("'",$A42,"'!",ADDRESS(75,COLUMN('Route Summary'!D$5))))</f>
        <v>43.851142797529867</v>
      </c>
      <c r="E42" s="4">
        <f ca="1">INDIRECT(CONCATENATE("'",$A42,"'!",ADDRESS(75,COLUMN('Route Summary'!E$5))))</f>
        <v>37.212570140783392</v>
      </c>
      <c r="F42" s="4">
        <f ca="1">INDIRECT(CONCATENATE("'",$A42,"'!",ADDRESS(75,COLUMN('Route Summary'!F$5))))</f>
        <v>41.506012322064038</v>
      </c>
      <c r="G42" s="4">
        <f ca="1">INDIRECT(CONCATENATE("'",$A42,"'!",ADDRESS(75,COLUMN('Route Summary'!G$5))))</f>
        <v>44.054578140426656</v>
      </c>
      <c r="H42" s="4">
        <f ca="1">INDIRECT(CONCATENATE("'",$A42,"'!",ADDRESS(75,COLUMN('Route Summary'!H$5))))</f>
        <v>52.938008955624234</v>
      </c>
      <c r="I42" s="4">
        <f ca="1">INDIRECT(CONCATENATE("'",$A42,"'!",ADDRESS(75,COLUMN('Route Summary'!I$5))))</f>
        <v>58.344985696955789</v>
      </c>
      <c r="J42" s="4">
        <f ca="1">INDIRECT(CONCATENATE("'",$A42,"'!",ADDRESS(75,COLUMN('Route Summary'!J$5))))</f>
        <v>64.142805430237331</v>
      </c>
      <c r="K42" s="4">
        <f ca="1">INDIRECT(CONCATENATE("'",$A42,"'!",ADDRESS(75,COLUMN('Route Summary'!K$5))))</f>
        <v>70.210196389837904</v>
      </c>
      <c r="L42" s="4">
        <f ca="1">INDIRECT(CONCATENATE("'",$A42,"'!",ADDRESS(75,COLUMN('Route Summary'!L$5))))</f>
        <v>76.368912417519439</v>
      </c>
      <c r="M42" s="4">
        <f ca="1">INDIRECT(CONCATENATE("'",$A42,"'!",ADDRESS(75,COLUMN('Route Summary'!M$5))))</f>
        <v>83.444431621127237</v>
      </c>
      <c r="N42" s="4">
        <f ca="1">INDIRECT(CONCATENATE("'",$A42,"'!",ADDRESS(75,COLUMN('Route Summary'!N$5))))</f>
        <v>91.461456063240718</v>
      </c>
      <c r="O42" s="4">
        <f ca="1">INDIRECT(CONCATENATE("'",$A42,"'!",ADDRESS(75,COLUMN('Route Summary'!O$5))))</f>
        <v>98.103638829376465</v>
      </c>
      <c r="Q42" s="6">
        <f t="shared" ref="Q42:R50" ca="1" si="28">C42/B42-1</f>
        <v>-0.13703274126415455</v>
      </c>
      <c r="R42" s="6">
        <f t="shared" ca="1" si="28"/>
        <v>1.3609234849620844E-3</v>
      </c>
      <c r="S42" s="6">
        <f t="shared" ref="S42:S50" ca="1" si="29">E42/D42-1</f>
        <v>-0.1513888175594007</v>
      </c>
      <c r="T42" s="6">
        <f t="shared" ref="T42:T50" ca="1" si="30">F42/E42-1</f>
        <v>0.11537612599822067</v>
      </c>
      <c r="U42" s="6">
        <f ca="1">G42/F42-1</f>
        <v>6.140232886231356E-2</v>
      </c>
      <c r="V42" s="6">
        <f t="shared" ref="V42:V50" ca="1" si="31">H42/G42-1</f>
        <v>0.20164603067769926</v>
      </c>
      <c r="W42" s="6">
        <f t="shared" ref="W42:W50" ca="1" si="32">I42/H42-1</f>
        <v>0.10213789388762251</v>
      </c>
      <c r="X42" s="6">
        <f t="shared" ref="X42:X50" ca="1" si="33">J42/I42-1</f>
        <v>9.9371345523940224E-2</v>
      </c>
      <c r="Y42" s="6">
        <f t="shared" ref="Y42:Y50" ca="1" si="34">K42/J42-1</f>
        <v>9.4591917501948952E-2</v>
      </c>
      <c r="Z42" s="6">
        <f t="shared" ref="Z42:Z50" ca="1" si="35">L42/K42-1</f>
        <v>8.7718256668670058E-2</v>
      </c>
      <c r="AA42" s="6">
        <f t="shared" ref="AA42:AA50" ca="1" si="36">M42/L42-1</f>
        <v>9.2649207375443021E-2</v>
      </c>
      <c r="AB42" s="6">
        <f t="shared" ref="AB42:AB50" ca="1" si="37">N42/M42-1</f>
        <v>9.6076206480908644E-2</v>
      </c>
      <c r="AC42" s="6">
        <f t="shared" ref="AC42:AC50" ca="1" si="38">O42/N42-1</f>
        <v>7.2622753365560122E-2</v>
      </c>
      <c r="AD42" s="140">
        <f ca="1">(O42/H42)^(1/($O$5-$H$5))-1</f>
        <v>9.212897765950312E-2</v>
      </c>
      <c r="AT42" s="18"/>
    </row>
    <row r="43" spans="1:46" x14ac:dyDescent="0.15">
      <c r="A43" t="s">
        <v>110</v>
      </c>
      <c r="B43" s="4">
        <f ca="1">INDIRECT(CONCATENATE("'",$A43,"'!",ADDRESS(75,COLUMN('Route Summary'!B$5))))</f>
        <v>90.97447539885566</v>
      </c>
      <c r="C43" s="4">
        <f ca="1">INDIRECT(CONCATENATE("'",$A43,"'!",ADDRESS(75,COLUMN('Route Summary'!C$5))))</f>
        <v>71.082254380674044</v>
      </c>
      <c r="D43" s="4">
        <f ca="1">INDIRECT(CONCATENATE("'",$A43,"'!",ADDRESS(75,COLUMN('Route Summary'!D$5))))</f>
        <v>69.280820529602963</v>
      </c>
      <c r="E43" s="4">
        <f ca="1">INDIRECT(CONCATENATE("'",$A43,"'!",ADDRESS(75,COLUMN('Route Summary'!E$5))))</f>
        <v>68.405965796232223</v>
      </c>
      <c r="F43" s="4">
        <f ca="1">INDIRECT(CONCATENATE("'",$A43,"'!",ADDRESS(75,COLUMN('Route Summary'!F$5))))</f>
        <v>82.770773513532518</v>
      </c>
      <c r="G43" s="4">
        <f ca="1">INDIRECT(CONCATENATE("'",$A43,"'!",ADDRESS(75,COLUMN('Route Summary'!G$5))))</f>
        <v>107.58893827070453</v>
      </c>
      <c r="H43" s="4">
        <f ca="1">INDIRECT(CONCATENATE("'",$A43,"'!",ADDRESS(75,COLUMN('Route Summary'!H$5))))</f>
        <v>154.16682636509844</v>
      </c>
      <c r="I43" s="4">
        <f ca="1">INDIRECT(CONCATENATE("'",$A43,"'!",ADDRESS(75,COLUMN('Route Summary'!I$5))))</f>
        <v>169.98072615840161</v>
      </c>
      <c r="J43" s="4">
        <f ca="1">INDIRECT(CONCATENATE("'",$A43,"'!",ADDRESS(75,COLUMN('Route Summary'!J$5))))</f>
        <v>143.94625780645364</v>
      </c>
      <c r="K43" s="4">
        <f ca="1">INDIRECT(CONCATENATE("'",$A43,"'!",ADDRESS(75,COLUMN('Route Summary'!K$5))))</f>
        <v>133.54178556341637</v>
      </c>
      <c r="L43" s="4">
        <f ca="1">INDIRECT(CONCATENATE("'",$A43,"'!",ADDRESS(75,COLUMN('Route Summary'!L$5))))</f>
        <v>121.19881682731952</v>
      </c>
      <c r="M43" s="4">
        <f ca="1">INDIRECT(CONCATENATE("'",$A43,"'!",ADDRESS(75,COLUMN('Route Summary'!M$5))))</f>
        <v>128.4417918534424</v>
      </c>
      <c r="N43" s="4">
        <f ca="1">INDIRECT(CONCATENATE("'",$A43,"'!",ADDRESS(75,COLUMN('Route Summary'!N$5))))</f>
        <v>132.8590710502869</v>
      </c>
      <c r="O43" s="4">
        <f ca="1">INDIRECT(CONCATENATE("'",$A43,"'!",ADDRESS(75,COLUMN('Route Summary'!O$5))))</f>
        <v>138.02230398211063</v>
      </c>
      <c r="Q43" s="6">
        <f t="shared" ca="1" si="28"/>
        <v>-0.21865716654005385</v>
      </c>
      <c r="R43" s="6">
        <f t="shared" ca="1" si="28"/>
        <v>-2.5342947642370439E-2</v>
      </c>
      <c r="S43" s="6">
        <f t="shared" ca="1" si="29"/>
        <v>-1.2627661258672873E-2</v>
      </c>
      <c r="T43" s="6">
        <f t="shared" ca="1" si="30"/>
        <v>0.20999349325890959</v>
      </c>
      <c r="U43" s="6">
        <f t="shared" ref="U43:U50" ca="1" si="39">G43/F43-1</f>
        <v>0.29984212667910359</v>
      </c>
      <c r="V43" s="6">
        <f t="shared" ca="1" si="31"/>
        <v>0.43292450732434307</v>
      </c>
      <c r="W43" s="6">
        <f t="shared" ca="1" si="32"/>
        <v>0.10257654105074865</v>
      </c>
      <c r="X43" s="6">
        <f t="shared" ca="1" si="33"/>
        <v>-0.15316129622653196</v>
      </c>
      <c r="Y43" s="6">
        <f t="shared" ca="1" si="34"/>
        <v>-7.2280255156246254E-2</v>
      </c>
      <c r="Z43" s="6">
        <f t="shared" ca="1" si="35"/>
        <v>-9.2427764718148175E-2</v>
      </c>
      <c r="AA43" s="6">
        <f t="shared" ca="1" si="36"/>
        <v>5.9761103414420758E-2</v>
      </c>
      <c r="AB43" s="6">
        <f t="shared" ca="1" si="37"/>
        <v>3.4391292219628999E-2</v>
      </c>
      <c r="AC43" s="6">
        <f t="shared" ca="1" si="38"/>
        <v>3.8862479550752393E-2</v>
      </c>
      <c r="AD43" s="140">
        <f t="shared" ref="AD43:AD50" ca="1" si="40">(O43/H43)^(1/($O$5-$H$5))-1</f>
        <v>-1.5678648414431451E-2</v>
      </c>
    </row>
    <row r="44" spans="1:46" x14ac:dyDescent="0.15">
      <c r="A44" s="18" t="s">
        <v>314</v>
      </c>
      <c r="B44" s="4">
        <f ca="1">INDIRECT(CONCATENATE("'",$A44,"'!",ADDRESS(75,COLUMN('Route Summary'!B$5))))</f>
        <v>259.2320095175541</v>
      </c>
      <c r="C44" s="4">
        <f ca="1">INDIRECT(CONCATENATE("'",$A44,"'!",ADDRESS(75,COLUMN('Route Summary'!C$5))))</f>
        <v>133.61292067959681</v>
      </c>
      <c r="D44" s="4">
        <f ca="1">INDIRECT(CONCATENATE("'",$A44,"'!",ADDRESS(75,COLUMN('Route Summary'!D$5))))</f>
        <v>147.10532528065303</v>
      </c>
      <c r="E44" s="4">
        <f ca="1">INDIRECT(CONCATENATE("'",$A44,"'!",ADDRESS(75,COLUMN('Route Summary'!E$5))))</f>
        <v>119.51389193018959</v>
      </c>
      <c r="F44" s="4">
        <f ca="1">INDIRECT(CONCATENATE("'",$A44,"'!",ADDRESS(75,COLUMN('Route Summary'!F$5))))</f>
        <v>108.92848053806397</v>
      </c>
      <c r="G44" s="4">
        <f ca="1">INDIRECT(CONCATENATE("'",$A44,"'!",ADDRESS(75,COLUMN('Route Summary'!G$5))))</f>
        <v>136.36818959463903</v>
      </c>
      <c r="H44" s="4">
        <f ca="1">INDIRECT(CONCATENATE("'",$A44,"'!",ADDRESS(75,COLUMN('Route Summary'!H$5))))</f>
        <v>124.41967177836089</v>
      </c>
      <c r="I44" s="4">
        <f ca="1">INDIRECT(CONCATENATE("'",$A44,"'!",ADDRESS(75,COLUMN('Route Summary'!I$5))))</f>
        <v>122.92440506424094</v>
      </c>
      <c r="J44" s="4">
        <f ca="1">INDIRECT(CONCATENATE("'",$A44,"'!",ADDRESS(75,COLUMN('Route Summary'!J$5))))</f>
        <v>111.98920056320165</v>
      </c>
      <c r="K44" s="4">
        <f ca="1">INDIRECT(CONCATENATE("'",$A44,"'!",ADDRESS(75,COLUMN('Route Summary'!K$5))))</f>
        <v>106.26851789547386</v>
      </c>
      <c r="L44" s="4">
        <f ca="1">INDIRECT(CONCATENATE("'",$A44,"'!",ADDRESS(75,COLUMN('Route Summary'!L$5))))</f>
        <v>104.52200721084421</v>
      </c>
      <c r="M44" s="4">
        <f ca="1">INDIRECT(CONCATENATE("'",$A44,"'!",ADDRESS(75,COLUMN('Route Summary'!M$5))))</f>
        <v>104.15023029257623</v>
      </c>
      <c r="N44" s="4">
        <f ca="1">INDIRECT(CONCATENATE("'",$A44,"'!",ADDRESS(75,COLUMN('Route Summary'!N$5))))</f>
        <v>107.41449469605153</v>
      </c>
      <c r="O44" s="4">
        <f ca="1">INDIRECT(CONCATENATE("'",$A44,"'!",ADDRESS(75,COLUMN('Route Summary'!O$5))))</f>
        <v>112.419792805041</v>
      </c>
      <c r="Q44" s="6">
        <f t="shared" ca="1" si="28"/>
        <v>-0.4845817037477036</v>
      </c>
      <c r="R44" s="6">
        <f t="shared" ca="1" si="28"/>
        <v>0.10098128633390879</v>
      </c>
      <c r="S44" s="6">
        <f t="shared" ca="1" si="29"/>
        <v>-0.18756243730689881</v>
      </c>
      <c r="T44" s="6">
        <f t="shared" ca="1" si="30"/>
        <v>-8.8570552102083422E-2</v>
      </c>
      <c r="U44" s="6">
        <f t="shared" ca="1" si="39"/>
        <v>0.25190573595659904</v>
      </c>
      <c r="V44" s="6">
        <f t="shared" ca="1" si="31"/>
        <v>-8.7619538338051473E-2</v>
      </c>
      <c r="W44" s="6">
        <f t="shared" ca="1" si="32"/>
        <v>-1.2017928457355165E-2</v>
      </c>
      <c r="X44" s="6">
        <f ca="1">J44/I44-1</f>
        <v>-8.8958775072569996E-2</v>
      </c>
      <c r="Y44" s="6">
        <f t="shared" ca="1" si="34"/>
        <v>-5.1082449369743377E-2</v>
      </c>
      <c r="Z44" s="6">
        <f t="shared" ca="1" si="35"/>
        <v>-1.6434883248748533E-2</v>
      </c>
      <c r="AA44" s="6">
        <f t="shared" ca="1" si="36"/>
        <v>-3.556924787313176E-3</v>
      </c>
      <c r="AB44" s="6">
        <f t="shared" ca="1" si="37"/>
        <v>3.1341883683842164E-2</v>
      </c>
      <c r="AC44" s="6">
        <f t="shared" ca="1" si="38"/>
        <v>4.6597976587357648E-2</v>
      </c>
      <c r="AD44" s="140">
        <f t="shared" ca="1" si="40"/>
        <v>-1.4384157496122651E-2</v>
      </c>
    </row>
    <row r="45" spans="1:46" x14ac:dyDescent="0.15">
      <c r="A45" t="s">
        <v>111</v>
      </c>
      <c r="B45" s="4">
        <f ca="1">INDIRECT(CONCATENATE("'",$A45,"'!",ADDRESS(75,COLUMN('Route Summary'!B$5))))</f>
        <v>104.91398788826913</v>
      </c>
      <c r="C45" s="4">
        <f ca="1">INDIRECT(CONCATENATE("'",$A45,"'!",ADDRESS(75,COLUMN('Route Summary'!C$5))))</f>
        <v>100.84445409581006</v>
      </c>
      <c r="D45" s="4">
        <f ca="1">INDIRECT(CONCATENATE("'",$A45,"'!",ADDRESS(75,COLUMN('Route Summary'!D$5))))</f>
        <v>102.60672131036669</v>
      </c>
      <c r="E45" s="4">
        <f ca="1">INDIRECT(CONCATENATE("'",$A45,"'!",ADDRESS(75,COLUMN('Route Summary'!E$5))))</f>
        <v>115.42660530063338</v>
      </c>
      <c r="F45" s="4">
        <f ca="1">INDIRECT(CONCATENATE("'",$A45,"'!",ADDRESS(75,COLUMN('Route Summary'!F$5))))</f>
        <v>149.52561531604533</v>
      </c>
      <c r="G45" s="4">
        <f ca="1">INDIRECT(CONCATENATE("'",$A45,"'!",ADDRESS(75,COLUMN('Route Summary'!G$5))))</f>
        <v>192.64877329013606</v>
      </c>
      <c r="H45" s="4">
        <f ca="1">INDIRECT(CONCATENATE("'",$A45,"'!",ADDRESS(75,COLUMN('Route Summary'!H$5))))</f>
        <v>227.60552517749511</v>
      </c>
      <c r="I45" s="4">
        <f ca="1">INDIRECT(CONCATENATE("'",$A45,"'!",ADDRESS(75,COLUMN('Route Summary'!I$5))))</f>
        <v>209.66058820354186</v>
      </c>
      <c r="J45" s="4">
        <f ca="1">INDIRECT(CONCATENATE("'",$A45,"'!",ADDRESS(75,COLUMN('Route Summary'!J$5))))</f>
        <v>164.15823069782743</v>
      </c>
      <c r="K45" s="4">
        <f ca="1">INDIRECT(CONCATENATE("'",$A45,"'!",ADDRESS(75,COLUMN('Route Summary'!K$5))))</f>
        <v>152.14864247562207</v>
      </c>
      <c r="L45" s="4">
        <f ca="1">INDIRECT(CONCATENATE("'",$A45,"'!",ADDRESS(75,COLUMN('Route Summary'!L$5))))</f>
        <v>152.76685608436077</v>
      </c>
      <c r="M45" s="4">
        <f ca="1">INDIRECT(CONCATENATE("'",$A45,"'!",ADDRESS(75,COLUMN('Route Summary'!M$5))))</f>
        <v>145.7817916344909</v>
      </c>
      <c r="N45" s="4">
        <f ca="1">INDIRECT(CONCATENATE("'",$A45,"'!",ADDRESS(75,COLUMN('Route Summary'!N$5))))</f>
        <v>138.49190714535897</v>
      </c>
      <c r="O45" s="4">
        <f ca="1">INDIRECT(CONCATENATE("'",$A45,"'!",ADDRESS(75,COLUMN('Route Summary'!O$5))))</f>
        <v>134.41645913728479</v>
      </c>
      <c r="Q45" s="6">
        <f t="shared" ca="1" si="28"/>
        <v>-3.8789239398592135E-2</v>
      </c>
      <c r="R45" s="6">
        <f t="shared" ca="1" si="28"/>
        <v>1.7475102923184549E-2</v>
      </c>
      <c r="S45" s="6">
        <f t="shared" ca="1" si="29"/>
        <v>0.12494195142917452</v>
      </c>
      <c r="T45" s="6">
        <f t="shared" ca="1" si="30"/>
        <v>0.2954172474066934</v>
      </c>
      <c r="U45" s="6">
        <f t="shared" ca="1" si="39"/>
        <v>0.28839980282270239</v>
      </c>
      <c r="V45" s="6">
        <f t="shared" ca="1" si="31"/>
        <v>0.18145328044582421</v>
      </c>
      <c r="W45" s="6">
        <f t="shared" ca="1" si="32"/>
        <v>-7.8842273094904547E-2</v>
      </c>
      <c r="X45" s="6">
        <f t="shared" ca="1" si="33"/>
        <v>-0.21702866473664573</v>
      </c>
      <c r="Y45" s="6">
        <f t="shared" ca="1" si="34"/>
        <v>-7.3158611488155501E-2</v>
      </c>
      <c r="Z45" s="6">
        <f t="shared" ca="1" si="35"/>
        <v>4.0632213254072624E-3</v>
      </c>
      <c r="AA45" s="6">
        <f t="shared" ca="1" si="36"/>
        <v>-4.572369052363412E-2</v>
      </c>
      <c r="AB45" s="6">
        <f t="shared" ca="1" si="37"/>
        <v>-5.0005452720799259E-2</v>
      </c>
      <c r="AC45" s="6">
        <f t="shared" ca="1" si="38"/>
        <v>-2.9427336889776834E-2</v>
      </c>
      <c r="AD45" s="140">
        <f t="shared" ca="1" si="40"/>
        <v>-7.2477965235697717E-2</v>
      </c>
    </row>
    <row r="46" spans="1:46" x14ac:dyDescent="0.15">
      <c r="A46" t="s">
        <v>254</v>
      </c>
      <c r="B46" s="4">
        <f ca="1">INDIRECT(CONCATENATE("'",$A46,"'!",ADDRESS(75,COLUMN('Route Summary'!B$5))))</f>
        <v>85.345050185337755</v>
      </c>
      <c r="C46" s="4">
        <f ca="1">INDIRECT(CONCATENATE("'",$A46,"'!",ADDRESS(75,COLUMN('Route Summary'!C$5))))</f>
        <v>96.939870398597066</v>
      </c>
      <c r="D46" s="4">
        <f ca="1">INDIRECT(CONCATENATE("'",$A46,"'!",ADDRESS(75,COLUMN('Route Summary'!D$5))))</f>
        <v>105.91048292213335</v>
      </c>
      <c r="E46" s="4">
        <f ca="1">INDIRECT(CONCATENATE("'",$A46,"'!",ADDRESS(75,COLUMN('Route Summary'!E$5))))</f>
        <v>161.24189068346982</v>
      </c>
      <c r="F46" s="4">
        <f ca="1">INDIRECT(CONCATENATE("'",$A46,"'!",ADDRESS(75,COLUMN('Route Summary'!F$5))))</f>
        <v>150.89074863738409</v>
      </c>
      <c r="G46" s="4">
        <f ca="1">INDIRECT(CONCATENATE("'",$A46,"'!",ADDRESS(75,COLUMN('Route Summary'!G$5))))</f>
        <v>190.52740737273794</v>
      </c>
      <c r="H46" s="4">
        <f ca="1">INDIRECT(CONCATENATE("'",$A46,"'!",ADDRESS(75,COLUMN('Route Summary'!H$5))))</f>
        <v>216.63917938268165</v>
      </c>
      <c r="I46" s="4">
        <f ca="1">INDIRECT(CONCATENATE("'",$A46,"'!",ADDRESS(75,COLUMN('Route Summary'!I$5))))</f>
        <v>219.43743766421221</v>
      </c>
      <c r="J46" s="4">
        <f ca="1">INDIRECT(CONCATENATE("'",$A46,"'!",ADDRESS(75,COLUMN('Route Summary'!J$5))))</f>
        <v>193.20033913127088</v>
      </c>
      <c r="K46" s="4">
        <f ca="1">INDIRECT(CONCATENATE("'",$A46,"'!",ADDRESS(75,COLUMN('Route Summary'!K$5))))</f>
        <v>161.62252232229133</v>
      </c>
      <c r="L46" s="4">
        <f ca="1">INDIRECT(CONCATENATE("'",$A46,"'!",ADDRESS(75,COLUMN('Route Summary'!L$5))))</f>
        <v>144.70982725240825</v>
      </c>
      <c r="M46" s="4">
        <f ca="1">INDIRECT(CONCATENATE("'",$A46,"'!",ADDRESS(75,COLUMN('Route Summary'!M$5))))</f>
        <v>131.56290691615223</v>
      </c>
      <c r="N46" s="4">
        <f ca="1">INDIRECT(CONCATENATE("'",$A46,"'!",ADDRESS(75,COLUMN('Route Summary'!N$5))))</f>
        <v>125.77459096749793</v>
      </c>
      <c r="O46" s="4">
        <f ca="1">INDIRECT(CONCATENATE("'",$A46,"'!",ADDRESS(75,COLUMN('Route Summary'!O$5))))</f>
        <v>127.40506307553954</v>
      </c>
      <c r="Q46" s="6">
        <f t="shared" ca="1" si="28"/>
        <v>0.13585814511889871</v>
      </c>
      <c r="R46" s="6">
        <f t="shared" ca="1" si="28"/>
        <v>9.2537905060641634E-2</v>
      </c>
      <c r="S46" s="6">
        <f t="shared" ca="1" si="29"/>
        <v>0.52243561009930217</v>
      </c>
      <c r="T46" s="6">
        <f t="shared" ca="1" si="30"/>
        <v>-6.4196357424298744E-2</v>
      </c>
      <c r="U46" s="6">
        <f t="shared" ca="1" si="39"/>
        <v>0.26268448591641236</v>
      </c>
      <c r="V46" s="6">
        <f t="shared" ca="1" si="31"/>
        <v>0.13704995186786961</v>
      </c>
      <c r="W46" s="6">
        <f t="shared" ca="1" si="32"/>
        <v>1.291667688875231E-2</v>
      </c>
      <c r="X46" s="6">
        <f t="shared" ca="1" si="33"/>
        <v>-0.11956527934440198</v>
      </c>
      <c r="Y46" s="6">
        <f t="shared" ca="1" si="34"/>
        <v>-0.1634459698723606</v>
      </c>
      <c r="Z46" s="6">
        <f t="shared" ca="1" si="35"/>
        <v>-0.10464318231686487</v>
      </c>
      <c r="AA46" s="6">
        <f t="shared" ca="1" si="36"/>
        <v>-9.0850224797274226E-2</v>
      </c>
      <c r="AB46" s="6">
        <f t="shared" ca="1" si="37"/>
        <v>-4.3996564718224995E-2</v>
      </c>
      <c r="AC46" s="6">
        <f t="shared" ca="1" si="38"/>
        <v>1.2963445919398353E-2</v>
      </c>
      <c r="AD46" s="140">
        <f t="shared" ca="1" si="40"/>
        <v>-7.3033069997039846E-2</v>
      </c>
    </row>
    <row r="47" spans="1:46" x14ac:dyDescent="0.15">
      <c r="A47" t="s">
        <v>445</v>
      </c>
      <c r="B47" s="4">
        <f ca="1">INDIRECT(CONCATENATE("'",$A47,"'!",ADDRESS(75,COLUMN('Route Summary'!B$5))))</f>
        <v>17.868158244683002</v>
      </c>
      <c r="C47" s="4">
        <f ca="1">INDIRECT(CONCATENATE("'",$A47,"'!",ADDRESS(75,COLUMN('Route Summary'!C$5))))</f>
        <v>24.649333565389753</v>
      </c>
      <c r="D47" s="4">
        <f ca="1">INDIRECT(CONCATENATE("'",$A47,"'!",ADDRESS(75,COLUMN('Route Summary'!D$5))))</f>
        <v>27.766026626508967</v>
      </c>
      <c r="E47" s="4">
        <f ca="1">INDIRECT(CONCATENATE("'",$A47,"'!",ADDRESS(75,COLUMN('Route Summary'!E$5))))</f>
        <v>36.300600385161104</v>
      </c>
      <c r="F47" s="4">
        <f ca="1">INDIRECT(CONCATENATE("'",$A47,"'!",ADDRESS(75,COLUMN('Route Summary'!F$5))))</f>
        <v>47.230345129648818</v>
      </c>
      <c r="G47" s="4">
        <f ca="1">INDIRECT(CONCATENATE("'",$A47,"'!",ADDRESS(75,COLUMN('Route Summary'!G$5))))</f>
        <v>82.689161703556749</v>
      </c>
      <c r="H47" s="4">
        <f ca="1">INDIRECT(CONCATENATE("'",$A47,"'!",ADDRESS(75,COLUMN('Route Summary'!H$5))))</f>
        <v>92.01841449692489</v>
      </c>
      <c r="I47" s="4">
        <f ca="1">INDIRECT(CONCATENATE("'",$A47,"'!",ADDRESS(75,COLUMN('Route Summary'!I$5))))</f>
        <v>144.45955964918909</v>
      </c>
      <c r="J47" s="4">
        <f ca="1">INDIRECT(CONCATENATE("'",$A47,"'!",ADDRESS(75,COLUMN('Route Summary'!J$5))))</f>
        <v>139.45135015942984</v>
      </c>
      <c r="K47" s="4">
        <f ca="1">INDIRECT(CONCATENATE("'",$A47,"'!",ADDRESS(75,COLUMN('Route Summary'!K$5))))</f>
        <v>134.57121085038233</v>
      </c>
      <c r="L47" s="4">
        <f ca="1">INDIRECT(CONCATENATE("'",$A47,"'!",ADDRESS(75,COLUMN('Route Summary'!L$5))))</f>
        <v>125.78254819078875</v>
      </c>
      <c r="M47" s="4">
        <f ca="1">INDIRECT(CONCATENATE("'",$A47,"'!",ADDRESS(75,COLUMN('Route Summary'!M$5))))</f>
        <v>120.33274864186986</v>
      </c>
      <c r="N47" s="4">
        <f ca="1">INDIRECT(CONCATENATE("'",$A47,"'!",ADDRESS(75,COLUMN('Route Summary'!N$5))))</f>
        <v>125.3800849794692</v>
      </c>
      <c r="O47" s="4">
        <f ca="1">INDIRECT(CONCATENATE("'",$A47,"'!",ADDRESS(75,COLUMN('Route Summary'!O$5))))</f>
        <v>126.15340575239753</v>
      </c>
      <c r="Q47" s="6">
        <f t="shared" ref="Q47:AC49" ca="1" si="41">C47/B47-1</f>
        <v>0.37951171171906384</v>
      </c>
      <c r="R47" s="6">
        <f t="shared" ca="1" si="41"/>
        <v>0.1264412708299496</v>
      </c>
      <c r="S47" s="6">
        <f t="shared" ca="1" si="41"/>
        <v>0.30737468754366004</v>
      </c>
      <c r="T47" s="6">
        <f t="shared" ca="1" si="41"/>
        <v>0.30108991665480977</v>
      </c>
      <c r="U47" s="6">
        <f t="shared" ca="1" si="41"/>
        <v>0.75076344406487694</v>
      </c>
      <c r="V47" s="6">
        <f t="shared" ca="1" si="41"/>
        <v>0.11282316329211084</v>
      </c>
      <c r="W47" s="6">
        <f t="shared" ca="1" si="41"/>
        <v>0.5698983778297626</v>
      </c>
      <c r="X47" s="6">
        <f t="shared" ca="1" si="41"/>
        <v>-3.4668591693906348E-2</v>
      </c>
      <c r="Y47" s="6">
        <f t="shared" ca="1" si="41"/>
        <v>-3.4995281891987529E-2</v>
      </c>
      <c r="Z47" s="6">
        <f t="shared" ca="1" si="41"/>
        <v>-6.5308639225702625E-2</v>
      </c>
      <c r="AA47" s="6">
        <f t="shared" ca="1" si="41"/>
        <v>-4.3327151717840517E-2</v>
      </c>
      <c r="AB47" s="6">
        <f t="shared" ca="1" si="41"/>
        <v>4.1944827111205285E-2</v>
      </c>
      <c r="AC47" s="6">
        <f t="shared" ca="1" si="41"/>
        <v>6.1678118423269535E-3</v>
      </c>
      <c r="AD47" s="140">
        <f ca="1">(O47/H47)^(1/($O$5-$H$5))-1</f>
        <v>4.6104066974964164E-2</v>
      </c>
    </row>
    <row r="48" spans="1:46" x14ac:dyDescent="0.15">
      <c r="A48" t="s">
        <v>446</v>
      </c>
      <c r="B48" s="4">
        <f ca="1">INDIRECT(CONCATENATE("'",$A48,"'!",ADDRESS(75,COLUMN('Route Summary'!B$5))))</f>
        <v>172.71208942245929</v>
      </c>
      <c r="C48" s="4">
        <f ca="1">INDIRECT(CONCATENATE("'",$A48,"'!",ADDRESS(75,COLUMN('Route Summary'!C$5))))</f>
        <v>171.21880450145539</v>
      </c>
      <c r="D48" s="4">
        <f ca="1">INDIRECT(CONCATENATE("'",$A48,"'!",ADDRESS(75,COLUMN('Route Summary'!D$5))))</f>
        <v>146.00557975820351</v>
      </c>
      <c r="E48" s="4">
        <f ca="1">INDIRECT(CONCATENATE("'",$A48,"'!",ADDRESS(75,COLUMN('Route Summary'!E$5))))</f>
        <v>189.47794193350228</v>
      </c>
      <c r="F48" s="4">
        <f ca="1">INDIRECT(CONCATENATE("'",$A48,"'!",ADDRESS(75,COLUMN('Route Summary'!F$5))))</f>
        <v>252.6303681993748</v>
      </c>
      <c r="G48" s="4">
        <f ca="1">INDIRECT(CONCATENATE("'",$A48,"'!",ADDRESS(75,COLUMN('Route Summary'!G$5))))</f>
        <v>307.32269741972874</v>
      </c>
      <c r="H48" s="4">
        <f ca="1">INDIRECT(CONCATENATE("'",$A48,"'!",ADDRESS(75,COLUMN('Route Summary'!H$5))))</f>
        <v>346.15965684651616</v>
      </c>
      <c r="I48" s="4">
        <f ca="1">INDIRECT(CONCATENATE("'",$A48,"'!",ADDRESS(75,COLUMN('Route Summary'!I$5))))</f>
        <v>405.09443699718116</v>
      </c>
      <c r="J48" s="4">
        <f ca="1">INDIRECT(CONCATENATE("'",$A48,"'!",ADDRESS(75,COLUMN('Route Summary'!J$5))))</f>
        <v>300.67772125122241</v>
      </c>
      <c r="K48" s="4">
        <f ca="1">INDIRECT(CONCATENATE("'",$A48,"'!",ADDRESS(75,COLUMN('Route Summary'!K$5))))</f>
        <v>245.61635933457097</v>
      </c>
      <c r="L48" s="4">
        <f ca="1">INDIRECT(CONCATENATE("'",$A48,"'!",ADDRESS(75,COLUMN('Route Summary'!L$5))))</f>
        <v>205.47608695992761</v>
      </c>
      <c r="M48" s="4">
        <f ca="1">INDIRECT(CONCATENATE("'",$A48,"'!",ADDRESS(75,COLUMN('Route Summary'!M$5))))</f>
        <v>172.44141130077924</v>
      </c>
      <c r="N48" s="4">
        <f ca="1">INDIRECT(CONCATENATE("'",$A48,"'!",ADDRESS(75,COLUMN('Route Summary'!N$5))))</f>
        <v>149.412906507636</v>
      </c>
      <c r="O48" s="4">
        <f ca="1">INDIRECT(CONCATENATE("'",$A48,"'!",ADDRESS(75,COLUMN('Route Summary'!O$5))))</f>
        <v>131.16590752331368</v>
      </c>
      <c r="Q48" s="6">
        <f t="shared" ca="1" si="41"/>
        <v>-8.6460937737327104E-3</v>
      </c>
      <c r="R48" s="6">
        <f t="shared" ca="1" si="41"/>
        <v>-0.1472573343603597</v>
      </c>
      <c r="S48" s="6">
        <f t="shared" ca="1" si="41"/>
        <v>0.29774452625230041</v>
      </c>
      <c r="T48" s="6">
        <f t="shared" ca="1" si="41"/>
        <v>0.33329698233705751</v>
      </c>
      <c r="U48" s="6">
        <f t="shared" ca="1" si="41"/>
        <v>0.21649150737567302</v>
      </c>
      <c r="V48" s="6">
        <f t="shared" ca="1" si="41"/>
        <v>0.12637192030676947</v>
      </c>
      <c r="W48" s="6">
        <f t="shared" ca="1" si="41"/>
        <v>0.17025317360074732</v>
      </c>
      <c r="X48" s="6">
        <f t="shared" ca="1" si="41"/>
        <v>-0.25775894756778739</v>
      </c>
      <c r="Y48" s="6">
        <f t="shared" ca="1" si="41"/>
        <v>-0.18312418255507046</v>
      </c>
      <c r="Z48" s="6">
        <f t="shared" ca="1" si="41"/>
        <v>-0.16342670530331216</v>
      </c>
      <c r="AA48" s="6">
        <f t="shared" ca="1" si="41"/>
        <v>-0.16077138779458489</v>
      </c>
      <c r="AB48" s="6">
        <f t="shared" ca="1" si="41"/>
        <v>-0.13354393599212666</v>
      </c>
      <c r="AC48" s="6">
        <f t="shared" ca="1" si="41"/>
        <v>-0.12212465047917243</v>
      </c>
      <c r="AD48" s="140">
        <f ca="1">(O48/H48)^(1/($O$5-$H$5))-1</f>
        <v>-0.12945329948597228</v>
      </c>
    </row>
    <row r="49" spans="1:30" x14ac:dyDescent="0.15">
      <c r="A49" t="s">
        <v>447</v>
      </c>
      <c r="B49" s="4">
        <f ca="1">INDIRECT(CONCATENATE("'",$A49,"'!",ADDRESS(75,COLUMN('Route Summary'!B$5))))</f>
        <v>200.1049467034251</v>
      </c>
      <c r="C49" s="4">
        <f ca="1">INDIRECT(CONCATENATE("'",$A49,"'!",ADDRESS(75,COLUMN('Route Summary'!C$5))))</f>
        <v>163.55481901057962</v>
      </c>
      <c r="D49" s="4">
        <f ca="1">INDIRECT(CONCATENATE("'",$A49,"'!",ADDRESS(75,COLUMN('Route Summary'!D$5))))</f>
        <v>199.08910489179797</v>
      </c>
      <c r="E49" s="4">
        <f ca="1">INDIRECT(CONCATENATE("'",$A49,"'!",ADDRESS(75,COLUMN('Route Summary'!E$5))))</f>
        <v>249.9938410285699</v>
      </c>
      <c r="F49" s="4">
        <f ca="1">INDIRECT(CONCATENATE("'",$A49,"'!",ADDRESS(75,COLUMN('Route Summary'!F$5))))</f>
        <v>280.81442710762946</v>
      </c>
      <c r="G49" s="4">
        <f ca="1">INDIRECT(CONCATENATE("'",$A49,"'!",ADDRESS(75,COLUMN('Route Summary'!G$5))))</f>
        <v>308.29630580586934</v>
      </c>
      <c r="H49" s="4">
        <f ca="1">INDIRECT(CONCATENATE("'",$A49,"'!",ADDRESS(75,COLUMN('Route Summary'!H$5))))</f>
        <v>289.99542214137637</v>
      </c>
      <c r="I49" s="4">
        <f ca="1">INDIRECT(CONCATENATE("'",$A49,"'!",ADDRESS(75,COLUMN('Route Summary'!I$5))))</f>
        <v>212.02440588207688</v>
      </c>
      <c r="J49" s="4">
        <f ca="1">INDIRECT(CONCATENATE("'",$A49,"'!",ADDRESS(75,COLUMN('Route Summary'!J$5))))</f>
        <v>198.36328057013242</v>
      </c>
      <c r="K49" s="4">
        <f ca="1">INDIRECT(CONCATENATE("'",$A49,"'!",ADDRESS(75,COLUMN('Route Summary'!K$5))))</f>
        <v>168.31446876145907</v>
      </c>
      <c r="L49" s="4">
        <f ca="1">INDIRECT(CONCATENATE("'",$A49,"'!",ADDRESS(75,COLUMN('Route Summary'!L$5))))</f>
        <v>148.62298312022608</v>
      </c>
      <c r="M49" s="4">
        <f ca="1">INDIRECT(CONCATENATE("'",$A49,"'!",ADDRESS(75,COLUMN('Route Summary'!M$5))))</f>
        <v>131.20570516536148</v>
      </c>
      <c r="N49" s="4">
        <f ca="1">INDIRECT(CONCATENATE("'",$A49,"'!",ADDRESS(75,COLUMN('Route Summary'!N$5))))</f>
        <v>120.5757851730486</v>
      </c>
      <c r="O49" s="4">
        <f ca="1">INDIRECT(CONCATENATE("'",$A49,"'!",ADDRESS(75,COLUMN('Route Summary'!O$5))))</f>
        <v>114.10865734752619</v>
      </c>
      <c r="Q49" s="6">
        <f t="shared" ca="1" si="41"/>
        <v>-0.18265479337208146</v>
      </c>
      <c r="R49" s="6">
        <f t="shared" ca="1" si="41"/>
        <v>0.21726223718861992</v>
      </c>
      <c r="S49" s="6">
        <f t="shared" ca="1" si="41"/>
        <v>0.25568820636587786</v>
      </c>
      <c r="T49" s="6">
        <f t="shared" ca="1" si="41"/>
        <v>0.12328538156080926</v>
      </c>
      <c r="U49" s="6">
        <f t="shared" ca="1" si="41"/>
        <v>9.7864910223101731E-2</v>
      </c>
      <c r="V49" s="6">
        <f t="shared" ca="1" si="41"/>
        <v>-5.9361345951439382E-2</v>
      </c>
      <c r="W49" s="6">
        <f t="shared" ca="1" si="41"/>
        <v>-0.26886981761142303</v>
      </c>
      <c r="X49" s="6">
        <f t="shared" ca="1" si="41"/>
        <v>-6.4431852810107437E-2</v>
      </c>
      <c r="Y49" s="6">
        <f t="shared" ca="1" si="41"/>
        <v>-0.15148374095400907</v>
      </c>
      <c r="Z49" s="6">
        <f t="shared" ca="1" si="41"/>
        <v>-0.11699223356216881</v>
      </c>
      <c r="AA49" s="6">
        <f t="shared" ca="1" si="41"/>
        <v>-0.11719101305331214</v>
      </c>
      <c r="AB49" s="6">
        <f t="shared" ca="1" si="41"/>
        <v>-8.1017208656557704E-2</v>
      </c>
      <c r="AC49" s="6">
        <f t="shared" ca="1" si="41"/>
        <v>-5.3635378083923602E-2</v>
      </c>
      <c r="AD49" s="140">
        <f ca="1">(O49/H49)^(1/($O$5-$H$5))-1</f>
        <v>-0.12474924653789554</v>
      </c>
    </row>
    <row r="50" spans="1:30" x14ac:dyDescent="0.15">
      <c r="A50" t="s">
        <v>255</v>
      </c>
      <c r="B50" s="4">
        <f ca="1">INDIRECT(CONCATENATE("'",$A50,"'!",ADDRESS(75,COLUMN('Route Summary'!B$5))))</f>
        <v>152.47945625829266</v>
      </c>
      <c r="C50" s="4">
        <f ca="1">INDIRECT(CONCATENATE("'",$A50,"'!",ADDRESS(75,COLUMN('Route Summary'!C$5))))</f>
        <v>147.37255546404842</v>
      </c>
      <c r="D50" s="4">
        <f ca="1">INDIRECT(CONCATENATE("'",$A50,"'!",ADDRESS(75,COLUMN('Route Summary'!D$5))))</f>
        <v>119.60596371139886</v>
      </c>
      <c r="E50" s="4">
        <f ca="1">INDIRECT(CONCATENATE("'",$A50,"'!",ADDRESS(75,COLUMN('Route Summary'!E$5))))</f>
        <v>168.82644310232018</v>
      </c>
      <c r="F50" s="4">
        <f ca="1">INDIRECT(CONCATENATE("'",$A50,"'!",ADDRESS(75,COLUMN('Route Summary'!F$5))))</f>
        <v>164.78617560103874</v>
      </c>
      <c r="G50" s="4">
        <f ca="1">INDIRECT(CONCATENATE("'",$A50,"'!",ADDRESS(75,COLUMN('Route Summary'!G$5))))</f>
        <v>192.42372404927474</v>
      </c>
      <c r="H50" s="4">
        <f ca="1">INDIRECT(CONCATENATE("'",$A50,"'!",ADDRESS(75,COLUMN('Route Summary'!H$5))))</f>
        <v>161.31880322463545</v>
      </c>
      <c r="I50" s="4">
        <f ca="1">INDIRECT(CONCATENATE("'",$A50,"'!",ADDRESS(75,COLUMN('Route Summary'!I$5))))</f>
        <v>128.39542102249675</v>
      </c>
      <c r="J50" s="4">
        <f ca="1">INDIRECT(CONCATENATE("'",$A50,"'!",ADDRESS(75,COLUMN('Route Summary'!J$5))))</f>
        <v>123.21454010032706</v>
      </c>
      <c r="K50" s="4">
        <f ca="1">INDIRECT(CONCATENATE("'",$A50,"'!",ADDRESS(75,COLUMN('Route Summary'!K$5))))</f>
        <v>114.22112215952401</v>
      </c>
      <c r="L50" s="4">
        <f ca="1">INDIRECT(CONCATENATE("'",$A50,"'!",ADDRESS(75,COLUMN('Route Summary'!L$5))))</f>
        <v>118.83992470024732</v>
      </c>
      <c r="M50" s="4">
        <f ca="1">INDIRECT(CONCATENATE("'",$A50,"'!",ADDRESS(75,COLUMN('Route Summary'!M$5))))</f>
        <v>118.68970083093703</v>
      </c>
      <c r="N50" s="4">
        <f ca="1">INDIRECT(CONCATENATE("'",$A50,"'!",ADDRESS(75,COLUMN('Route Summary'!N$5))))</f>
        <v>124.26716090463806</v>
      </c>
      <c r="O50" s="4">
        <f ca="1">INDIRECT(CONCATENATE("'",$A50,"'!",ADDRESS(75,COLUMN('Route Summary'!O$5))))</f>
        <v>134.26170560133639</v>
      </c>
      <c r="Q50" s="6">
        <f t="shared" ca="1" si="28"/>
        <v>-3.3492385922424872E-2</v>
      </c>
      <c r="R50" s="6">
        <f t="shared" ca="1" si="28"/>
        <v>-0.18841087246684296</v>
      </c>
      <c r="S50" s="6">
        <f t="shared" ca="1" si="29"/>
        <v>0.41152194977239631</v>
      </c>
      <c r="T50" s="6">
        <f t="shared" ca="1" si="30"/>
        <v>-2.3931485062637869E-2</v>
      </c>
      <c r="U50" s="6">
        <f t="shared" ca="1" si="39"/>
        <v>0.16771763982889465</v>
      </c>
      <c r="V50" s="6">
        <f t="shared" ca="1" si="31"/>
        <v>-0.16164805550002825</v>
      </c>
      <c r="W50" s="6">
        <f t="shared" ca="1" si="32"/>
        <v>-0.20408893163119424</v>
      </c>
      <c r="X50" s="6">
        <f t="shared" ca="1" si="33"/>
        <v>-4.0350978881574906E-2</v>
      </c>
      <c r="Y50" s="6">
        <f t="shared" ca="1" si="34"/>
        <v>-7.2989907956318989E-2</v>
      </c>
      <c r="Z50" s="6">
        <f t="shared" ca="1" si="35"/>
        <v>4.0437376672526337E-2</v>
      </c>
      <c r="AA50" s="6">
        <f t="shared" ca="1" si="36"/>
        <v>-1.2640858675163624E-3</v>
      </c>
      <c r="AB50" s="6">
        <f t="shared" ca="1" si="37"/>
        <v>4.6991946518136762E-2</v>
      </c>
      <c r="AC50" s="6">
        <f t="shared" ca="1" si="38"/>
        <v>8.0427883150626434E-2</v>
      </c>
      <c r="AD50" s="140">
        <f t="shared" ca="1" si="40"/>
        <v>-2.588642523045992E-2</v>
      </c>
    </row>
    <row r="52" spans="1:30" x14ac:dyDescent="0.15">
      <c r="A52" t="s">
        <v>17</v>
      </c>
      <c r="B52" s="18" t="s">
        <v>497</v>
      </c>
    </row>
    <row r="53" spans="1:30" x14ac:dyDescent="0.15">
      <c r="B53" t="s">
        <v>366</v>
      </c>
    </row>
    <row r="54" spans="1:30" x14ac:dyDescent="0.15">
      <c r="B54" t="s">
        <v>367</v>
      </c>
    </row>
    <row r="55" spans="1:30" x14ac:dyDescent="0.15">
      <c r="B55" t="s">
        <v>368</v>
      </c>
    </row>
    <row r="56" spans="1:30" x14ac:dyDescent="0.15">
      <c r="B56" t="s">
        <v>369</v>
      </c>
    </row>
    <row r="57" spans="1:30" x14ac:dyDescent="0.15">
      <c r="B57" s="18" t="s">
        <v>444</v>
      </c>
    </row>
    <row r="60" spans="1:30" x14ac:dyDescent="0.15">
      <c r="A60" s="110"/>
      <c r="B60" s="171"/>
      <c r="C60" s="171"/>
      <c r="D60" s="171"/>
      <c r="E60" s="171"/>
      <c r="F60" s="171"/>
      <c r="G60" s="171"/>
      <c r="H60" s="171"/>
    </row>
    <row r="61" spans="1:30" x14ac:dyDescent="0.15">
      <c r="A61" s="110"/>
      <c r="B61" s="171"/>
      <c r="C61" s="171"/>
      <c r="D61" s="171"/>
      <c r="E61" s="171"/>
      <c r="F61" s="171"/>
      <c r="G61" s="171"/>
      <c r="H61" s="171"/>
    </row>
    <row r="62" spans="1:30" x14ac:dyDescent="0.15">
      <c r="A62" s="110"/>
      <c r="B62" s="171"/>
      <c r="C62" s="171"/>
      <c r="D62" s="171"/>
      <c r="E62" s="171"/>
      <c r="F62" s="171"/>
      <c r="G62" s="171"/>
      <c r="H62" s="171"/>
    </row>
    <row r="63" spans="1:30" x14ac:dyDescent="0.15">
      <c r="A63" s="110"/>
      <c r="B63" s="171"/>
      <c r="C63" s="171"/>
      <c r="D63" s="171"/>
      <c r="E63" s="171"/>
      <c r="F63" s="171"/>
      <c r="G63" s="171"/>
      <c r="H63" s="171"/>
    </row>
    <row r="64" spans="1:30" x14ac:dyDescent="0.15">
      <c r="A64" s="110"/>
      <c r="B64" s="171"/>
      <c r="C64" s="171"/>
      <c r="D64" s="171"/>
      <c r="E64" s="171"/>
      <c r="F64" s="171"/>
      <c r="G64" s="171"/>
      <c r="H64" s="171"/>
    </row>
    <row r="65" spans="1:8" x14ac:dyDescent="0.15">
      <c r="A65" s="110"/>
      <c r="B65" s="171"/>
      <c r="C65" s="171"/>
      <c r="D65" s="171"/>
      <c r="E65" s="171"/>
      <c r="F65" s="171"/>
      <c r="G65" s="171"/>
      <c r="H65" s="171"/>
    </row>
    <row r="66" spans="1:8" x14ac:dyDescent="0.15">
      <c r="A66" s="110"/>
      <c r="B66" s="171"/>
      <c r="C66" s="171"/>
      <c r="D66" s="171"/>
      <c r="E66" s="171"/>
      <c r="F66" s="171"/>
      <c r="G66" s="171"/>
      <c r="H66" s="171"/>
    </row>
    <row r="67" spans="1:8" x14ac:dyDescent="0.15">
      <c r="A67" s="110"/>
      <c r="B67" s="171"/>
      <c r="C67" s="171"/>
      <c r="D67" s="171"/>
      <c r="E67" s="171"/>
      <c r="F67" s="171"/>
      <c r="G67" s="171"/>
      <c r="H67" s="171"/>
    </row>
    <row r="68" spans="1:8" x14ac:dyDescent="0.15">
      <c r="A68" s="110"/>
      <c r="B68" s="171"/>
      <c r="C68" s="171"/>
      <c r="D68" s="171"/>
      <c r="E68" s="171"/>
      <c r="F68" s="171"/>
      <c r="G68" s="171"/>
      <c r="H68" s="171"/>
    </row>
    <row r="69" spans="1:8" x14ac:dyDescent="0.15">
      <c r="H69" s="171"/>
    </row>
    <row r="70" spans="1:8" x14ac:dyDescent="0.15">
      <c r="H70" s="171"/>
    </row>
    <row r="71" spans="1:8" x14ac:dyDescent="0.15">
      <c r="B71" s="181"/>
      <c r="C71" s="181"/>
      <c r="D71" s="181"/>
      <c r="E71" s="181"/>
      <c r="F71" s="181"/>
      <c r="G71" s="181"/>
      <c r="H71" s="171"/>
    </row>
    <row r="72" spans="1:8" x14ac:dyDescent="0.15">
      <c r="B72" s="181"/>
      <c r="C72" s="181"/>
      <c r="D72" s="181"/>
      <c r="E72" s="181"/>
      <c r="F72" s="181"/>
      <c r="G72" s="181"/>
      <c r="H72" s="181"/>
    </row>
    <row r="73" spans="1:8" x14ac:dyDescent="0.15">
      <c r="B73" s="181"/>
      <c r="C73" s="181"/>
      <c r="D73" s="181"/>
      <c r="E73" s="181"/>
      <c r="F73" s="181"/>
      <c r="G73" s="181"/>
      <c r="H73" s="181"/>
    </row>
    <row r="74" spans="1:8" x14ac:dyDescent="0.15">
      <c r="B74" s="181"/>
      <c r="C74" s="181"/>
      <c r="D74" s="181"/>
      <c r="E74" s="181"/>
      <c r="F74" s="181"/>
      <c r="G74" s="181"/>
      <c r="H74" s="181"/>
    </row>
    <row r="75" spans="1:8" x14ac:dyDescent="0.15">
      <c r="B75" s="181"/>
      <c r="C75" s="181"/>
      <c r="D75" s="181"/>
      <c r="E75" s="181"/>
      <c r="F75" s="181"/>
      <c r="G75" s="181"/>
      <c r="H75" s="181"/>
    </row>
    <row r="76" spans="1:8" x14ac:dyDescent="0.15">
      <c r="B76" s="181"/>
      <c r="C76" s="181"/>
      <c r="D76" s="181"/>
      <c r="E76" s="181"/>
      <c r="F76" s="181"/>
      <c r="G76" s="181"/>
      <c r="H76" s="181"/>
    </row>
    <row r="77" spans="1:8" x14ac:dyDescent="0.15">
      <c r="B77" s="181"/>
      <c r="C77" s="181"/>
      <c r="D77" s="181"/>
      <c r="E77" s="181"/>
      <c r="F77" s="181"/>
      <c r="G77" s="181"/>
      <c r="H77" s="181"/>
    </row>
    <row r="78" spans="1:8" x14ac:dyDescent="0.15">
      <c r="B78" s="181"/>
      <c r="C78" s="181"/>
      <c r="D78" s="181"/>
      <c r="E78" s="181"/>
      <c r="F78" s="181"/>
      <c r="G78" s="181"/>
      <c r="H78" s="181"/>
    </row>
    <row r="79" spans="1:8" x14ac:dyDescent="0.15">
      <c r="B79" s="181"/>
      <c r="C79" s="181"/>
      <c r="D79" s="181"/>
      <c r="E79" s="181"/>
      <c r="F79" s="181"/>
      <c r="G79" s="181"/>
      <c r="H79" s="181"/>
    </row>
    <row r="80" spans="1:8" x14ac:dyDescent="0.15">
      <c r="B80" s="6"/>
      <c r="C80" s="6"/>
      <c r="D80" s="6"/>
      <c r="E80" s="6"/>
      <c r="F80" s="6"/>
      <c r="G80" s="6"/>
      <c r="H80" s="6"/>
    </row>
  </sheetData>
  <mergeCells count="3">
    <mergeCell ref="F3:H3"/>
    <mergeCell ref="I3:O3"/>
    <mergeCell ref="U3:AD3"/>
  </mergeCells>
  <hyperlinks>
    <hyperlink ref="A2" location="'Home'!a1" display="  [HOME]" xr:uid="{00000000-0004-0000-0500-000000000000}"/>
  </hyperlinks>
  <pageMargins left="0.75" right="0.75" top="1" bottom="1" header="0.5" footer="0.5"/>
  <pageSetup paperSize="9" orientation="portrait" horizontalDpi="4294967292" verticalDpi="429496729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8"/>
    <pageSetUpPr fitToPage="1"/>
  </sheetPr>
  <dimension ref="A1:AD88"/>
  <sheetViews>
    <sheetView showGridLines="0" zoomScaleNormal="100" workbookViewId="0">
      <pane xSplit="1" ySplit="3" topLeftCell="B4" activePane="bottomRight" state="frozen"/>
      <selection activeCell="B16" sqref="B16"/>
      <selection pane="topRight" activeCell="B16" sqref="B16"/>
      <selection pane="bottomLeft" activeCell="B16" sqref="B16"/>
      <selection pane="bottomRight"/>
    </sheetView>
  </sheetViews>
  <sheetFormatPr baseColWidth="10" defaultRowHeight="13" x14ac:dyDescent="0.15"/>
  <cols>
    <col min="1" max="1" width="39.6640625" customWidth="1"/>
    <col min="2" max="5" width="10.83203125" customWidth="1"/>
    <col min="6" max="6" width="10.1640625" customWidth="1"/>
    <col min="7" max="7" width="9.5" customWidth="1"/>
    <col min="8" max="8" width="10.33203125" customWidth="1"/>
    <col min="9" max="9" width="10.6640625" bestFit="1" customWidth="1"/>
    <col min="10" max="10" width="11.6640625" customWidth="1"/>
    <col min="11" max="13" width="9.83203125" customWidth="1"/>
    <col min="14" max="14" width="9.6640625" customWidth="1"/>
    <col min="15" max="15" width="10.1640625" customWidth="1"/>
    <col min="16" max="16" width="3.1640625" customWidth="1"/>
    <col min="17" max="17" width="9" customWidth="1"/>
    <col min="18" max="19" width="5.83203125" customWidth="1"/>
    <col min="20" max="25" width="6.1640625" customWidth="1"/>
    <col min="26" max="28" width="5.1640625" bestFit="1" customWidth="1"/>
    <col min="29" max="29" width="5.5" customWidth="1"/>
    <col min="30" max="30" width="7.33203125" bestFit="1" customWidth="1"/>
  </cols>
  <sheetData>
    <row r="1" spans="1:30" ht="18" x14ac:dyDescent="0.2">
      <c r="A1" s="3" t="s">
        <v>1</v>
      </c>
      <c r="B1" s="3"/>
      <c r="C1" s="3"/>
      <c r="D1" s="3"/>
      <c r="E1" s="3"/>
      <c r="F1" s="3"/>
      <c r="G1" s="3"/>
      <c r="I1" s="16"/>
      <c r="J1" s="3"/>
      <c r="K1" s="3"/>
      <c r="L1" s="3"/>
      <c r="M1" s="3"/>
      <c r="N1" s="3"/>
      <c r="O1" s="3"/>
    </row>
    <row r="2" spans="1:30" ht="18" x14ac:dyDescent="0.2">
      <c r="A2" s="53" t="s">
        <v>256</v>
      </c>
      <c r="B2" s="188" t="s">
        <v>15</v>
      </c>
      <c r="C2" s="188"/>
      <c r="D2" s="188"/>
      <c r="E2" s="188"/>
      <c r="F2" s="188"/>
      <c r="G2" s="188"/>
      <c r="H2" s="188"/>
      <c r="I2" s="188" t="s">
        <v>14</v>
      </c>
      <c r="J2" s="188"/>
      <c r="K2" s="188"/>
      <c r="L2" s="188"/>
      <c r="M2" s="188"/>
      <c r="N2" s="188"/>
      <c r="O2" s="188"/>
      <c r="Q2" s="188" t="s">
        <v>16</v>
      </c>
      <c r="R2" s="188"/>
      <c r="S2" s="188"/>
      <c r="T2" s="188"/>
      <c r="U2" s="188"/>
      <c r="V2" s="188"/>
      <c r="W2" s="188"/>
      <c r="X2" s="188"/>
      <c r="Y2" s="188"/>
      <c r="Z2" s="188"/>
      <c r="AA2" s="188"/>
      <c r="AB2" s="188"/>
      <c r="AC2" s="188"/>
      <c r="AD2" s="188"/>
    </row>
    <row r="3" spans="1:30" s="50" customFormat="1" x14ac:dyDescent="0.15">
      <c r="A3" s="21"/>
      <c r="B3" s="21">
        <v>2017</v>
      </c>
      <c r="C3" s="21">
        <v>2018</v>
      </c>
      <c r="D3" s="21">
        <v>2019</v>
      </c>
      <c r="E3" s="21">
        <v>2020</v>
      </c>
      <c r="F3" s="21">
        <v>2021</v>
      </c>
      <c r="G3" s="21">
        <v>2022</v>
      </c>
      <c r="H3" s="21">
        <v>2023</v>
      </c>
      <c r="I3" s="27">
        <v>2024</v>
      </c>
      <c r="J3" s="27">
        <v>2025</v>
      </c>
      <c r="K3" s="27">
        <v>2026</v>
      </c>
      <c r="L3" s="27">
        <v>2027</v>
      </c>
      <c r="M3" s="27">
        <v>2028</v>
      </c>
      <c r="N3" s="27">
        <v>2029</v>
      </c>
      <c r="O3" s="27">
        <v>2030</v>
      </c>
      <c r="P3" s="1"/>
      <c r="Q3" s="22">
        <v>2018</v>
      </c>
      <c r="R3" s="22">
        <v>2019</v>
      </c>
      <c r="S3" s="22">
        <v>2020</v>
      </c>
      <c r="T3" s="22">
        <v>2021</v>
      </c>
      <c r="U3" s="22">
        <v>2022</v>
      </c>
      <c r="V3" s="22">
        <v>2023</v>
      </c>
      <c r="W3" s="22">
        <v>2024</v>
      </c>
      <c r="X3" s="22">
        <v>2025</v>
      </c>
      <c r="Y3" s="22">
        <v>2026</v>
      </c>
      <c r="Z3" s="22">
        <v>2027</v>
      </c>
      <c r="AA3" s="22">
        <v>2028</v>
      </c>
      <c r="AB3" s="22">
        <v>2029</v>
      </c>
      <c r="AC3" s="22">
        <v>2030</v>
      </c>
      <c r="AD3" s="22" t="s">
        <v>524</v>
      </c>
    </row>
    <row r="4" spans="1:30" ht="14" x14ac:dyDescent="0.2">
      <c r="A4" s="1" t="s">
        <v>45</v>
      </c>
      <c r="B4" s="1"/>
      <c r="C4" s="1"/>
      <c r="D4" s="1"/>
      <c r="E4" s="1"/>
      <c r="G4" s="79"/>
      <c r="H4" s="79"/>
      <c r="I4" s="79"/>
      <c r="J4" s="79"/>
      <c r="K4" s="79"/>
      <c r="L4" s="79"/>
      <c r="M4" s="79"/>
      <c r="N4" s="79"/>
      <c r="O4" s="79"/>
      <c r="U4" s="1"/>
      <c r="V4" s="1"/>
      <c r="W4" s="1"/>
      <c r="X4" s="1"/>
      <c r="Y4" s="1"/>
      <c r="Z4" s="1"/>
      <c r="AA4" s="1"/>
      <c r="AB4" s="1"/>
      <c r="AC4" s="1"/>
      <c r="AD4" s="28"/>
    </row>
    <row r="5" spans="1:30" x14ac:dyDescent="0.15">
      <c r="A5" s="115" t="s">
        <v>401</v>
      </c>
      <c r="B5" s="113">
        <v>16639.331000000002</v>
      </c>
      <c r="C5" s="113">
        <v>17846.741959999999</v>
      </c>
      <c r="D5" s="113">
        <v>20174.837425494996</v>
      </c>
      <c r="E5" s="113">
        <v>24353.893560000004</v>
      </c>
      <c r="F5" s="113">
        <v>28760.147000000001</v>
      </c>
      <c r="G5" s="113">
        <v>36458.215000000004</v>
      </c>
      <c r="H5" s="113">
        <v>45289.566567209004</v>
      </c>
      <c r="I5" s="113">
        <v>58091.144447142397</v>
      </c>
      <c r="J5" s="113">
        <v>72691.406377532709</v>
      </c>
      <c r="K5" s="113">
        <v>90760.338277888208</v>
      </c>
      <c r="L5" s="113">
        <v>113154.79959296662</v>
      </c>
      <c r="M5" s="113">
        <v>140912.02165745338</v>
      </c>
      <c r="N5" s="113">
        <v>175178.67439581276</v>
      </c>
      <c r="O5" s="113">
        <v>216378.68931640722</v>
      </c>
      <c r="Q5" s="81">
        <f t="shared" ref="Q5:U6" si="0">C5/B5-1</f>
        <v>7.2563672181291228E-2</v>
      </c>
      <c r="R5" s="81">
        <f t="shared" si="0"/>
        <v>0.13044932630913642</v>
      </c>
      <c r="S5" s="81">
        <f t="shared" si="0"/>
        <v>0.20714199804276601</v>
      </c>
      <c r="T5" s="81">
        <f t="shared" si="0"/>
        <v>0.18092603669899576</v>
      </c>
      <c r="U5" s="81">
        <f t="shared" si="0"/>
        <v>0.26766441770968696</v>
      </c>
      <c r="V5" s="81">
        <f t="shared" ref="V5:AC5" si="1">H5/G5-1</f>
        <v>0.24223214348834676</v>
      </c>
      <c r="W5" s="81">
        <f t="shared" si="1"/>
        <v>0.28266064019261594</v>
      </c>
      <c r="X5" s="81">
        <f t="shared" si="1"/>
        <v>0.25133369413431361</v>
      </c>
      <c r="Y5" s="81">
        <f t="shared" si="1"/>
        <v>0.24857039918187906</v>
      </c>
      <c r="Z5" s="81">
        <f t="shared" si="1"/>
        <v>0.24674281453768376</v>
      </c>
      <c r="AA5" s="81">
        <f t="shared" si="1"/>
        <v>0.24530309067165779</v>
      </c>
      <c r="AB5" s="81">
        <f t="shared" si="1"/>
        <v>0.24317763903536238</v>
      </c>
      <c r="AC5" s="81">
        <f t="shared" si="1"/>
        <v>0.23518853001195694</v>
      </c>
      <c r="AD5" s="81">
        <f>(O5/H5)^(1/($O$3-$H$3))-1</f>
        <v>0.25034799796088136</v>
      </c>
    </row>
    <row r="6" spans="1:30" x14ac:dyDescent="0.15">
      <c r="A6" s="115" t="s">
        <v>402</v>
      </c>
      <c r="B6" s="113">
        <v>73650</v>
      </c>
      <c r="C6" s="113">
        <v>134860</v>
      </c>
      <c r="D6" s="113">
        <v>229170</v>
      </c>
      <c r="E6" s="113">
        <v>324890</v>
      </c>
      <c r="F6" s="113">
        <v>408230</v>
      </c>
      <c r="G6" s="113">
        <v>511110</v>
      </c>
      <c r="H6" s="113">
        <v>650110</v>
      </c>
      <c r="I6" s="113">
        <v>828663.47284921736</v>
      </c>
      <c r="J6" s="113">
        <v>1054952.0523756782</v>
      </c>
      <c r="K6" s="113">
        <v>1341150.508579042</v>
      </c>
      <c r="L6" s="113">
        <v>1702342.5993808545</v>
      </c>
      <c r="M6" s="113">
        <v>2157167.2607958969</v>
      </c>
      <c r="N6" s="113">
        <v>2728600.8404811625</v>
      </c>
      <c r="O6" s="113">
        <v>3444904.2397026662</v>
      </c>
      <c r="Q6" s="81">
        <f t="shared" si="0"/>
        <v>0.83109300746775294</v>
      </c>
      <c r="R6" s="81">
        <f t="shared" si="0"/>
        <v>0.69931781106332491</v>
      </c>
      <c r="S6" s="81">
        <f t="shared" si="0"/>
        <v>0.4176811973644019</v>
      </c>
      <c r="T6" s="81">
        <f t="shared" si="0"/>
        <v>0.25651759056911572</v>
      </c>
      <c r="U6" s="81">
        <f t="shared" si="0"/>
        <v>0.25201479558092243</v>
      </c>
      <c r="V6" s="24">
        <f t="shared" ref="V6:AC7" si="2">H6/G6-1</f>
        <v>0.27195711295024561</v>
      </c>
      <c r="W6" s="24">
        <f t="shared" si="2"/>
        <v>0.27465117110830062</v>
      </c>
      <c r="X6" s="24">
        <f t="shared" si="2"/>
        <v>0.27307657081638492</v>
      </c>
      <c r="Y6" s="24">
        <f>K6/J6-1</f>
        <v>0.27129048714476167</v>
      </c>
      <c r="Z6" s="24">
        <f t="shared" si="2"/>
        <v>0.26931510556894755</v>
      </c>
      <c r="AA6" s="24">
        <f t="shared" si="2"/>
        <v>0.26717575039270192</v>
      </c>
      <c r="AB6" s="24">
        <f t="shared" si="2"/>
        <v>0.26489998715928609</v>
      </c>
      <c r="AC6" s="24">
        <f t="shared" si="2"/>
        <v>0.26251674066595632</v>
      </c>
      <c r="AD6" s="24">
        <f>(O6/H6)^(1/($O$3-$H$3))-1</f>
        <v>0.2689828660235376</v>
      </c>
    </row>
    <row r="7" spans="1:30" x14ac:dyDescent="0.15">
      <c r="A7" s="115" t="s">
        <v>399</v>
      </c>
      <c r="B7" s="113">
        <v>730.19899999999996</v>
      </c>
      <c r="C7" s="113">
        <v>720.19899999999996</v>
      </c>
      <c r="D7" s="113">
        <v>900.505</v>
      </c>
      <c r="E7" s="113">
        <v>910.505</v>
      </c>
      <c r="F7" s="113">
        <v>1200.655</v>
      </c>
      <c r="G7" s="113">
        <v>1220.8050000000001</v>
      </c>
      <c r="H7" s="113">
        <v>1321.65</v>
      </c>
      <c r="I7" s="113">
        <v>1797.7197536950532</v>
      </c>
      <c r="J7" s="113">
        <v>2411.5476952220379</v>
      </c>
      <c r="K7" s="113">
        <v>3192.0803050305958</v>
      </c>
      <c r="L7" s="113">
        <v>4171.4339369740283</v>
      </c>
      <c r="M7" s="113">
        <v>5384.6038550175172</v>
      </c>
      <c r="N7" s="113">
        <v>6869.0366959826033</v>
      </c>
      <c r="O7" s="113">
        <v>8664.072708246722</v>
      </c>
      <c r="Q7" s="81">
        <f t="shared" ref="Q7:U8" si="3">C7/B7-1</f>
        <v>-1.3694896870579121E-2</v>
      </c>
      <c r="R7" s="81">
        <f t="shared" si="3"/>
        <v>0.25035580443738481</v>
      </c>
      <c r="S7" s="81">
        <f t="shared" si="3"/>
        <v>1.1104880039533471E-2</v>
      </c>
      <c r="T7" s="81">
        <f t="shared" si="3"/>
        <v>0.31866930988846853</v>
      </c>
      <c r="U7" s="81">
        <f t="shared" si="3"/>
        <v>1.6782506215357484E-2</v>
      </c>
      <c r="V7" s="81">
        <f t="shared" si="2"/>
        <v>8.260533008957216E-2</v>
      </c>
      <c r="W7" s="81">
        <f t="shared" si="2"/>
        <v>0.36020864351004667</v>
      </c>
      <c r="X7" s="81">
        <f t="shared" si="2"/>
        <v>0.34144807068249428</v>
      </c>
      <c r="Y7" s="81">
        <f t="shared" si="2"/>
        <v>0.32366459570964112</v>
      </c>
      <c r="Z7" s="81">
        <f t="shared" si="2"/>
        <v>0.30680732887578333</v>
      </c>
      <c r="AA7" s="81">
        <f t="shared" si="2"/>
        <v>0.29082803092970133</v>
      </c>
      <c r="AB7" s="81">
        <f t="shared" si="2"/>
        <v>0.27568097504180411</v>
      </c>
      <c r="AC7" s="81">
        <f t="shared" si="2"/>
        <v>0.26132281595088225</v>
      </c>
      <c r="AD7" s="81">
        <f>(O7/H7)^(1/($O$3-$H$3))-1</f>
        <v>0.30815120875867263</v>
      </c>
    </row>
    <row r="8" spans="1:30" x14ac:dyDescent="0.15">
      <c r="A8" s="115" t="s">
        <v>403</v>
      </c>
      <c r="B8" s="113">
        <v>3621.9867911218253</v>
      </c>
      <c r="C8" s="113">
        <v>4061.2575744999285</v>
      </c>
      <c r="D8" s="113">
        <v>4677.0221106410499</v>
      </c>
      <c r="E8" s="113">
        <v>5566.7365730013817</v>
      </c>
      <c r="F8" s="113">
        <v>6578.0447574055261</v>
      </c>
      <c r="G8" s="113">
        <v>7978.379909129806</v>
      </c>
      <c r="H8" s="113">
        <v>9584.6555731044664</v>
      </c>
      <c r="I8" s="113">
        <v>11670.422212219573</v>
      </c>
      <c r="J8" s="113">
        <v>14064.005433134971</v>
      </c>
      <c r="K8" s="113">
        <v>16932.85618364668</v>
      </c>
      <c r="L8" s="113">
        <v>20374.362156962732</v>
      </c>
      <c r="M8" s="113">
        <v>24503.349581108181</v>
      </c>
      <c r="N8" s="113">
        <v>29447.527487291558</v>
      </c>
      <c r="O8" s="113">
        <v>35290.917098887207</v>
      </c>
      <c r="Q8" s="81">
        <f t="shared" si="3"/>
        <v>0.12127895785121012</v>
      </c>
      <c r="R8" s="81">
        <f t="shared" si="3"/>
        <v>0.15161917825833582</v>
      </c>
      <c r="S8" s="81">
        <f t="shared" si="3"/>
        <v>0.19023097204010964</v>
      </c>
      <c r="T8" s="81">
        <f t="shared" si="3"/>
        <v>0.18166984752053472</v>
      </c>
      <c r="U8" s="81">
        <f t="shared" si="3"/>
        <v>0.21288014955322265</v>
      </c>
      <c r="V8" s="24">
        <f t="shared" ref="V8:AC8" si="4">H8/G8-1</f>
        <v>0.20132855069192312</v>
      </c>
      <c r="W8" s="24">
        <f t="shared" si="4"/>
        <v>0.21761518952939563</v>
      </c>
      <c r="X8" s="24">
        <f t="shared" si="4"/>
        <v>0.20509825414963867</v>
      </c>
      <c r="Y8" s="24">
        <f t="shared" si="4"/>
        <v>0.20398532723491858</v>
      </c>
      <c r="Z8" s="24">
        <f t="shared" si="4"/>
        <v>0.20324426877491408</v>
      </c>
      <c r="AA8" s="24">
        <f t="shared" si="4"/>
        <v>0.20265603371217233</v>
      </c>
      <c r="AB8" s="24">
        <f t="shared" si="4"/>
        <v>0.20177559357008423</v>
      </c>
      <c r="AC8" s="24">
        <f t="shared" si="4"/>
        <v>0.19843396407788183</v>
      </c>
      <c r="AD8" s="24">
        <f>(O8/H8)^(1/($O$3-$H$3))-1</f>
        <v>0.2046738703251656</v>
      </c>
    </row>
    <row r="9" spans="1:30" x14ac:dyDescent="0.15">
      <c r="A9" t="s">
        <v>404</v>
      </c>
      <c r="B9" s="80">
        <f t="shared" ref="B9:O9" si="5">SUM(B5:B8)</f>
        <v>94641.51679112183</v>
      </c>
      <c r="C9" s="80">
        <f t="shared" si="5"/>
        <v>157488.19853449994</v>
      </c>
      <c r="D9" s="80">
        <f t="shared" si="5"/>
        <v>254922.36453613607</v>
      </c>
      <c r="E9" s="80">
        <f t="shared" si="5"/>
        <v>355721.13513300137</v>
      </c>
      <c r="F9" s="80">
        <f t="shared" si="5"/>
        <v>444768.84675740555</v>
      </c>
      <c r="G9" s="80">
        <f t="shared" si="5"/>
        <v>556767.39990912983</v>
      </c>
      <c r="H9" s="80">
        <f t="shared" si="5"/>
        <v>706305.8721403135</v>
      </c>
      <c r="I9" s="80">
        <f t="shared" si="5"/>
        <v>900222.75926227437</v>
      </c>
      <c r="J9" s="80">
        <f t="shared" si="5"/>
        <v>1144119.011881568</v>
      </c>
      <c r="K9" s="80">
        <f t="shared" si="5"/>
        <v>1452035.7833456076</v>
      </c>
      <c r="L9" s="80">
        <f t="shared" si="5"/>
        <v>1840043.195067758</v>
      </c>
      <c r="M9" s="80">
        <f t="shared" si="5"/>
        <v>2327967.2358894758</v>
      </c>
      <c r="N9" s="80">
        <f t="shared" si="5"/>
        <v>2940096.0790602495</v>
      </c>
      <c r="O9" s="80">
        <f t="shared" si="5"/>
        <v>3705237.9188262075</v>
      </c>
      <c r="Q9" s="81">
        <f t="shared" ref="Q9:AC9" si="6">C9/B9-1</f>
        <v>0.66404981528438123</v>
      </c>
      <c r="R9" s="81">
        <f t="shared" si="6"/>
        <v>0.6186759827612851</v>
      </c>
      <c r="S9" s="81">
        <f t="shared" si="6"/>
        <v>0.39540968004232036</v>
      </c>
      <c r="T9" s="81">
        <f t="shared" si="6"/>
        <v>0.25033011207250855</v>
      </c>
      <c r="U9" s="81">
        <f t="shared" si="6"/>
        <v>0.25181294501233964</v>
      </c>
      <c r="V9" s="81">
        <f t="shared" si="6"/>
        <v>0.26858338375341284</v>
      </c>
      <c r="W9" s="81">
        <f t="shared" si="6"/>
        <v>0.2745508635434899</v>
      </c>
      <c r="X9" s="81">
        <f t="shared" si="6"/>
        <v>0.27092877858271969</v>
      </c>
      <c r="Y9" s="81">
        <f t="shared" si="6"/>
        <v>0.26913001905077438</v>
      </c>
      <c r="Z9" s="81">
        <f t="shared" si="6"/>
        <v>0.26721615002362409</v>
      </c>
      <c r="AA9" s="81">
        <f t="shared" si="6"/>
        <v>0.26516988412532916</v>
      </c>
      <c r="AB9" s="81">
        <f t="shared" si="6"/>
        <v>0.26294564362152206</v>
      </c>
      <c r="AC9" s="81">
        <f t="shared" si="6"/>
        <v>0.26024382169528359</v>
      </c>
      <c r="AD9" s="81">
        <f>(O9/H9)^(1/($O$3-$H$3))-1</f>
        <v>0.26716129060069549</v>
      </c>
    </row>
    <row r="10" spans="1:30" x14ac:dyDescent="0.15">
      <c r="F10" s="80"/>
      <c r="G10" s="80"/>
      <c r="H10" s="6"/>
      <c r="I10" s="80"/>
      <c r="J10" s="80"/>
      <c r="K10" s="80"/>
      <c r="L10" s="80"/>
      <c r="M10" s="80"/>
      <c r="N10" s="80"/>
      <c r="O10" s="109"/>
    </row>
    <row r="11" spans="1:30" x14ac:dyDescent="0.15">
      <c r="A11" t="s">
        <v>117</v>
      </c>
      <c r="B11" s="82">
        <v>1.0948310566191017</v>
      </c>
      <c r="C11" s="82">
        <v>1.0624583914977932</v>
      </c>
      <c r="D11" s="82">
        <v>1.0439220363470842</v>
      </c>
      <c r="E11" s="82">
        <v>1.036029179247695</v>
      </c>
      <c r="F11" s="82">
        <v>1.0347161320757783</v>
      </c>
      <c r="G11" s="82">
        <v>1.0344402707052684</v>
      </c>
      <c r="H11" s="82">
        <v>1.0339183951132929</v>
      </c>
      <c r="I11" s="82">
        <v>1.0343204392093681</v>
      </c>
      <c r="J11" s="82">
        <v>1.0342645237535788</v>
      </c>
      <c r="K11" s="82">
        <v>1.0341720312381006</v>
      </c>
      <c r="L11" s="82">
        <v>1.0340557288019874</v>
      </c>
      <c r="M11" s="82">
        <v>1.033920112752521</v>
      </c>
      <c r="N11" s="82">
        <v>1.0337548618781183</v>
      </c>
      <c r="O11" s="82">
        <v>1.0330752414504305</v>
      </c>
      <c r="P11" s="82"/>
      <c r="Q11" s="82"/>
      <c r="R11" s="82"/>
      <c r="S11" s="82"/>
      <c r="T11" s="82"/>
    </row>
    <row r="12" spans="1:30" x14ac:dyDescent="0.15">
      <c r="A12" t="s">
        <v>11</v>
      </c>
      <c r="B12" s="80">
        <f>B9*B11</f>
        <v>103616.47182845838</v>
      </c>
      <c r="C12" s="80">
        <f t="shared" ref="C12:O12" si="7">C9*C11</f>
        <v>167324.65809484993</v>
      </c>
      <c r="D12" s="80">
        <f t="shared" si="7"/>
        <v>266119.07389697689</v>
      </c>
      <c r="E12" s="80">
        <f t="shared" si="7"/>
        <v>368537.47567290184</v>
      </c>
      <c r="F12" s="80">
        <f t="shared" si="7"/>
        <v>460209.50078462722</v>
      </c>
      <c r="G12" s="80">
        <f t="shared" si="7"/>
        <v>575942.61988186871</v>
      </c>
      <c r="H12" s="80">
        <f t="shared" si="7"/>
        <v>730262.63378240762</v>
      </c>
      <c r="I12" s="80">
        <f t="shared" si="7"/>
        <v>931118.79974642489</v>
      </c>
      <c r="J12" s="80">
        <f t="shared" si="7"/>
        <v>1183321.7049411051</v>
      </c>
      <c r="K12" s="80">
        <f t="shared" si="7"/>
        <v>1501654.7954929336</v>
      </c>
      <c r="L12" s="80">
        <f t="shared" si="7"/>
        <v>1902707.2071029278</v>
      </c>
      <c r="M12" s="80">
        <f t="shared" si="7"/>
        <v>2406932.1470150216</v>
      </c>
      <c r="N12" s="80">
        <f t="shared" si="7"/>
        <v>3039338.6161173251</v>
      </c>
      <c r="O12" s="80">
        <f t="shared" si="7"/>
        <v>3827789.5576226749</v>
      </c>
      <c r="Q12" s="81">
        <f>C12/B12-1</f>
        <v>0.61484612573822495</v>
      </c>
      <c r="R12" s="81">
        <f>D12/C12-1</f>
        <v>0.59043548588113159</v>
      </c>
      <c r="S12" s="81">
        <f>E12/D12-1</f>
        <v>0.38485930480719444</v>
      </c>
      <c r="T12" s="81">
        <f>F12/E12-1</f>
        <v>0.24874546325131286</v>
      </c>
      <c r="U12" s="81">
        <f>G12/F12-1</f>
        <v>0.25147920436219606</v>
      </c>
      <c r="V12" s="24">
        <f t="shared" ref="V12:AC12" si="8">H12/G12-1</f>
        <v>0.26794338285329777</v>
      </c>
      <c r="W12" s="24">
        <f t="shared" si="8"/>
        <v>0.27504647872188026</v>
      </c>
      <c r="X12" s="24">
        <f t="shared" si="8"/>
        <v>0.27086007205886475</v>
      </c>
      <c r="Y12" s="24">
        <f t="shared" si="8"/>
        <v>0.26901652291392075</v>
      </c>
      <c r="Z12" s="24">
        <f t="shared" si="8"/>
        <v>0.26707363956996844</v>
      </c>
      <c r="AA12" s="24">
        <f t="shared" si="8"/>
        <v>0.2650039575347114</v>
      </c>
      <c r="AB12" s="24">
        <f t="shared" si="8"/>
        <v>0.26274378772438101</v>
      </c>
      <c r="AC12" s="24">
        <f t="shared" si="8"/>
        <v>0.25941530085666309</v>
      </c>
      <c r="AD12" s="24">
        <f>(O12/H12)^(1/($O$3-$H$3))-1</f>
        <v>0.26701361587895556</v>
      </c>
    </row>
    <row r="13" spans="1:30" x14ac:dyDescent="0.15">
      <c r="A13" t="s">
        <v>393</v>
      </c>
      <c r="B13" s="109">
        <v>0.33600808070455968</v>
      </c>
      <c r="C13" s="109">
        <v>0.2197280345016972</v>
      </c>
      <c r="D13" s="109">
        <v>0.15886612517426602</v>
      </c>
      <c r="E13" s="109">
        <v>0.1331335509511371</v>
      </c>
      <c r="F13" s="109">
        <v>0.13047114755835321</v>
      </c>
      <c r="G13" s="109">
        <v>0.12878860188725511</v>
      </c>
      <c r="H13" s="109">
        <v>0.12786178523391031</v>
      </c>
      <c r="I13" s="109">
        <v>0.12850117815961623</v>
      </c>
      <c r="J13" s="109">
        <v>0.12850954170814829</v>
      </c>
      <c r="K13" s="109">
        <v>0.12849009054046512</v>
      </c>
      <c r="L13" s="109">
        <v>0.12825461654636183</v>
      </c>
      <c r="M13" s="109">
        <v>0.12793014218706664</v>
      </c>
      <c r="N13" s="109">
        <v>0.12748072990689266</v>
      </c>
      <c r="O13" s="109">
        <v>0.12499266521359559</v>
      </c>
      <c r="Q13" s="81"/>
      <c r="R13" s="81"/>
      <c r="S13" s="81"/>
      <c r="T13" s="81"/>
      <c r="U13" s="81"/>
      <c r="V13" s="24"/>
      <c r="W13" s="24"/>
      <c r="X13" s="24"/>
      <c r="Y13" s="24"/>
      <c r="Z13" s="24"/>
      <c r="AA13" s="24"/>
      <c r="AB13" s="24"/>
      <c r="AC13" s="24"/>
      <c r="AD13" s="24"/>
    </row>
    <row r="14" spans="1:30" x14ac:dyDescent="0.15">
      <c r="A14" t="s">
        <v>392</v>
      </c>
      <c r="B14" s="80">
        <f>B12*B13</f>
        <v>34815.97182845838</v>
      </c>
      <c r="C14" s="80">
        <f t="shared" ref="C14:O14" si="9">C12*C13</f>
        <v>36765.918246849877</v>
      </c>
      <c r="D14" s="80">
        <f t="shared" si="9"/>
        <v>42277.30610497688</v>
      </c>
      <c r="E14" s="80">
        <f t="shared" si="9"/>
        <v>49064.702794901728</v>
      </c>
      <c r="F14" s="80">
        <f t="shared" si="9"/>
        <v>60044.061684627166</v>
      </c>
      <c r="G14" s="80">
        <f t="shared" si="9"/>
        <v>74174.844781868684</v>
      </c>
      <c r="H14" s="80">
        <f t="shared" si="9"/>
        <v>93372.684045035901</v>
      </c>
      <c r="I14" s="80">
        <f t="shared" si="9"/>
        <v>119649.86277398338</v>
      </c>
      <c r="J14" s="80">
        <f t="shared" si="9"/>
        <v>152068.12999528609</v>
      </c>
      <c r="K14" s="80">
        <f t="shared" si="9"/>
        <v>192947.76063341068</v>
      </c>
      <c r="L14" s="80">
        <f t="shared" si="9"/>
        <v>244030.98324698507</v>
      </c>
      <c r="M14" s="80">
        <f t="shared" si="9"/>
        <v>307919.17180225329</v>
      </c>
      <c r="N14" s="80">
        <f t="shared" si="9"/>
        <v>387457.10521684162</v>
      </c>
      <c r="O14" s="80">
        <f t="shared" si="9"/>
        <v>478445.61868402816</v>
      </c>
      <c r="Q14" s="81">
        <f t="shared" ref="Q14:AC14" si="10">C14/B14-1</f>
        <v>5.6007237942375054E-2</v>
      </c>
      <c r="R14" s="81">
        <f t="shared" si="10"/>
        <v>0.14990480643303994</v>
      </c>
      <c r="S14" s="81">
        <f t="shared" si="10"/>
        <v>0.16054468260279808</v>
      </c>
      <c r="T14" s="81">
        <f t="shared" si="10"/>
        <v>0.22377306422543519</v>
      </c>
      <c r="U14" s="81">
        <f t="shared" si="10"/>
        <v>0.23534022683977374</v>
      </c>
      <c r="V14" s="24">
        <f t="shared" si="10"/>
        <v>0.25881873187094206</v>
      </c>
      <c r="W14" s="24">
        <f t="shared" si="10"/>
        <v>0.28142254876461892</v>
      </c>
      <c r="X14" s="24">
        <f t="shared" si="10"/>
        <v>0.27094278647473491</v>
      </c>
      <c r="Y14" s="24">
        <f t="shared" si="10"/>
        <v>0.2688244449339372</v>
      </c>
      <c r="Z14" s="24">
        <f t="shared" si="10"/>
        <v>0.26475157030005381</v>
      </c>
      <c r="AA14" s="24">
        <f t="shared" si="10"/>
        <v>0.26180359438459755</v>
      </c>
      <c r="AB14" s="24">
        <f t="shared" si="10"/>
        <v>0.2583078310747986</v>
      </c>
      <c r="AC14" s="24">
        <f t="shared" si="10"/>
        <v>0.23483506236455387</v>
      </c>
      <c r="AD14" s="24">
        <f>(O14/H14)^(1/($O$3-$H$3))-1</f>
        <v>0.2629124610536473</v>
      </c>
    </row>
    <row r="15" spans="1:30" x14ac:dyDescent="0.15">
      <c r="F15" s="80"/>
      <c r="G15" s="80"/>
      <c r="H15" s="80"/>
      <c r="I15" s="80"/>
      <c r="J15" s="109"/>
      <c r="K15" s="109"/>
      <c r="L15" s="109"/>
      <c r="M15" s="109"/>
      <c r="N15" s="109"/>
      <c r="O15" s="109"/>
      <c r="U15" s="24"/>
      <c r="V15" s="24"/>
      <c r="W15" s="24"/>
      <c r="X15" s="24"/>
      <c r="Y15" s="24"/>
      <c r="Z15" s="24"/>
      <c r="AA15" s="24"/>
      <c r="AB15" s="24"/>
      <c r="AC15" s="24"/>
      <c r="AD15" s="24"/>
    </row>
    <row r="16" spans="1:30" x14ac:dyDescent="0.15">
      <c r="A16" t="s">
        <v>394</v>
      </c>
      <c r="B16" s="80">
        <v>8447.620297874375</v>
      </c>
      <c r="C16" s="80">
        <f>C14-B14</f>
        <v>1949.946418391497</v>
      </c>
      <c r="D16" s="80">
        <f>D14-C14</f>
        <v>5511.3878581270037</v>
      </c>
      <c r="E16" s="80">
        <f>E14-D14</f>
        <v>6787.396689924848</v>
      </c>
      <c r="F16" s="80">
        <f>F14-E14</f>
        <v>10979.358889725438</v>
      </c>
      <c r="G16" s="80">
        <f t="shared" ref="G16:O16" si="11">G14-F14</f>
        <v>14130.783097241518</v>
      </c>
      <c r="H16" s="80">
        <f t="shared" si="11"/>
        <v>19197.839263167218</v>
      </c>
      <c r="I16" s="80">
        <f t="shared" si="11"/>
        <v>26277.178728947474</v>
      </c>
      <c r="J16" s="80">
        <f t="shared" si="11"/>
        <v>32418.267221302711</v>
      </c>
      <c r="K16" s="80">
        <f t="shared" si="11"/>
        <v>40879.630638124596</v>
      </c>
      <c r="L16" s="80">
        <f t="shared" si="11"/>
        <v>51083.222613574384</v>
      </c>
      <c r="M16" s="80">
        <f t="shared" si="11"/>
        <v>63888.188555268222</v>
      </c>
      <c r="N16" s="80">
        <f t="shared" si="11"/>
        <v>79537.933414588333</v>
      </c>
      <c r="O16" s="80">
        <f t="shared" si="11"/>
        <v>90988.513467186538</v>
      </c>
      <c r="Q16" s="81"/>
      <c r="R16" s="81">
        <f t="shared" ref="R16:AB16" si="12">D16/C16-1</f>
        <v>1.8264304116998895</v>
      </c>
      <c r="S16" s="81">
        <f t="shared" si="12"/>
        <v>0.23152223444341025</v>
      </c>
      <c r="T16" s="81">
        <f t="shared" si="12"/>
        <v>0.61760972450941343</v>
      </c>
      <c r="U16" s="81">
        <f t="shared" si="12"/>
        <v>0.28703171461725385</v>
      </c>
      <c r="V16" s="24">
        <f t="shared" si="12"/>
        <v>0.35858282807517194</v>
      </c>
      <c r="W16" s="24">
        <f t="shared" si="12"/>
        <v>0.36875709650109467</v>
      </c>
      <c r="X16" s="24">
        <f t="shared" si="12"/>
        <v>0.23370425553296137</v>
      </c>
      <c r="Y16" s="24">
        <f t="shared" si="12"/>
        <v>0.26100603585813342</v>
      </c>
      <c r="Z16" s="24">
        <f t="shared" si="12"/>
        <v>0.24960088474805975</v>
      </c>
      <c r="AA16" s="24">
        <f t="shared" si="12"/>
        <v>0.25066871834924465</v>
      </c>
      <c r="AB16" s="24">
        <f t="shared" si="12"/>
        <v>0.24495521336908577</v>
      </c>
      <c r="AC16" s="24">
        <f>O16/N16-1</f>
        <v>0.14396376120199794</v>
      </c>
      <c r="AD16" s="24">
        <f>(O16/H16)^(1/($O$3-$H$3))-1</f>
        <v>0.24891666246786048</v>
      </c>
    </row>
    <row r="17" spans="1:30" x14ac:dyDescent="0.15">
      <c r="F17" s="83"/>
      <c r="G17" s="83"/>
      <c r="H17" s="83"/>
      <c r="I17" s="83"/>
      <c r="J17" s="83"/>
      <c r="K17" s="83"/>
      <c r="L17" s="83"/>
      <c r="M17" s="83"/>
      <c r="N17" s="83"/>
      <c r="O17" s="83"/>
      <c r="U17" s="24"/>
      <c r="V17" s="24"/>
      <c r="W17" s="24"/>
      <c r="X17" s="24"/>
      <c r="Y17" s="24"/>
      <c r="Z17" s="24"/>
      <c r="AA17" s="24"/>
      <c r="AB17" s="24"/>
      <c r="AC17" s="24"/>
      <c r="AD17" s="24"/>
    </row>
    <row r="18" spans="1:30" x14ac:dyDescent="0.15">
      <c r="A18" t="s">
        <v>151</v>
      </c>
      <c r="B18" s="84">
        <v>0.9</v>
      </c>
      <c r="C18" s="84">
        <v>0.9</v>
      </c>
      <c r="D18" s="84">
        <v>0.95</v>
      </c>
      <c r="E18" s="84">
        <v>0.95</v>
      </c>
      <c r="F18" s="84">
        <v>0.95</v>
      </c>
      <c r="G18" s="84">
        <v>0.95</v>
      </c>
      <c r="H18" s="84">
        <v>0.95</v>
      </c>
      <c r="I18" s="84">
        <v>0.95</v>
      </c>
      <c r="J18" s="84">
        <v>0.95</v>
      </c>
      <c r="K18" s="84">
        <v>0.95</v>
      </c>
      <c r="L18" s="84">
        <v>0.95</v>
      </c>
      <c r="M18" s="84">
        <v>0.95</v>
      </c>
      <c r="N18" s="84">
        <v>0.95</v>
      </c>
      <c r="O18" s="84">
        <v>0.95</v>
      </c>
    </row>
    <row r="19" spans="1:30" x14ac:dyDescent="0.15">
      <c r="A19" t="s">
        <v>152</v>
      </c>
      <c r="B19" s="83">
        <f>B16*B18</f>
        <v>7602.8582680869376</v>
      </c>
      <c r="C19" s="83">
        <f>C16*C18</f>
        <v>1754.9517765523474</v>
      </c>
      <c r="D19" s="83">
        <f>D16*D18</f>
        <v>5235.8184652206537</v>
      </c>
      <c r="E19" s="83">
        <f>E16*E18</f>
        <v>6448.0268554286049</v>
      </c>
      <c r="F19" s="83">
        <f t="shared" ref="F19:O19" si="13">F16*F18</f>
        <v>10430.390945239165</v>
      </c>
      <c r="G19" s="83">
        <f>G16*G18</f>
        <v>13424.24394237944</v>
      </c>
      <c r="H19" s="83">
        <f>H16*H18</f>
        <v>18237.947300008855</v>
      </c>
      <c r="I19" s="83">
        <f t="shared" si="13"/>
        <v>24963.3197925001</v>
      </c>
      <c r="J19" s="83">
        <f>J16*J18</f>
        <v>30797.353860237574</v>
      </c>
      <c r="K19" s="83">
        <f t="shared" si="13"/>
        <v>38835.649106218363</v>
      </c>
      <c r="L19" s="83">
        <f t="shared" si="13"/>
        <v>48529.06148289566</v>
      </c>
      <c r="M19" s="83">
        <f t="shared" si="13"/>
        <v>60693.779127504808</v>
      </c>
      <c r="N19" s="83">
        <f t="shared" si="13"/>
        <v>75561.036743858916</v>
      </c>
      <c r="O19" s="83">
        <f t="shared" si="13"/>
        <v>86439.087793827202</v>
      </c>
      <c r="Q19" s="81"/>
      <c r="R19" s="81">
        <f>D19/C19-1</f>
        <v>1.9834543234609945</v>
      </c>
      <c r="S19" s="81">
        <f>E19/D19-1</f>
        <v>0.23152223444341002</v>
      </c>
      <c r="T19" s="81">
        <f>F19/E19-1</f>
        <v>0.61760972450941343</v>
      </c>
      <c r="U19" s="81">
        <f>G19/F19-1</f>
        <v>0.28703171461725363</v>
      </c>
      <c r="V19" s="24">
        <f t="shared" ref="V19:AC19" si="14">H19/G19-1</f>
        <v>0.35858282807517194</v>
      </c>
      <c r="W19" s="24">
        <f t="shared" si="14"/>
        <v>0.36875709650109467</v>
      </c>
      <c r="X19" s="24">
        <f t="shared" si="14"/>
        <v>0.23370425553296137</v>
      </c>
      <c r="Y19" s="24">
        <f t="shared" si="14"/>
        <v>0.26100603585813342</v>
      </c>
      <c r="Z19" s="24">
        <f t="shared" si="14"/>
        <v>0.24960088474805975</v>
      </c>
      <c r="AA19" s="24">
        <f t="shared" si="14"/>
        <v>0.25066871834924465</v>
      </c>
      <c r="AB19" s="24">
        <f t="shared" si="14"/>
        <v>0.24495521336908577</v>
      </c>
      <c r="AC19" s="24">
        <f t="shared" si="14"/>
        <v>0.14396376120199772</v>
      </c>
      <c r="AD19" s="24">
        <f>(O19/H19)^(1/($O$3-$H$3))-1</f>
        <v>0.24891666246786048</v>
      </c>
    </row>
    <row r="20" spans="1:30" x14ac:dyDescent="0.15">
      <c r="A20" s="18" t="s">
        <v>499</v>
      </c>
      <c r="B20" s="105">
        <v>20422.505586589119</v>
      </c>
      <c r="C20" s="83"/>
      <c r="D20" s="83"/>
      <c r="E20" s="83"/>
      <c r="F20" s="83"/>
      <c r="G20" s="83"/>
      <c r="H20" s="83"/>
      <c r="I20" s="83"/>
      <c r="J20" s="83"/>
      <c r="K20" s="83"/>
      <c r="L20" s="83"/>
      <c r="M20" s="83"/>
      <c r="N20" s="83"/>
      <c r="O20" s="83"/>
      <c r="Q20" s="81"/>
      <c r="R20" s="81"/>
      <c r="S20" s="81"/>
      <c r="T20" s="81"/>
      <c r="U20" s="81"/>
      <c r="V20" s="24"/>
      <c r="W20" s="24"/>
      <c r="X20" s="24"/>
      <c r="Y20" s="24"/>
      <c r="Z20" s="24"/>
      <c r="AA20" s="24"/>
      <c r="AB20" s="24"/>
      <c r="AC20" s="24"/>
      <c r="AD20" s="24"/>
    </row>
    <row r="21" spans="1:30" x14ac:dyDescent="0.15">
      <c r="F21" s="80"/>
      <c r="G21" s="80"/>
      <c r="H21" s="80"/>
      <c r="I21" s="80"/>
      <c r="J21" s="80"/>
      <c r="K21" s="80"/>
      <c r="L21" s="80"/>
      <c r="M21" s="80"/>
      <c r="N21" s="80"/>
      <c r="O21" s="80"/>
    </row>
    <row r="22" spans="1:30" x14ac:dyDescent="0.15">
      <c r="A22" t="s">
        <v>144</v>
      </c>
      <c r="B22" s="84">
        <f t="shared" ref="B22:O22" si="15">1-B18</f>
        <v>9.9999999999999978E-2</v>
      </c>
      <c r="C22" s="84">
        <f t="shared" si="15"/>
        <v>9.9999999999999978E-2</v>
      </c>
      <c r="D22" s="84">
        <f t="shared" si="15"/>
        <v>5.0000000000000044E-2</v>
      </c>
      <c r="E22" s="84">
        <f t="shared" si="15"/>
        <v>5.0000000000000044E-2</v>
      </c>
      <c r="F22" s="84">
        <f t="shared" si="15"/>
        <v>5.0000000000000044E-2</v>
      </c>
      <c r="G22" s="84">
        <f t="shared" si="15"/>
        <v>5.0000000000000044E-2</v>
      </c>
      <c r="H22" s="84">
        <f>1-H18</f>
        <v>5.0000000000000044E-2</v>
      </c>
      <c r="I22" s="84">
        <f t="shared" si="15"/>
        <v>5.0000000000000044E-2</v>
      </c>
      <c r="J22" s="84">
        <f t="shared" si="15"/>
        <v>5.0000000000000044E-2</v>
      </c>
      <c r="K22" s="84">
        <f t="shared" si="15"/>
        <v>5.0000000000000044E-2</v>
      </c>
      <c r="L22" s="84">
        <f t="shared" si="15"/>
        <v>5.0000000000000044E-2</v>
      </c>
      <c r="M22" s="84">
        <f t="shared" si="15"/>
        <v>5.0000000000000044E-2</v>
      </c>
      <c r="N22" s="84">
        <f t="shared" si="15"/>
        <v>5.0000000000000044E-2</v>
      </c>
      <c r="O22" s="84">
        <f t="shared" si="15"/>
        <v>5.0000000000000044E-2</v>
      </c>
    </row>
    <row r="23" spans="1:30" x14ac:dyDescent="0.15">
      <c r="A23" t="s">
        <v>150</v>
      </c>
      <c r="B23" s="83">
        <f>B16*B22</f>
        <v>844.76202978743731</v>
      </c>
      <c r="C23" s="83">
        <f t="shared" ref="C23:O23" si="16">C16*C22</f>
        <v>194.99464183914966</v>
      </c>
      <c r="D23" s="83">
        <f t="shared" si="16"/>
        <v>275.56939290635046</v>
      </c>
      <c r="E23" s="83">
        <f t="shared" si="16"/>
        <v>339.36983449624273</v>
      </c>
      <c r="F23" s="83">
        <f t="shared" si="16"/>
        <v>548.96794448627236</v>
      </c>
      <c r="G23" s="83">
        <f t="shared" si="16"/>
        <v>706.53915486207654</v>
      </c>
      <c r="H23" s="83">
        <f t="shared" si="16"/>
        <v>959.8919631583617</v>
      </c>
      <c r="I23" s="83">
        <f t="shared" si="16"/>
        <v>1313.8589364473748</v>
      </c>
      <c r="J23" s="83">
        <f t="shared" si="16"/>
        <v>1620.913361065137</v>
      </c>
      <c r="K23" s="83">
        <f t="shared" si="16"/>
        <v>2043.9815319062316</v>
      </c>
      <c r="L23" s="83">
        <f t="shared" si="16"/>
        <v>2554.1611306787213</v>
      </c>
      <c r="M23" s="83">
        <f t="shared" si="16"/>
        <v>3194.409427763414</v>
      </c>
      <c r="N23" s="83">
        <f t="shared" si="16"/>
        <v>3976.8966707294203</v>
      </c>
      <c r="O23" s="83">
        <f t="shared" si="16"/>
        <v>4549.4256733593311</v>
      </c>
      <c r="Q23" s="81"/>
      <c r="R23" s="81">
        <f>D23/C23-1</f>
        <v>0.41321520584994631</v>
      </c>
      <c r="S23" s="81">
        <f>E23/D23-1</f>
        <v>0.23152223444341025</v>
      </c>
      <c r="T23" s="81">
        <v>0</v>
      </c>
      <c r="U23" s="81">
        <f>G23/F23-1</f>
        <v>0.28703171461725385</v>
      </c>
      <c r="V23" s="24">
        <f t="shared" ref="V23:AC23" si="17">H23/G23-1</f>
        <v>0.35858282807517172</v>
      </c>
      <c r="W23" s="24">
        <f t="shared" si="17"/>
        <v>0.36875709650109467</v>
      </c>
      <c r="X23" s="24">
        <f t="shared" si="17"/>
        <v>0.23370425553296137</v>
      </c>
      <c r="Y23" s="24">
        <f t="shared" si="17"/>
        <v>0.26100603585813342</v>
      </c>
      <c r="Z23" s="24">
        <f t="shared" si="17"/>
        <v>0.24960088474805975</v>
      </c>
      <c r="AA23" s="24">
        <f t="shared" si="17"/>
        <v>0.25066871834924465</v>
      </c>
      <c r="AB23" s="24">
        <f t="shared" si="17"/>
        <v>0.24495521336908577</v>
      </c>
      <c r="AC23" s="24">
        <f t="shared" si="17"/>
        <v>0.14396376120199794</v>
      </c>
      <c r="AD23" s="24">
        <f>(O23/H23)^(1/($O$3-$H$3))-1</f>
        <v>0.24891666246786048</v>
      </c>
    </row>
    <row r="24" spans="1:30" x14ac:dyDescent="0.15">
      <c r="F24" s="82"/>
      <c r="G24" s="82"/>
      <c r="H24" s="82"/>
      <c r="I24" s="82"/>
      <c r="J24" s="82"/>
      <c r="K24" s="82"/>
      <c r="L24" s="82"/>
      <c r="M24" s="82"/>
      <c r="N24" s="82"/>
      <c r="O24" s="82"/>
    </row>
    <row r="25" spans="1:30" x14ac:dyDescent="0.15">
      <c r="A25" s="67" t="s">
        <v>149</v>
      </c>
      <c r="B25" s="68"/>
      <c r="C25" s="68"/>
      <c r="D25" s="68"/>
      <c r="E25" s="68"/>
      <c r="F25" s="68"/>
      <c r="G25" s="68"/>
      <c r="H25" s="68"/>
      <c r="I25" s="68"/>
      <c r="J25" s="68"/>
      <c r="K25" s="68"/>
      <c r="L25" s="68"/>
      <c r="M25" s="68"/>
      <c r="N25" s="68"/>
      <c r="O25" s="68"/>
      <c r="P25" s="85"/>
      <c r="Q25" s="85"/>
      <c r="R25" s="85"/>
      <c r="S25" s="85"/>
      <c r="T25" s="85"/>
      <c r="U25" s="85"/>
      <c r="V25" s="85"/>
      <c r="W25" s="85"/>
      <c r="X25" s="85"/>
      <c r="Y25" s="85"/>
      <c r="Z25" s="85"/>
      <c r="AA25" s="85"/>
      <c r="AB25" s="85"/>
      <c r="AC25" s="85"/>
      <c r="AD25" s="85"/>
    </row>
    <row r="26" spans="1:30" x14ac:dyDescent="0.15">
      <c r="A26" s="98" t="s">
        <v>370</v>
      </c>
      <c r="B26" s="20"/>
      <c r="C26" s="20"/>
      <c r="D26" s="20"/>
      <c r="E26" s="20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30" x14ac:dyDescent="0.15">
      <c r="A27" s="116" t="s">
        <v>251</v>
      </c>
      <c r="B27" s="4">
        <f>'Wholesale Prices'!B7</f>
        <v>3340</v>
      </c>
      <c r="C27" s="4">
        <f>'Wholesale Prices'!C7</f>
        <v>3035.36</v>
      </c>
      <c r="D27" s="4">
        <f>'Wholesale Prices'!D7</f>
        <v>2500</v>
      </c>
      <c r="E27" s="4">
        <f>'Wholesale Prices'!E7</f>
        <v>2246</v>
      </c>
      <c r="F27" s="4">
        <f>'Wholesale Prices'!F7</f>
        <v>2000</v>
      </c>
      <c r="G27" s="4">
        <f>'Wholesale Prices'!G7</f>
        <v>1884.5870399999999</v>
      </c>
      <c r="H27" s="4">
        <f>'Wholesale Prices'!H7</f>
        <v>1592.8895600000001</v>
      </c>
      <c r="I27" s="4">
        <f>'Wholesale Prices'!I7</f>
        <v>1430.2099967930319</v>
      </c>
      <c r="J27" s="4">
        <f>'Wholesale Prices'!J7</f>
        <v>1284.2264905516872</v>
      </c>
      <c r="K27" s="4">
        <f>'Wholesale Prices'!K7</f>
        <v>1152.4092691737153</v>
      </c>
      <c r="L27" s="4">
        <f>'Wholesale Prices'!L7</f>
        <v>1033.455459751531</v>
      </c>
      <c r="M27" s="4">
        <f>'Wholesale Prices'!M7</f>
        <v>928.95779276780593</v>
      </c>
      <c r="N27" s="4">
        <f>'Wholesale Prices'!N7</f>
        <v>837.28192968719247</v>
      </c>
      <c r="O27" s="4">
        <f>'Wholesale Prices'!O7</f>
        <v>755.64029473807386</v>
      </c>
      <c r="Q27" s="81">
        <f t="shared" ref="Q27:U28" si="18">C27/B27-1</f>
        <v>-9.1209580838323312E-2</v>
      </c>
      <c r="R27" s="81">
        <f t="shared" si="18"/>
        <v>-0.17637446629065423</v>
      </c>
      <c r="S27" s="81">
        <f t="shared" si="18"/>
        <v>-0.10160000000000002</v>
      </c>
      <c r="T27" s="81">
        <f t="shared" si="18"/>
        <v>-0.10952804986642917</v>
      </c>
      <c r="U27" s="81">
        <f t="shared" si="18"/>
        <v>-5.7706480000000004E-2</v>
      </c>
      <c r="V27" s="24">
        <f t="shared" ref="V27:AC27" si="19">H27/G27-1</f>
        <v>-0.15478058259383964</v>
      </c>
      <c r="W27" s="24">
        <f t="shared" si="19"/>
        <v>-0.10212858900711741</v>
      </c>
      <c r="X27" s="24">
        <f t="shared" si="19"/>
        <v>-0.10207137872667948</v>
      </c>
      <c r="Y27" s="24">
        <f t="shared" si="19"/>
        <v>-0.10264328165458181</v>
      </c>
      <c r="Z27" s="24">
        <f t="shared" si="19"/>
        <v>-0.10322184366624798</v>
      </c>
      <c r="AA27" s="24">
        <f t="shared" si="19"/>
        <v>-0.10111482405719641</v>
      </c>
      <c r="AB27" s="24">
        <f t="shared" si="19"/>
        <v>-9.868679050257767E-2</v>
      </c>
      <c r="AC27" s="24">
        <f t="shared" si="19"/>
        <v>-9.750793855018447E-2</v>
      </c>
      <c r="AD27" s="24">
        <f>(O27/H27)^(1/($O$3-$H$3))-1</f>
        <v>-0.10105571126638646</v>
      </c>
    </row>
    <row r="28" spans="1:30" x14ac:dyDescent="0.15">
      <c r="A28" s="116" t="s">
        <v>376</v>
      </c>
      <c r="B28" s="4">
        <f>'Wholesale Prices'!B8</f>
        <v>14180</v>
      </c>
      <c r="C28" s="4">
        <f>'Wholesale Prices'!C8</f>
        <v>12555.720000000001</v>
      </c>
      <c r="D28" s="4">
        <f>'Wholesale Prices'!D8</f>
        <v>10750</v>
      </c>
      <c r="E28" s="4">
        <f>'Wholesale Prices'!E8</f>
        <v>7801</v>
      </c>
      <c r="F28" s="4">
        <f>'Wholesale Prices'!F8</f>
        <v>7000</v>
      </c>
      <c r="G28" s="4">
        <f>'Wholesale Prices'!G8</f>
        <v>6000</v>
      </c>
      <c r="H28" s="4">
        <f>'Wholesale Prices'!H8</f>
        <v>5728.1492699999999</v>
      </c>
      <c r="I28" s="4">
        <f>'Wholesale Prices'!I8</f>
        <v>5027.9395133264488</v>
      </c>
      <c r="J28" s="4">
        <f>'Wholesale Prices'!J8</f>
        <v>4413.6047005875407</v>
      </c>
      <c r="K28" s="4">
        <f>'Wholesale Prices'!K8</f>
        <v>3871.8642864733224</v>
      </c>
      <c r="L28" s="4">
        <f>'Wholesale Prices'!L8</f>
        <v>3394.4289425768434</v>
      </c>
      <c r="M28" s="4">
        <f>'Wholesale Prices'!M8</f>
        <v>2982.8575547579439</v>
      </c>
      <c r="N28" s="4">
        <f>'Wholesale Prices'!N8</f>
        <v>2628.2690721728982</v>
      </c>
      <c r="O28" s="4">
        <f>'Wholesale Prices'!O8</f>
        <v>2318.8613888630312</v>
      </c>
      <c r="Q28" s="81">
        <f t="shared" si="18"/>
        <v>-0.1145472496473906</v>
      </c>
      <c r="R28" s="81">
        <f t="shared" si="18"/>
        <v>-0.14381652346500251</v>
      </c>
      <c r="S28" s="81">
        <f t="shared" si="18"/>
        <v>-0.27432558139534879</v>
      </c>
      <c r="T28" s="81">
        <f t="shared" si="18"/>
        <v>-0.10267914369952569</v>
      </c>
      <c r="U28" s="81">
        <f t="shared" si="18"/>
        <v>-0.1428571428571429</v>
      </c>
      <c r="V28" s="24">
        <f>H28/G28-1</f>
        <v>-4.5308455000000025E-2</v>
      </c>
      <c r="W28" s="24">
        <f t="shared" ref="W28:AC28" si="20">I28/H28-1</f>
        <v>-0.12224013789947041</v>
      </c>
      <c r="X28" s="24">
        <f t="shared" si="20"/>
        <v>-0.122184209080206</v>
      </c>
      <c r="Y28" s="24">
        <f t="shared" si="20"/>
        <v>-0.12274330187343274</v>
      </c>
      <c r="Z28" s="24">
        <f t="shared" si="20"/>
        <v>-0.12330890459266319</v>
      </c>
      <c r="AA28" s="24">
        <f t="shared" si="20"/>
        <v>-0.12124908041423299</v>
      </c>
      <c r="AB28" s="24">
        <f t="shared" si="20"/>
        <v>-0.11887543272706502</v>
      </c>
      <c r="AC28" s="24">
        <f t="shared" si="20"/>
        <v>-0.11772298604650355</v>
      </c>
      <c r="AD28" s="24">
        <f>(O28/H28)^(1/($O$3-$H$3))-1</f>
        <v>-0.12119129169919607</v>
      </c>
    </row>
    <row r="29" spans="1:30" x14ac:dyDescent="0.15">
      <c r="A29" s="151" t="s">
        <v>476</v>
      </c>
      <c r="B29" s="114"/>
      <c r="C29" s="114"/>
      <c r="D29" s="114"/>
      <c r="E29" s="114"/>
      <c r="F29" s="114"/>
      <c r="G29" s="114"/>
      <c r="H29" s="4">
        <f>'Wholesale Prices'!H9</f>
        <v>21766.967225999997</v>
      </c>
      <c r="I29" s="4">
        <f>'Wholesale Prices'!I9</f>
        <v>18603.376199307862</v>
      </c>
      <c r="J29" s="4">
        <f>'Wholesale Prices'!J9</f>
        <v>15721.865082718485</v>
      </c>
      <c r="K29" s="4">
        <f>'Wholesale Prices'!K9</f>
        <v>13278.21405209343</v>
      </c>
      <c r="L29" s="4">
        <f>'Wholesale Prices'!L9</f>
        <v>11207.149578312194</v>
      </c>
      <c r="M29" s="4">
        <f>'Wholesale Prices'!M9</f>
        <v>9481.3432257625354</v>
      </c>
      <c r="N29" s="4">
        <f>'Wholesale Prices'!N9</f>
        <v>8042.9632841632238</v>
      </c>
      <c r="O29" s="4">
        <f>'Wholesale Prices'!O9</f>
        <v>6831.7184264667248</v>
      </c>
      <c r="Q29" s="81"/>
      <c r="R29" s="81"/>
      <c r="S29" s="81"/>
      <c r="T29" s="81"/>
      <c r="U29" s="81"/>
      <c r="V29" s="24"/>
      <c r="W29" s="24">
        <f t="shared" ref="W29:AC29" si="21">I29/H29-1</f>
        <v>-0.14533908163895792</v>
      </c>
      <c r="X29" s="24">
        <f t="shared" si="21"/>
        <v>-0.154891837143872</v>
      </c>
      <c r="Y29" s="24">
        <f t="shared" si="21"/>
        <v>-0.15543009800479224</v>
      </c>
      <c r="Z29" s="24">
        <f t="shared" si="21"/>
        <v>-0.15597462623030345</v>
      </c>
      <c r="AA29" s="24">
        <f t="shared" si="21"/>
        <v>-0.15399155159750855</v>
      </c>
      <c r="AB29" s="24">
        <f t="shared" si="21"/>
        <v>-0.15170634659559323</v>
      </c>
      <c r="AC29" s="24">
        <f t="shared" si="21"/>
        <v>-0.15059684035627363</v>
      </c>
      <c r="AD29" s="24"/>
    </row>
    <row r="30" spans="1:30" x14ac:dyDescent="0.15">
      <c r="A30" s="46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U30" s="24"/>
      <c r="V30" s="24"/>
      <c r="W30" s="24"/>
      <c r="X30" s="24"/>
      <c r="Y30" s="24"/>
      <c r="Z30" s="24"/>
      <c r="AA30" s="24"/>
      <c r="AB30" s="24"/>
      <c r="AC30" s="24"/>
      <c r="AD30" s="24"/>
    </row>
    <row r="31" spans="1:30" x14ac:dyDescent="0.15">
      <c r="A31" s="98" t="s">
        <v>371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U31" s="24"/>
      <c r="V31" s="24"/>
      <c r="W31" s="24"/>
      <c r="X31" s="24"/>
      <c r="Y31" s="24"/>
      <c r="Z31" s="24"/>
      <c r="AA31" s="24"/>
      <c r="AB31" s="24"/>
      <c r="AC31" s="24"/>
      <c r="AD31" s="24"/>
    </row>
    <row r="32" spans="1:30" x14ac:dyDescent="0.15">
      <c r="A32" s="116" t="s">
        <v>244</v>
      </c>
      <c r="B32" s="4">
        <f>'Wholesale Prices'!B14</f>
        <v>120240</v>
      </c>
      <c r="C32" s="4">
        <f>'Wholesale Prices'!C14</f>
        <v>121414.40000000001</v>
      </c>
      <c r="D32" s="4">
        <f>'Wholesale Prices'!D14</f>
        <v>120000</v>
      </c>
      <c r="E32" s="4">
        <f>'Wholesale Prices'!E14</f>
        <v>107808</v>
      </c>
      <c r="F32" s="4">
        <f>'Wholesale Prices'!F14</f>
        <v>96000</v>
      </c>
      <c r="G32" s="4">
        <f>'Wholesale Prices'!G14</f>
        <v>90460.177919999987</v>
      </c>
      <c r="H32" s="4">
        <f>'Wholesale Prices'!H14</f>
        <v>76458.698880000011</v>
      </c>
      <c r="I32" s="4">
        <f>'Wholesale Prices'!I14</f>
        <v>68650.079846065535</v>
      </c>
      <c r="J32" s="4">
        <f>'Wholesale Prices'!J14</f>
        <v>61642.871546480987</v>
      </c>
      <c r="K32" s="4">
        <f>'Wholesale Prices'!K14</f>
        <v>55315.644920338338</v>
      </c>
      <c r="L32" s="4">
        <f>'Wholesale Prices'!L14</f>
        <v>49605.862068073489</v>
      </c>
      <c r="M32" s="4">
        <f>'Wholesale Prices'!M14</f>
        <v>44589.974052854683</v>
      </c>
      <c r="N32" s="4">
        <f>'Wholesale Prices'!N14</f>
        <v>40189.532624985237</v>
      </c>
      <c r="O32" s="4">
        <f>'Wholesale Prices'!O14</f>
        <v>36270.734147427545</v>
      </c>
      <c r="Q32" s="81">
        <f t="shared" ref="Q32:U33" si="22">C32/B32-1</f>
        <v>9.76713240186311E-3</v>
      </c>
      <c r="R32" s="81">
        <f t="shared" si="22"/>
        <v>-1.1649359548785099E-2</v>
      </c>
      <c r="S32" s="81">
        <f t="shared" si="22"/>
        <v>-0.10160000000000002</v>
      </c>
      <c r="T32" s="81">
        <f t="shared" si="22"/>
        <v>-0.10952804986642917</v>
      </c>
      <c r="U32" s="81">
        <f t="shared" si="22"/>
        <v>-5.7706480000000115E-2</v>
      </c>
      <c r="V32" s="24">
        <f t="shared" ref="V32:AC32" si="23">H32/G32-1</f>
        <v>-0.15478058259383953</v>
      </c>
      <c r="W32" s="24">
        <f t="shared" si="23"/>
        <v>-0.10212858900711752</v>
      </c>
      <c r="X32" s="24">
        <f t="shared" si="23"/>
        <v>-0.1020713787266796</v>
      </c>
      <c r="Y32" s="24">
        <f t="shared" si="23"/>
        <v>-0.1026432816545817</v>
      </c>
      <c r="Z32" s="24">
        <f t="shared" si="23"/>
        <v>-0.10322184366624798</v>
      </c>
      <c r="AA32" s="24">
        <f t="shared" si="23"/>
        <v>-0.10111482405719641</v>
      </c>
      <c r="AB32" s="24">
        <f t="shared" si="23"/>
        <v>-9.868679050257767E-2</v>
      </c>
      <c r="AC32" s="24">
        <f t="shared" si="23"/>
        <v>-9.7507938550184359E-2</v>
      </c>
      <c r="AD32" s="24">
        <f>(O32/H32)^(1/($O$3-$H$3))-1</f>
        <v>-0.10105571126638646</v>
      </c>
    </row>
    <row r="33" spans="1:30" x14ac:dyDescent="0.15">
      <c r="A33" s="116" t="s">
        <v>377</v>
      </c>
      <c r="B33" s="4">
        <f>'Wholesale Prices'!B15</f>
        <v>510480</v>
      </c>
      <c r="C33" s="4">
        <f>'Wholesale Prices'!C15</f>
        <v>502228.80000000005</v>
      </c>
      <c r="D33" s="4">
        <f>'Wholesale Prices'!D15</f>
        <v>516000</v>
      </c>
      <c r="E33" s="4">
        <f>'Wholesale Prices'!E15</f>
        <v>374448</v>
      </c>
      <c r="F33" s="4">
        <f>'Wholesale Prices'!F15</f>
        <v>336000</v>
      </c>
      <c r="G33" s="4">
        <f>'Wholesale Prices'!G15</f>
        <v>288000</v>
      </c>
      <c r="H33" s="4">
        <f>'Wholesale Prices'!H15</f>
        <v>274951.16495999997</v>
      </c>
      <c r="I33" s="4">
        <f>'Wholesale Prices'!I15</f>
        <v>241341.09663966956</v>
      </c>
      <c r="J33" s="4">
        <f>'Wholesale Prices'!J15</f>
        <v>211853.02562820195</v>
      </c>
      <c r="K33" s="4">
        <f>'Wholesale Prices'!K15</f>
        <v>185849.48575071947</v>
      </c>
      <c r="L33" s="4">
        <f>'Wholesale Prices'!L15</f>
        <v>162932.58924368848</v>
      </c>
      <c r="M33" s="4">
        <f>'Wholesale Prices'!M15</f>
        <v>143177.16262838131</v>
      </c>
      <c r="N33" s="4">
        <f>'Wholesale Prices'!N15</f>
        <v>126156.91546429912</v>
      </c>
      <c r="O33" s="4">
        <f>'Wholesale Prices'!O15</f>
        <v>111305.34666542549</v>
      </c>
      <c r="Q33" s="81">
        <f t="shared" si="22"/>
        <v>-1.6163610719322929E-2</v>
      </c>
      <c r="R33" s="81">
        <f t="shared" si="22"/>
        <v>2.7420171841997076E-2</v>
      </c>
      <c r="S33" s="81">
        <f t="shared" si="22"/>
        <v>-0.27432558139534879</v>
      </c>
      <c r="T33" s="81">
        <f t="shared" si="22"/>
        <v>-0.10267914369952569</v>
      </c>
      <c r="U33" s="81">
        <f t="shared" si="22"/>
        <v>-0.1428571428571429</v>
      </c>
      <c r="V33" s="24">
        <f t="shared" ref="V33:AC33" si="24">H33/G33-1</f>
        <v>-4.5308455000000136E-2</v>
      </c>
      <c r="W33" s="24">
        <f t="shared" si="24"/>
        <v>-0.1222401378994703</v>
      </c>
      <c r="X33" s="24">
        <f t="shared" si="24"/>
        <v>-0.12218420908020611</v>
      </c>
      <c r="Y33" s="24">
        <f t="shared" si="24"/>
        <v>-0.12274330187343274</v>
      </c>
      <c r="Z33" s="24">
        <f t="shared" si="24"/>
        <v>-0.12330890459266319</v>
      </c>
      <c r="AA33" s="24">
        <f t="shared" si="24"/>
        <v>-0.12124908041423288</v>
      </c>
      <c r="AB33" s="24">
        <f t="shared" si="24"/>
        <v>-0.11887543272706502</v>
      </c>
      <c r="AC33" s="24">
        <f t="shared" si="24"/>
        <v>-0.11772298604650366</v>
      </c>
      <c r="AD33" s="24">
        <f>(O33/H33)^(1/($O$3-$H$3))-1</f>
        <v>-0.12119129169919607</v>
      </c>
    </row>
    <row r="34" spans="1:30" x14ac:dyDescent="0.15">
      <c r="A34" s="151" t="s">
        <v>477</v>
      </c>
      <c r="B34" s="114"/>
      <c r="C34" s="114"/>
      <c r="D34" s="114"/>
      <c r="E34" s="114"/>
      <c r="F34" s="114"/>
      <c r="G34" s="114"/>
      <c r="H34" s="4">
        <f>'Wholesale Prices'!H16</f>
        <v>1044814.4268479999</v>
      </c>
      <c r="I34" s="4">
        <f>'Wholesale Prices'!I16</f>
        <v>892962.05756677734</v>
      </c>
      <c r="J34" s="4">
        <f>'Wholesale Prices'!J16</f>
        <v>754649.52397048729</v>
      </c>
      <c r="K34" s="4">
        <f>'Wholesale Prices'!K16</f>
        <v>637354.27450048458</v>
      </c>
      <c r="L34" s="4">
        <f>'Wholesale Prices'!L16</f>
        <v>537943.17975898529</v>
      </c>
      <c r="M34" s="4">
        <f>'Wholesale Prices'!M16</f>
        <v>455104.4748366017</v>
      </c>
      <c r="N34" s="4">
        <f>'Wholesale Prices'!N16</f>
        <v>386062.23763983476</v>
      </c>
      <c r="O34" s="4">
        <f>'Wholesale Prices'!O16</f>
        <v>327922.48447040282</v>
      </c>
      <c r="Q34" s="81"/>
      <c r="R34" s="81"/>
      <c r="S34" s="81"/>
      <c r="T34" s="81"/>
      <c r="U34" s="81"/>
      <c r="V34" s="24"/>
      <c r="W34" s="24">
        <f>I34/H34-1</f>
        <v>-0.14533908163895803</v>
      </c>
      <c r="X34" s="24">
        <f t="shared" ref="X34:AC34" si="25">J34/I34-1</f>
        <v>-0.15489183714387189</v>
      </c>
      <c r="Y34" s="24">
        <f t="shared" si="25"/>
        <v>-0.15543009800479235</v>
      </c>
      <c r="Z34" s="24">
        <f t="shared" si="25"/>
        <v>-0.15597462623030345</v>
      </c>
      <c r="AA34" s="24">
        <f t="shared" si="25"/>
        <v>-0.15399155159750855</v>
      </c>
      <c r="AB34" s="24">
        <f t="shared" si="25"/>
        <v>-0.15170634659559323</v>
      </c>
      <c r="AC34" s="24">
        <f t="shared" si="25"/>
        <v>-0.15059684035627352</v>
      </c>
      <c r="AD34" s="24"/>
    </row>
    <row r="35" spans="1:30" x14ac:dyDescent="0.15">
      <c r="A35" s="46"/>
      <c r="F35" s="4"/>
      <c r="G35" s="4"/>
      <c r="H35" s="4"/>
      <c r="I35" s="4"/>
      <c r="J35" s="4"/>
      <c r="K35" s="4"/>
      <c r="L35" s="4"/>
      <c r="M35" s="4"/>
      <c r="N35" s="4"/>
      <c r="O35" s="4"/>
      <c r="U35" s="24"/>
      <c r="V35" s="24"/>
      <c r="W35" s="24"/>
      <c r="X35" s="24"/>
      <c r="Y35" s="24"/>
      <c r="Z35" s="24"/>
      <c r="AA35" s="24"/>
      <c r="AB35" s="24"/>
      <c r="AC35" s="24"/>
      <c r="AD35" s="24"/>
    </row>
    <row r="36" spans="1:30" x14ac:dyDescent="0.15">
      <c r="A36" s="67" t="s">
        <v>372</v>
      </c>
      <c r="B36" s="68"/>
      <c r="C36" s="68"/>
      <c r="D36" s="68"/>
      <c r="E36" s="68"/>
      <c r="F36" s="68"/>
      <c r="G36" s="68"/>
      <c r="H36" s="68"/>
      <c r="I36" s="68"/>
      <c r="J36" s="68"/>
      <c r="K36" s="68"/>
      <c r="L36" s="68"/>
      <c r="M36" s="162"/>
      <c r="N36" s="162"/>
      <c r="O36" s="162"/>
      <c r="P36" s="85"/>
      <c r="Q36" s="85"/>
      <c r="R36" s="85"/>
      <c r="S36" s="85"/>
      <c r="T36" s="85"/>
      <c r="U36" s="85"/>
      <c r="V36" s="85"/>
      <c r="W36" s="85"/>
      <c r="X36" s="85"/>
      <c r="Y36" s="85"/>
      <c r="Z36" s="85"/>
      <c r="AA36" s="85"/>
      <c r="AB36" s="85"/>
      <c r="AC36" s="85"/>
      <c r="AD36" s="85"/>
    </row>
    <row r="37" spans="1:30" x14ac:dyDescent="0.15">
      <c r="A37" s="46" t="s">
        <v>384</v>
      </c>
      <c r="F37" s="4"/>
      <c r="G37" s="4"/>
      <c r="H37" s="4"/>
      <c r="I37" s="4"/>
      <c r="J37" s="4"/>
      <c r="K37" s="4"/>
      <c r="L37" s="4"/>
      <c r="M37" s="4"/>
      <c r="N37" s="4"/>
      <c r="O37" s="4"/>
      <c r="U37" s="24"/>
      <c r="V37" s="24"/>
      <c r="W37" s="24"/>
      <c r="X37" s="24"/>
      <c r="Y37" s="24"/>
      <c r="Z37" s="24"/>
      <c r="AA37" s="24"/>
      <c r="AB37" s="24"/>
      <c r="AC37" s="24"/>
      <c r="AD37" s="24"/>
    </row>
    <row r="38" spans="1:30" x14ac:dyDescent="0.15">
      <c r="A38" s="116" t="s">
        <v>373</v>
      </c>
      <c r="B38" s="99">
        <v>0</v>
      </c>
      <c r="C38" s="99">
        <v>0</v>
      </c>
      <c r="D38" s="99">
        <v>0</v>
      </c>
      <c r="E38" s="99">
        <v>0</v>
      </c>
      <c r="F38" s="99">
        <v>0</v>
      </c>
      <c r="G38" s="99">
        <v>0</v>
      </c>
      <c r="H38" s="99">
        <v>0</v>
      </c>
      <c r="I38" s="99">
        <v>0</v>
      </c>
      <c r="J38" s="99">
        <v>0</v>
      </c>
      <c r="K38" s="99">
        <v>0</v>
      </c>
      <c r="L38" s="99">
        <v>0</v>
      </c>
      <c r="M38" s="99">
        <v>0</v>
      </c>
      <c r="N38" s="99">
        <v>0</v>
      </c>
      <c r="O38" s="99">
        <v>0</v>
      </c>
      <c r="U38" s="24"/>
      <c r="V38" s="24"/>
      <c r="W38" s="24"/>
      <c r="X38" s="24"/>
      <c r="Y38" s="24"/>
      <c r="Z38" s="24"/>
      <c r="AA38" s="24"/>
      <c r="AB38" s="24"/>
      <c r="AC38" s="24"/>
      <c r="AD38" s="24"/>
    </row>
    <row r="39" spans="1:30" x14ac:dyDescent="0.15">
      <c r="A39" s="116" t="s">
        <v>374</v>
      </c>
      <c r="B39" s="99">
        <v>0.12139244620058345</v>
      </c>
      <c r="C39" s="99">
        <v>7.3680629972807735E-2</v>
      </c>
      <c r="D39" s="99">
        <v>4.4721359549995794E-2</v>
      </c>
      <c r="E39" s="99">
        <v>2.7144176165949066E-2</v>
      </c>
      <c r="F39" s="99">
        <v>1.6475489724420658E-2</v>
      </c>
      <c r="G39" s="99">
        <v>0.01</v>
      </c>
      <c r="H39" s="99">
        <v>0</v>
      </c>
      <c r="I39" s="99">
        <v>0</v>
      </c>
      <c r="J39" s="99">
        <v>0</v>
      </c>
      <c r="K39" s="99">
        <v>0</v>
      </c>
      <c r="L39" s="99">
        <v>0</v>
      </c>
      <c r="M39" s="99">
        <v>0</v>
      </c>
      <c r="N39" s="99">
        <v>0</v>
      </c>
      <c r="O39" s="99">
        <v>0</v>
      </c>
      <c r="U39" s="24"/>
      <c r="V39" s="24"/>
      <c r="W39" s="24"/>
      <c r="X39" s="24"/>
      <c r="Y39" s="24"/>
      <c r="Z39" s="24"/>
      <c r="AA39" s="24"/>
      <c r="AB39" s="24"/>
      <c r="AC39" s="24"/>
      <c r="AD39" s="24"/>
    </row>
    <row r="40" spans="1:30" x14ac:dyDescent="0.15">
      <c r="A40" s="116" t="s">
        <v>375</v>
      </c>
      <c r="B40" s="99">
        <v>0.82860755379941653</v>
      </c>
      <c r="C40" s="99">
        <v>0.85981937002719222</v>
      </c>
      <c r="D40" s="99">
        <v>0.86683364045000422</v>
      </c>
      <c r="E40" s="99">
        <v>0.85522397383405091</v>
      </c>
      <c r="F40" s="99">
        <v>0.82707414977557925</v>
      </c>
      <c r="G40" s="99">
        <v>0.7819210205349999</v>
      </c>
      <c r="H40" s="99">
        <v>0.72325495731154987</v>
      </c>
      <c r="I40" s="99">
        <v>0.63192909322436142</v>
      </c>
      <c r="J40" s="99">
        <v>0.51046569398840058</v>
      </c>
      <c r="K40" s="99">
        <v>0.34891937300457265</v>
      </c>
      <c r="L40" s="99">
        <v>0.13406276609608161</v>
      </c>
      <c r="M40" s="99">
        <v>0</v>
      </c>
      <c r="N40" s="99">
        <v>0</v>
      </c>
      <c r="O40" s="99">
        <v>0</v>
      </c>
      <c r="U40" s="24"/>
      <c r="V40" s="24"/>
      <c r="W40" s="24"/>
      <c r="X40" s="24"/>
      <c r="Y40" s="24"/>
      <c r="Z40" s="24"/>
      <c r="AA40" s="24"/>
      <c r="AB40" s="24"/>
      <c r="AC40" s="24"/>
      <c r="AD40" s="24"/>
    </row>
    <row r="41" spans="1:30" x14ac:dyDescent="0.15">
      <c r="A41" s="151" t="s">
        <v>470</v>
      </c>
      <c r="B41" s="99">
        <v>0.05</v>
      </c>
      <c r="C41" s="99">
        <v>6.6500000000000004E-2</v>
      </c>
      <c r="D41" s="99">
        <v>8.844500000000001E-2</v>
      </c>
      <c r="E41" s="99">
        <v>0.11763185000000002</v>
      </c>
      <c r="F41" s="99">
        <v>0.15645036050000005</v>
      </c>
      <c r="G41" s="99">
        <v>0.20807897946500009</v>
      </c>
      <c r="H41" s="99">
        <v>0.27674504268845013</v>
      </c>
      <c r="I41" s="99">
        <v>0.33126381609807481</v>
      </c>
      <c r="J41" s="99">
        <v>0.42834251776014953</v>
      </c>
      <c r="K41" s="99">
        <v>0.54934927902739183</v>
      </c>
      <c r="L41" s="99">
        <v>0.69680886790705931</v>
      </c>
      <c r="M41" s="99">
        <v>0.755859375</v>
      </c>
      <c r="N41" s="99">
        <v>0.69482421875</v>
      </c>
      <c r="O41" s="99">
        <v>0.6185302734375</v>
      </c>
      <c r="U41" s="24"/>
      <c r="V41" s="24"/>
      <c r="W41" s="24"/>
      <c r="X41" s="24"/>
      <c r="Y41" s="24"/>
      <c r="Z41" s="24"/>
      <c r="AA41" s="24"/>
      <c r="AB41" s="24"/>
      <c r="AC41" s="24"/>
      <c r="AD41" s="24"/>
    </row>
    <row r="42" spans="1:30" x14ac:dyDescent="0.15">
      <c r="A42" s="151" t="s">
        <v>475</v>
      </c>
      <c r="B42" s="99">
        <v>0</v>
      </c>
      <c r="C42" s="99">
        <v>0</v>
      </c>
      <c r="D42" s="99">
        <v>0</v>
      </c>
      <c r="E42" s="99">
        <v>0</v>
      </c>
      <c r="F42" s="99">
        <v>0</v>
      </c>
      <c r="G42" s="99">
        <v>0</v>
      </c>
      <c r="H42" s="99">
        <v>0</v>
      </c>
      <c r="I42" s="99">
        <v>3.6807090677563874E-2</v>
      </c>
      <c r="J42" s="99">
        <v>6.1191788251449934E-2</v>
      </c>
      <c r="K42" s="99">
        <v>0.10173134796803553</v>
      </c>
      <c r="L42" s="99">
        <v>0.16912836599685907</v>
      </c>
      <c r="M42" s="99">
        <v>0.244140625</v>
      </c>
      <c r="N42" s="99">
        <v>0.30517578125</v>
      </c>
      <c r="O42" s="99">
        <v>0.3814697265625</v>
      </c>
      <c r="U42" s="24"/>
      <c r="V42" s="24"/>
      <c r="W42" s="24"/>
      <c r="X42" s="24"/>
      <c r="Y42" s="24"/>
      <c r="Z42" s="24"/>
      <c r="AA42" s="24"/>
      <c r="AB42" s="24"/>
      <c r="AC42" s="24"/>
      <c r="AD42" s="24"/>
    </row>
    <row r="43" spans="1:30" x14ac:dyDescent="0.15">
      <c r="A43" s="46"/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  <c r="U43" s="24"/>
      <c r="V43" s="24"/>
      <c r="W43" s="24"/>
      <c r="X43" s="24"/>
      <c r="Y43" s="24"/>
      <c r="Z43" s="24"/>
      <c r="AA43" s="24"/>
      <c r="AB43" s="24"/>
      <c r="AC43" s="24"/>
      <c r="AD43" s="24"/>
    </row>
    <row r="44" spans="1:30" x14ac:dyDescent="0.15">
      <c r="A44" s="46" t="s">
        <v>386</v>
      </c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  <c r="M44" s="99"/>
      <c r="N44" s="99"/>
      <c r="O44" s="99"/>
      <c r="U44" s="24"/>
      <c r="V44" s="24"/>
      <c r="W44" s="24"/>
      <c r="X44" s="24"/>
      <c r="Y44" s="24"/>
      <c r="Z44" s="24"/>
      <c r="AA44" s="24"/>
      <c r="AB44" s="24"/>
      <c r="AC44" s="24"/>
      <c r="AD44" s="24"/>
    </row>
    <row r="45" spans="1:30" x14ac:dyDescent="0.15">
      <c r="A45" s="116" t="s">
        <v>373</v>
      </c>
      <c r="B45" s="99">
        <f>(B38*2)/((B$38*2)+(B$39*10)+(B$40*100)+(B$41*500)+(B$42*400))</f>
        <v>0</v>
      </c>
      <c r="C45" s="99">
        <f t="shared" ref="C45:O45" si="26">(C38*2)/((C$38*2)+(C$39*10)+(C$40*100)+(C$41*500)+(C$42*400))</f>
        <v>0</v>
      </c>
      <c r="D45" s="99">
        <f t="shared" si="26"/>
        <v>0</v>
      </c>
      <c r="E45" s="99">
        <f t="shared" si="26"/>
        <v>0</v>
      </c>
      <c r="F45" s="99">
        <f t="shared" si="26"/>
        <v>0</v>
      </c>
      <c r="G45" s="99">
        <f t="shared" si="26"/>
        <v>0</v>
      </c>
      <c r="H45" s="99">
        <f t="shared" si="26"/>
        <v>0</v>
      </c>
      <c r="I45" s="99">
        <f t="shared" si="26"/>
        <v>0</v>
      </c>
      <c r="J45" s="99">
        <f t="shared" si="26"/>
        <v>0</v>
      </c>
      <c r="K45" s="99">
        <f t="shared" si="26"/>
        <v>0</v>
      </c>
      <c r="L45" s="99">
        <f t="shared" si="26"/>
        <v>0</v>
      </c>
      <c r="M45" s="99">
        <f t="shared" si="26"/>
        <v>0</v>
      </c>
      <c r="N45" s="99">
        <f t="shared" si="26"/>
        <v>0</v>
      </c>
      <c r="O45" s="99">
        <f t="shared" si="26"/>
        <v>0</v>
      </c>
      <c r="U45" s="24"/>
      <c r="V45" s="24"/>
      <c r="W45" s="24"/>
      <c r="X45" s="24"/>
      <c r="Y45" s="24"/>
      <c r="Z45" s="24"/>
      <c r="AA45" s="24"/>
      <c r="AB45" s="24"/>
      <c r="AC45" s="24"/>
      <c r="AD45" s="24"/>
    </row>
    <row r="46" spans="1:30" x14ac:dyDescent="0.15">
      <c r="A46" s="116" t="s">
        <v>374</v>
      </c>
      <c r="B46" s="99">
        <f>(B39*10)/((B$38*2)+(B$39*10)+(B$40*100)+(B$41*500)+(B$42*400))</f>
        <v>1.1129296586199912E-2</v>
      </c>
      <c r="C46" s="99">
        <f t="shared" ref="C46:O46" si="27">(C39*10)/((C$38*2)+(C$39*10)+(C$40*100)+(C$41*500)+(C$42*400))</f>
        <v>6.141652229118973E-3</v>
      </c>
      <c r="D46" s="99">
        <f t="shared" si="27"/>
        <v>3.4046678123822475E-3</v>
      </c>
      <c r="E46" s="99">
        <f t="shared" si="27"/>
        <v>1.8770638570933227E-3</v>
      </c>
      <c r="F46" s="99">
        <f t="shared" si="27"/>
        <v>1.0227039558165973E-3</v>
      </c>
      <c r="G46" s="99">
        <f t="shared" si="27"/>
        <v>5.4845130797392787E-4</v>
      </c>
      <c r="H46" s="99">
        <f t="shared" si="27"/>
        <v>0</v>
      </c>
      <c r="I46" s="99">
        <f t="shared" si="27"/>
        <v>0</v>
      </c>
      <c r="J46" s="99">
        <f t="shared" si="27"/>
        <v>0</v>
      </c>
      <c r="K46" s="99">
        <f t="shared" si="27"/>
        <v>0</v>
      </c>
      <c r="L46" s="99">
        <f t="shared" si="27"/>
        <v>0</v>
      </c>
      <c r="M46" s="99">
        <f t="shared" si="27"/>
        <v>0</v>
      </c>
      <c r="N46" s="99">
        <f t="shared" si="27"/>
        <v>0</v>
      </c>
      <c r="O46" s="99">
        <f t="shared" si="27"/>
        <v>0</v>
      </c>
      <c r="U46" s="24"/>
      <c r="V46" s="24"/>
      <c r="W46" s="24"/>
      <c r="X46" s="24"/>
      <c r="Y46" s="24"/>
      <c r="Z46" s="24"/>
      <c r="AA46" s="24"/>
      <c r="AB46" s="24"/>
      <c r="AC46" s="24"/>
      <c r="AD46" s="24"/>
    </row>
    <row r="47" spans="1:30" x14ac:dyDescent="0.15">
      <c r="A47" s="116" t="s">
        <v>375</v>
      </c>
      <c r="B47" s="99">
        <f>(B40*100)/((B$38*2)+(B$39*10)+(B$40*100)+(B$41*500)+(B$42*400))</f>
        <v>0.75966993898134194</v>
      </c>
      <c r="C47" s="99">
        <f t="shared" ref="C47:O47" si="28">(C40*100)/((C$38*2)+(C$39*10)+(C$40*100)+(C$41*500)+(C$42*400))</f>
        <v>0.71670282305078736</v>
      </c>
      <c r="D47" s="99">
        <f t="shared" si="28"/>
        <v>0.65992640295984317</v>
      </c>
      <c r="E47" s="99">
        <f t="shared" si="28"/>
        <v>0.59140126456200914</v>
      </c>
      <c r="F47" s="99">
        <f t="shared" si="28"/>
        <v>0.51340021988868512</v>
      </c>
      <c r="G47" s="99">
        <f t="shared" si="28"/>
        <v>0.42884560644472919</v>
      </c>
      <c r="H47" s="99">
        <f t="shared" si="28"/>
        <v>0.34326614334144195</v>
      </c>
      <c r="I47" s="99">
        <f>(I40*100)/((I$38*2)+(I$39*10)+(I$40*100)+(I$41*500)+(I$42*400))</f>
        <v>0.25946835609919822</v>
      </c>
      <c r="J47" s="99">
        <f t="shared" si="28"/>
        <v>0.17620825290011863</v>
      </c>
      <c r="K47" s="99">
        <f t="shared" si="28"/>
        <v>9.9617499463799969E-2</v>
      </c>
      <c r="L47" s="99">
        <f t="shared" si="28"/>
        <v>3.1216440177387055E-2</v>
      </c>
      <c r="M47" s="99">
        <f t="shared" si="28"/>
        <v>0</v>
      </c>
      <c r="N47" s="99">
        <f t="shared" si="28"/>
        <v>0</v>
      </c>
      <c r="O47" s="99">
        <f t="shared" si="28"/>
        <v>0</v>
      </c>
      <c r="U47" s="24"/>
      <c r="V47" s="24"/>
      <c r="W47" s="24"/>
      <c r="X47" s="24"/>
      <c r="Y47" s="24"/>
      <c r="Z47" s="24"/>
      <c r="AA47" s="24"/>
      <c r="AB47" s="24"/>
      <c r="AC47" s="24"/>
      <c r="AD47" s="24"/>
    </row>
    <row r="48" spans="1:30" x14ac:dyDescent="0.15">
      <c r="A48" s="151" t="s">
        <v>470</v>
      </c>
      <c r="B48" s="99">
        <f>(B41*500)/((B$38*2)+(B$39*10)+(B$40*100)+(B$41*500)+(B$42*400))</f>
        <v>0.22920076443245818</v>
      </c>
      <c r="C48" s="99">
        <f t="shared" ref="C48:O48" si="29">(C41*500)/((C$38*2)+(C$39*10)+(C$40*100)+(C$41*500)+(C$42*400))</f>
        <v>0.27715552472009364</v>
      </c>
      <c r="D48" s="99">
        <f t="shared" si="29"/>
        <v>0.33666892922777458</v>
      </c>
      <c r="E48" s="99">
        <f t="shared" si="29"/>
        <v>0.40672167158089756</v>
      </c>
      <c r="F48" s="99">
        <f t="shared" si="29"/>
        <v>0.48557707615549817</v>
      </c>
      <c r="G48" s="99">
        <f t="shared" si="29"/>
        <v>0.57060594224729688</v>
      </c>
      <c r="H48" s="99">
        <f>(H41*500)/((H$38*2)+(H$39*10)+(H$40*100)+(H$41*500)+(H$42*400))</f>
        <v>0.65673385665855799</v>
      </c>
      <c r="I48" s="99">
        <f t="shared" si="29"/>
        <v>0.68008008113338936</v>
      </c>
      <c r="J48" s="99">
        <f t="shared" si="29"/>
        <v>0.73930028585886787</v>
      </c>
      <c r="K48" s="99">
        <f t="shared" si="29"/>
        <v>0.78420411337023876</v>
      </c>
      <c r="L48" s="99">
        <f t="shared" si="29"/>
        <v>0.8112577777376353</v>
      </c>
      <c r="M48" s="99">
        <f t="shared" si="29"/>
        <v>0.79466119096509236</v>
      </c>
      <c r="N48" s="99">
        <f t="shared" si="29"/>
        <v>0.73998959958398336</v>
      </c>
      <c r="O48" s="99">
        <f t="shared" si="29"/>
        <v>0.66961807849874455</v>
      </c>
      <c r="U48" s="24"/>
      <c r="V48" s="24"/>
      <c r="W48" s="24"/>
      <c r="X48" s="24"/>
      <c r="Y48" s="24"/>
      <c r="Z48" s="24"/>
      <c r="AA48" s="24"/>
      <c r="AB48" s="24"/>
      <c r="AC48" s="24"/>
      <c r="AD48" s="24"/>
    </row>
    <row r="49" spans="1:30" x14ac:dyDescent="0.15">
      <c r="A49" s="151" t="s">
        <v>475</v>
      </c>
      <c r="B49" s="99">
        <f>(B42*400)/((B$38*2)+(B$39*10)+(B$40*100)+(B$41*500)+(B$42*400))</f>
        <v>0</v>
      </c>
      <c r="C49" s="99">
        <f t="shared" ref="C49:O49" si="30">(C42*400)/((C$38*2)+(C$39*10)+(C$40*100)+(C$41*500)+(C$42*400))</f>
        <v>0</v>
      </c>
      <c r="D49" s="99">
        <f t="shared" si="30"/>
        <v>0</v>
      </c>
      <c r="E49" s="99">
        <f t="shared" si="30"/>
        <v>0</v>
      </c>
      <c r="F49" s="99">
        <f t="shared" si="30"/>
        <v>0</v>
      </c>
      <c r="G49" s="99">
        <f t="shared" si="30"/>
        <v>0</v>
      </c>
      <c r="H49" s="99">
        <f t="shared" si="30"/>
        <v>0</v>
      </c>
      <c r="I49" s="99">
        <f t="shared" si="30"/>
        <v>6.0451562767412398E-2</v>
      </c>
      <c r="J49" s="99">
        <f t="shared" si="30"/>
        <v>8.4491461241013477E-2</v>
      </c>
      <c r="K49" s="99">
        <f t="shared" si="30"/>
        <v>0.11617838716596129</v>
      </c>
      <c r="L49" s="99">
        <f t="shared" si="30"/>
        <v>0.15752578208497775</v>
      </c>
      <c r="M49" s="99">
        <f t="shared" si="30"/>
        <v>0.20533880903490759</v>
      </c>
      <c r="N49" s="99">
        <f t="shared" si="30"/>
        <v>0.26001040041601664</v>
      </c>
      <c r="O49" s="99">
        <f t="shared" si="30"/>
        <v>0.33038192150125545</v>
      </c>
      <c r="U49" s="24"/>
      <c r="V49" s="24"/>
      <c r="W49" s="24"/>
      <c r="X49" s="24"/>
      <c r="Y49" s="24"/>
      <c r="Z49" s="24"/>
      <c r="AA49" s="24"/>
      <c r="AB49" s="24"/>
      <c r="AC49" s="24"/>
      <c r="AD49" s="24"/>
    </row>
    <row r="50" spans="1:30" x14ac:dyDescent="0.15">
      <c r="A50" s="46"/>
      <c r="B50" s="99"/>
      <c r="C50" s="99"/>
      <c r="D50" s="99"/>
      <c r="E50" s="99"/>
      <c r="F50" s="99"/>
      <c r="G50" s="99"/>
      <c r="H50" s="170"/>
      <c r="I50" s="99"/>
      <c r="J50" s="168"/>
      <c r="K50" s="99"/>
      <c r="L50" s="99"/>
      <c r="M50" s="99"/>
      <c r="N50" s="99"/>
      <c r="O50" s="99"/>
      <c r="U50" s="24"/>
      <c r="V50" s="24"/>
      <c r="W50" s="24"/>
      <c r="X50" s="24"/>
      <c r="Y50" s="24"/>
      <c r="Z50" s="24"/>
      <c r="AA50" s="24"/>
      <c r="AB50" s="24"/>
      <c r="AC50" s="24"/>
      <c r="AD50" s="24"/>
    </row>
    <row r="51" spans="1:30" x14ac:dyDescent="0.15">
      <c r="A51" s="152" t="s">
        <v>468</v>
      </c>
      <c r="B51" s="4">
        <f>(B27*20*B45)+(B27*B46*10)+(B28*B47)+(B28*0.8*B48)+(B29/4*B49)</f>
        <v>13743.89171245631</v>
      </c>
      <c r="C51" s="4">
        <f>(C27*20*C45)+(C27*C46*10)+(C28*C47)+(C28*0.8*C48)+(C29/4*C49)</f>
        <v>11969.050956407878</v>
      </c>
      <c r="D51" s="4">
        <f t="shared" ref="D51:E51" si="31">(D27*20*D45)+(D27*D46*10)+(D28*D47)+(D28*0.8*D48)+(D29/4*D49)</f>
        <v>10074.678318486731</v>
      </c>
      <c r="E51" s="4">
        <f t="shared" si="31"/>
        <v>7193.9487270806148</v>
      </c>
      <c r="F51" s="4">
        <f>(F27*20*F45)+(F27*F46*10)+(F28*F47)+(F28*0.8*F48)+(F29/4*F49)</f>
        <v>6333.4872448079168</v>
      </c>
      <c r="G51" s="4">
        <f>(G27*20*G45)+(G27*G46*10)+(G28*G47)+(G28*0.8*G48)+(G29/4*G49)</f>
        <v>5322.3182037261868</v>
      </c>
      <c r="H51" s="4">
        <f t="shared" ref="H51:O51" si="32">(H27*20*H45)+(H27*H46*10)+(H28*H47)+(H28*0.8*H48)+(H29/4*H49)</f>
        <v>4975.7753576793993</v>
      </c>
      <c r="I51" s="4">
        <f>(I27*20*I45)+(I27*I46*10)+(I28*I47)+(I28*0.8*I48)+(I29/4*I49)</f>
        <v>4321.2632008140381</v>
      </c>
      <c r="J51" s="4">
        <f t="shared" si="32"/>
        <v>3720.1877853004494</v>
      </c>
      <c r="K51" s="4">
        <f t="shared" si="32"/>
        <v>3200.4313316267803</v>
      </c>
      <c r="L51" s="4">
        <f t="shared" si="32"/>
        <v>2750.3212431036418</v>
      </c>
      <c r="M51" s="4">
        <f t="shared" si="32"/>
        <v>2383.0108410618541</v>
      </c>
      <c r="N51" s="4">
        <f t="shared" si="32"/>
        <v>2078.7269486646023</v>
      </c>
      <c r="O51" s="4">
        <f t="shared" si="32"/>
        <v>1806.4702712352168</v>
      </c>
      <c r="Q51" s="81">
        <f t="shared" ref="Q51:V51" si="33">C51/B51-1</f>
        <v>-0.12913669528113825</v>
      </c>
      <c r="R51" s="81">
        <f t="shared" si="33"/>
        <v>-0.15827258525513721</v>
      </c>
      <c r="S51" s="81">
        <f t="shared" si="33"/>
        <v>-0.28593762503762166</v>
      </c>
      <c r="T51" s="81">
        <f t="shared" si="33"/>
        <v>-0.11960906519024961</v>
      </c>
      <c r="U51" s="81">
        <f t="shared" si="33"/>
        <v>-0.15965438975355462</v>
      </c>
      <c r="V51" s="24">
        <f t="shared" si="33"/>
        <v>-6.5111260315884656E-2</v>
      </c>
      <c r="W51" s="24">
        <f t="shared" ref="W51:AC51" si="34">I51/H51-1</f>
        <v>-0.13153973196463042</v>
      </c>
      <c r="X51" s="24">
        <f t="shared" si="34"/>
        <v>-0.13909715460061733</v>
      </c>
      <c r="Y51" s="24">
        <f t="shared" si="34"/>
        <v>-0.13971242412207763</v>
      </c>
      <c r="Z51" s="24">
        <f t="shared" si="34"/>
        <v>-0.14064044557842381</v>
      </c>
      <c r="AA51" s="24">
        <f t="shared" si="34"/>
        <v>-0.13355181797864846</v>
      </c>
      <c r="AB51" s="24">
        <f t="shared" si="34"/>
        <v>-0.12768884100487976</v>
      </c>
      <c r="AC51" s="24">
        <f t="shared" si="34"/>
        <v>-0.13097279448091359</v>
      </c>
      <c r="AD51" s="24">
        <f>(O51/H51)^(1/($O$3-$H$3))-1</f>
        <v>-0.13475603436520822</v>
      </c>
    </row>
    <row r="52" spans="1:30" x14ac:dyDescent="0.15">
      <c r="A52" s="46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U52" s="24"/>
      <c r="V52" s="24"/>
      <c r="W52" s="24"/>
      <c r="X52" s="24"/>
      <c r="Y52" s="24"/>
      <c r="Z52" s="24"/>
      <c r="AA52" s="24"/>
      <c r="AB52" s="24"/>
      <c r="AC52" s="24"/>
      <c r="AD52" s="24"/>
    </row>
    <row r="53" spans="1:30" x14ac:dyDescent="0.15">
      <c r="A53" s="98" t="s">
        <v>387</v>
      </c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U53" s="24"/>
      <c r="V53" s="24"/>
      <c r="W53" s="24"/>
      <c r="X53" s="24"/>
      <c r="Y53" s="24"/>
      <c r="Z53" s="24"/>
      <c r="AA53" s="24"/>
      <c r="AB53" s="24"/>
      <c r="AC53" s="24"/>
      <c r="AD53" s="24"/>
    </row>
    <row r="54" spans="1:30" x14ac:dyDescent="0.15">
      <c r="A54" s="116" t="s">
        <v>373</v>
      </c>
      <c r="B54" s="99">
        <v>0</v>
      </c>
      <c r="C54" s="99">
        <v>0</v>
      </c>
      <c r="D54" s="99">
        <v>0</v>
      </c>
      <c r="E54" s="99">
        <v>0</v>
      </c>
      <c r="F54" s="99">
        <v>0</v>
      </c>
      <c r="G54" s="99">
        <v>0</v>
      </c>
      <c r="H54" s="99">
        <v>0</v>
      </c>
      <c r="I54" s="99">
        <v>0</v>
      </c>
      <c r="J54" s="99">
        <v>0</v>
      </c>
      <c r="K54" s="99">
        <v>0</v>
      </c>
      <c r="L54" s="99">
        <v>0</v>
      </c>
      <c r="M54" s="99">
        <v>0</v>
      </c>
      <c r="N54" s="99">
        <v>0</v>
      </c>
      <c r="O54" s="99">
        <v>0</v>
      </c>
      <c r="U54" s="24"/>
      <c r="V54" s="24"/>
      <c r="W54" s="24"/>
      <c r="X54" s="24"/>
      <c r="Y54" s="24"/>
      <c r="Z54" s="24"/>
      <c r="AA54" s="24"/>
      <c r="AB54" s="24"/>
      <c r="AC54" s="24"/>
      <c r="AD54" s="24"/>
    </row>
    <row r="55" spans="1:30" x14ac:dyDescent="0.15">
      <c r="A55" s="116" t="s">
        <v>374</v>
      </c>
      <c r="B55" s="99">
        <v>0</v>
      </c>
      <c r="C55" s="99">
        <v>0</v>
      </c>
      <c r="D55" s="99">
        <v>0</v>
      </c>
      <c r="E55" s="99">
        <v>0</v>
      </c>
      <c r="F55" s="99">
        <v>0</v>
      </c>
      <c r="G55" s="99">
        <v>0</v>
      </c>
      <c r="H55" s="99">
        <v>0</v>
      </c>
      <c r="I55" s="99">
        <v>0</v>
      </c>
      <c r="J55" s="99">
        <v>0</v>
      </c>
      <c r="K55" s="99">
        <v>0</v>
      </c>
      <c r="L55" s="99">
        <v>0</v>
      </c>
      <c r="M55" s="99">
        <v>0</v>
      </c>
      <c r="N55" s="99">
        <v>0</v>
      </c>
      <c r="O55" s="99">
        <v>0</v>
      </c>
      <c r="U55" s="24"/>
      <c r="V55" s="24"/>
      <c r="W55" s="24"/>
      <c r="X55" s="24"/>
      <c r="Y55" s="24"/>
      <c r="Z55" s="24"/>
      <c r="AA55" s="24"/>
      <c r="AB55" s="24"/>
      <c r="AC55" s="24"/>
      <c r="AD55" s="24"/>
    </row>
    <row r="56" spans="1:30" x14ac:dyDescent="0.15">
      <c r="A56" s="116" t="s">
        <v>375</v>
      </c>
      <c r="B56" s="99">
        <v>1</v>
      </c>
      <c r="C56" s="99">
        <v>1</v>
      </c>
      <c r="D56" s="99">
        <v>1</v>
      </c>
      <c r="E56" s="99">
        <v>1</v>
      </c>
      <c r="F56" s="99">
        <v>1</v>
      </c>
      <c r="G56" s="99">
        <v>1</v>
      </c>
      <c r="H56" s="99">
        <v>1</v>
      </c>
      <c r="I56" s="99">
        <v>0.8</v>
      </c>
      <c r="J56" s="99">
        <v>0.73399999999999999</v>
      </c>
      <c r="K56" s="99">
        <v>0.64622000000000002</v>
      </c>
      <c r="L56" s="99">
        <v>0.52947259999999985</v>
      </c>
      <c r="M56" s="99">
        <v>0.37419855799999979</v>
      </c>
      <c r="N56" s="99">
        <v>0.16768408213999964</v>
      </c>
      <c r="O56" s="99">
        <v>0</v>
      </c>
      <c r="U56" s="24"/>
      <c r="V56" s="24"/>
      <c r="W56" s="24"/>
      <c r="X56" s="24"/>
      <c r="Y56" s="24"/>
      <c r="Z56" s="24"/>
      <c r="AA56" s="24"/>
      <c r="AB56" s="24"/>
      <c r="AC56" s="24"/>
      <c r="AD56" s="24"/>
    </row>
    <row r="57" spans="1:30" x14ac:dyDescent="0.15">
      <c r="A57" s="151" t="s">
        <v>470</v>
      </c>
      <c r="B57" s="99">
        <v>0</v>
      </c>
      <c r="C57" s="99">
        <v>0</v>
      </c>
      <c r="D57" s="99">
        <v>0</v>
      </c>
      <c r="E57" s="99">
        <v>0</v>
      </c>
      <c r="F57" s="99">
        <v>0</v>
      </c>
      <c r="G57" s="99">
        <v>0</v>
      </c>
      <c r="H57" s="99">
        <v>0</v>
      </c>
      <c r="I57" s="99">
        <v>0</v>
      </c>
      <c r="J57" s="99">
        <v>0</v>
      </c>
      <c r="K57" s="99">
        <v>0</v>
      </c>
      <c r="L57" s="99">
        <v>0</v>
      </c>
      <c r="M57" s="99">
        <v>0</v>
      </c>
      <c r="N57" s="99">
        <v>0</v>
      </c>
      <c r="O57" s="99">
        <v>0</v>
      </c>
      <c r="U57" s="24"/>
      <c r="V57" s="24"/>
      <c r="W57" s="24"/>
      <c r="X57" s="24"/>
      <c r="Y57" s="24"/>
      <c r="Z57" s="24"/>
      <c r="AA57" s="24"/>
      <c r="AB57" s="24"/>
      <c r="AC57" s="24"/>
      <c r="AD57" s="24"/>
    </row>
    <row r="58" spans="1:30" x14ac:dyDescent="0.15">
      <c r="A58" s="151" t="s">
        <v>475</v>
      </c>
      <c r="B58" s="99">
        <v>0</v>
      </c>
      <c r="C58" s="99">
        <v>0</v>
      </c>
      <c r="D58" s="99">
        <v>0</v>
      </c>
      <c r="E58" s="99">
        <v>0</v>
      </c>
      <c r="F58" s="99">
        <v>0</v>
      </c>
      <c r="G58" s="99">
        <v>0</v>
      </c>
      <c r="H58" s="99">
        <v>0</v>
      </c>
      <c r="I58" s="99">
        <v>0.2</v>
      </c>
      <c r="J58" s="99">
        <v>0.26600000000000001</v>
      </c>
      <c r="K58" s="99">
        <v>0.35378000000000004</v>
      </c>
      <c r="L58" s="99">
        <v>0.4705274000000001</v>
      </c>
      <c r="M58" s="99">
        <v>0.62580144200000021</v>
      </c>
      <c r="N58" s="99">
        <v>0.83231591786000036</v>
      </c>
      <c r="O58" s="99">
        <v>1</v>
      </c>
      <c r="U58" s="24"/>
      <c r="V58" s="24"/>
      <c r="W58" s="24"/>
      <c r="X58" s="24"/>
      <c r="Y58" s="24"/>
      <c r="Z58" s="24"/>
      <c r="AA58" s="24"/>
      <c r="AB58" s="24"/>
      <c r="AC58" s="24"/>
      <c r="AD58" s="24"/>
    </row>
    <row r="59" spans="1:30" x14ac:dyDescent="0.15">
      <c r="A59" s="46"/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  <c r="M59" s="99"/>
      <c r="N59" s="99"/>
      <c r="O59" s="99"/>
      <c r="U59" s="24"/>
      <c r="V59" s="24"/>
      <c r="W59" s="24"/>
      <c r="X59" s="24"/>
      <c r="Y59" s="24"/>
      <c r="Z59" s="24"/>
      <c r="AA59" s="24"/>
      <c r="AB59" s="24"/>
      <c r="AC59" s="24"/>
      <c r="AD59" s="24"/>
    </row>
    <row r="60" spans="1:30" x14ac:dyDescent="0.15">
      <c r="A60" s="46" t="s">
        <v>385</v>
      </c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  <c r="M60" s="99"/>
      <c r="N60" s="99"/>
      <c r="O60" s="99"/>
      <c r="U60" s="24"/>
      <c r="V60" s="24"/>
      <c r="W60" s="24"/>
      <c r="X60" s="24"/>
      <c r="Y60" s="24"/>
      <c r="Z60" s="24"/>
      <c r="AA60" s="24"/>
      <c r="AB60" s="24"/>
      <c r="AC60" s="24"/>
      <c r="AD60" s="24"/>
    </row>
    <row r="61" spans="1:30" x14ac:dyDescent="0.15">
      <c r="A61" s="116" t="s">
        <v>373</v>
      </c>
      <c r="B61" s="99">
        <f>(B54*2)/((B$54*2)+(B$55*10)+(B$56*100)+(B$57*500)+(B$58*400))</f>
        <v>0</v>
      </c>
      <c r="C61" s="99">
        <f t="shared" ref="C61:O61" si="35">(C54*2)/((C$54*2)+(C$55*10)+(C$56*100)+(C$57*500)+(C$58*400))</f>
        <v>0</v>
      </c>
      <c r="D61" s="99">
        <f t="shared" si="35"/>
        <v>0</v>
      </c>
      <c r="E61" s="99">
        <f t="shared" si="35"/>
        <v>0</v>
      </c>
      <c r="F61" s="99">
        <f t="shared" si="35"/>
        <v>0</v>
      </c>
      <c r="G61" s="99">
        <f t="shared" si="35"/>
        <v>0</v>
      </c>
      <c r="H61" s="99">
        <f t="shared" si="35"/>
        <v>0</v>
      </c>
      <c r="I61" s="99">
        <f t="shared" si="35"/>
        <v>0</v>
      </c>
      <c r="J61" s="99">
        <f t="shared" si="35"/>
        <v>0</v>
      </c>
      <c r="K61" s="99">
        <f t="shared" si="35"/>
        <v>0</v>
      </c>
      <c r="L61" s="99">
        <f t="shared" si="35"/>
        <v>0</v>
      </c>
      <c r="M61" s="99">
        <f t="shared" si="35"/>
        <v>0</v>
      </c>
      <c r="N61" s="99">
        <f t="shared" si="35"/>
        <v>0</v>
      </c>
      <c r="O61" s="99">
        <f t="shared" si="35"/>
        <v>0</v>
      </c>
      <c r="U61" s="24"/>
      <c r="V61" s="24"/>
      <c r="W61" s="24"/>
      <c r="X61" s="24"/>
      <c r="Y61" s="24"/>
      <c r="Z61" s="24"/>
      <c r="AA61" s="24"/>
      <c r="AB61" s="24"/>
      <c r="AC61" s="24"/>
      <c r="AD61" s="24"/>
    </row>
    <row r="62" spans="1:30" x14ac:dyDescent="0.15">
      <c r="A62" s="116" t="s">
        <v>374</v>
      </c>
      <c r="B62" s="99">
        <f>(B55*10)/((B$54*2)+(B$55*10)+(B$56*100)+(B$57*500)+(B$58*400))</f>
        <v>0</v>
      </c>
      <c r="C62" s="99">
        <f t="shared" ref="C62:O62" si="36">(C55*10)/((C$54*2)+(C$55*10)+(C$56*100)+(C$57*500)+(C$58*400))</f>
        <v>0</v>
      </c>
      <c r="D62" s="99">
        <f t="shared" si="36"/>
        <v>0</v>
      </c>
      <c r="E62" s="99">
        <f t="shared" si="36"/>
        <v>0</v>
      </c>
      <c r="F62" s="99">
        <f t="shared" si="36"/>
        <v>0</v>
      </c>
      <c r="G62" s="99">
        <f t="shared" si="36"/>
        <v>0</v>
      </c>
      <c r="H62" s="99">
        <f t="shared" si="36"/>
        <v>0</v>
      </c>
      <c r="I62" s="99">
        <f t="shared" si="36"/>
        <v>0</v>
      </c>
      <c r="J62" s="99">
        <f t="shared" si="36"/>
        <v>0</v>
      </c>
      <c r="K62" s="99">
        <f t="shared" si="36"/>
        <v>0</v>
      </c>
      <c r="L62" s="99">
        <f t="shared" si="36"/>
        <v>0</v>
      </c>
      <c r="M62" s="99">
        <f t="shared" si="36"/>
        <v>0</v>
      </c>
      <c r="N62" s="99">
        <f t="shared" si="36"/>
        <v>0</v>
      </c>
      <c r="O62" s="99">
        <f t="shared" si="36"/>
        <v>0</v>
      </c>
      <c r="U62" s="24"/>
      <c r="V62" s="24"/>
      <c r="W62" s="24"/>
      <c r="X62" s="24"/>
      <c r="Y62" s="24"/>
      <c r="Z62" s="24"/>
      <c r="AA62" s="24"/>
      <c r="AB62" s="24"/>
      <c r="AC62" s="24"/>
      <c r="AD62" s="24"/>
    </row>
    <row r="63" spans="1:30" x14ac:dyDescent="0.15">
      <c r="A63" s="116" t="s">
        <v>375</v>
      </c>
      <c r="B63" s="99">
        <f>(B56*100)/((B$54*2)+(B$55*10)+(B$56*100)+(B$57*500)+(B$58*400))</f>
        <v>1</v>
      </c>
      <c r="C63" s="99">
        <f t="shared" ref="C63:O63" si="37">(C56*100)/((C$54*2)+(C$55*10)+(C$56*100)+(C$57*500)+(C$58*400))</f>
        <v>1</v>
      </c>
      <c r="D63" s="99">
        <f t="shared" si="37"/>
        <v>1</v>
      </c>
      <c r="E63" s="99">
        <f t="shared" si="37"/>
        <v>1</v>
      </c>
      <c r="F63" s="99">
        <f t="shared" si="37"/>
        <v>1</v>
      </c>
      <c r="G63" s="99">
        <f t="shared" si="37"/>
        <v>1</v>
      </c>
      <c r="H63" s="99">
        <f t="shared" si="37"/>
        <v>1</v>
      </c>
      <c r="I63" s="99">
        <f t="shared" si="37"/>
        <v>0.5</v>
      </c>
      <c r="J63" s="99">
        <f t="shared" si="37"/>
        <v>0.40823136818687433</v>
      </c>
      <c r="K63" s="99">
        <f t="shared" si="37"/>
        <v>0.31349510512579193</v>
      </c>
      <c r="L63" s="99">
        <f t="shared" si="37"/>
        <v>0.21955403386208433</v>
      </c>
      <c r="M63" s="99">
        <f t="shared" si="37"/>
        <v>0.1300472632986511</v>
      </c>
      <c r="N63" s="99">
        <f t="shared" si="37"/>
        <v>4.7951554886209835E-2</v>
      </c>
      <c r="O63" s="99">
        <f t="shared" si="37"/>
        <v>0</v>
      </c>
      <c r="U63" s="24"/>
      <c r="V63" s="24"/>
      <c r="W63" s="24"/>
      <c r="X63" s="24"/>
      <c r="Y63" s="24"/>
      <c r="Z63" s="24"/>
      <c r="AA63" s="24"/>
      <c r="AB63" s="24"/>
      <c r="AC63" s="24"/>
      <c r="AD63" s="24"/>
    </row>
    <row r="64" spans="1:30" x14ac:dyDescent="0.15">
      <c r="A64" s="151" t="s">
        <v>470</v>
      </c>
      <c r="B64" s="99">
        <f>(B57*500)/((B$54*2)+(B$55*10)+(B$56*100)+(B$57*500)+(B$58*400))</f>
        <v>0</v>
      </c>
      <c r="C64" s="99">
        <f t="shared" ref="C64:O64" si="38">(C57*500)/((C$54*2)+(C$55*10)+(C$56*100)+(C$57*500)+(C$58*400))</f>
        <v>0</v>
      </c>
      <c r="D64" s="99">
        <f t="shared" si="38"/>
        <v>0</v>
      </c>
      <c r="E64" s="99">
        <f t="shared" si="38"/>
        <v>0</v>
      </c>
      <c r="F64" s="99">
        <f t="shared" si="38"/>
        <v>0</v>
      </c>
      <c r="G64" s="99">
        <f t="shared" si="38"/>
        <v>0</v>
      </c>
      <c r="H64" s="99">
        <f t="shared" si="38"/>
        <v>0</v>
      </c>
      <c r="I64" s="99">
        <f t="shared" si="38"/>
        <v>0</v>
      </c>
      <c r="J64" s="99">
        <f t="shared" si="38"/>
        <v>0</v>
      </c>
      <c r="K64" s="99">
        <f t="shared" si="38"/>
        <v>0</v>
      </c>
      <c r="L64" s="99">
        <f t="shared" si="38"/>
        <v>0</v>
      </c>
      <c r="M64" s="99">
        <f t="shared" si="38"/>
        <v>0</v>
      </c>
      <c r="N64" s="99">
        <f t="shared" si="38"/>
        <v>0</v>
      </c>
      <c r="O64" s="99">
        <f t="shared" si="38"/>
        <v>0</v>
      </c>
      <c r="U64" s="24"/>
      <c r="V64" s="24"/>
      <c r="W64" s="24"/>
      <c r="X64" s="24"/>
      <c r="Y64" s="24"/>
      <c r="Z64" s="24"/>
      <c r="AA64" s="24"/>
      <c r="AB64" s="24"/>
      <c r="AC64" s="24"/>
      <c r="AD64" s="24"/>
    </row>
    <row r="65" spans="1:30" x14ac:dyDescent="0.15">
      <c r="A65" s="151" t="s">
        <v>475</v>
      </c>
      <c r="B65" s="99">
        <f>(B58*400)/((B$54*2)+(B$55*10)+(B$56*100)+(B$57*500)+(B$58*400))</f>
        <v>0</v>
      </c>
      <c r="C65" s="99">
        <f t="shared" ref="C65:O65" si="39">(C58*400)/((C$54*2)+(C$55*10)+(C$56*100)+(C$57*500)+(C$58*400))</f>
        <v>0</v>
      </c>
      <c r="D65" s="99">
        <f t="shared" si="39"/>
        <v>0</v>
      </c>
      <c r="E65" s="99">
        <f t="shared" si="39"/>
        <v>0</v>
      </c>
      <c r="F65" s="99">
        <f t="shared" si="39"/>
        <v>0</v>
      </c>
      <c r="G65" s="99">
        <f t="shared" si="39"/>
        <v>0</v>
      </c>
      <c r="H65" s="99">
        <f t="shared" si="39"/>
        <v>0</v>
      </c>
      <c r="I65" s="99">
        <f t="shared" si="39"/>
        <v>0.5</v>
      </c>
      <c r="J65" s="99">
        <f t="shared" si="39"/>
        <v>0.59176863181312567</v>
      </c>
      <c r="K65" s="99">
        <f t="shared" si="39"/>
        <v>0.68650489487420818</v>
      </c>
      <c r="L65" s="99">
        <f t="shared" si="39"/>
        <v>0.78044596613791561</v>
      </c>
      <c r="M65" s="99">
        <f t="shared" si="39"/>
        <v>0.86995273670134887</v>
      </c>
      <c r="N65" s="99">
        <f t="shared" si="39"/>
        <v>0.95204844511379016</v>
      </c>
      <c r="O65" s="99">
        <f t="shared" si="39"/>
        <v>1</v>
      </c>
      <c r="U65" s="24"/>
      <c r="V65" s="24"/>
      <c r="W65" s="24"/>
      <c r="X65" s="24"/>
      <c r="Y65" s="24"/>
      <c r="Z65" s="24"/>
      <c r="AA65" s="24"/>
      <c r="AB65" s="24"/>
      <c r="AC65" s="24"/>
      <c r="AD65" s="24"/>
    </row>
    <row r="66" spans="1:30" x14ac:dyDescent="0.15">
      <c r="A66" s="46"/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  <c r="M66" s="99"/>
      <c r="N66" s="99"/>
      <c r="O66" s="99"/>
      <c r="U66" s="24"/>
      <c r="V66" s="24"/>
      <c r="W66" s="24"/>
      <c r="X66" s="24"/>
      <c r="Y66" s="24"/>
      <c r="Z66" s="24"/>
      <c r="AA66" s="24"/>
      <c r="AB66" s="24"/>
      <c r="AC66" s="24"/>
      <c r="AD66" s="24"/>
    </row>
    <row r="67" spans="1:30" x14ac:dyDescent="0.15">
      <c r="A67" s="152" t="s">
        <v>469</v>
      </c>
      <c r="B67" s="4">
        <f>(B32*20*B61)+(B32*B62*10)+(B33*B63)+(B33*0.8*B64)+(B34/400*B65)</f>
        <v>510480</v>
      </c>
      <c r="C67" s="4">
        <f t="shared" ref="C67:O67" si="40">(C32*20*C61)+(C32*C62*10)+(C33*C63)+(C33*0.8*C64)+(C34/400*C65)</f>
        <v>502228.80000000005</v>
      </c>
      <c r="D67" s="4">
        <f t="shared" si="40"/>
        <v>516000</v>
      </c>
      <c r="E67" s="4">
        <f t="shared" si="40"/>
        <v>374448</v>
      </c>
      <c r="F67" s="4">
        <f t="shared" si="40"/>
        <v>336000</v>
      </c>
      <c r="G67" s="4">
        <f t="shared" si="40"/>
        <v>288000</v>
      </c>
      <c r="H67" s="4">
        <f t="shared" si="40"/>
        <v>274951.16495999997</v>
      </c>
      <c r="I67" s="4">
        <f t="shared" si="40"/>
        <v>121786.75089179326</v>
      </c>
      <c r="J67" s="4">
        <f t="shared" si="40"/>
        <v>87601.495297475936</v>
      </c>
      <c r="K67" s="4">
        <f t="shared" si="40"/>
        <v>59356.771146030129</v>
      </c>
      <c r="L67" s="4">
        <f t="shared" si="40"/>
        <v>36822.096177681618</v>
      </c>
      <c r="M67" s="4">
        <f t="shared" si="40"/>
        <v>19609.59662510972</v>
      </c>
      <c r="N67" s="4">
        <f t="shared" si="40"/>
        <v>6968.2951388166621</v>
      </c>
      <c r="O67" s="4">
        <f t="shared" si="40"/>
        <v>819.80621117600708</v>
      </c>
      <c r="Q67" s="81">
        <f t="shared" ref="Q67:AC67" si="41">C67/B67-1</f>
        <v>-1.6163610719322929E-2</v>
      </c>
      <c r="R67" s="81">
        <f t="shared" si="41"/>
        <v>2.7420171841997076E-2</v>
      </c>
      <c r="S67" s="81">
        <f t="shared" si="41"/>
        <v>-0.27432558139534879</v>
      </c>
      <c r="T67" s="81">
        <f t="shared" si="41"/>
        <v>-0.10267914369952569</v>
      </c>
      <c r="U67" s="81">
        <f t="shared" si="41"/>
        <v>-0.1428571428571429</v>
      </c>
      <c r="V67" s="24">
        <f t="shared" si="41"/>
        <v>-4.5308455000000136E-2</v>
      </c>
      <c r="W67" s="24">
        <f t="shared" si="41"/>
        <v>-0.55706042958752011</v>
      </c>
      <c r="X67" s="24">
        <f t="shared" si="41"/>
        <v>-0.28069765671547231</v>
      </c>
      <c r="Y67" s="24">
        <f t="shared" si="41"/>
        <v>-0.32242285426216488</v>
      </c>
      <c r="Z67" s="24">
        <f t="shared" si="41"/>
        <v>-0.37964792446186935</v>
      </c>
      <c r="AA67" s="24">
        <f t="shared" si="41"/>
        <v>-0.46745029043198882</v>
      </c>
      <c r="AB67" s="24">
        <f t="shared" si="41"/>
        <v>-0.64464872623163028</v>
      </c>
      <c r="AC67" s="24">
        <f t="shared" si="41"/>
        <v>-0.88235196775617275</v>
      </c>
      <c r="AD67" s="24">
        <f>(O67/H67)^(1/($O$3-$H$3))-1</f>
        <v>-0.56427954486195919</v>
      </c>
    </row>
    <row r="68" spans="1:30" x14ac:dyDescent="0.15">
      <c r="A68" s="46"/>
      <c r="F68" s="4"/>
      <c r="G68" s="4"/>
      <c r="H68" s="4"/>
      <c r="I68" s="4"/>
      <c r="J68" s="4"/>
      <c r="K68" s="4"/>
      <c r="L68" s="4"/>
      <c r="M68" s="4"/>
      <c r="N68" s="4"/>
      <c r="O68" s="4"/>
      <c r="U68" s="24"/>
      <c r="V68" s="24"/>
      <c r="W68" s="24"/>
      <c r="X68" s="24"/>
      <c r="Y68" s="24"/>
      <c r="Z68" s="24"/>
      <c r="AA68" s="24"/>
      <c r="AB68" s="24"/>
      <c r="AC68" s="24"/>
      <c r="AD68" s="24"/>
    </row>
    <row r="69" spans="1:30" x14ac:dyDescent="0.15">
      <c r="A69" s="46" t="s">
        <v>64</v>
      </c>
      <c r="B69" s="47">
        <v>0.04</v>
      </c>
      <c r="G69" s="4"/>
      <c r="H69" s="4"/>
      <c r="I69" s="4"/>
      <c r="J69" s="4"/>
      <c r="K69" s="4"/>
      <c r="L69" s="4"/>
      <c r="M69" s="4"/>
      <c r="N69" s="4"/>
      <c r="O69" s="4"/>
      <c r="U69" s="24"/>
      <c r="V69" s="24"/>
      <c r="W69" s="24"/>
      <c r="X69" s="24"/>
      <c r="Y69" s="24"/>
      <c r="Z69" s="24"/>
      <c r="AA69" s="24"/>
      <c r="AB69" s="24"/>
      <c r="AC69" s="24"/>
      <c r="AD69" s="24"/>
    </row>
    <row r="70" spans="1:30" x14ac:dyDescent="0.15">
      <c r="A70" s="46"/>
      <c r="F70" s="47"/>
      <c r="G70" s="4"/>
      <c r="H70" s="4"/>
      <c r="I70" s="4"/>
      <c r="J70" s="4"/>
      <c r="K70" s="4"/>
      <c r="L70" s="4"/>
      <c r="M70" s="4"/>
      <c r="N70" s="4"/>
      <c r="O70" s="44"/>
      <c r="U70" s="24"/>
      <c r="V70" s="24"/>
      <c r="W70" s="24"/>
      <c r="X70" s="24"/>
      <c r="Y70" s="24"/>
      <c r="Z70" s="24"/>
      <c r="AA70" s="24"/>
      <c r="AB70" s="24"/>
      <c r="AC70" s="24"/>
      <c r="AD70" s="24"/>
    </row>
    <row r="71" spans="1:30" x14ac:dyDescent="0.15">
      <c r="A71" s="67" t="s">
        <v>533</v>
      </c>
      <c r="B71" s="68"/>
      <c r="C71" s="68"/>
      <c r="D71" s="68"/>
      <c r="E71" s="68"/>
      <c r="F71" s="69"/>
      <c r="G71" s="69"/>
      <c r="H71" s="69"/>
      <c r="I71" s="69"/>
      <c r="J71" s="69"/>
      <c r="K71" s="69"/>
      <c r="L71" s="69"/>
      <c r="M71" s="69"/>
      <c r="N71" s="69"/>
      <c r="O71" s="69"/>
      <c r="P71" s="85"/>
      <c r="Q71" s="85"/>
      <c r="R71" s="85"/>
      <c r="S71" s="85"/>
      <c r="T71" s="85"/>
      <c r="U71" s="70"/>
      <c r="V71" s="70"/>
      <c r="W71" s="70"/>
      <c r="X71" s="70"/>
      <c r="Y71" s="70"/>
      <c r="Z71" s="70"/>
      <c r="AA71" s="70"/>
      <c r="AB71" s="70"/>
      <c r="AC71" s="70"/>
      <c r="AD71" s="70"/>
    </row>
    <row r="72" spans="1:30" x14ac:dyDescent="0.15">
      <c r="A72" s="46" t="s">
        <v>146</v>
      </c>
      <c r="B72" s="4">
        <f>($B$20+SUM($B19:B19))/100*B51*12/1000000</f>
        <v>46.221307922502582</v>
      </c>
      <c r="C72" s="4">
        <f>($B$20+SUM($B19:C19))/100*C51*12/1000000</f>
        <v>42.773053834569936</v>
      </c>
      <c r="D72" s="4">
        <f>($B$20+SUM($B19:D19))/100*D51*12/1000000</f>
        <v>42.333154437446311</v>
      </c>
      <c r="E72" s="4">
        <f>($B$20+SUM($B19:E19))/100*E51*12/1000000</f>
        <v>35.794925747907129</v>
      </c>
      <c r="F72" s="4">
        <f>($B$20+SUM($B19:F19))/100*F51*12/1000000</f>
        <v>39.440817901849435</v>
      </c>
      <c r="G72" s="4">
        <f>($B$20+SUM($B19:G19))/100*G51*12/1000000</f>
        <v>41.717689937043041</v>
      </c>
      <c r="H72" s="4">
        <f>($B$20+SUM($B19:H19))/100*H51*12/1000000</f>
        <v>49.891150017779616</v>
      </c>
      <c r="I72" s="4">
        <f>($B$20+SUM($B19:I19))/100*I51*12/1000000</f>
        <v>56.273250539771738</v>
      </c>
      <c r="J72" s="4">
        <f>($B$20+SUM($B19:J19))/100*J51*12/1000000</f>
        <v>62.194434267613588</v>
      </c>
      <c r="K72" s="4">
        <f>($B$20+SUM($B19:K19))/100*K51*12/1000000</f>
        <v>68.419998471216672</v>
      </c>
      <c r="L72" s="4">
        <f>($B$20+SUM($B19:L19))/100*L51*12/1000000</f>
        <v>74.813840444264571</v>
      </c>
      <c r="M72" s="4">
        <f>($B$20+SUM($B19:M19))/100*M51*12/1000000</f>
        <v>82.178388080471407</v>
      </c>
      <c r="N72" s="4">
        <f>($B$20+SUM($B19:N19))/100*N51*12/1000000</f>
        <v>90.533616552646279</v>
      </c>
      <c r="O72" s="4">
        <f>($B$20+SUM($B19:O19))/100*O51*12/1000000</f>
        <v>97.414132882951463</v>
      </c>
      <c r="Q72" s="81">
        <f t="shared" ref="Q72:U75" si="42">C72/B72-1</f>
        <v>-7.460312662969637E-2</v>
      </c>
      <c r="R72" s="81">
        <f t="shared" si="42"/>
        <v>-1.0284498245671014E-2</v>
      </c>
      <c r="S72" s="81">
        <f t="shared" si="42"/>
        <v>-0.15444699967257136</v>
      </c>
      <c r="T72" s="81">
        <f t="shared" si="42"/>
        <v>0.10185499977340995</v>
      </c>
      <c r="U72" s="81">
        <f t="shared" si="42"/>
        <v>5.7728824003085322E-2</v>
      </c>
      <c r="V72" s="24">
        <f t="shared" ref="V72:AC75" si="43">H72/G72-1</f>
        <v>0.19592312261468225</v>
      </c>
      <c r="W72" s="24">
        <f t="shared" si="43"/>
        <v>0.12792049330828714</v>
      </c>
      <c r="X72" s="24">
        <f t="shared" si="43"/>
        <v>0.10522199572702817</v>
      </c>
      <c r="Y72" s="24">
        <f t="shared" si="43"/>
        <v>0.10009841357854299</v>
      </c>
      <c r="Z72" s="24">
        <f t="shared" si="43"/>
        <v>9.3449899384866253E-2</v>
      </c>
      <c r="AA72" s="24">
        <f t="shared" si="43"/>
        <v>9.8438304897518814E-2</v>
      </c>
      <c r="AB72" s="24">
        <f t="shared" si="43"/>
        <v>0.10167184666597739</v>
      </c>
      <c r="AC72" s="24">
        <f t="shared" si="43"/>
        <v>7.5999574437679573E-2</v>
      </c>
      <c r="AD72" s="24">
        <f>(O72/H72)^(1/($O$3-$H$3))-1</f>
        <v>0.10030747886804581</v>
      </c>
    </row>
    <row r="73" spans="1:30" x14ac:dyDescent="0.15">
      <c r="A73" s="46" t="s">
        <v>145</v>
      </c>
      <c r="B73" s="4">
        <f>B23/100*B67/1000000</f>
        <v>4.3123412096589098</v>
      </c>
      <c r="C73" s="4">
        <f t="shared" ref="C73:O73" si="44">C23/100*C67/1000000</f>
        <v>0.9793192497730594</v>
      </c>
      <c r="D73" s="4">
        <f t="shared" si="44"/>
        <v>1.4219380673967683</v>
      </c>
      <c r="E73" s="4">
        <f t="shared" si="44"/>
        <v>1.2707635578744909</v>
      </c>
      <c r="F73" s="4">
        <f t="shared" si="44"/>
        <v>1.8445322934738748</v>
      </c>
      <c r="G73" s="4">
        <f t="shared" si="44"/>
        <v>2.0348327660027805</v>
      </c>
      <c r="H73" s="4">
        <f>H23/100*H67/1000000</f>
        <v>2.6392341350613293</v>
      </c>
      <c r="I73" s="4">
        <f t="shared" si="44"/>
        <v>1.6001061100007286</v>
      </c>
      <c r="J73" s="4">
        <f t="shared" si="44"/>
        <v>1.4199443417696351</v>
      </c>
      <c r="K73" s="4">
        <f t="shared" si="44"/>
        <v>1.2132414401607028</v>
      </c>
      <c r="L73" s="4">
        <f t="shared" si="44"/>
        <v>0.94049566807147911</v>
      </c>
      <c r="M73" s="4">
        <f t="shared" si="44"/>
        <v>0.62641080333888111</v>
      </c>
      <c r="N73" s="4">
        <f t="shared" si="44"/>
        <v>0.27712189738219989</v>
      </c>
      <c r="O73" s="4">
        <f t="shared" si="44"/>
        <v>3.7296474243035678E-2</v>
      </c>
      <c r="Q73" s="81">
        <f>C73/B73-1</f>
        <v>-0.77290311639080156</v>
      </c>
      <c r="R73" s="81">
        <f>D73/C73-1</f>
        <v>0.45196580964407507</v>
      </c>
      <c r="S73" s="81">
        <f t="shared" si="42"/>
        <v>-0.10631581852157745</v>
      </c>
      <c r="T73" s="81">
        <f t="shared" si="42"/>
        <v>0.45151494315676088</v>
      </c>
      <c r="U73" s="81">
        <f t="shared" si="42"/>
        <v>0.10317004110050343</v>
      </c>
      <c r="V73" s="24">
        <f t="shared" si="43"/>
        <v>0.29702753914555502</v>
      </c>
      <c r="W73" s="24">
        <f t="shared" si="43"/>
        <v>-0.3937233196767721</v>
      </c>
      <c r="X73" s="24">
        <f t="shared" si="43"/>
        <v>-0.11259363807504708</v>
      </c>
      <c r="Y73" s="24">
        <f t="shared" si="43"/>
        <v>-0.14557112946506379</v>
      </c>
      <c r="Z73" s="24">
        <f t="shared" si="43"/>
        <v>-0.22480749755225682</v>
      </c>
      <c r="AA73" s="24">
        <f t="shared" si="43"/>
        <v>-0.33395673727731312</v>
      </c>
      <c r="AB73" s="24">
        <f t="shared" si="43"/>
        <v>-0.55760357914472292</v>
      </c>
      <c r="AC73" s="24">
        <f t="shared" si="43"/>
        <v>-0.86541491453633745</v>
      </c>
      <c r="AD73" s="24">
        <f>(O73/H73)^(1/($O$3-$H$3))-1</f>
        <v>-0.45582146340002094</v>
      </c>
    </row>
    <row r="74" spans="1:30" x14ac:dyDescent="0.15">
      <c r="A74" s="46" t="s">
        <v>147</v>
      </c>
      <c r="B74" s="4">
        <f>SUM(B73:$C73)*$B$69</f>
        <v>0.21166641837727876</v>
      </c>
      <c r="C74" s="4">
        <f>SUM($C73:C73)*$B$69</f>
        <v>3.9172769990922375E-2</v>
      </c>
      <c r="D74" s="4">
        <f>SUM($C73:D73)*$B$69</f>
        <v>9.6050292686793104E-2</v>
      </c>
      <c r="E74" s="4">
        <f>SUM($C73:E73)*$B$69</f>
        <v>0.14688083500177274</v>
      </c>
      <c r="F74" s="4">
        <f>SUM($C73:F73)*$B$69</f>
        <v>0.22066212674072774</v>
      </c>
      <c r="G74" s="4">
        <f>SUM($C73:G73)*$B$69</f>
        <v>0.30205543738083895</v>
      </c>
      <c r="H74" s="4">
        <f>SUM($C73:H73)*$B$69</f>
        <v>0.40762480278329216</v>
      </c>
      <c r="I74" s="4">
        <f>SUM($C73:I73)*$B$69</f>
        <v>0.47162904718332133</v>
      </c>
      <c r="J74" s="4">
        <f>SUM($C73:J73)*$B$69</f>
        <v>0.52842682085410675</v>
      </c>
      <c r="K74" s="4">
        <f>SUM($C73:K73)*$B$69</f>
        <v>0.57695647846053488</v>
      </c>
      <c r="L74" s="4">
        <f>SUM($C73:L73)*$B$69</f>
        <v>0.61457630518339401</v>
      </c>
      <c r="M74" s="4">
        <f>SUM($C73:M73)*$B$69</f>
        <v>0.63963273731694925</v>
      </c>
      <c r="N74" s="4">
        <f>SUM($C73:N73)*$B$69</f>
        <v>0.65071761321223731</v>
      </c>
      <c r="O74" s="4">
        <f>SUM($C73:O73)*$B$69</f>
        <v>0.65220947218195879</v>
      </c>
      <c r="Q74" s="81">
        <f t="shared" si="42"/>
        <v>-0.81493157822938178</v>
      </c>
      <c r="R74" s="81">
        <f t="shared" si="42"/>
        <v>1.4519658096440748</v>
      </c>
      <c r="S74" s="81">
        <f t="shared" si="42"/>
        <v>0.52920757337753344</v>
      </c>
      <c r="T74" s="81">
        <f t="shared" si="42"/>
        <v>0.50232075367807183</v>
      </c>
      <c r="U74" s="81">
        <f t="shared" si="42"/>
        <v>0.36885944970405471</v>
      </c>
      <c r="V74" s="24">
        <f t="shared" si="43"/>
        <v>0.34950327766935296</v>
      </c>
      <c r="W74" s="24">
        <f t="shared" si="43"/>
        <v>0.15701754153084768</v>
      </c>
      <c r="X74" s="24">
        <f t="shared" si="43"/>
        <v>0.12042891338011308</v>
      </c>
      <c r="Y74" s="24">
        <f t="shared" si="43"/>
        <v>9.1837990978559159E-2</v>
      </c>
      <c r="Z74" s="24">
        <f t="shared" si="43"/>
        <v>6.5203924606650254E-2</v>
      </c>
      <c r="AA74" s="24">
        <f t="shared" si="43"/>
        <v>4.0770254112023174E-2</v>
      </c>
      <c r="AB74" s="24">
        <f t="shared" si="43"/>
        <v>1.733006340761345E-2</v>
      </c>
      <c r="AC74" s="24">
        <f t="shared" si="43"/>
        <v>2.2926365283966188E-3</v>
      </c>
      <c r="AD74" s="24">
        <f>(O74/H74)^(1/($O$3-$H$3))-1</f>
        <v>6.9451092823456184E-2</v>
      </c>
    </row>
    <row r="75" spans="1:30" x14ac:dyDescent="0.15">
      <c r="A75" s="46" t="s">
        <v>148</v>
      </c>
      <c r="B75" s="4">
        <f>SUM(B72:B74)</f>
        <v>50.74531555053877</v>
      </c>
      <c r="C75" s="4">
        <f>SUM(C72:C74)</f>
        <v>43.791545854333911</v>
      </c>
      <c r="D75" s="4">
        <f>SUM(D72:D74)</f>
        <v>43.851142797529867</v>
      </c>
      <c r="E75" s="4">
        <f>SUM(E72:E74)</f>
        <v>37.212570140783392</v>
      </c>
      <c r="F75" s="4">
        <f>SUM(F72:F74)</f>
        <v>41.506012322064038</v>
      </c>
      <c r="G75" s="4">
        <f t="shared" ref="G75:O75" si="45">SUM(G72:G74)</f>
        <v>44.054578140426656</v>
      </c>
      <c r="H75" s="4">
        <f t="shared" si="45"/>
        <v>52.938008955624234</v>
      </c>
      <c r="I75" s="4">
        <f t="shared" si="45"/>
        <v>58.344985696955789</v>
      </c>
      <c r="J75" s="4">
        <f t="shared" si="45"/>
        <v>64.142805430237331</v>
      </c>
      <c r="K75" s="4">
        <f t="shared" si="45"/>
        <v>70.210196389837904</v>
      </c>
      <c r="L75" s="4">
        <f t="shared" si="45"/>
        <v>76.368912417519439</v>
      </c>
      <c r="M75" s="4">
        <f t="shared" si="45"/>
        <v>83.444431621127237</v>
      </c>
      <c r="N75" s="4">
        <f t="shared" si="45"/>
        <v>91.461456063240718</v>
      </c>
      <c r="O75" s="4">
        <f t="shared" si="45"/>
        <v>98.103638829376465</v>
      </c>
      <c r="Q75" s="81">
        <f t="shared" si="42"/>
        <v>-0.13703274126415455</v>
      </c>
      <c r="R75" s="81">
        <f t="shared" si="42"/>
        <v>1.3609234849620844E-3</v>
      </c>
      <c r="S75" s="81">
        <f t="shared" si="42"/>
        <v>-0.1513888175594007</v>
      </c>
      <c r="T75" s="81">
        <f t="shared" si="42"/>
        <v>0.11537612599822067</v>
      </c>
      <c r="U75" s="81">
        <f t="shared" si="42"/>
        <v>6.140232886231356E-2</v>
      </c>
      <c r="V75" s="24">
        <f t="shared" si="43"/>
        <v>0.20164603067769926</v>
      </c>
      <c r="W75" s="24">
        <f>I75/H75-1</f>
        <v>0.10213789388762251</v>
      </c>
      <c r="X75" s="24">
        <f t="shared" si="43"/>
        <v>9.9371345523940224E-2</v>
      </c>
      <c r="Y75" s="24">
        <f t="shared" si="43"/>
        <v>9.4591917501948952E-2</v>
      </c>
      <c r="Z75" s="24">
        <f t="shared" si="43"/>
        <v>8.7718256668670058E-2</v>
      </c>
      <c r="AA75" s="24">
        <f t="shared" si="43"/>
        <v>9.2649207375443021E-2</v>
      </c>
      <c r="AB75" s="24">
        <f t="shared" si="43"/>
        <v>9.6076206480908644E-2</v>
      </c>
      <c r="AC75" s="24">
        <f t="shared" si="43"/>
        <v>7.2622753365560122E-2</v>
      </c>
      <c r="AD75" s="24">
        <f>(O75/H75)^(1/($O$3-$H$3))-1</f>
        <v>9.212897765950312E-2</v>
      </c>
    </row>
    <row r="77" spans="1:30" x14ac:dyDescent="0.15">
      <c r="A77" s="5" t="s">
        <v>17</v>
      </c>
      <c r="B77" s="7" t="s">
        <v>471</v>
      </c>
      <c r="C77" s="5"/>
      <c r="D77" s="5"/>
      <c r="E77" s="5"/>
      <c r="G77" s="86"/>
      <c r="H77" s="86"/>
      <c r="I77" s="86"/>
      <c r="J77" s="86"/>
      <c r="K77" s="86"/>
      <c r="L77" s="86"/>
      <c r="M77" s="86"/>
      <c r="N77" s="86"/>
      <c r="O77" s="86"/>
    </row>
    <row r="78" spans="1:30" x14ac:dyDescent="0.15">
      <c r="A78" s="5"/>
      <c r="B78" s="7" t="s">
        <v>527</v>
      </c>
      <c r="C78" s="5"/>
      <c r="D78" s="5"/>
      <c r="E78" s="5"/>
      <c r="G78" s="86"/>
      <c r="H78" s="86"/>
      <c r="I78" s="86"/>
      <c r="J78" s="86"/>
      <c r="K78" s="86"/>
      <c r="L78" s="86"/>
      <c r="M78" s="86"/>
      <c r="N78" s="86"/>
      <c r="O78" s="86"/>
    </row>
    <row r="79" spans="1:30" x14ac:dyDescent="0.15">
      <c r="B79" s="54" t="s">
        <v>333</v>
      </c>
    </row>
    <row r="80" spans="1:30" x14ac:dyDescent="0.15">
      <c r="B80" s="18" t="s">
        <v>521</v>
      </c>
    </row>
    <row r="82" spans="8:8" x14ac:dyDescent="0.15">
      <c r="H82" s="105"/>
    </row>
    <row r="83" spans="8:8" x14ac:dyDescent="0.15">
      <c r="H83" s="108"/>
    </row>
    <row r="84" spans="8:8" x14ac:dyDescent="0.15">
      <c r="H84" s="106"/>
    </row>
    <row r="88" spans="8:8" x14ac:dyDescent="0.15">
      <c r="H88" s="107"/>
    </row>
  </sheetData>
  <mergeCells count="3">
    <mergeCell ref="I2:O2"/>
    <mergeCell ref="B2:H2"/>
    <mergeCell ref="Q2:AD2"/>
  </mergeCells>
  <hyperlinks>
    <hyperlink ref="A2" location="'Home'!a1" display="  [HOME]" xr:uid="{00000000-0004-0000-0600-000000000000}"/>
  </hyperlinks>
  <pageMargins left="0.75" right="0.75" top="1" bottom="1" header="0.5" footer="0.5"/>
  <pageSetup scale="44" orientation="portrait" horizontalDpi="4294967292" verticalDpi="4294967292"/>
  <headerFooter>
    <oddFooter>&amp;LTeleGeography Global Bandwidth Forecast Service&amp;C&amp;R© PriMetrica, Inc. 2006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71">
    <tabColor theme="8"/>
    <pageSetUpPr fitToPage="1"/>
  </sheetPr>
  <dimension ref="A1:AD80"/>
  <sheetViews>
    <sheetView showGridLines="0" zoomScaleNormal="100" workbookViewId="0">
      <pane xSplit="1" ySplit="3" topLeftCell="C35" activePane="bottomRight" state="frozen"/>
      <selection pane="topRight"/>
      <selection pane="bottomLeft"/>
      <selection pane="bottomRight" activeCell="A2" sqref="A2"/>
    </sheetView>
  </sheetViews>
  <sheetFormatPr baseColWidth="10" defaultRowHeight="13" x14ac:dyDescent="0.15"/>
  <cols>
    <col min="1" max="1" width="39.6640625" customWidth="1"/>
    <col min="2" max="2" width="11.1640625" customWidth="1"/>
    <col min="3" max="4" width="10.6640625" bestFit="1" customWidth="1"/>
    <col min="5" max="8" width="9.1640625" bestFit="1" customWidth="1"/>
    <col min="9" max="12" width="10.6640625" bestFit="1" customWidth="1"/>
    <col min="13" max="15" width="10" customWidth="1"/>
    <col min="16" max="16" width="4.6640625" customWidth="1"/>
    <col min="17" max="17" width="6.1640625" customWidth="1"/>
    <col min="18" max="18" width="5.6640625" bestFit="1" customWidth="1"/>
    <col min="19" max="19" width="5.1640625" bestFit="1" customWidth="1"/>
    <col min="20" max="20" width="5.6640625" bestFit="1" customWidth="1"/>
    <col min="21" max="21" width="5.1640625" bestFit="1" customWidth="1"/>
    <col min="22" max="22" width="5.5" bestFit="1" customWidth="1"/>
    <col min="23" max="23" width="5.1640625" bestFit="1" customWidth="1"/>
    <col min="24" max="24" width="5" customWidth="1"/>
    <col min="25" max="26" width="5.1640625" bestFit="1" customWidth="1"/>
    <col min="27" max="27" width="5.6640625" bestFit="1" customWidth="1"/>
    <col min="28" max="29" width="5.1640625" bestFit="1" customWidth="1"/>
    <col min="30" max="30" width="7.33203125" bestFit="1" customWidth="1"/>
  </cols>
  <sheetData>
    <row r="1" spans="1:30" ht="18" x14ac:dyDescent="0.2">
      <c r="A1" s="3" t="s">
        <v>242</v>
      </c>
      <c r="B1" s="3"/>
      <c r="C1" s="3"/>
      <c r="D1" s="3"/>
      <c r="E1" s="3"/>
      <c r="F1" s="3"/>
      <c r="G1" s="3"/>
      <c r="H1" s="16"/>
      <c r="I1" s="3"/>
      <c r="J1" s="3"/>
      <c r="K1" s="3"/>
      <c r="L1" s="3"/>
      <c r="M1" s="3"/>
      <c r="N1" s="3"/>
      <c r="O1" s="3"/>
    </row>
    <row r="2" spans="1:30" ht="18" x14ac:dyDescent="0.2">
      <c r="A2" s="53" t="s">
        <v>256</v>
      </c>
      <c r="B2" s="188" t="s">
        <v>15</v>
      </c>
      <c r="C2" s="188"/>
      <c r="D2" s="188"/>
      <c r="E2" s="188"/>
      <c r="F2" s="188"/>
      <c r="G2" s="188"/>
      <c r="H2" s="188"/>
      <c r="I2" s="188" t="s">
        <v>14</v>
      </c>
      <c r="J2" s="188"/>
      <c r="K2" s="188"/>
      <c r="L2" s="188"/>
      <c r="M2" s="188"/>
      <c r="N2" s="188"/>
      <c r="O2" s="188"/>
      <c r="Q2" s="188" t="s">
        <v>16</v>
      </c>
      <c r="R2" s="188"/>
      <c r="S2" s="188"/>
      <c r="T2" s="188"/>
      <c r="U2" s="188"/>
      <c r="V2" s="188"/>
      <c r="W2" s="188"/>
      <c r="X2" s="188"/>
      <c r="Y2" s="188"/>
      <c r="Z2" s="188"/>
      <c r="AA2" s="188"/>
      <c r="AB2" s="188"/>
      <c r="AC2" s="188"/>
      <c r="AD2" s="188"/>
    </row>
    <row r="3" spans="1:30" s="50" customFormat="1" x14ac:dyDescent="0.15">
      <c r="A3" s="21"/>
      <c r="B3" s="21">
        <v>2017</v>
      </c>
      <c r="C3" s="21">
        <v>2018</v>
      </c>
      <c r="D3" s="21">
        <v>2019</v>
      </c>
      <c r="E3" s="21">
        <v>2020</v>
      </c>
      <c r="F3" s="21">
        <v>2021</v>
      </c>
      <c r="G3" s="21">
        <v>2022</v>
      </c>
      <c r="H3" s="21">
        <v>2023</v>
      </c>
      <c r="I3" s="27">
        <v>2024</v>
      </c>
      <c r="J3" s="27">
        <v>2025</v>
      </c>
      <c r="K3" s="27">
        <v>2026</v>
      </c>
      <c r="L3" s="27">
        <v>2027</v>
      </c>
      <c r="M3" s="27">
        <v>2028</v>
      </c>
      <c r="N3" s="27">
        <v>2029</v>
      </c>
      <c r="O3" s="27">
        <v>2030</v>
      </c>
      <c r="P3" s="1"/>
      <c r="Q3" s="22">
        <v>2018</v>
      </c>
      <c r="R3" s="22">
        <v>2019</v>
      </c>
      <c r="S3" s="22">
        <v>2020</v>
      </c>
      <c r="T3" s="22">
        <v>2021</v>
      </c>
      <c r="U3" s="22">
        <v>2022</v>
      </c>
      <c r="V3" s="22">
        <v>2023</v>
      </c>
      <c r="W3" s="22">
        <v>2024</v>
      </c>
      <c r="X3" s="22">
        <v>2025</v>
      </c>
      <c r="Y3" s="22">
        <v>2026</v>
      </c>
      <c r="Z3" s="22">
        <v>2027</v>
      </c>
      <c r="AA3" s="22">
        <v>2028</v>
      </c>
      <c r="AB3" s="22">
        <v>2029</v>
      </c>
      <c r="AC3" s="22">
        <v>2030</v>
      </c>
      <c r="AD3" s="22" t="s">
        <v>524</v>
      </c>
    </row>
    <row r="4" spans="1:30" ht="14" x14ac:dyDescent="0.2">
      <c r="A4" s="1" t="s">
        <v>45</v>
      </c>
      <c r="B4" s="1"/>
      <c r="C4" s="1"/>
      <c r="D4" s="1"/>
      <c r="E4" s="1"/>
      <c r="G4" s="79"/>
      <c r="H4" s="79"/>
      <c r="I4" s="79"/>
      <c r="J4" s="79"/>
      <c r="K4" s="79"/>
      <c r="L4" s="79"/>
      <c r="M4" s="79"/>
      <c r="N4" s="79"/>
      <c r="O4" s="79"/>
      <c r="U4" s="1"/>
      <c r="V4" s="1"/>
      <c r="W4" s="1"/>
      <c r="X4" s="1"/>
      <c r="Y4" s="1"/>
      <c r="Z4" s="1"/>
      <c r="AA4" s="1"/>
      <c r="AB4" s="1"/>
      <c r="AC4" s="1"/>
      <c r="AD4" s="28"/>
    </row>
    <row r="5" spans="1:30" x14ac:dyDescent="0.15">
      <c r="A5" s="115" t="s">
        <v>401</v>
      </c>
      <c r="B5" s="113">
        <v>16682.0442</v>
      </c>
      <c r="C5" s="113">
        <v>20278.063560000002</v>
      </c>
      <c r="D5" s="113">
        <v>24703.555172158303</v>
      </c>
      <c r="E5" s="113">
        <v>31500.446919999995</v>
      </c>
      <c r="F5" s="113">
        <v>38867.969620000003</v>
      </c>
      <c r="G5" s="113">
        <v>47169.665760000004</v>
      </c>
      <c r="H5" s="113">
        <v>56460.778708725004</v>
      </c>
      <c r="I5" s="113">
        <v>70217.008323352988</v>
      </c>
      <c r="J5" s="113">
        <v>88073.127540056143</v>
      </c>
      <c r="K5" s="113">
        <v>110133.74438339258</v>
      </c>
      <c r="L5" s="113">
        <v>137622.88214278439</v>
      </c>
      <c r="M5" s="113">
        <v>170080.40068697551</v>
      </c>
      <c r="N5" s="113">
        <v>208366.57941564423</v>
      </c>
      <c r="O5" s="113">
        <v>254825.94449981503</v>
      </c>
      <c r="Q5" s="81">
        <f t="shared" ref="Q5:U6" si="0">C5/B5-1</f>
        <v>0.21556227263802619</v>
      </c>
      <c r="R5" s="81">
        <f t="shared" si="0"/>
        <v>0.21824034622753197</v>
      </c>
      <c r="S5" s="81">
        <f t="shared" si="0"/>
        <v>0.27513820178813808</v>
      </c>
      <c r="T5" s="81">
        <f t="shared" si="0"/>
        <v>0.23388629115996085</v>
      </c>
      <c r="U5" s="81">
        <f t="shared" si="0"/>
        <v>0.21358708008581595</v>
      </c>
      <c r="V5" s="81">
        <f t="shared" ref="V5:AC5" si="1">H5/G5-1</f>
        <v>0.19697220234712565</v>
      </c>
      <c r="W5" s="81">
        <f t="shared" si="1"/>
        <v>0.24364222260544577</v>
      </c>
      <c r="X5" s="81">
        <f t="shared" si="1"/>
        <v>0.25429906005785363</v>
      </c>
      <c r="Y5" s="81">
        <f t="shared" si="1"/>
        <v>0.25048067962958553</v>
      </c>
      <c r="Z5" s="81">
        <f t="shared" si="1"/>
        <v>0.24959777689658758</v>
      </c>
      <c r="AA5" s="81">
        <f t="shared" si="1"/>
        <v>0.23584390937632227</v>
      </c>
      <c r="AB5" s="81">
        <f t="shared" si="1"/>
        <v>0.22510635307787474</v>
      </c>
      <c r="AC5" s="81">
        <f t="shared" si="1"/>
        <v>0.22296937068537681</v>
      </c>
      <c r="AD5" s="81">
        <f>(O5/H5)^(1/($O$3-$H$3))-1</f>
        <v>0.24022231104906733</v>
      </c>
    </row>
    <row r="6" spans="1:30" x14ac:dyDescent="0.15">
      <c r="A6" s="115" t="s">
        <v>402</v>
      </c>
      <c r="B6" s="113">
        <v>27670</v>
      </c>
      <c r="C6" s="113">
        <v>41560</v>
      </c>
      <c r="D6" s="113">
        <v>59380</v>
      </c>
      <c r="E6" s="113">
        <v>84486.586433260396</v>
      </c>
      <c r="F6" s="113">
        <v>128937.07692307692</v>
      </c>
      <c r="G6" s="113">
        <v>175872.59259259258</v>
      </c>
      <c r="H6" s="113">
        <v>228812.59259259258</v>
      </c>
      <c r="I6" s="113">
        <v>303331.8756925569</v>
      </c>
      <c r="J6" s="113">
        <v>408291.47758626728</v>
      </c>
      <c r="K6" s="113">
        <v>545110.20642832643</v>
      </c>
      <c r="L6" s="113">
        <v>721982.77322878374</v>
      </c>
      <c r="M6" s="113">
        <v>948784.75948215462</v>
      </c>
      <c r="N6" s="113">
        <v>1237311.3654157987</v>
      </c>
      <c r="O6" s="113">
        <v>1601527.8419292651</v>
      </c>
      <c r="Q6" s="81">
        <f t="shared" si="0"/>
        <v>0.50198771232381634</v>
      </c>
      <c r="R6" s="81">
        <f t="shared" si="0"/>
        <v>0.42877767083734364</v>
      </c>
      <c r="S6" s="81">
        <f t="shared" si="0"/>
        <v>0.42281216627248908</v>
      </c>
      <c r="T6" s="81">
        <f t="shared" si="0"/>
        <v>0.5261248248552437</v>
      </c>
      <c r="U6" s="81">
        <f t="shared" si="0"/>
        <v>0.36401876628176622</v>
      </c>
      <c r="V6" s="24">
        <f t="shared" ref="V6:AC7" si="2">H6/G6-1</f>
        <v>0.30101335983961452</v>
      </c>
      <c r="W6" s="24">
        <f t="shared" si="2"/>
        <v>0.32567824286073299</v>
      </c>
      <c r="X6" s="24">
        <f t="shared" si="2"/>
        <v>0.34602232836252456</v>
      </c>
      <c r="Y6" s="24">
        <f t="shared" si="2"/>
        <v>0.33510062382615113</v>
      </c>
      <c r="Z6" s="24">
        <f t="shared" si="2"/>
        <v>0.32447120731670487</v>
      </c>
      <c r="AA6" s="24">
        <f t="shared" si="2"/>
        <v>0.31413767012623905</v>
      </c>
      <c r="AB6" s="24">
        <f t="shared" si="2"/>
        <v>0.30410122322276911</v>
      </c>
      <c r="AC6" s="24">
        <f t="shared" si="2"/>
        <v>0.29436121472227117</v>
      </c>
      <c r="AD6" s="24">
        <f>(O6/H6)^(1/($O$3-$H$3))-1</f>
        <v>0.32045036691710527</v>
      </c>
    </row>
    <row r="7" spans="1:30" x14ac:dyDescent="0.15">
      <c r="A7" s="115" t="s">
        <v>399</v>
      </c>
      <c r="B7" s="113">
        <v>372.5</v>
      </c>
      <c r="C7" s="113">
        <v>360</v>
      </c>
      <c r="D7" s="113">
        <v>340</v>
      </c>
      <c r="E7" s="113">
        <v>340</v>
      </c>
      <c r="F7" s="113">
        <v>620</v>
      </c>
      <c r="G7" s="113">
        <v>830</v>
      </c>
      <c r="H7" s="113">
        <v>1030</v>
      </c>
      <c r="I7" s="113">
        <v>1401.014902815348</v>
      </c>
      <c r="J7" s="113">
        <v>1879.3887383790709</v>
      </c>
      <c r="K7" s="113">
        <v>2487.6803345677858</v>
      </c>
      <c r="L7" s="113">
        <v>3250.9188931133422</v>
      </c>
      <c r="M7" s="113">
        <v>4196.3772335096601</v>
      </c>
      <c r="N7" s="113">
        <v>5353.2386008868325</v>
      </c>
      <c r="O7" s="113">
        <v>6752.1619865275416</v>
      </c>
      <c r="Q7" s="81">
        <f t="shared" ref="Q7:U8" si="3">C7/B7-1</f>
        <v>-3.3557046979865723E-2</v>
      </c>
      <c r="R7" s="81">
        <f t="shared" si="3"/>
        <v>-5.555555555555558E-2</v>
      </c>
      <c r="S7" s="81">
        <f t="shared" si="3"/>
        <v>0</v>
      </c>
      <c r="T7" s="81">
        <f t="shared" si="3"/>
        <v>0.82352941176470584</v>
      </c>
      <c r="U7" s="81">
        <f t="shared" si="3"/>
        <v>0.33870967741935476</v>
      </c>
      <c r="V7" s="81">
        <f t="shared" si="2"/>
        <v>0.24096385542168686</v>
      </c>
      <c r="W7" s="81">
        <f t="shared" si="2"/>
        <v>0.36020864351004667</v>
      </c>
      <c r="X7" s="81">
        <f t="shared" si="2"/>
        <v>0.34144807068249428</v>
      </c>
      <c r="Y7" s="81">
        <f t="shared" si="2"/>
        <v>0.32366459570964135</v>
      </c>
      <c r="Z7" s="81">
        <f t="shared" si="2"/>
        <v>0.30680732887578288</v>
      </c>
      <c r="AA7" s="81">
        <f t="shared" si="2"/>
        <v>0.29082803092970155</v>
      </c>
      <c r="AB7" s="81">
        <f t="shared" si="2"/>
        <v>0.27568097504180433</v>
      </c>
      <c r="AC7" s="81">
        <f t="shared" si="2"/>
        <v>0.26132281595088247</v>
      </c>
      <c r="AD7" s="81">
        <f>(O7/H7)^(1/($O$3-$H$3))-1</f>
        <v>0.30815120875867263</v>
      </c>
    </row>
    <row r="8" spans="1:30" x14ac:dyDescent="0.15">
      <c r="A8" s="115" t="s">
        <v>403</v>
      </c>
      <c r="B8" s="113">
        <v>2224.5194298633419</v>
      </c>
      <c r="C8" s="113">
        <v>2641.3446107732962</v>
      </c>
      <c r="D8" s="113">
        <v>3139.9879919935074</v>
      </c>
      <c r="E8" s="113">
        <v>3870.4188973314781</v>
      </c>
      <c r="F8" s="113">
        <v>4643.4674371893261</v>
      </c>
      <c r="G8" s="113">
        <v>5495.6771173272236</v>
      </c>
      <c r="H8" s="113">
        <v>6420.634155824765</v>
      </c>
      <c r="I8" s="113">
        <v>7727.447012139206</v>
      </c>
      <c r="J8" s="113">
        <v>9362.0467332038697</v>
      </c>
      <c r="K8" s="113">
        <v>11315.820828048332</v>
      </c>
      <c r="L8" s="113">
        <v>13670.001171444021</v>
      </c>
      <c r="M8" s="113">
        <v>16372.150282357739</v>
      </c>
      <c r="N8" s="113">
        <v>19475.744843820161</v>
      </c>
      <c r="O8" s="113">
        <v>23136.837893552594</v>
      </c>
      <c r="Q8" s="81">
        <f t="shared" si="3"/>
        <v>0.18737763101289739</v>
      </c>
      <c r="R8" s="81">
        <f t="shared" si="3"/>
        <v>0.18878391679237394</v>
      </c>
      <c r="S8" s="81">
        <f t="shared" si="3"/>
        <v>0.23262219702765052</v>
      </c>
      <c r="T8" s="81">
        <f t="shared" si="3"/>
        <v>0.19973252517727191</v>
      </c>
      <c r="U8" s="81">
        <f t="shared" si="3"/>
        <v>0.18352872969724898</v>
      </c>
      <c r="V8" s="24">
        <f t="shared" ref="V8:AC8" si="4">H8/G8-1</f>
        <v>0.1683062921548395</v>
      </c>
      <c r="W8" s="24">
        <f t="shared" si="4"/>
        <v>0.20353329976430867</v>
      </c>
      <c r="X8" s="24">
        <f t="shared" si="4"/>
        <v>0.21153166349725039</v>
      </c>
      <c r="Y8" s="24">
        <f t="shared" si="4"/>
        <v>0.20869091455345079</v>
      </c>
      <c r="Z8" s="24">
        <f t="shared" si="4"/>
        <v>0.20804326784323246</v>
      </c>
      <c r="AA8" s="24">
        <f t="shared" si="4"/>
        <v>0.19766999848971323</v>
      </c>
      <c r="AB8" s="24">
        <f t="shared" si="4"/>
        <v>0.18956548211060498</v>
      </c>
      <c r="AC8" s="24">
        <f t="shared" si="4"/>
        <v>0.1879821839468252</v>
      </c>
      <c r="AD8" s="24">
        <f>(O8/H8)^(1/($O$3-$H$3))-1</f>
        <v>0.20097038175853443</v>
      </c>
    </row>
    <row r="9" spans="1:30" x14ac:dyDescent="0.15">
      <c r="A9" t="s">
        <v>404</v>
      </c>
      <c r="B9" s="80">
        <f t="shared" ref="B9:O9" si="5">SUM(B5:B8)</f>
        <v>46949.063629863347</v>
      </c>
      <c r="C9" s="80">
        <f t="shared" si="5"/>
        <v>64839.408170773298</v>
      </c>
      <c r="D9" s="80">
        <f t="shared" si="5"/>
        <v>87563.543164151808</v>
      </c>
      <c r="E9" s="80">
        <f t="shared" si="5"/>
        <v>120197.45225059187</v>
      </c>
      <c r="F9" s="80">
        <f t="shared" si="5"/>
        <v>173068.51398026626</v>
      </c>
      <c r="G9" s="80">
        <f t="shared" si="5"/>
        <v>229367.93546991982</v>
      </c>
      <c r="H9" s="80">
        <f t="shared" si="5"/>
        <v>292724.00545714237</v>
      </c>
      <c r="I9" s="80">
        <f t="shared" si="5"/>
        <v>382677.34593086439</v>
      </c>
      <c r="J9" s="80">
        <f t="shared" si="5"/>
        <v>507606.04059790634</v>
      </c>
      <c r="K9" s="80">
        <f t="shared" si="5"/>
        <v>669047.45197433513</v>
      </c>
      <c r="L9" s="80">
        <f t="shared" si="5"/>
        <v>876526.57543612563</v>
      </c>
      <c r="M9" s="80">
        <f t="shared" si="5"/>
        <v>1139433.6876849977</v>
      </c>
      <c r="N9" s="80">
        <f t="shared" si="5"/>
        <v>1470506.92827615</v>
      </c>
      <c r="O9" s="80">
        <f t="shared" si="5"/>
        <v>1886242.7863091603</v>
      </c>
      <c r="Q9" s="81">
        <f t="shared" ref="Q9:AC9" si="6">C9/B9-1</f>
        <v>0.38105860176368389</v>
      </c>
      <c r="R9" s="81">
        <f t="shared" si="6"/>
        <v>0.35046795821343624</v>
      </c>
      <c r="S9" s="81">
        <f t="shared" si="6"/>
        <v>0.37268831190696106</v>
      </c>
      <c r="T9" s="81">
        <f t="shared" si="6"/>
        <v>0.43986840602450483</v>
      </c>
      <c r="U9" s="81">
        <f t="shared" si="6"/>
        <v>0.32530135144092687</v>
      </c>
      <c r="V9" s="81">
        <f t="shared" si="6"/>
        <v>0.27622025658216431</v>
      </c>
      <c r="W9" s="81">
        <f t="shared" si="6"/>
        <v>0.30729745014674603</v>
      </c>
      <c r="X9" s="81">
        <f t="shared" si="6"/>
        <v>0.32645960362025694</v>
      </c>
      <c r="Y9" s="81">
        <f t="shared" si="6"/>
        <v>0.31804470093828652</v>
      </c>
      <c r="Z9" s="81">
        <f t="shared" si="6"/>
        <v>0.31011122282810732</v>
      </c>
      <c r="AA9" s="81">
        <f t="shared" si="6"/>
        <v>0.29994197508279741</v>
      </c>
      <c r="AB9" s="81">
        <f t="shared" si="6"/>
        <v>0.29055946315208403</v>
      </c>
      <c r="AC9" s="81">
        <f t="shared" si="6"/>
        <v>0.28271601448377415</v>
      </c>
      <c r="AD9" s="81">
        <f>(O9/H9)^(1/($O$3-$H$3))-1</f>
        <v>0.30494233818982219</v>
      </c>
    </row>
    <row r="10" spans="1:30" x14ac:dyDescent="0.15">
      <c r="E10" s="160"/>
      <c r="F10" s="160"/>
      <c r="G10" s="160"/>
      <c r="H10" s="160"/>
      <c r="I10" s="80"/>
      <c r="J10" s="80"/>
      <c r="K10" s="80"/>
      <c r="L10" s="80"/>
      <c r="M10" s="80"/>
      <c r="N10" s="80"/>
      <c r="O10" s="80"/>
    </row>
    <row r="11" spans="1:30" x14ac:dyDescent="0.15">
      <c r="A11" t="s">
        <v>117</v>
      </c>
      <c r="B11" s="82">
        <v>1.1944487212688442</v>
      </c>
      <c r="C11" s="82">
        <v>1.165225408432973</v>
      </c>
      <c r="D11" s="82">
        <v>1.1414995472741196</v>
      </c>
      <c r="E11" s="82">
        <v>1.1231851693781298</v>
      </c>
      <c r="F11" s="82">
        <v>1.1080449394893259</v>
      </c>
      <c r="G11" s="82">
        <v>1.1036106088899871</v>
      </c>
      <c r="H11" s="82">
        <v>1.0997410187972474</v>
      </c>
      <c r="I11" s="82">
        <v>1.0971579283354598</v>
      </c>
      <c r="J11" s="82">
        <v>1.0874226056511274</v>
      </c>
      <c r="K11" s="82">
        <v>1.0780494230810558</v>
      </c>
      <c r="L11" s="82">
        <v>1.0690891860906233</v>
      </c>
      <c r="M11" s="82">
        <v>1.0663878650450589</v>
      </c>
      <c r="N11" s="82">
        <v>1.0637865660377364</v>
      </c>
      <c r="O11" s="82">
        <v>1.0615201549087125</v>
      </c>
    </row>
    <row r="12" spans="1:30" x14ac:dyDescent="0.15">
      <c r="A12" t="s">
        <v>11</v>
      </c>
      <c r="B12" s="80">
        <f t="shared" ref="B12:O12" si="7">B9*B11</f>
        <v>56078.249017459872</v>
      </c>
      <c r="C12" s="80">
        <f t="shared" si="7"/>
        <v>75552.52586834156</v>
      </c>
      <c r="D12" s="80">
        <f t="shared" si="7"/>
        <v>99953.744879597114</v>
      </c>
      <c r="E12" s="80">
        <f t="shared" si="7"/>
        <v>135003.9957649007</v>
      </c>
      <c r="F12" s="80">
        <f t="shared" si="7"/>
        <v>191767.69110077168</v>
      </c>
      <c r="G12" s="80">
        <f t="shared" si="7"/>
        <v>253132.88692379746</v>
      </c>
      <c r="H12" s="80">
        <f t="shared" si="7"/>
        <v>321920.59598784876</v>
      </c>
      <c r="I12" s="80">
        <f t="shared" si="7"/>
        <v>419857.48408241925</v>
      </c>
      <c r="J12" s="80">
        <f t="shared" si="7"/>
        <v>551982.28331122722</v>
      </c>
      <c r="K12" s="80">
        <f t="shared" si="7"/>
        <v>721266.21961478237</v>
      </c>
      <c r="L12" s="80">
        <f t="shared" si="7"/>
        <v>937085.08311980893</v>
      </c>
      <c r="M12" s="80">
        <f t="shared" si="7"/>
        <v>1215078.2575708232</v>
      </c>
      <c r="N12" s="80">
        <f t="shared" si="7"/>
        <v>1564305.5155655856</v>
      </c>
      <c r="O12" s="80">
        <f t="shared" si="7"/>
        <v>2002284.7347183414</v>
      </c>
      <c r="Q12" s="81">
        <f t="shared" ref="Q12:AC12" si="8">C12/B12-1</f>
        <v>0.34726970246197242</v>
      </c>
      <c r="R12" s="81">
        <f t="shared" si="8"/>
        <v>0.32297026116343641</v>
      </c>
      <c r="S12" s="81">
        <f t="shared" si="8"/>
        <v>0.35066470923650361</v>
      </c>
      <c r="T12" s="81">
        <f t="shared" si="8"/>
        <v>0.42045937243754383</v>
      </c>
      <c r="U12" s="81">
        <f t="shared" si="8"/>
        <v>0.31999757347435076</v>
      </c>
      <c r="V12" s="24">
        <f t="shared" si="8"/>
        <v>0.2717454452481276</v>
      </c>
      <c r="W12" s="24">
        <f t="shared" si="8"/>
        <v>0.30422684759898755</v>
      </c>
      <c r="X12" s="24">
        <f t="shared" si="8"/>
        <v>0.31468963693135321</v>
      </c>
      <c r="Y12" s="24">
        <f t="shared" si="8"/>
        <v>0.30668364080103427</v>
      </c>
      <c r="Z12" s="24">
        <f t="shared" si="8"/>
        <v>0.29922219790120241</v>
      </c>
      <c r="AA12" s="24">
        <f t="shared" si="8"/>
        <v>0.29665734676460764</v>
      </c>
      <c r="AB12" s="24">
        <f t="shared" si="8"/>
        <v>0.28741132994424179</v>
      </c>
      <c r="AC12" s="24">
        <f t="shared" si="8"/>
        <v>0.27998317131446115</v>
      </c>
      <c r="AD12" s="24">
        <f>(O12/H12)^(1/($O$3-$H$3))-1</f>
        <v>0.29836477591431132</v>
      </c>
    </row>
    <row r="13" spans="1:30" x14ac:dyDescent="0.15">
      <c r="A13" t="s">
        <v>393</v>
      </c>
      <c r="B13" s="109">
        <v>0.51562021822844339</v>
      </c>
      <c r="C13" s="109">
        <v>0.40717613070149322</v>
      </c>
      <c r="D13" s="109">
        <v>0.35103883237769296</v>
      </c>
      <c r="E13" s="109">
        <v>0.29611737404885374</v>
      </c>
      <c r="F13" s="109">
        <v>0.26966850316832186</v>
      </c>
      <c r="G13" s="109">
        <v>0.2680453059643817</v>
      </c>
      <c r="H13" s="109">
        <v>0.29861193447847273</v>
      </c>
      <c r="I13" s="109">
        <v>0.29372015694291997</v>
      </c>
      <c r="J13" s="109">
        <v>0.257995199043766</v>
      </c>
      <c r="K13" s="109">
        <v>0.22723510518801829</v>
      </c>
      <c r="L13" s="109">
        <v>0.19684967165920936</v>
      </c>
      <c r="M13" s="109">
        <v>0.19048365062651995</v>
      </c>
      <c r="N13" s="109">
        <v>0.18438410428004304</v>
      </c>
      <c r="O13" s="109">
        <v>0.17904769075154067</v>
      </c>
      <c r="Q13" s="81"/>
      <c r="R13" s="81"/>
      <c r="S13" s="81"/>
      <c r="T13" s="81"/>
      <c r="U13" s="81"/>
      <c r="V13" s="24"/>
      <c r="W13" s="24"/>
      <c r="X13" s="24"/>
      <c r="Y13" s="24"/>
      <c r="Z13" s="24"/>
      <c r="AA13" s="24"/>
      <c r="AB13" s="24"/>
      <c r="AC13" s="24"/>
      <c r="AD13" s="24"/>
    </row>
    <row r="14" spans="1:30" x14ac:dyDescent="0.15">
      <c r="A14" t="s">
        <v>392</v>
      </c>
      <c r="B14" s="80">
        <f>B12*B13</f>
        <v>28915.07899625165</v>
      </c>
      <c r="C14" s="80">
        <f t="shared" ref="C14:O14" si="9">C12*C13</f>
        <v>30763.18514779579</v>
      </c>
      <c r="D14" s="80">
        <f t="shared" si="9"/>
        <v>35087.645894311579</v>
      </c>
      <c r="E14" s="80">
        <f t="shared" si="9"/>
        <v>39977.028712004969</v>
      </c>
      <c r="F14" s="80">
        <f t="shared" si="9"/>
        <v>51713.706215190214</v>
      </c>
      <c r="G14" s="80">
        <f t="shared" si="9"/>
        <v>67851.082125136527</v>
      </c>
      <c r="H14" s="80">
        <f t="shared" si="9"/>
        <v>96129.331916394382</v>
      </c>
      <c r="I14" s="80">
        <f t="shared" si="9"/>
        <v>123320.60611834771</v>
      </c>
      <c r="J14" s="80">
        <f t="shared" si="9"/>
        <v>142408.77905151251</v>
      </c>
      <c r="K14" s="80">
        <f t="shared" si="9"/>
        <v>163897.00528272937</v>
      </c>
      <c r="L14" s="80">
        <f t="shared" si="9"/>
        <v>184464.89092887728</v>
      </c>
      <c r="M14" s="80">
        <f t="shared" si="9"/>
        <v>231452.5422990013</v>
      </c>
      <c r="N14" s="80">
        <f t="shared" si="9"/>
        <v>288433.0713078914</v>
      </c>
      <c r="O14" s="80">
        <f t="shared" si="9"/>
        <v>358504.45797838026</v>
      </c>
      <c r="Q14" s="81">
        <f t="shared" ref="Q14:AC14" si="10">C14/B14-1</f>
        <v>6.3914961179380336E-2</v>
      </c>
      <c r="R14" s="81">
        <f t="shared" si="10"/>
        <v>0.14057259434417313</v>
      </c>
      <c r="S14" s="81">
        <f t="shared" si="10"/>
        <v>0.13934770182134271</v>
      </c>
      <c r="T14" s="81">
        <f t="shared" si="10"/>
        <v>0.29358553852854907</v>
      </c>
      <c r="U14" s="81">
        <f t="shared" si="10"/>
        <v>0.31205220223040553</v>
      </c>
      <c r="V14" s="24">
        <f t="shared" si="10"/>
        <v>0.4167693263772092</v>
      </c>
      <c r="W14" s="24">
        <f t="shared" si="10"/>
        <v>0.2828613666596802</v>
      </c>
      <c r="X14" s="24">
        <f t="shared" si="10"/>
        <v>0.15478494254923092</v>
      </c>
      <c r="Y14" s="24">
        <f t="shared" si="10"/>
        <v>0.15089116256971824</v>
      </c>
      <c r="Z14" s="24">
        <f t="shared" si="10"/>
        <v>0.12549274839200031</v>
      </c>
      <c r="AA14" s="24">
        <f>M14/L14-1</f>
        <v>0.25472408941081737</v>
      </c>
      <c r="AB14" s="24">
        <f t="shared" si="10"/>
        <v>0.24618666290249669</v>
      </c>
      <c r="AC14" s="24">
        <f t="shared" si="10"/>
        <v>0.2429381150807437</v>
      </c>
      <c r="AD14" s="24">
        <f>(O14/H14)^(1/($O$3-$H$3))-1</f>
        <v>0.2068760315998599</v>
      </c>
    </row>
    <row r="15" spans="1:30" x14ac:dyDescent="0.15">
      <c r="U15" s="24"/>
      <c r="V15" s="24"/>
      <c r="W15" s="24"/>
      <c r="X15" s="24"/>
      <c r="Y15" s="24"/>
      <c r="Z15" s="24"/>
      <c r="AA15" s="24"/>
      <c r="AB15" s="24"/>
      <c r="AC15" s="24"/>
      <c r="AD15" s="24"/>
    </row>
    <row r="16" spans="1:30" x14ac:dyDescent="0.15">
      <c r="A16" t="s">
        <v>394</v>
      </c>
      <c r="B16" s="80">
        <v>6917.8134622123689</v>
      </c>
      <c r="C16" s="80">
        <f>C14-B14</f>
        <v>1848.1061515441397</v>
      </c>
      <c r="D16" s="80">
        <f t="shared" ref="D16:O16" si="11">D14-C14</f>
        <v>4324.4607465157897</v>
      </c>
      <c r="E16" s="80">
        <f t="shared" si="11"/>
        <v>4889.3828176933894</v>
      </c>
      <c r="F16" s="80">
        <f t="shared" si="11"/>
        <v>11736.677503185245</v>
      </c>
      <c r="G16" s="80">
        <f t="shared" si="11"/>
        <v>16137.375909946313</v>
      </c>
      <c r="H16" s="80">
        <f t="shared" si="11"/>
        <v>28278.249791257855</v>
      </c>
      <c r="I16" s="80">
        <f t="shared" si="11"/>
        <v>27191.274201953333</v>
      </c>
      <c r="J16" s="80">
        <f t="shared" si="11"/>
        <v>19088.172933164795</v>
      </c>
      <c r="K16" s="80">
        <f t="shared" si="11"/>
        <v>21488.22623121686</v>
      </c>
      <c r="L16" s="80">
        <f t="shared" si="11"/>
        <v>20567.885646147915</v>
      </c>
      <c r="M16" s="80">
        <f t="shared" si="11"/>
        <v>46987.651370124018</v>
      </c>
      <c r="N16" s="80">
        <f t="shared" si="11"/>
        <v>56980.529008890095</v>
      </c>
      <c r="O16" s="80">
        <f t="shared" si="11"/>
        <v>70071.386670488864</v>
      </c>
      <c r="Q16" s="81"/>
      <c r="R16" s="81">
        <f t="shared" ref="R16:W16" si="12">D16/C16-1</f>
        <v>1.3399417522108199</v>
      </c>
      <c r="S16" s="81">
        <f t="shared" si="12"/>
        <v>0.13063410776309081</v>
      </c>
      <c r="T16" s="81">
        <f t="shared" si="12"/>
        <v>1.4004415159952903</v>
      </c>
      <c r="U16" s="81">
        <f t="shared" si="12"/>
        <v>0.37495265636861475</v>
      </c>
      <c r="V16" s="24">
        <f t="shared" si="12"/>
        <v>0.75234498775160108</v>
      </c>
      <c r="W16" s="24">
        <f t="shared" si="12"/>
        <v>-3.8438573721085056E-2</v>
      </c>
      <c r="X16" s="24">
        <f t="shared" ref="X16:AC16" si="13">J16/I16-1</f>
        <v>-0.29800373489692655</v>
      </c>
      <c r="Y16" s="24">
        <f t="shared" si="13"/>
        <v>0.12573509819172313</v>
      </c>
      <c r="Z16" s="24">
        <f t="shared" si="13"/>
        <v>-4.282999327938608E-2</v>
      </c>
      <c r="AA16" s="24">
        <f t="shared" si="13"/>
        <v>1.2845153934879137</v>
      </c>
      <c r="AB16" s="24">
        <f t="shared" si="13"/>
        <v>0.21267029415987815</v>
      </c>
      <c r="AC16" s="24">
        <f t="shared" si="13"/>
        <v>0.22974264874859851</v>
      </c>
      <c r="AD16" s="24">
        <f>(O16/H16)^(1/($O$3-$H$3))-1</f>
        <v>0.13840897825092746</v>
      </c>
    </row>
    <row r="17" spans="1:30" x14ac:dyDescent="0.15">
      <c r="F17" s="83"/>
      <c r="G17" s="83"/>
      <c r="H17" s="83"/>
      <c r="I17" s="83"/>
      <c r="J17" s="83"/>
      <c r="K17" s="83"/>
      <c r="L17" s="83"/>
      <c r="M17" s="83"/>
      <c r="N17" s="83"/>
      <c r="O17" s="83"/>
      <c r="U17" s="24"/>
      <c r="V17" s="24"/>
      <c r="W17" s="24"/>
      <c r="X17" s="24"/>
      <c r="Y17" s="24"/>
      <c r="Z17" s="24"/>
      <c r="AA17" s="24"/>
      <c r="AB17" s="24"/>
      <c r="AC17" s="24"/>
      <c r="AD17" s="24"/>
    </row>
    <row r="18" spans="1:30" x14ac:dyDescent="0.15">
      <c r="A18" t="s">
        <v>151</v>
      </c>
      <c r="B18" s="84">
        <v>0.66289080346799756</v>
      </c>
      <c r="C18" s="84">
        <v>0.72822568121043241</v>
      </c>
      <c r="D18" s="84">
        <v>0.8</v>
      </c>
      <c r="E18" s="84">
        <v>0.8</v>
      </c>
      <c r="F18" s="84">
        <v>0.8</v>
      </c>
      <c r="G18" s="84">
        <v>0.8</v>
      </c>
      <c r="H18" s="84">
        <v>0.8</v>
      </c>
      <c r="I18" s="84">
        <v>0.8</v>
      </c>
      <c r="J18" s="84">
        <v>0.8</v>
      </c>
      <c r="K18" s="84">
        <v>0.8</v>
      </c>
      <c r="L18" s="84">
        <v>0.8</v>
      </c>
      <c r="M18" s="84">
        <v>0.8</v>
      </c>
      <c r="N18" s="84">
        <v>0.8</v>
      </c>
      <c r="O18" s="84">
        <v>0.8</v>
      </c>
    </row>
    <row r="19" spans="1:30" x14ac:dyDescent="0.15">
      <c r="A19" t="s">
        <v>152</v>
      </c>
      <c r="B19" s="83">
        <f>B16*B18</f>
        <v>4585.7549242076875</v>
      </c>
      <c r="C19" s="83">
        <f>C16*C18</f>
        <v>1345.8383611574218</v>
      </c>
      <c r="D19" s="83">
        <f>D16*D18</f>
        <v>3459.5685972126321</v>
      </c>
      <c r="E19" s="83">
        <f>E16*E18</f>
        <v>3911.5062541547118</v>
      </c>
      <c r="F19" s="83">
        <f t="shared" ref="F19:O19" si="14">F16*F18</f>
        <v>9389.3420025481955</v>
      </c>
      <c r="G19" s="83">
        <f t="shared" si="14"/>
        <v>12909.900727957051</v>
      </c>
      <c r="H19" s="83">
        <f t="shared" si="14"/>
        <v>22622.599833006287</v>
      </c>
      <c r="I19" s="83">
        <f t="shared" si="14"/>
        <v>21753.019361562667</v>
      </c>
      <c r="J19" s="83">
        <f t="shared" si="14"/>
        <v>15270.538346531837</v>
      </c>
      <c r="K19" s="83">
        <f t="shared" si="14"/>
        <v>17190.580984973491</v>
      </c>
      <c r="L19" s="83">
        <f t="shared" si="14"/>
        <v>16454.308516918332</v>
      </c>
      <c r="M19" s="83">
        <f t="shared" si="14"/>
        <v>37590.121096099218</v>
      </c>
      <c r="N19" s="83">
        <f t="shared" si="14"/>
        <v>45584.423207112079</v>
      </c>
      <c r="O19" s="83">
        <f t="shared" si="14"/>
        <v>56057.109336391091</v>
      </c>
      <c r="Q19" s="81"/>
      <c r="R19" s="81">
        <f>D19/C19-1</f>
        <v>1.5705676826133868</v>
      </c>
      <c r="S19" s="81">
        <f>E19/D19-1</f>
        <v>0.13063410776309081</v>
      </c>
      <c r="T19" s="81">
        <f>F19/E19-1</f>
        <v>1.4004415159952903</v>
      </c>
      <c r="U19" s="81">
        <f>G19/F19-1</f>
        <v>0.37495265636861475</v>
      </c>
      <c r="V19" s="24">
        <f t="shared" ref="V19:AC19" si="15">H19/G19-1</f>
        <v>0.7523449877516013</v>
      </c>
      <c r="W19" s="24">
        <f t="shared" si="15"/>
        <v>-3.8438573721085167E-2</v>
      </c>
      <c r="X19" s="24">
        <f t="shared" si="15"/>
        <v>-0.29800373489692644</v>
      </c>
      <c r="Y19" s="24">
        <f t="shared" si="15"/>
        <v>0.12573509819172313</v>
      </c>
      <c r="Z19" s="24">
        <f t="shared" si="15"/>
        <v>-4.2829993279386191E-2</v>
      </c>
      <c r="AA19" s="24">
        <f t="shared" si="15"/>
        <v>1.2845153934879141</v>
      </c>
      <c r="AB19" s="24">
        <f t="shared" si="15"/>
        <v>0.21267029415987815</v>
      </c>
      <c r="AC19" s="24">
        <f t="shared" si="15"/>
        <v>0.22974264874859851</v>
      </c>
      <c r="AD19" s="24">
        <f>(O19/H19)^(1/($O$3-$H$3))-1</f>
        <v>0.13840897825092746</v>
      </c>
    </row>
    <row r="20" spans="1:30" x14ac:dyDescent="0.15">
      <c r="A20" t="s">
        <v>499</v>
      </c>
      <c r="B20" s="80">
        <v>13802.495643347449</v>
      </c>
      <c r="G20" s="82"/>
      <c r="H20" s="82"/>
      <c r="I20" s="82"/>
      <c r="J20" s="82"/>
      <c r="K20" s="82"/>
      <c r="L20" s="82"/>
      <c r="M20" s="82"/>
      <c r="N20" s="82"/>
      <c r="O20" s="82"/>
    </row>
    <row r="21" spans="1:30" x14ac:dyDescent="0.15">
      <c r="F21" s="80"/>
      <c r="G21" s="80"/>
      <c r="H21" s="80"/>
      <c r="I21" s="80"/>
      <c r="J21" s="80"/>
      <c r="K21" s="80"/>
      <c r="L21" s="80"/>
      <c r="M21" s="80"/>
      <c r="N21" s="80"/>
      <c r="O21" s="80"/>
    </row>
    <row r="22" spans="1:30" x14ac:dyDescent="0.15">
      <c r="A22" t="s">
        <v>144</v>
      </c>
      <c r="B22" s="84">
        <f>1-B18</f>
        <v>0.33710919653200244</v>
      </c>
      <c r="C22" s="84">
        <f>1-C18</f>
        <v>0.27177431878956759</v>
      </c>
      <c r="D22" s="84">
        <f>1-D18</f>
        <v>0.19999999999999996</v>
      </c>
      <c r="E22" s="84">
        <f>1-E18</f>
        <v>0.19999999999999996</v>
      </c>
      <c r="F22" s="84">
        <f>1-F18</f>
        <v>0.19999999999999996</v>
      </c>
      <c r="G22" s="84">
        <f t="shared" ref="G22:O22" si="16">1-G18</f>
        <v>0.19999999999999996</v>
      </c>
      <c r="H22" s="84">
        <f t="shared" si="16"/>
        <v>0.19999999999999996</v>
      </c>
      <c r="I22" s="84">
        <f t="shared" si="16"/>
        <v>0.19999999999999996</v>
      </c>
      <c r="J22" s="84">
        <f t="shared" si="16"/>
        <v>0.19999999999999996</v>
      </c>
      <c r="K22" s="84">
        <f t="shared" si="16"/>
        <v>0.19999999999999996</v>
      </c>
      <c r="L22" s="84">
        <f t="shared" si="16"/>
        <v>0.19999999999999996</v>
      </c>
      <c r="M22" s="84">
        <f t="shared" si="16"/>
        <v>0.19999999999999996</v>
      </c>
      <c r="N22" s="84">
        <f t="shared" si="16"/>
        <v>0.19999999999999996</v>
      </c>
      <c r="O22" s="84">
        <f t="shared" si="16"/>
        <v>0.19999999999999996</v>
      </c>
    </row>
    <row r="23" spans="1:30" x14ac:dyDescent="0.15">
      <c r="A23" t="s">
        <v>150</v>
      </c>
      <c r="B23" s="83">
        <f t="shared" ref="B23:G23" si="17">B16*B22</f>
        <v>2332.0585380046818</v>
      </c>
      <c r="C23" s="83">
        <f t="shared" si="17"/>
        <v>502.26779038671793</v>
      </c>
      <c r="D23" s="83">
        <f t="shared" si="17"/>
        <v>864.89214930315779</v>
      </c>
      <c r="E23" s="83">
        <f t="shared" si="17"/>
        <v>977.8765635386776</v>
      </c>
      <c r="F23" s="83">
        <f t="shared" si="17"/>
        <v>2347.3355006370484</v>
      </c>
      <c r="G23" s="83">
        <f t="shared" si="17"/>
        <v>3227.4751819892617</v>
      </c>
      <c r="H23" s="83">
        <f t="shared" ref="H23:O23" si="18">H16*H22</f>
        <v>5655.6499582515698</v>
      </c>
      <c r="I23" s="83">
        <f t="shared" si="18"/>
        <v>5438.2548403906649</v>
      </c>
      <c r="J23" s="83">
        <f t="shared" si="18"/>
        <v>3817.634586632958</v>
      </c>
      <c r="K23" s="83">
        <f t="shared" si="18"/>
        <v>4297.6452462433708</v>
      </c>
      <c r="L23" s="83">
        <f t="shared" si="18"/>
        <v>4113.5771292295822</v>
      </c>
      <c r="M23" s="83">
        <f t="shared" si="18"/>
        <v>9397.5302740248007</v>
      </c>
      <c r="N23" s="83">
        <f t="shared" si="18"/>
        <v>11396.105801778016</v>
      </c>
      <c r="O23" s="83">
        <f t="shared" si="18"/>
        <v>14014.277334097769</v>
      </c>
      <c r="Q23" s="81"/>
      <c r="R23" s="81">
        <f>D23/C23-1</f>
        <v>0.72197414577836949</v>
      </c>
      <c r="S23" s="81">
        <f>E23/D23-1</f>
        <v>0.13063410776309059</v>
      </c>
      <c r="T23" s="81">
        <f>F23/E23-1</f>
        <v>1.4004415159952908</v>
      </c>
      <c r="U23" s="81">
        <f>G23/F23-1</f>
        <v>0.37495265636861475</v>
      </c>
      <c r="V23" s="24">
        <f t="shared" ref="V23:AC23" si="19">H23/G23-1</f>
        <v>0.7523449877516013</v>
      </c>
      <c r="W23" s="24">
        <f t="shared" si="19"/>
        <v>-3.8438573721085167E-2</v>
      </c>
      <c r="X23" s="24">
        <f t="shared" si="19"/>
        <v>-0.29800373489692644</v>
      </c>
      <c r="Y23" s="24">
        <f t="shared" si="19"/>
        <v>0.1257350981917229</v>
      </c>
      <c r="Z23" s="24">
        <f t="shared" si="19"/>
        <v>-4.2829993279385969E-2</v>
      </c>
      <c r="AA23" s="24">
        <f t="shared" si="19"/>
        <v>1.2845153934879137</v>
      </c>
      <c r="AB23" s="24">
        <f t="shared" si="19"/>
        <v>0.21267029415987815</v>
      </c>
      <c r="AC23" s="24">
        <f t="shared" si="19"/>
        <v>0.22974264874859851</v>
      </c>
      <c r="AD23" s="24">
        <f>(O23/H23)^(1/($O$3-$H$3))-1</f>
        <v>0.13840897825092746</v>
      </c>
    </row>
    <row r="24" spans="1:30" x14ac:dyDescent="0.15">
      <c r="F24" s="82"/>
      <c r="G24" s="82"/>
      <c r="H24" s="82"/>
      <c r="I24" s="82"/>
      <c r="J24" s="82"/>
      <c r="K24" s="82"/>
      <c r="L24" s="82"/>
      <c r="M24" s="82"/>
      <c r="N24" s="82"/>
      <c r="O24" s="82"/>
    </row>
    <row r="25" spans="1:30" x14ac:dyDescent="0.15">
      <c r="A25" s="67" t="s">
        <v>149</v>
      </c>
      <c r="B25" s="68"/>
      <c r="C25" s="68"/>
      <c r="D25" s="68"/>
      <c r="E25" s="68"/>
      <c r="F25" s="68"/>
      <c r="G25" s="68"/>
      <c r="H25" s="68"/>
      <c r="I25" s="68"/>
      <c r="J25" s="68"/>
      <c r="K25" s="68"/>
      <c r="L25" s="68"/>
      <c r="M25" s="68"/>
      <c r="N25" s="68"/>
      <c r="O25" s="68"/>
      <c r="P25" s="85"/>
      <c r="Q25" s="85"/>
      <c r="R25" s="85"/>
      <c r="S25" s="85"/>
      <c r="T25" s="85"/>
      <c r="U25" s="85"/>
      <c r="V25" s="85"/>
      <c r="W25" s="85"/>
      <c r="X25" s="85"/>
      <c r="Y25" s="85"/>
      <c r="Z25" s="85"/>
      <c r="AA25" s="85"/>
      <c r="AB25" s="85"/>
      <c r="AC25" s="85"/>
      <c r="AD25" s="85"/>
    </row>
    <row r="26" spans="1:30" x14ac:dyDescent="0.15">
      <c r="A26" s="98" t="s">
        <v>370</v>
      </c>
      <c r="B26" s="20"/>
      <c r="C26" s="20"/>
      <c r="D26" s="20"/>
      <c r="E26" s="20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30" x14ac:dyDescent="0.15">
      <c r="A27" s="116" t="s">
        <v>257</v>
      </c>
      <c r="B27" s="4">
        <f>'Wholesale Prices'!B21</f>
        <v>5467.3</v>
      </c>
      <c r="C27" s="4">
        <f>'Wholesale Prices'!C21</f>
        <v>5500</v>
      </c>
      <c r="D27" s="4">
        <f>'Wholesale Prices'!D21</f>
        <v>5000</v>
      </c>
      <c r="E27" s="4">
        <f>'Wholesale Prices'!E21</f>
        <v>4495</v>
      </c>
      <c r="F27" s="4">
        <f>'Wholesale Prices'!F21</f>
        <v>3454</v>
      </c>
      <c r="G27" s="4">
        <f>'Wholesale Prices'!G21</f>
        <v>3500</v>
      </c>
      <c r="H27" s="4">
        <f>'Wholesale Prices'!H21</f>
        <v>3195.0336299999999</v>
      </c>
      <c r="I27" s="4">
        <f>'Wholesale Prices'!I21</f>
        <v>3074.2528725132061</v>
      </c>
      <c r="J27" s="4">
        <f>'Wholesale Prices'!J21</f>
        <v>2667.7574297193928</v>
      </c>
      <c r="K27" s="4">
        <f>'Wholesale Prices'!K21</f>
        <v>2332.5185486907158</v>
      </c>
      <c r="L27" s="4">
        <f>'Wholesale Prices'!L21</f>
        <v>2051.371569897758</v>
      </c>
      <c r="M27" s="4">
        <f>'Wholesale Prices'!M21</f>
        <v>1861.0779156789838</v>
      </c>
      <c r="N27" s="4">
        <f>'Wholesale Prices'!N21</f>
        <v>1700.3564922865257</v>
      </c>
      <c r="O27" s="4">
        <f>'Wholesale Prices'!O21</f>
        <v>1557.2109214158695</v>
      </c>
      <c r="Q27" s="81">
        <f t="shared" ref="Q27:U28" si="20">C27/B27-1</f>
        <v>5.9810143946736893E-3</v>
      </c>
      <c r="R27" s="81">
        <f t="shared" si="20"/>
        <v>-9.0909090909090939E-2</v>
      </c>
      <c r="S27" s="81">
        <f t="shared" si="20"/>
        <v>-0.10099999999999998</v>
      </c>
      <c r="T27" s="81">
        <f t="shared" si="20"/>
        <v>-0.23159065628476083</v>
      </c>
      <c r="U27" s="81">
        <f t="shared" si="20"/>
        <v>1.3317892298783995E-2</v>
      </c>
      <c r="V27" s="24">
        <f t="shared" ref="V27:AC27" si="21">H27/G27-1</f>
        <v>-8.7133248571428568E-2</v>
      </c>
      <c r="W27" s="24">
        <f t="shared" si="21"/>
        <v>-3.7802656082463137E-2</v>
      </c>
      <c r="X27" s="24">
        <f t="shared" si="21"/>
        <v>-0.13222576660113927</v>
      </c>
      <c r="Y27" s="24">
        <f t="shared" si="21"/>
        <v>-0.12566317960322915</v>
      </c>
      <c r="Z27" s="24">
        <f t="shared" si="21"/>
        <v>-0.12053365189776111</v>
      </c>
      <c r="AA27" s="24">
        <f t="shared" si="21"/>
        <v>-9.2764108175808713E-2</v>
      </c>
      <c r="AB27" s="24">
        <f t="shared" si="21"/>
        <v>-8.6359320068456924E-2</v>
      </c>
      <c r="AC27" s="24">
        <f t="shared" si="21"/>
        <v>-8.4185623144334643E-2</v>
      </c>
      <c r="AD27" s="24">
        <f>(O27/H27)^(1/($O$3-$H$3))-1</f>
        <v>-9.757672753895541E-2</v>
      </c>
    </row>
    <row r="28" spans="1:30" x14ac:dyDescent="0.15">
      <c r="A28" s="116" t="s">
        <v>378</v>
      </c>
      <c r="B28" s="4">
        <f>'Wholesale Prices'!B22</f>
        <v>28668.250000000004</v>
      </c>
      <c r="C28" s="4">
        <f>'Wholesale Prices'!C22</f>
        <v>26779.5</v>
      </c>
      <c r="D28" s="4">
        <f>'Wholesale Prices'!D22</f>
        <v>22563</v>
      </c>
      <c r="E28" s="4">
        <f>'Wholesale Prices'!E22</f>
        <v>19313.75</v>
      </c>
      <c r="F28" s="4">
        <f>'Wholesale Prices'!F22</f>
        <v>16271.5</v>
      </c>
      <c r="G28" s="4">
        <f>'Wholesale Prices'!G22</f>
        <v>16000</v>
      </c>
      <c r="H28" s="4">
        <f>'Wholesale Prices'!H22</f>
        <v>15513.124889999999</v>
      </c>
      <c r="I28" s="4">
        <f>'Wholesale Prices'!I22</f>
        <v>14054.830665039906</v>
      </c>
      <c r="J28" s="4">
        <f>'Wholesale Prices'!J22</f>
        <v>11484.035942371484</v>
      </c>
      <c r="K28" s="4">
        <f>'Wholesale Prices'!K22</f>
        <v>9454.4329446590491</v>
      </c>
      <c r="L28" s="4">
        <f>'Wholesale Prices'!L22</f>
        <v>7829.190982063622</v>
      </c>
      <c r="M28" s="4">
        <f>'Wholesale Prices'!M22</f>
        <v>6688.0465234269877</v>
      </c>
      <c r="N28" s="4">
        <f>'Wholesale Prices'!N22</f>
        <v>5753.563210731706</v>
      </c>
      <c r="O28" s="4">
        <f>'Wholesale Prices'!O22</f>
        <v>4961.4260286950439</v>
      </c>
      <c r="Q28" s="81">
        <f t="shared" si="20"/>
        <v>-6.5882989020955351E-2</v>
      </c>
      <c r="R28" s="81">
        <f t="shared" si="20"/>
        <v>-0.1574525289867249</v>
      </c>
      <c r="S28" s="81">
        <f t="shared" si="20"/>
        <v>-0.14400788902184991</v>
      </c>
      <c r="T28" s="81">
        <f t="shared" si="20"/>
        <v>-0.15751731279528836</v>
      </c>
      <c r="U28" s="81">
        <f t="shared" si="20"/>
        <v>-1.6685615954275868E-2</v>
      </c>
      <c r="V28" s="24">
        <f t="shared" ref="V28:AC28" si="22">H28/G28-1</f>
        <v>-3.0429694375000094E-2</v>
      </c>
      <c r="W28" s="24">
        <f t="shared" si="22"/>
        <v>-9.400389897590089E-2</v>
      </c>
      <c r="X28" s="24">
        <f t="shared" si="22"/>
        <v>-0.18291182469121003</v>
      </c>
      <c r="Y28" s="24">
        <f t="shared" si="22"/>
        <v>-0.17673255359851447</v>
      </c>
      <c r="Z28" s="24">
        <f t="shared" si="22"/>
        <v>-0.17190263785344739</v>
      </c>
      <c r="AA28" s="24">
        <f t="shared" si="22"/>
        <v>-0.14575509286348398</v>
      </c>
      <c r="AB28" s="24">
        <f t="shared" si="22"/>
        <v>-0.13972440374359829</v>
      </c>
      <c r="AC28" s="24">
        <f t="shared" si="22"/>
        <v>-0.13767767086648941</v>
      </c>
      <c r="AD28" s="24">
        <f>(O28/H28)^(1/($O$3-$H$3))-1</f>
        <v>-0.15028661065064752</v>
      </c>
    </row>
    <row r="29" spans="1:30" x14ac:dyDescent="0.15">
      <c r="A29" s="151" t="s">
        <v>478</v>
      </c>
      <c r="B29" s="4"/>
      <c r="C29" s="4"/>
      <c r="D29" s="4"/>
      <c r="E29" s="4"/>
      <c r="F29" s="4"/>
      <c r="G29" s="4"/>
      <c r="H29" s="4"/>
      <c r="I29" s="4">
        <f>'Wholesale Prices'!I23</f>
        <v>52002.873460647657</v>
      </c>
      <c r="J29" s="4">
        <f>'Wholesale Prices'!J23</f>
        <v>40954.973345025239</v>
      </c>
      <c r="K29" s="4">
        <f>'Wholesale Prices'!K23</f>
        <v>32498.100021089973</v>
      </c>
      <c r="L29" s="4">
        <f>'Wholesale Prices'!L23</f>
        <v>25938.792363455359</v>
      </c>
      <c r="M29" s="4">
        <f>'Wholesale Prices'!M23</f>
        <v>21357.112309723296</v>
      </c>
      <c r="N29" s="4">
        <f>'Wholesale Prices'!N23</f>
        <v>17708.856357134886</v>
      </c>
      <c r="O29" s="4">
        <f>'Wholesale Prices'!O23</f>
        <v>14718.73640475002</v>
      </c>
      <c r="Q29" s="81"/>
      <c r="R29" s="81"/>
      <c r="S29" s="81"/>
      <c r="T29" s="81"/>
      <c r="U29" s="81"/>
      <c r="V29" s="24"/>
      <c r="W29" s="24"/>
      <c r="X29" s="24">
        <f t="shared" ref="X29:AC29" si="23">J29/I29-1</f>
        <v>-0.21244787798087239</v>
      </c>
      <c r="Y29" s="24">
        <f t="shared" si="23"/>
        <v>-0.20649197480096793</v>
      </c>
      <c r="Z29" s="24">
        <f t="shared" si="23"/>
        <v>-0.20183665055427502</v>
      </c>
      <c r="AA29" s="24">
        <f t="shared" si="23"/>
        <v>-0.17663428541827952</v>
      </c>
      <c r="AB29" s="24">
        <f t="shared" si="23"/>
        <v>-0.17082159327913737</v>
      </c>
      <c r="AC29" s="24">
        <f t="shared" si="23"/>
        <v>-0.16884884557664559</v>
      </c>
      <c r="AD29" s="24"/>
    </row>
    <row r="30" spans="1:30" x14ac:dyDescent="0.15">
      <c r="A30" s="46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U30" s="24"/>
      <c r="V30" s="24"/>
      <c r="W30" s="24"/>
      <c r="X30" s="24"/>
      <c r="Y30" s="24"/>
      <c r="Z30" s="24"/>
      <c r="AA30" s="24"/>
      <c r="AB30" s="24"/>
      <c r="AC30" s="24"/>
      <c r="AD30" s="24"/>
    </row>
    <row r="31" spans="1:30" x14ac:dyDescent="0.15">
      <c r="A31" s="98" t="s">
        <v>371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U31" s="24"/>
      <c r="V31" s="24"/>
      <c r="W31" s="24"/>
      <c r="X31" s="24"/>
      <c r="Y31" s="24"/>
      <c r="Z31" s="24"/>
      <c r="AA31" s="24"/>
      <c r="AB31" s="24"/>
      <c r="AC31" s="24"/>
      <c r="AD31" s="24"/>
    </row>
    <row r="32" spans="1:30" x14ac:dyDescent="0.15">
      <c r="A32" s="116" t="s">
        <v>243</v>
      </c>
      <c r="B32" s="4">
        <f>'Wholesale Prices'!B28</f>
        <v>196822.80000000002</v>
      </c>
      <c r="C32" s="4">
        <f>'Wholesale Prices'!C28</f>
        <v>198000</v>
      </c>
      <c r="D32" s="4">
        <f>'Wholesale Prices'!D28</f>
        <v>180000</v>
      </c>
      <c r="E32" s="4">
        <f>'Wholesale Prices'!E28</f>
        <v>161820</v>
      </c>
      <c r="F32" s="4">
        <f>'Wholesale Prices'!F28</f>
        <v>124344</v>
      </c>
      <c r="G32" s="4">
        <f>'Wholesale Prices'!G28</f>
        <v>126000</v>
      </c>
      <c r="H32" s="4">
        <f>'Wholesale Prices'!H28</f>
        <v>115021.21067999999</v>
      </c>
      <c r="I32" s="4">
        <f>'Wholesale Prices'!I28</f>
        <v>110673.10341047542</v>
      </c>
      <c r="J32" s="4">
        <f>'Wholesale Prices'!J28</f>
        <v>96039.267469898143</v>
      </c>
      <c r="K32" s="4">
        <f>'Wholesale Prices'!K28</f>
        <v>83970.66775286576</v>
      </c>
      <c r="L32" s="4">
        <f>'Wholesale Prices'!L28</f>
        <v>73849.376516319287</v>
      </c>
      <c r="M32" s="4">
        <f>'Wholesale Prices'!M28</f>
        <v>66998.804964443421</v>
      </c>
      <c r="N32" s="4">
        <f>'Wholesale Prices'!N28</f>
        <v>61212.833722314928</v>
      </c>
      <c r="O32" s="4">
        <f>'Wholesale Prices'!O28</f>
        <v>56059.593170971304</v>
      </c>
      <c r="Q32" s="81">
        <f t="shared" ref="Q32:U33" si="24">C32/B32-1</f>
        <v>5.9810143946736893E-3</v>
      </c>
      <c r="R32" s="81">
        <f t="shared" si="24"/>
        <v>-9.0909090909090939E-2</v>
      </c>
      <c r="S32" s="81">
        <f t="shared" si="24"/>
        <v>-0.10099999999999998</v>
      </c>
      <c r="T32" s="81">
        <f t="shared" si="24"/>
        <v>-0.23159065628476083</v>
      </c>
      <c r="U32" s="81">
        <f t="shared" si="24"/>
        <v>1.3317892298783995E-2</v>
      </c>
      <c r="V32" s="24">
        <f t="shared" ref="V32:AC32" si="25">H32/G32-1</f>
        <v>-8.7133248571428679E-2</v>
      </c>
      <c r="W32" s="24">
        <f t="shared" si="25"/>
        <v>-3.7802656082463026E-2</v>
      </c>
      <c r="X32" s="24">
        <f t="shared" si="25"/>
        <v>-0.13222576660113927</v>
      </c>
      <c r="Y32" s="24">
        <f t="shared" si="25"/>
        <v>-0.12566317960322926</v>
      </c>
      <c r="Z32" s="24">
        <f t="shared" si="25"/>
        <v>-0.12053365189776111</v>
      </c>
      <c r="AA32" s="24">
        <f t="shared" si="25"/>
        <v>-9.2764108175808713E-2</v>
      </c>
      <c r="AB32" s="24">
        <f t="shared" si="25"/>
        <v>-8.6359320068456924E-2</v>
      </c>
      <c r="AC32" s="24">
        <f t="shared" si="25"/>
        <v>-8.4185623144334643E-2</v>
      </c>
      <c r="AD32" s="24">
        <f>(O32/H32)^(1/($O$3-$H$3))-1</f>
        <v>-9.757672753895541E-2</v>
      </c>
    </row>
    <row r="33" spans="1:30" x14ac:dyDescent="0.15">
      <c r="A33" s="116" t="s">
        <v>379</v>
      </c>
      <c r="B33" s="4">
        <f>'Wholesale Prices'!B29</f>
        <v>1032057.0000000001</v>
      </c>
      <c r="C33" s="4">
        <f>'Wholesale Prices'!C29</f>
        <v>964062</v>
      </c>
      <c r="D33" s="4">
        <f>'Wholesale Prices'!D29</f>
        <v>812268</v>
      </c>
      <c r="E33" s="4">
        <f>'Wholesale Prices'!E29</f>
        <v>695295</v>
      </c>
      <c r="F33" s="4">
        <f>'Wholesale Prices'!F29</f>
        <v>585774</v>
      </c>
      <c r="G33" s="4">
        <f>'Wholesale Prices'!G29</f>
        <v>576000</v>
      </c>
      <c r="H33" s="4">
        <f>'Wholesale Prices'!H29</f>
        <v>558472.49604</v>
      </c>
      <c r="I33" s="4">
        <f>'Wholesale Prices'!I29</f>
        <v>505973.90394143661</v>
      </c>
      <c r="J33" s="4">
        <f>'Wholesale Prices'!J29</f>
        <v>413425.29392537341</v>
      </c>
      <c r="K33" s="4">
        <f>'Wholesale Prices'!K29</f>
        <v>340359.5860077258</v>
      </c>
      <c r="L33" s="4">
        <f>'Wholesale Prices'!L29</f>
        <v>281850.87535429042</v>
      </c>
      <c r="M33" s="4">
        <f>'Wholesale Prices'!M29</f>
        <v>240769.67484337155</v>
      </c>
      <c r="N33" s="4">
        <f>'Wholesale Prices'!N29</f>
        <v>207128.27558634142</v>
      </c>
      <c r="O33" s="4">
        <f>'Wholesale Prices'!O29</f>
        <v>178611.33703302158</v>
      </c>
      <c r="Q33" s="81">
        <f t="shared" si="24"/>
        <v>-6.5882989020955351E-2</v>
      </c>
      <c r="R33" s="81">
        <f t="shared" si="24"/>
        <v>-0.1574525289867249</v>
      </c>
      <c r="S33" s="81">
        <f t="shared" si="24"/>
        <v>-0.14400788902184991</v>
      </c>
      <c r="T33" s="81">
        <f t="shared" si="24"/>
        <v>-0.15751731279528836</v>
      </c>
      <c r="U33" s="81">
        <f t="shared" si="24"/>
        <v>-1.6685615954275868E-2</v>
      </c>
      <c r="V33" s="24">
        <f t="shared" ref="V33:AC33" si="26">H33/G33-1</f>
        <v>-3.0429694374999983E-2</v>
      </c>
      <c r="W33" s="24">
        <f t="shared" si="26"/>
        <v>-9.400389897590089E-2</v>
      </c>
      <c r="X33" s="24">
        <f t="shared" si="26"/>
        <v>-0.18291182469121003</v>
      </c>
      <c r="Y33" s="24">
        <f t="shared" si="26"/>
        <v>-0.17673255359851436</v>
      </c>
      <c r="Z33" s="24">
        <f t="shared" si="26"/>
        <v>-0.17190263785344739</v>
      </c>
      <c r="AA33" s="24">
        <f t="shared" si="26"/>
        <v>-0.14575509286348398</v>
      </c>
      <c r="AB33" s="24">
        <f t="shared" si="26"/>
        <v>-0.13972440374359829</v>
      </c>
      <c r="AC33" s="24">
        <f t="shared" si="26"/>
        <v>-0.13767767086648941</v>
      </c>
      <c r="AD33" s="24">
        <f>(O33/H33)^(1/($O$3-$H$3))-1</f>
        <v>-0.15028661065064752</v>
      </c>
    </row>
    <row r="34" spans="1:30" x14ac:dyDescent="0.15">
      <c r="A34" s="151" t="s">
        <v>479</v>
      </c>
      <c r="B34" s="4"/>
      <c r="C34" s="4"/>
      <c r="D34" s="4"/>
      <c r="E34" s="4"/>
      <c r="F34" s="4"/>
      <c r="G34" s="4"/>
      <c r="H34" s="4"/>
      <c r="I34" s="4">
        <f>'Wholesale Prices'!I30</f>
        <v>1872103.4445833156</v>
      </c>
      <c r="J34" s="4">
        <f>'Wholesale Prices'!J30</f>
        <v>1474379.0404209085</v>
      </c>
      <c r="K34" s="4">
        <f>'Wholesale Prices'!K30</f>
        <v>1169931.6007592389</v>
      </c>
      <c r="L34" s="4">
        <f>'Wholesale Prices'!L30</f>
        <v>933796.52508439287</v>
      </c>
      <c r="M34" s="4">
        <f>'Wholesale Prices'!M30</f>
        <v>768856.04315003869</v>
      </c>
      <c r="N34" s="4">
        <f>'Wholesale Prices'!N30</f>
        <v>637518.82885685586</v>
      </c>
      <c r="O34" s="4">
        <f>'Wholesale Prices'!O30</f>
        <v>529874.51057100075</v>
      </c>
      <c r="Q34" s="81"/>
      <c r="R34" s="81"/>
      <c r="S34" s="81"/>
      <c r="T34" s="81"/>
      <c r="U34" s="81"/>
      <c r="V34" s="24"/>
      <c r="W34" s="24"/>
      <c r="X34" s="24">
        <f t="shared" ref="X34:AC34" si="27">J34/I34-1</f>
        <v>-0.21244787798087239</v>
      </c>
      <c r="Y34" s="24">
        <f t="shared" si="27"/>
        <v>-0.20649197480096793</v>
      </c>
      <c r="Z34" s="24">
        <f t="shared" si="27"/>
        <v>-0.20183665055427502</v>
      </c>
      <c r="AA34" s="24">
        <f t="shared" si="27"/>
        <v>-0.17663428541827941</v>
      </c>
      <c r="AB34" s="24">
        <f t="shared" si="27"/>
        <v>-0.17082159327913737</v>
      </c>
      <c r="AC34" s="24">
        <f t="shared" si="27"/>
        <v>-0.16884884557664548</v>
      </c>
      <c r="AD34" s="24"/>
    </row>
    <row r="35" spans="1:30" x14ac:dyDescent="0.15">
      <c r="A35" s="46"/>
      <c r="F35" s="4"/>
      <c r="G35" s="4"/>
      <c r="H35" s="4"/>
      <c r="I35" s="4"/>
      <c r="J35" s="4"/>
      <c r="K35" s="4"/>
      <c r="L35" s="4"/>
      <c r="M35" s="4"/>
      <c r="N35" s="4"/>
      <c r="O35" s="4"/>
      <c r="U35" s="24"/>
      <c r="V35" s="24"/>
      <c r="W35" s="24"/>
      <c r="X35" s="24"/>
      <c r="Y35" s="24"/>
      <c r="Z35" s="24"/>
      <c r="AA35" s="24"/>
      <c r="AB35" s="24"/>
      <c r="AC35" s="24"/>
      <c r="AD35" s="24"/>
    </row>
    <row r="36" spans="1:30" x14ac:dyDescent="0.15">
      <c r="A36" s="67" t="s">
        <v>372</v>
      </c>
      <c r="B36" s="68"/>
      <c r="C36" s="68"/>
      <c r="D36" s="68"/>
      <c r="E36" s="68"/>
      <c r="F36" s="68"/>
      <c r="G36" s="68"/>
      <c r="H36" s="68"/>
      <c r="I36" s="68"/>
      <c r="J36" s="68"/>
      <c r="K36" s="68"/>
      <c r="L36" s="68"/>
      <c r="M36" s="68"/>
      <c r="N36" s="68"/>
      <c r="O36" s="68"/>
      <c r="P36" s="85"/>
      <c r="Q36" s="85"/>
      <c r="R36" s="85"/>
      <c r="S36" s="85"/>
      <c r="T36" s="85"/>
      <c r="U36" s="85"/>
      <c r="V36" s="85"/>
      <c r="W36" s="85"/>
      <c r="X36" s="85"/>
      <c r="Y36" s="85"/>
      <c r="Z36" s="85"/>
      <c r="AA36" s="85"/>
      <c r="AB36" s="85"/>
      <c r="AC36" s="85"/>
      <c r="AD36" s="85"/>
    </row>
    <row r="37" spans="1:30" x14ac:dyDescent="0.15">
      <c r="A37" s="46" t="s">
        <v>384</v>
      </c>
      <c r="F37" s="4"/>
      <c r="G37" s="4"/>
      <c r="H37" s="4"/>
      <c r="I37" s="4"/>
      <c r="J37" s="4"/>
      <c r="K37" s="4"/>
      <c r="L37" s="4"/>
      <c r="M37" s="4"/>
      <c r="N37" s="4"/>
      <c r="O37" s="4"/>
      <c r="U37" s="24"/>
      <c r="V37" s="24"/>
      <c r="W37" s="24"/>
      <c r="X37" s="24"/>
      <c r="Y37" s="24"/>
      <c r="Z37" s="24"/>
      <c r="AA37" s="24"/>
      <c r="AB37" s="24"/>
      <c r="AC37" s="24"/>
      <c r="AD37" s="24"/>
    </row>
    <row r="38" spans="1:30" x14ac:dyDescent="0.15">
      <c r="A38" s="116" t="s">
        <v>373</v>
      </c>
      <c r="B38" s="99">
        <v>0</v>
      </c>
      <c r="C38" s="99">
        <v>0</v>
      </c>
      <c r="D38" s="99">
        <v>0</v>
      </c>
      <c r="E38" s="99">
        <v>0</v>
      </c>
      <c r="F38" s="99">
        <v>0</v>
      </c>
      <c r="G38" s="99">
        <v>0</v>
      </c>
      <c r="H38" s="99">
        <v>0</v>
      </c>
      <c r="I38" s="99">
        <v>0</v>
      </c>
      <c r="J38" s="99">
        <v>0</v>
      </c>
      <c r="K38" s="99">
        <v>0</v>
      </c>
      <c r="L38" s="99">
        <v>0</v>
      </c>
      <c r="M38" s="99">
        <v>0</v>
      </c>
      <c r="N38" s="99">
        <v>0</v>
      </c>
      <c r="O38" s="99">
        <v>0</v>
      </c>
      <c r="U38" s="24"/>
      <c r="V38" s="24"/>
      <c r="W38" s="24"/>
      <c r="X38" s="24"/>
      <c r="Y38" s="24"/>
      <c r="Z38" s="24"/>
      <c r="AA38" s="24"/>
      <c r="AB38" s="24"/>
      <c r="AC38" s="24"/>
      <c r="AD38" s="24"/>
    </row>
    <row r="39" spans="1:30" x14ac:dyDescent="0.15">
      <c r="A39" s="116" t="s">
        <v>374</v>
      </c>
      <c r="B39" s="99">
        <v>0.31882014384640839</v>
      </c>
      <c r="C39" s="99">
        <v>0.20329256824448907</v>
      </c>
      <c r="D39" s="99">
        <v>0.12962753170122759</v>
      </c>
      <c r="E39" s="99">
        <v>8.2655736606880484E-2</v>
      </c>
      <c r="F39" s="99">
        <v>5.270462766947296E-2</v>
      </c>
      <c r="G39" s="99">
        <v>3.3606593949905526E-2</v>
      </c>
      <c r="H39" s="99">
        <v>2.1428918234593437E-2</v>
      </c>
      <c r="I39" s="99">
        <v>0.01</v>
      </c>
      <c r="J39" s="99">
        <v>0</v>
      </c>
      <c r="K39" s="99">
        <v>0</v>
      </c>
      <c r="L39" s="99">
        <v>0</v>
      </c>
      <c r="M39" s="99">
        <v>0</v>
      </c>
      <c r="N39" s="99">
        <v>0</v>
      </c>
      <c r="O39" s="99">
        <v>0</v>
      </c>
      <c r="U39" s="24"/>
      <c r="V39" s="24"/>
      <c r="W39" s="24"/>
      <c r="X39" s="24"/>
      <c r="Y39" s="24"/>
      <c r="Z39" s="24"/>
      <c r="AA39" s="24"/>
      <c r="AB39" s="24"/>
      <c r="AC39" s="24"/>
      <c r="AD39" s="24"/>
    </row>
    <row r="40" spans="1:30" x14ac:dyDescent="0.15">
      <c r="A40" s="116" t="s">
        <v>375</v>
      </c>
      <c r="B40" s="99">
        <v>0.68117985615359156</v>
      </c>
      <c r="C40" s="99">
        <v>0.79670743175551095</v>
      </c>
      <c r="D40" s="99">
        <v>0.82037246829877231</v>
      </c>
      <c r="E40" s="99">
        <v>0.85084426339311947</v>
      </c>
      <c r="F40" s="99">
        <v>0.85885037233052708</v>
      </c>
      <c r="G40" s="99">
        <v>0.84876155605009451</v>
      </c>
      <c r="H40" s="99">
        <v>0.82212072126540647</v>
      </c>
      <c r="I40" s="99">
        <v>0.7819210205349999</v>
      </c>
      <c r="J40" s="99">
        <v>0.72325495731154987</v>
      </c>
      <c r="K40" s="99">
        <v>0.6319290932243613</v>
      </c>
      <c r="L40" s="99">
        <v>0.51046569398840047</v>
      </c>
      <c r="M40" s="99">
        <v>0.3489193730045726</v>
      </c>
      <c r="N40" s="99">
        <v>0.13406276609608153</v>
      </c>
      <c r="O40" s="99">
        <v>0</v>
      </c>
      <c r="U40" s="24"/>
      <c r="V40" s="24"/>
      <c r="W40" s="24"/>
      <c r="X40" s="24"/>
      <c r="Y40" s="24"/>
      <c r="Z40" s="24"/>
      <c r="AA40" s="24"/>
      <c r="AB40" s="24"/>
      <c r="AC40" s="24"/>
      <c r="AD40" s="24"/>
    </row>
    <row r="41" spans="1:30" x14ac:dyDescent="0.15">
      <c r="A41" s="116" t="s">
        <v>470</v>
      </c>
      <c r="B41" s="99">
        <v>0</v>
      </c>
      <c r="C41" s="99">
        <v>0</v>
      </c>
      <c r="D41" s="99">
        <v>0.05</v>
      </c>
      <c r="E41" s="99">
        <v>6.6500000000000004E-2</v>
      </c>
      <c r="F41" s="99">
        <v>8.844500000000001E-2</v>
      </c>
      <c r="G41" s="99">
        <v>0.11763185000000002</v>
      </c>
      <c r="H41" s="99">
        <v>0.15645036050000005</v>
      </c>
      <c r="I41" s="99">
        <v>0.20807897946500009</v>
      </c>
      <c r="J41" s="99">
        <v>0.24907053841960511</v>
      </c>
      <c r="K41" s="99">
        <v>0.32206204342868383</v>
      </c>
      <c r="L41" s="99">
        <v>0.41304457069728706</v>
      </c>
      <c r="M41" s="99">
        <v>0.52391644203538301</v>
      </c>
      <c r="N41" s="99">
        <v>0.65452677640784462</v>
      </c>
      <c r="O41" s="99">
        <v>0.69482421875</v>
      </c>
      <c r="U41" s="24"/>
      <c r="V41" s="24"/>
      <c r="W41" s="24"/>
      <c r="X41" s="24"/>
      <c r="Y41" s="24"/>
      <c r="Z41" s="24"/>
      <c r="AA41" s="24"/>
      <c r="AB41" s="24"/>
      <c r="AC41" s="24"/>
      <c r="AD41" s="24"/>
    </row>
    <row r="42" spans="1:30" x14ac:dyDescent="0.15">
      <c r="A42" s="116" t="s">
        <v>475</v>
      </c>
      <c r="B42" s="99">
        <v>0</v>
      </c>
      <c r="C42" s="99">
        <v>0</v>
      </c>
      <c r="D42" s="99">
        <v>0</v>
      </c>
      <c r="E42" s="99">
        <v>0</v>
      </c>
      <c r="F42" s="99">
        <v>0</v>
      </c>
      <c r="G42" s="99">
        <v>0</v>
      </c>
      <c r="H42" s="99">
        <v>0</v>
      </c>
      <c r="I42" s="99">
        <v>0</v>
      </c>
      <c r="J42" s="99">
        <v>2.7674504268845015E-2</v>
      </c>
      <c r="K42" s="99">
        <v>4.6008863346954837E-2</v>
      </c>
      <c r="L42" s="99">
        <v>7.6489735314312413E-2</v>
      </c>
      <c r="M42" s="99">
        <v>0.12716418496004439</v>
      </c>
      <c r="N42" s="99">
        <v>0.21141045749607384</v>
      </c>
      <c r="O42" s="99">
        <v>0.30517578125</v>
      </c>
      <c r="U42" s="24"/>
      <c r="V42" s="24"/>
      <c r="W42" s="24"/>
      <c r="X42" s="24"/>
      <c r="Y42" s="24"/>
      <c r="Z42" s="24"/>
      <c r="AA42" s="24"/>
      <c r="AB42" s="24"/>
      <c r="AC42" s="24"/>
      <c r="AD42" s="24"/>
    </row>
    <row r="43" spans="1:30" x14ac:dyDescent="0.15">
      <c r="A43" s="46"/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  <c r="M43" s="99"/>
      <c r="N43" s="99"/>
      <c r="O43" s="99"/>
      <c r="U43" s="24"/>
      <c r="V43" s="24"/>
      <c r="W43" s="24"/>
      <c r="X43" s="24"/>
      <c r="Y43" s="24"/>
      <c r="Z43" s="24"/>
      <c r="AA43" s="24"/>
      <c r="AB43" s="24"/>
      <c r="AC43" s="24"/>
      <c r="AD43" s="24"/>
    </row>
    <row r="44" spans="1:30" x14ac:dyDescent="0.15">
      <c r="A44" s="46" t="s">
        <v>386</v>
      </c>
      <c r="F44" s="4"/>
      <c r="G44" s="4"/>
      <c r="H44" s="4"/>
      <c r="I44" s="4"/>
      <c r="J44" s="4"/>
      <c r="K44" s="4"/>
      <c r="L44" s="4"/>
      <c r="M44" s="4"/>
      <c r="N44" s="4"/>
      <c r="O44" s="4"/>
      <c r="U44" s="24"/>
      <c r="V44" s="24"/>
      <c r="W44" s="24"/>
      <c r="X44" s="24"/>
      <c r="Y44" s="24"/>
      <c r="Z44" s="24"/>
      <c r="AA44" s="24"/>
      <c r="AB44" s="24"/>
      <c r="AC44" s="24"/>
      <c r="AD44" s="24"/>
    </row>
    <row r="45" spans="1:30" x14ac:dyDescent="0.15">
      <c r="A45" s="116" t="s">
        <v>373</v>
      </c>
      <c r="B45" s="99">
        <f>(B38*2)/((B$38*2)+(B$39*10)+(B$40*100)+(B$41*500)+(B$42*400))</f>
        <v>0</v>
      </c>
      <c r="C45" s="99">
        <f t="shared" ref="C45:O45" si="28">(C38*2)/((C$38*2)+(C$39*10)+(C$40*100)+(C$41*500)+(C$42*400))</f>
        <v>0</v>
      </c>
      <c r="D45" s="99">
        <f t="shared" si="28"/>
        <v>0</v>
      </c>
      <c r="E45" s="99">
        <f t="shared" si="28"/>
        <v>0</v>
      </c>
      <c r="F45" s="99">
        <f t="shared" si="28"/>
        <v>0</v>
      </c>
      <c r="G45" s="99">
        <f t="shared" si="28"/>
        <v>0</v>
      </c>
      <c r="H45" s="99">
        <f t="shared" si="28"/>
        <v>0</v>
      </c>
      <c r="I45" s="99">
        <f t="shared" si="28"/>
        <v>0</v>
      </c>
      <c r="J45" s="99">
        <f t="shared" si="28"/>
        <v>0</v>
      </c>
      <c r="K45" s="99">
        <f t="shared" si="28"/>
        <v>0</v>
      </c>
      <c r="L45" s="99">
        <f t="shared" si="28"/>
        <v>0</v>
      </c>
      <c r="M45" s="99">
        <f t="shared" si="28"/>
        <v>0</v>
      </c>
      <c r="N45" s="99">
        <f t="shared" si="28"/>
        <v>0</v>
      </c>
      <c r="O45" s="99">
        <f t="shared" si="28"/>
        <v>0</v>
      </c>
      <c r="U45" s="24"/>
      <c r="V45" s="24"/>
      <c r="W45" s="24"/>
      <c r="X45" s="24"/>
      <c r="Y45" s="24"/>
      <c r="Z45" s="24"/>
      <c r="AA45" s="24"/>
      <c r="AB45" s="24"/>
      <c r="AC45" s="24"/>
      <c r="AD45" s="24"/>
    </row>
    <row r="46" spans="1:30" x14ac:dyDescent="0.15">
      <c r="A46" s="116" t="s">
        <v>374</v>
      </c>
      <c r="B46" s="99">
        <f>(B39*10)/((B$38*2)+(B$39*10)+(B$40*100)+(B$41*500)+(B$42*400))</f>
        <v>4.4711427860496457E-2</v>
      </c>
      <c r="C46" s="99">
        <f t="shared" ref="C46:O46" si="29">(C39*10)/((C$38*2)+(C$39*10)+(C$40*100)+(C$41*500)+(C$42*400))</f>
        <v>2.488169394177624E-2</v>
      </c>
      <c r="D46" s="99">
        <f t="shared" si="29"/>
        <v>1.1965597456110172E-2</v>
      </c>
      <c r="E46" s="99">
        <f t="shared" si="29"/>
        <v>6.9364765241651943E-3</v>
      </c>
      <c r="F46" s="99">
        <f t="shared" si="29"/>
        <v>4.0345080340490648E-3</v>
      </c>
      <c r="G46" s="99">
        <f t="shared" si="29"/>
        <v>2.3333351678951311E-3</v>
      </c>
      <c r="H46" s="99">
        <f t="shared" si="29"/>
        <v>1.3338756682106717E-3</v>
      </c>
      <c r="I46" s="99">
        <f t="shared" si="29"/>
        <v>5.4845130797392787E-4</v>
      </c>
      <c r="J46" s="99">
        <f t="shared" si="29"/>
        <v>0</v>
      </c>
      <c r="K46" s="99">
        <f t="shared" si="29"/>
        <v>0</v>
      </c>
      <c r="L46" s="99">
        <f t="shared" si="29"/>
        <v>0</v>
      </c>
      <c r="M46" s="99">
        <f t="shared" si="29"/>
        <v>0</v>
      </c>
      <c r="N46" s="99">
        <f t="shared" si="29"/>
        <v>0</v>
      </c>
      <c r="O46" s="99">
        <f t="shared" si="29"/>
        <v>0</v>
      </c>
      <c r="U46" s="24"/>
      <c r="V46" s="24"/>
      <c r="W46" s="24"/>
      <c r="X46" s="24"/>
      <c r="Y46" s="24"/>
      <c r="Z46" s="24"/>
      <c r="AA46" s="24"/>
      <c r="AB46" s="24"/>
      <c r="AC46" s="24"/>
      <c r="AD46" s="24"/>
    </row>
    <row r="47" spans="1:30" x14ac:dyDescent="0.15">
      <c r="A47" s="116" t="s">
        <v>375</v>
      </c>
      <c r="B47" s="99">
        <f>(B40*100)/((B$38*2)+(B$39*10)+(B$40*100)+(B$41*500)+(B$42*400))</f>
        <v>0.95528857213950369</v>
      </c>
      <c r="C47" s="99">
        <f t="shared" ref="C47:O47" si="30">(C40*100)/((C$38*2)+(C$39*10)+(C$40*100)+(C$41*500)+(C$42*400))</f>
        <v>0.97511830605822369</v>
      </c>
      <c r="D47" s="99">
        <f t="shared" si="30"/>
        <v>0.75726557398034988</v>
      </c>
      <c r="E47" s="99">
        <f t="shared" si="30"/>
        <v>0.71402923753700043</v>
      </c>
      <c r="F47" s="99">
        <f t="shared" si="30"/>
        <v>0.65744487352114001</v>
      </c>
      <c r="G47" s="99">
        <f t="shared" si="30"/>
        <v>0.58930256093228606</v>
      </c>
      <c r="H47" s="99">
        <f t="shared" si="30"/>
        <v>0.51174157016355748</v>
      </c>
      <c r="I47" s="99">
        <f t="shared" si="30"/>
        <v>0.42884560644472919</v>
      </c>
      <c r="J47" s="99">
        <f t="shared" si="30"/>
        <v>0.3478348416826107</v>
      </c>
      <c r="K47" s="99">
        <f t="shared" si="30"/>
        <v>0.26045240327447761</v>
      </c>
      <c r="L47" s="99">
        <f t="shared" si="30"/>
        <v>0.17714369852122461</v>
      </c>
      <c r="M47" s="99">
        <f t="shared" si="30"/>
        <v>0.1003461276682277</v>
      </c>
      <c r="N47" s="99">
        <f t="shared" si="30"/>
        <v>3.1526833243849528E-2</v>
      </c>
      <c r="O47" s="99">
        <f t="shared" si="30"/>
        <v>0</v>
      </c>
      <c r="U47" s="24"/>
      <c r="V47" s="24"/>
      <c r="W47" s="24"/>
      <c r="X47" s="24"/>
      <c r="Y47" s="24"/>
      <c r="Z47" s="24"/>
      <c r="AA47" s="24"/>
      <c r="AB47" s="24"/>
      <c r="AC47" s="24"/>
      <c r="AD47" s="24"/>
    </row>
    <row r="48" spans="1:30" x14ac:dyDescent="0.15">
      <c r="A48" s="116" t="s">
        <v>470</v>
      </c>
      <c r="B48" s="99">
        <f>(B41*500)/((B$38*2)+(B$39*10)+(B$40*100)+(B$41*500)+(B$42*400))</f>
        <v>0</v>
      </c>
      <c r="C48" s="99">
        <f t="shared" ref="C48:O48" si="31">(C41*500)/((C$38*2)+(C$39*10)+(C$40*100)+(C$41*500)+(C$42*400))</f>
        <v>0</v>
      </c>
      <c r="D48" s="99">
        <f t="shared" si="31"/>
        <v>0.23076882856353992</v>
      </c>
      <c r="E48" s="99">
        <f t="shared" si="31"/>
        <v>0.27903428593883445</v>
      </c>
      <c r="F48" s="99">
        <f t="shared" si="31"/>
        <v>0.33852061844481091</v>
      </c>
      <c r="G48" s="99">
        <f t="shared" si="31"/>
        <v>0.40836410389981892</v>
      </c>
      <c r="H48" s="99">
        <f t="shared" si="31"/>
        <v>0.48692455416823177</v>
      </c>
      <c r="I48" s="99">
        <f t="shared" si="31"/>
        <v>0.57060594224729688</v>
      </c>
      <c r="J48" s="99">
        <f t="shared" si="31"/>
        <v>0.5989271862098472</v>
      </c>
      <c r="K48" s="99">
        <f t="shared" si="31"/>
        <v>0.66369656116393039</v>
      </c>
      <c r="L48" s="99">
        <f t="shared" si="31"/>
        <v>0.71668129483635279</v>
      </c>
      <c r="M48" s="99">
        <f t="shared" si="31"/>
        <v>0.75336868983880123</v>
      </c>
      <c r="N48" s="99">
        <f t="shared" si="31"/>
        <v>0.76960804011217709</v>
      </c>
      <c r="O48" s="99">
        <f t="shared" si="31"/>
        <v>0.73998959958398336</v>
      </c>
      <c r="U48" s="24"/>
      <c r="V48" s="24"/>
      <c r="W48" s="24"/>
      <c r="X48" s="24"/>
      <c r="Y48" s="24"/>
      <c r="Z48" s="24"/>
      <c r="AA48" s="24"/>
      <c r="AB48" s="24"/>
      <c r="AC48" s="24"/>
      <c r="AD48" s="24"/>
    </row>
    <row r="49" spans="1:30" x14ac:dyDescent="0.15">
      <c r="A49" s="116" t="s">
        <v>475</v>
      </c>
      <c r="B49" s="99">
        <f>(B42*400)/((B$38*2)+(B$39*10)+(B$40*100)+(B$41*500)+(B$42*400))</f>
        <v>0</v>
      </c>
      <c r="C49" s="99">
        <f t="shared" ref="C49:O49" si="32">(C42*400)/((C$38*2)+(C$39*10)+(C$40*100)+(C$41*500)+(C$42*400))</f>
        <v>0</v>
      </c>
      <c r="D49" s="99">
        <f t="shared" si="32"/>
        <v>0</v>
      </c>
      <c r="E49" s="99">
        <f t="shared" si="32"/>
        <v>0</v>
      </c>
      <c r="F49" s="99">
        <f t="shared" si="32"/>
        <v>0</v>
      </c>
      <c r="G49" s="99">
        <f t="shared" si="32"/>
        <v>0</v>
      </c>
      <c r="H49" s="99">
        <f t="shared" si="32"/>
        <v>0</v>
      </c>
      <c r="I49" s="99">
        <f t="shared" si="32"/>
        <v>0</v>
      </c>
      <c r="J49" s="99">
        <f t="shared" si="32"/>
        <v>5.3237972107541977E-2</v>
      </c>
      <c r="K49" s="99">
        <f t="shared" si="32"/>
        <v>7.5851035561592062E-2</v>
      </c>
      <c r="L49" s="99">
        <f t="shared" si="32"/>
        <v>0.10617500664242263</v>
      </c>
      <c r="M49" s="99">
        <f t="shared" si="32"/>
        <v>0.14628518249297107</v>
      </c>
      <c r="N49" s="99">
        <f t="shared" si="32"/>
        <v>0.19886512664397341</v>
      </c>
      <c r="O49" s="99">
        <f t="shared" si="32"/>
        <v>0.26001040041601664</v>
      </c>
      <c r="U49" s="24"/>
      <c r="V49" s="24"/>
      <c r="W49" s="24"/>
      <c r="X49" s="24"/>
      <c r="Y49" s="24"/>
      <c r="Z49" s="24"/>
      <c r="AA49" s="24"/>
      <c r="AB49" s="24"/>
      <c r="AC49" s="24"/>
      <c r="AD49" s="24"/>
    </row>
    <row r="50" spans="1:30" x14ac:dyDescent="0.15">
      <c r="A50" s="46"/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  <c r="M50" s="99"/>
      <c r="N50" s="99"/>
      <c r="O50" s="99"/>
      <c r="U50" s="24"/>
      <c r="V50" s="24"/>
      <c r="W50" s="24"/>
      <c r="X50" s="24"/>
      <c r="Y50" s="24"/>
      <c r="Z50" s="24"/>
      <c r="AA50" s="24"/>
      <c r="AB50" s="24"/>
      <c r="AC50" s="24"/>
      <c r="AD50" s="24"/>
    </row>
    <row r="51" spans="1:30" x14ac:dyDescent="0.15">
      <c r="A51" s="46" t="s">
        <v>468</v>
      </c>
      <c r="B51" s="4">
        <f>(B27*20*B45)+(B27*B46*10)+(B28*B47)+(B28*0.8*B48)+(B29/4*B49)</f>
        <v>29830.959503655253</v>
      </c>
      <c r="C51" s="4">
        <f>(C27*20*C45)+(C27*C46*10)+(C28*C47)+(C28*0.8*C48)+(C29/4*C49)</f>
        <v>27481.673843883895</v>
      </c>
      <c r="D51" s="4">
        <f t="shared" ref="D51:O51" si="33">(D27*20*D45)+(D27*D46*10)+(D28*D47)+(D28*0.8*D48)+(D29/4*D49)</f>
        <v>21849.932681627466</v>
      </c>
      <c r="E51" s="4">
        <f t="shared" si="33"/>
        <v>18413.735558282398</v>
      </c>
      <c r="F51" s="4">
        <f t="shared" si="33"/>
        <v>15243.556761415077</v>
      </c>
      <c r="G51" s="4">
        <f t="shared" si="33"/>
        <v>14737.568235710589</v>
      </c>
      <c r="H51" s="4">
        <f t="shared" si="33"/>
        <v>14024.305802189163</v>
      </c>
      <c r="I51" s="4">
        <f t="shared" si="33"/>
        <v>12460.029075917779</v>
      </c>
      <c r="J51" s="4">
        <f t="shared" si="33"/>
        <v>10042.118822681934</v>
      </c>
      <c r="K51" s="4">
        <f t="shared" si="33"/>
        <v>8098.5831236299609</v>
      </c>
      <c r="L51" s="4">
        <f t="shared" si="33"/>
        <v>6564.232494300506</v>
      </c>
      <c r="M51" s="4">
        <f t="shared" si="33"/>
        <v>5483.0287157766506</v>
      </c>
      <c r="N51" s="4">
        <f t="shared" si="33"/>
        <v>4604.2009234662792</v>
      </c>
      <c r="O51" s="4">
        <f t="shared" si="33"/>
        <v>3893.8790648258919</v>
      </c>
      <c r="Q51" s="81">
        <f>C51/B51-1</f>
        <v>-7.8753271730448215E-2</v>
      </c>
      <c r="R51" s="81">
        <f>D51/C51-1</f>
        <v>-0.20492715233609338</v>
      </c>
      <c r="S51" s="81">
        <f>E51/D51-1</f>
        <v>-0.15726351075829159</v>
      </c>
      <c r="T51" s="81">
        <f>F51/E51-1</f>
        <v>-0.17216380602584425</v>
      </c>
      <c r="U51" s="81">
        <f>G51/F51-1</f>
        <v>-3.3193599999263967E-2</v>
      </c>
      <c r="V51" s="24">
        <f t="shared" ref="V51:AC51" si="34">H51/G51-1</f>
        <v>-4.8397566146165194E-2</v>
      </c>
      <c r="W51" s="24">
        <f t="shared" si="34"/>
        <v>-0.11154040337791293</v>
      </c>
      <c r="X51" s="24">
        <f t="shared" si="34"/>
        <v>-0.19405333956315396</v>
      </c>
      <c r="Y51" s="24">
        <f t="shared" si="34"/>
        <v>-0.19353840891248442</v>
      </c>
      <c r="Z51" s="24">
        <f t="shared" si="34"/>
        <v>-0.18945914438447176</v>
      </c>
      <c r="AA51" s="24">
        <f t="shared" si="34"/>
        <v>-0.16471137782865353</v>
      </c>
      <c r="AB51" s="24">
        <f t="shared" si="34"/>
        <v>-0.1602814498821914</v>
      </c>
      <c r="AC51" s="24">
        <f t="shared" si="34"/>
        <v>-0.15427690286496454</v>
      </c>
      <c r="AD51" s="24">
        <f>(O51/H51)^(1/($O$3-$H$3))-1</f>
        <v>-0.16727777650616771</v>
      </c>
    </row>
    <row r="52" spans="1:30" x14ac:dyDescent="0.15">
      <c r="A52" s="46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U52" s="24"/>
      <c r="V52" s="24"/>
      <c r="W52" s="24"/>
      <c r="X52" s="24"/>
      <c r="Y52" s="24"/>
      <c r="Z52" s="24"/>
      <c r="AA52" s="24"/>
      <c r="AB52" s="24"/>
      <c r="AC52" s="24"/>
      <c r="AD52" s="24"/>
    </row>
    <row r="53" spans="1:30" x14ac:dyDescent="0.15">
      <c r="A53" s="98" t="s">
        <v>387</v>
      </c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U53" s="24"/>
      <c r="V53" s="24"/>
      <c r="W53" s="24"/>
      <c r="X53" s="24"/>
      <c r="Y53" s="24"/>
      <c r="Z53" s="24"/>
      <c r="AA53" s="24"/>
      <c r="AB53" s="24"/>
      <c r="AC53" s="24"/>
      <c r="AD53" s="24"/>
    </row>
    <row r="54" spans="1:30" x14ac:dyDescent="0.15">
      <c r="A54" s="116" t="s">
        <v>373</v>
      </c>
      <c r="B54" s="99">
        <v>0</v>
      </c>
      <c r="C54" s="99">
        <v>0</v>
      </c>
      <c r="D54" s="99">
        <v>0</v>
      </c>
      <c r="E54" s="99">
        <v>0</v>
      </c>
      <c r="F54" s="99">
        <v>0</v>
      </c>
      <c r="G54" s="99">
        <v>0</v>
      </c>
      <c r="H54" s="99">
        <v>0</v>
      </c>
      <c r="I54" s="99">
        <v>0</v>
      </c>
      <c r="J54" s="99">
        <v>0</v>
      </c>
      <c r="K54" s="99">
        <v>0</v>
      </c>
      <c r="L54" s="99">
        <v>0</v>
      </c>
      <c r="M54" s="99">
        <v>0</v>
      </c>
      <c r="N54" s="99">
        <v>0</v>
      </c>
      <c r="O54" s="99">
        <v>0</v>
      </c>
      <c r="U54" s="24"/>
      <c r="V54" s="24"/>
      <c r="W54" s="24"/>
      <c r="X54" s="24"/>
      <c r="Y54" s="24"/>
      <c r="Z54" s="24"/>
      <c r="AA54" s="24"/>
      <c r="AB54" s="24"/>
      <c r="AC54" s="24"/>
      <c r="AD54" s="24"/>
    </row>
    <row r="55" spans="1:30" x14ac:dyDescent="0.15">
      <c r="A55" s="116" t="s">
        <v>374</v>
      </c>
      <c r="B55" s="99">
        <v>0.05</v>
      </c>
      <c r="C55" s="99">
        <v>0</v>
      </c>
      <c r="D55" s="99">
        <v>0</v>
      </c>
      <c r="E55" s="99">
        <v>0</v>
      </c>
      <c r="F55" s="99">
        <v>0</v>
      </c>
      <c r="G55" s="99">
        <v>0</v>
      </c>
      <c r="H55" s="99">
        <v>0</v>
      </c>
      <c r="I55" s="99">
        <v>0</v>
      </c>
      <c r="J55" s="99">
        <v>0</v>
      </c>
      <c r="K55" s="99">
        <v>0</v>
      </c>
      <c r="L55" s="99">
        <v>0</v>
      </c>
      <c r="M55" s="99">
        <v>0</v>
      </c>
      <c r="N55" s="99">
        <v>0</v>
      </c>
      <c r="O55" s="99">
        <v>0</v>
      </c>
      <c r="U55" s="24"/>
      <c r="V55" s="24"/>
      <c r="W55" s="24"/>
      <c r="X55" s="24"/>
      <c r="Y55" s="24"/>
      <c r="Z55" s="24"/>
      <c r="AA55" s="24"/>
      <c r="AB55" s="24"/>
      <c r="AC55" s="24"/>
      <c r="AD55" s="24"/>
    </row>
    <row r="56" spans="1:30" x14ac:dyDescent="0.15">
      <c r="A56" s="116" t="s">
        <v>375</v>
      </c>
      <c r="B56" s="99">
        <v>0.95</v>
      </c>
      <c r="C56" s="99">
        <v>1</v>
      </c>
      <c r="D56" s="99">
        <v>1</v>
      </c>
      <c r="E56" s="99">
        <v>1</v>
      </c>
      <c r="F56" s="99">
        <v>1</v>
      </c>
      <c r="G56" s="99">
        <v>0.9</v>
      </c>
      <c r="H56" s="99">
        <v>0.86699999999999999</v>
      </c>
      <c r="I56" s="99">
        <v>0.82311000000000001</v>
      </c>
      <c r="J56" s="99">
        <v>0.76473629999999992</v>
      </c>
      <c r="K56" s="99">
        <v>0.6870992789999999</v>
      </c>
      <c r="L56" s="99">
        <v>0.58384204106999982</v>
      </c>
      <c r="M56" s="99">
        <v>0.44650991462309975</v>
      </c>
      <c r="N56" s="99">
        <v>0.26385818644872261</v>
      </c>
      <c r="O56" s="99">
        <v>2.0931387976801052E-2</v>
      </c>
      <c r="U56" s="24"/>
      <c r="V56" s="24"/>
      <c r="W56" s="24"/>
      <c r="X56" s="24"/>
      <c r="Y56" s="24"/>
      <c r="Z56" s="24"/>
      <c r="AA56" s="24"/>
      <c r="AB56" s="24"/>
      <c r="AC56" s="24"/>
      <c r="AD56" s="24"/>
    </row>
    <row r="57" spans="1:30" x14ac:dyDescent="0.15">
      <c r="A57" s="116" t="s">
        <v>470</v>
      </c>
      <c r="B57" s="99">
        <v>0</v>
      </c>
      <c r="C57" s="99">
        <v>0</v>
      </c>
      <c r="D57" s="99">
        <v>0</v>
      </c>
      <c r="E57" s="99">
        <v>0</v>
      </c>
      <c r="F57" s="99">
        <v>0</v>
      </c>
      <c r="G57" s="99">
        <v>0.1</v>
      </c>
      <c r="H57" s="99">
        <v>0.13300000000000001</v>
      </c>
      <c r="I57" s="99">
        <v>0.17689000000000002</v>
      </c>
      <c r="J57" s="99">
        <v>0</v>
      </c>
      <c r="K57" s="99">
        <v>0</v>
      </c>
      <c r="L57" s="99">
        <v>0</v>
      </c>
      <c r="M57" s="99">
        <v>0</v>
      </c>
      <c r="N57" s="99">
        <v>0</v>
      </c>
      <c r="O57" s="99">
        <v>0</v>
      </c>
      <c r="U57" s="24"/>
      <c r="V57" s="24"/>
      <c r="W57" s="24"/>
      <c r="X57" s="24"/>
      <c r="Y57" s="24"/>
      <c r="Z57" s="24"/>
      <c r="AA57" s="24"/>
      <c r="AB57" s="24"/>
      <c r="AC57" s="24"/>
      <c r="AD57" s="24"/>
    </row>
    <row r="58" spans="1:30" x14ac:dyDescent="0.15">
      <c r="A58" s="116" t="s">
        <v>475</v>
      </c>
      <c r="B58" s="99">
        <v>0</v>
      </c>
      <c r="C58" s="99">
        <v>0</v>
      </c>
      <c r="D58" s="99">
        <v>0</v>
      </c>
      <c r="E58" s="99">
        <v>0</v>
      </c>
      <c r="F58" s="99">
        <v>0</v>
      </c>
      <c r="G58" s="99">
        <v>0</v>
      </c>
      <c r="H58" s="99">
        <v>0</v>
      </c>
      <c r="I58" s="99">
        <v>0</v>
      </c>
      <c r="J58" s="99">
        <v>0.23526370000000005</v>
      </c>
      <c r="K58" s="99">
        <v>0.3129007210000001</v>
      </c>
      <c r="L58" s="99">
        <v>0.41615795893000018</v>
      </c>
      <c r="M58" s="99">
        <v>0.55349008537690025</v>
      </c>
      <c r="N58" s="99">
        <v>0.73614181355127739</v>
      </c>
      <c r="O58" s="99">
        <v>0.97906861202319895</v>
      </c>
      <c r="U58" s="24"/>
      <c r="V58" s="24"/>
      <c r="W58" s="24"/>
      <c r="X58" s="24"/>
      <c r="Y58" s="24"/>
      <c r="Z58" s="24"/>
      <c r="AA58" s="24"/>
      <c r="AB58" s="24"/>
      <c r="AC58" s="24"/>
      <c r="AD58" s="24"/>
    </row>
    <row r="59" spans="1:30" x14ac:dyDescent="0.15">
      <c r="A59" s="46"/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  <c r="M59" s="99"/>
      <c r="N59" s="99"/>
      <c r="O59" s="99"/>
      <c r="U59" s="24"/>
      <c r="V59" s="24"/>
      <c r="W59" s="24"/>
      <c r="X59" s="24"/>
      <c r="Y59" s="24"/>
      <c r="Z59" s="24"/>
      <c r="AA59" s="24"/>
      <c r="AB59" s="24"/>
      <c r="AC59" s="24"/>
      <c r="AD59" s="24"/>
    </row>
    <row r="60" spans="1:30" x14ac:dyDescent="0.15">
      <c r="A60" s="98" t="s">
        <v>385</v>
      </c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U60" s="24"/>
      <c r="V60" s="24"/>
      <c r="W60" s="24"/>
      <c r="X60" s="24"/>
      <c r="Y60" s="24"/>
      <c r="Z60" s="24"/>
      <c r="AA60" s="24"/>
      <c r="AB60" s="24"/>
      <c r="AC60" s="24"/>
      <c r="AD60" s="24"/>
    </row>
    <row r="61" spans="1:30" x14ac:dyDescent="0.15">
      <c r="A61" s="116" t="s">
        <v>373</v>
      </c>
      <c r="B61" s="99">
        <f>(B54*2)/((B$54*2)+(B$55*10)+(B$56*100)+(B$57*500)+(B$58*400))</f>
        <v>0</v>
      </c>
      <c r="C61" s="99">
        <f t="shared" ref="C61:O61" si="35">(C54*2)/((C$54*2)+(C$55*10)+(C$56*100)+(C$57*500)+(C$58*400))</f>
        <v>0</v>
      </c>
      <c r="D61" s="99">
        <f t="shared" si="35"/>
        <v>0</v>
      </c>
      <c r="E61" s="99">
        <f t="shared" si="35"/>
        <v>0</v>
      </c>
      <c r="F61" s="99">
        <f t="shared" si="35"/>
        <v>0</v>
      </c>
      <c r="G61" s="99">
        <f t="shared" si="35"/>
        <v>0</v>
      </c>
      <c r="H61" s="99">
        <f t="shared" si="35"/>
        <v>0</v>
      </c>
      <c r="I61" s="99">
        <f t="shared" si="35"/>
        <v>0</v>
      </c>
      <c r="J61" s="99">
        <f t="shared" si="35"/>
        <v>0</v>
      </c>
      <c r="K61" s="99">
        <f t="shared" si="35"/>
        <v>0</v>
      </c>
      <c r="L61" s="99">
        <f t="shared" si="35"/>
        <v>0</v>
      </c>
      <c r="M61" s="99">
        <f t="shared" si="35"/>
        <v>0</v>
      </c>
      <c r="N61" s="99">
        <f t="shared" si="35"/>
        <v>0</v>
      </c>
      <c r="O61" s="99">
        <f t="shared" si="35"/>
        <v>0</v>
      </c>
      <c r="U61" s="24"/>
      <c r="V61" s="24"/>
      <c r="W61" s="24"/>
      <c r="X61" s="24"/>
      <c r="Y61" s="24"/>
      <c r="Z61" s="24"/>
      <c r="AA61" s="24"/>
      <c r="AB61" s="24"/>
      <c r="AC61" s="24"/>
      <c r="AD61" s="24"/>
    </row>
    <row r="62" spans="1:30" x14ac:dyDescent="0.15">
      <c r="A62" s="116" t="s">
        <v>374</v>
      </c>
      <c r="B62" s="99">
        <f>(B55*10)/((B$54*2)+(B$55*10)+(B$56*100)+(B$57*500)+(B$58*400))</f>
        <v>5.235602094240838E-3</v>
      </c>
      <c r="C62" s="99">
        <f t="shared" ref="C62:O62" si="36">(C55*10)/((C$54*2)+(C$55*10)+(C$56*100)+(C$57*500)+(C$58*400))</f>
        <v>0</v>
      </c>
      <c r="D62" s="99">
        <f t="shared" si="36"/>
        <v>0</v>
      </c>
      <c r="E62" s="99">
        <f t="shared" si="36"/>
        <v>0</v>
      </c>
      <c r="F62" s="99">
        <f t="shared" si="36"/>
        <v>0</v>
      </c>
      <c r="G62" s="99">
        <f t="shared" si="36"/>
        <v>0</v>
      </c>
      <c r="H62" s="99">
        <f t="shared" si="36"/>
        <v>0</v>
      </c>
      <c r="I62" s="99">
        <f t="shared" si="36"/>
        <v>0</v>
      </c>
      <c r="J62" s="99">
        <f t="shared" si="36"/>
        <v>0</v>
      </c>
      <c r="K62" s="99">
        <f t="shared" si="36"/>
        <v>0</v>
      </c>
      <c r="L62" s="99">
        <f t="shared" si="36"/>
        <v>0</v>
      </c>
      <c r="M62" s="99">
        <f t="shared" si="36"/>
        <v>0</v>
      </c>
      <c r="N62" s="99">
        <f t="shared" si="36"/>
        <v>0</v>
      </c>
      <c r="O62" s="99">
        <f t="shared" si="36"/>
        <v>0</v>
      </c>
      <c r="U62" s="24"/>
      <c r="V62" s="24"/>
      <c r="W62" s="24"/>
      <c r="X62" s="24"/>
      <c r="Y62" s="24"/>
      <c r="Z62" s="24"/>
      <c r="AA62" s="24"/>
      <c r="AB62" s="24"/>
      <c r="AC62" s="24"/>
      <c r="AD62" s="24"/>
    </row>
    <row r="63" spans="1:30" x14ac:dyDescent="0.15">
      <c r="A63" s="116" t="s">
        <v>375</v>
      </c>
      <c r="B63" s="99">
        <f>(B56*100)/((B$54*2)+(B$55*10)+(B$56*100)+(B$57*500)+(B$58*400))</f>
        <v>0.99476439790575921</v>
      </c>
      <c r="C63" s="99">
        <f t="shared" ref="C63:O63" si="37">(C56*100)/((C$54*2)+(C$55*10)+(C$56*100)+(C$57*500)+(C$58*400))</f>
        <v>1</v>
      </c>
      <c r="D63" s="99">
        <f t="shared" si="37"/>
        <v>1</v>
      </c>
      <c r="E63" s="99">
        <f t="shared" si="37"/>
        <v>1</v>
      </c>
      <c r="F63" s="99">
        <f t="shared" si="37"/>
        <v>1</v>
      </c>
      <c r="G63" s="99">
        <f t="shared" si="37"/>
        <v>0.6428571428571429</v>
      </c>
      <c r="H63" s="99">
        <f t="shared" si="37"/>
        <v>0.56592689295039167</v>
      </c>
      <c r="I63" s="99">
        <f t="shared" si="37"/>
        <v>0.48203869849375713</v>
      </c>
      <c r="J63" s="99">
        <f t="shared" si="37"/>
        <v>0.44831767500721503</v>
      </c>
      <c r="K63" s="99">
        <f t="shared" si="37"/>
        <v>0.35441198349764252</v>
      </c>
      <c r="L63" s="99">
        <f t="shared" si="37"/>
        <v>0.25966147398764222</v>
      </c>
      <c r="M63" s="99">
        <f t="shared" si="37"/>
        <v>0.16783119961374379</v>
      </c>
      <c r="N63" s="99">
        <f t="shared" si="37"/>
        <v>8.2239151674022376E-2</v>
      </c>
      <c r="O63" s="99">
        <f t="shared" si="37"/>
        <v>5.3163052297251177E-3</v>
      </c>
      <c r="U63" s="24"/>
      <c r="V63" s="24"/>
      <c r="W63" s="24"/>
      <c r="X63" s="24"/>
      <c r="Y63" s="24"/>
      <c r="Z63" s="24"/>
      <c r="AA63" s="24"/>
      <c r="AB63" s="24"/>
      <c r="AC63" s="24"/>
      <c r="AD63" s="24"/>
    </row>
    <row r="64" spans="1:30" x14ac:dyDescent="0.15">
      <c r="A64" s="116" t="s">
        <v>470</v>
      </c>
      <c r="B64" s="99">
        <f>(B57*500)/((B$54*2)+(B$55*10)+(B$56*100)+(B$57*500)+(B$58*400))</f>
        <v>0</v>
      </c>
      <c r="C64" s="99">
        <f t="shared" ref="C64:O64" si="38">(C57*500)/((C$54*2)+(C$55*10)+(C$56*100)+(C$57*500)+(C$58*400))</f>
        <v>0</v>
      </c>
      <c r="D64" s="99">
        <f t="shared" si="38"/>
        <v>0</v>
      </c>
      <c r="E64" s="99">
        <f t="shared" si="38"/>
        <v>0</v>
      </c>
      <c r="F64" s="99">
        <f t="shared" si="38"/>
        <v>0</v>
      </c>
      <c r="G64" s="99">
        <f t="shared" si="38"/>
        <v>0.35714285714285715</v>
      </c>
      <c r="H64" s="99">
        <f t="shared" si="38"/>
        <v>0.43407310704960839</v>
      </c>
      <c r="I64" s="99">
        <f t="shared" si="38"/>
        <v>0.51796130150624276</v>
      </c>
      <c r="J64" s="99">
        <f t="shared" si="38"/>
        <v>0</v>
      </c>
      <c r="K64" s="99">
        <f t="shared" si="38"/>
        <v>0</v>
      </c>
      <c r="L64" s="99">
        <f t="shared" si="38"/>
        <v>0</v>
      </c>
      <c r="M64" s="99">
        <f t="shared" si="38"/>
        <v>0</v>
      </c>
      <c r="N64" s="99">
        <f t="shared" si="38"/>
        <v>0</v>
      </c>
      <c r="O64" s="99">
        <f t="shared" si="38"/>
        <v>0</v>
      </c>
      <c r="U64" s="24"/>
      <c r="V64" s="24"/>
      <c r="W64" s="24"/>
      <c r="X64" s="24"/>
      <c r="Y64" s="24"/>
      <c r="Z64" s="24"/>
      <c r="AA64" s="24"/>
      <c r="AB64" s="24"/>
      <c r="AC64" s="24"/>
      <c r="AD64" s="24"/>
    </row>
    <row r="65" spans="1:30" x14ac:dyDescent="0.15">
      <c r="A65" s="116" t="s">
        <v>475</v>
      </c>
      <c r="B65" s="99">
        <f>(B58*400)/((B$54*2)+(B$55*10)+(B$56*100)+(B$57*500)+(B$58*400))</f>
        <v>0</v>
      </c>
      <c r="C65" s="99">
        <f t="shared" ref="C65:O65" si="39">(C58*400)/((C$54*2)+(C$55*10)+(C$56*100)+(C$57*500)+(C$58*400))</f>
        <v>0</v>
      </c>
      <c r="D65" s="99">
        <f t="shared" si="39"/>
        <v>0</v>
      </c>
      <c r="E65" s="99">
        <f t="shared" si="39"/>
        <v>0</v>
      </c>
      <c r="F65" s="99">
        <f t="shared" si="39"/>
        <v>0</v>
      </c>
      <c r="G65" s="99">
        <f t="shared" si="39"/>
        <v>0</v>
      </c>
      <c r="H65" s="99">
        <f t="shared" si="39"/>
        <v>0</v>
      </c>
      <c r="I65" s="99">
        <f t="shared" si="39"/>
        <v>0</v>
      </c>
      <c r="J65" s="99">
        <f t="shared" si="39"/>
        <v>0.55168232499278491</v>
      </c>
      <c r="K65" s="99">
        <f t="shared" si="39"/>
        <v>0.64558801650235753</v>
      </c>
      <c r="L65" s="99">
        <f t="shared" si="39"/>
        <v>0.74033852601235772</v>
      </c>
      <c r="M65" s="99">
        <f t="shared" si="39"/>
        <v>0.83216880038625607</v>
      </c>
      <c r="N65" s="99">
        <f t="shared" si="39"/>
        <v>0.91776084832597771</v>
      </c>
      <c r="O65" s="99">
        <f t="shared" si="39"/>
        <v>0.99468369477027485</v>
      </c>
      <c r="U65" s="24"/>
      <c r="V65" s="24"/>
      <c r="W65" s="24"/>
      <c r="X65" s="24"/>
      <c r="Y65" s="24"/>
      <c r="Z65" s="24"/>
      <c r="AA65" s="24"/>
      <c r="AB65" s="24"/>
      <c r="AC65" s="24"/>
      <c r="AD65" s="24"/>
    </row>
    <row r="66" spans="1:30" x14ac:dyDescent="0.15">
      <c r="A66" s="46"/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  <c r="M66" s="99"/>
      <c r="N66" s="99"/>
      <c r="O66" s="99"/>
      <c r="U66" s="24"/>
      <c r="V66" s="24"/>
      <c r="W66" s="24"/>
      <c r="X66" s="24"/>
      <c r="Y66" s="24"/>
      <c r="Z66" s="24"/>
      <c r="AA66" s="24"/>
      <c r="AB66" s="24"/>
      <c r="AC66" s="24"/>
      <c r="AD66" s="24"/>
    </row>
    <row r="67" spans="1:30" x14ac:dyDescent="0.15">
      <c r="A67" s="46" t="s">
        <v>469</v>
      </c>
      <c r="B67" s="4">
        <f>(B32*20*B61)+(B32*B62*10)+(B33*B63)+(B33*0.8*B64)+(B34/400*B65)</f>
        <v>1036958.4188481676</v>
      </c>
      <c r="C67" s="4">
        <f t="shared" ref="C67:O67" si="40">(C32*20*C61)+(C32*C62*10)+(C33*C63)+(C33*0.8*C64)+(C34/400*C65)</f>
        <v>964062</v>
      </c>
      <c r="D67" s="4">
        <f t="shared" si="40"/>
        <v>812268</v>
      </c>
      <c r="E67" s="4">
        <f t="shared" si="40"/>
        <v>695295</v>
      </c>
      <c r="F67" s="4">
        <f t="shared" si="40"/>
        <v>585774</v>
      </c>
      <c r="G67" s="4">
        <f t="shared" si="40"/>
        <v>534857.14285714296</v>
      </c>
      <c r="H67" s="4">
        <f t="shared" si="40"/>
        <v>509988.91772843344</v>
      </c>
      <c r="I67" s="4">
        <f t="shared" si="40"/>
        <v>453558.92357869633</v>
      </c>
      <c r="J67" s="4">
        <f t="shared" si="40"/>
        <v>187379.33870414802</v>
      </c>
      <c r="K67" s="4">
        <f t="shared" si="40"/>
        <v>122515.75053337851</v>
      </c>
      <c r="L67" s="4">
        <f t="shared" si="40"/>
        <v>74914.127596643375</v>
      </c>
      <c r="M67" s="4">
        <f t="shared" si="40"/>
        <v>42008.208387318809</v>
      </c>
      <c r="N67" s="4">
        <f t="shared" si="40"/>
        <v>18496.778224912468</v>
      </c>
      <c r="O67" s="4">
        <f t="shared" si="40"/>
        <v>2267.1962250052338</v>
      </c>
      <c r="Q67" s="81">
        <f t="shared" ref="Q67:AC67" si="41">C67/B67-1</f>
        <v>-7.0298304660219135E-2</v>
      </c>
      <c r="R67" s="81">
        <f t="shared" si="41"/>
        <v>-0.1574525289867249</v>
      </c>
      <c r="S67" s="81">
        <f t="shared" si="41"/>
        <v>-0.14400788902184991</v>
      </c>
      <c r="T67" s="81">
        <f t="shared" si="41"/>
        <v>-0.15751731279528836</v>
      </c>
      <c r="U67" s="81">
        <f t="shared" si="41"/>
        <v>-8.6922357671827433E-2</v>
      </c>
      <c r="V67" s="24">
        <f t="shared" si="41"/>
        <v>-4.6495079033377795E-2</v>
      </c>
      <c r="W67" s="24">
        <f t="shared" si="41"/>
        <v>-0.11064945175884355</v>
      </c>
      <c r="X67" s="24">
        <f t="shared" si="41"/>
        <v>-0.58686880807971553</v>
      </c>
      <c r="Y67" s="24">
        <f t="shared" si="41"/>
        <v>-0.34616190140996383</v>
      </c>
      <c r="Z67" s="24">
        <f t="shared" si="41"/>
        <v>-0.38853472087873653</v>
      </c>
      <c r="AA67" s="24">
        <f t="shared" si="41"/>
        <v>-0.43924851379833674</v>
      </c>
      <c r="AB67" s="24">
        <f t="shared" si="41"/>
        <v>-0.55968657233912955</v>
      </c>
      <c r="AC67" s="24">
        <f t="shared" si="41"/>
        <v>-0.87742750670213199</v>
      </c>
      <c r="AD67" s="24">
        <f>(O67/H67)^(1/($O$3-$H$3))-1</f>
        <v>-0.53869329473854111</v>
      </c>
    </row>
    <row r="68" spans="1:30" x14ac:dyDescent="0.15">
      <c r="A68" s="46"/>
      <c r="F68" s="4"/>
      <c r="G68" s="4"/>
      <c r="H68" s="4"/>
      <c r="I68" s="4"/>
      <c r="J68" s="4"/>
      <c r="K68" s="4"/>
      <c r="L68" s="4"/>
      <c r="M68" s="4"/>
      <c r="N68" s="4"/>
      <c r="O68" s="4"/>
      <c r="U68" s="24"/>
      <c r="V68" s="24"/>
      <c r="W68" s="24"/>
      <c r="X68" s="24"/>
      <c r="Y68" s="24"/>
      <c r="Z68" s="24"/>
      <c r="AA68" s="24"/>
      <c r="AB68" s="24"/>
      <c r="AC68" s="24"/>
      <c r="AD68" s="24"/>
    </row>
    <row r="69" spans="1:30" x14ac:dyDescent="0.15">
      <c r="A69" s="46" t="s">
        <v>64</v>
      </c>
      <c r="B69" s="47">
        <v>0.04</v>
      </c>
      <c r="G69" s="4"/>
      <c r="H69" s="4"/>
      <c r="I69" s="4"/>
      <c r="J69" s="4"/>
      <c r="K69" s="4"/>
      <c r="L69" s="4"/>
      <c r="M69" s="4"/>
      <c r="N69" s="4"/>
      <c r="O69" s="4"/>
      <c r="U69" s="24"/>
      <c r="V69" s="24"/>
      <c r="W69" s="24"/>
      <c r="X69" s="24"/>
      <c r="Y69" s="24"/>
      <c r="Z69" s="24"/>
      <c r="AA69" s="24"/>
      <c r="AB69" s="24"/>
      <c r="AC69" s="24"/>
      <c r="AD69" s="24"/>
    </row>
    <row r="70" spans="1:30" x14ac:dyDescent="0.15">
      <c r="A70" s="46"/>
      <c r="F70" s="47"/>
      <c r="G70" s="4"/>
      <c r="H70" s="4"/>
      <c r="I70" s="4"/>
      <c r="J70" s="4"/>
      <c r="K70" s="4"/>
      <c r="L70" s="4"/>
      <c r="M70" s="4"/>
      <c r="N70" s="4"/>
      <c r="O70" s="4"/>
      <c r="U70" s="24"/>
      <c r="V70" s="24"/>
      <c r="W70" s="24"/>
      <c r="X70" s="24"/>
      <c r="Y70" s="24"/>
      <c r="Z70" s="24"/>
      <c r="AA70" s="24"/>
      <c r="AB70" s="24"/>
      <c r="AC70" s="24"/>
      <c r="AD70" s="24"/>
    </row>
    <row r="71" spans="1:30" x14ac:dyDescent="0.15">
      <c r="A71" s="67" t="s">
        <v>533</v>
      </c>
      <c r="B71" s="68"/>
      <c r="C71" s="68"/>
      <c r="D71" s="68"/>
      <c r="E71" s="68"/>
      <c r="F71" s="69"/>
      <c r="G71" s="69"/>
      <c r="H71" s="69"/>
      <c r="I71" s="69"/>
      <c r="J71" s="69"/>
      <c r="K71" s="69"/>
      <c r="L71" s="69"/>
      <c r="M71" s="69"/>
      <c r="N71" s="69"/>
      <c r="O71" s="69"/>
      <c r="P71" s="85"/>
      <c r="Q71" s="85"/>
      <c r="R71" s="85"/>
      <c r="S71" s="85"/>
      <c r="T71" s="85"/>
      <c r="U71" s="70"/>
      <c r="V71" s="70"/>
      <c r="W71" s="70"/>
      <c r="X71" s="70"/>
      <c r="Y71" s="70"/>
      <c r="Z71" s="70"/>
      <c r="AA71" s="70"/>
      <c r="AB71" s="70"/>
      <c r="AC71" s="70"/>
      <c r="AD71" s="70"/>
    </row>
    <row r="72" spans="1:30" x14ac:dyDescent="0.15">
      <c r="A72" s="46" t="s">
        <v>146</v>
      </c>
      <c r="B72" s="4">
        <f>($B$20+SUM($B19:B19))/100*B51*12/1000000</f>
        <v>65.824698962856345</v>
      </c>
      <c r="C72" s="4">
        <f>($B$20+SUM($B19:C19))/100*C51*12/1000000</f>
        <v>65.079095465409438</v>
      </c>
      <c r="D72" s="4">
        <f>($B$20+SUM($B19:D19))/100*D51*12/1000000</f>
        <v>60.813582669862527</v>
      </c>
      <c r="E72" s="4">
        <f>($B$20+SUM($B19:E19))/100*E51*12/1000000</f>
        <v>59.892878173239048</v>
      </c>
      <c r="F72" s="4">
        <f>($B$20+SUM($B19:F19))/100*F51*12/1000000</f>
        <v>66.756728445273865</v>
      </c>
      <c r="G72" s="4">
        <f>($B$20+SUM($B19:G19))/100*G51*12/1000000</f>
        <v>87.372097451343961</v>
      </c>
      <c r="H72" s="4">
        <f>($B$20+SUM($B19:H19))/100*H51*12/1000000</f>
        <v>121.2154515574494</v>
      </c>
      <c r="I72" s="4">
        <f>($B$20+SUM($B19:I19))/100*I51*12/1000000</f>
        <v>140.2202216431844</v>
      </c>
      <c r="J72" s="4">
        <f>($B$20+SUM($B19:J19))/100*J51*12/1000000</f>
        <v>131.41184662650207</v>
      </c>
      <c r="K72" s="4">
        <f>($B$20+SUM($B19:K19))/100*K51*12/1000000</f>
        <v>122.68492880419346</v>
      </c>
      <c r="L72" s="4">
        <f>($B$20+SUM($B19:L19))/100*L51*12/1000000</f>
        <v>112.40233596064125</v>
      </c>
      <c r="M72" s="4">
        <f>($B$20+SUM($B19:M19))/100*M51*12/1000000</f>
        <v>118.62131794133686</v>
      </c>
      <c r="N72" s="4">
        <f>($B$20+SUM($B19:N19))/100*N51*12/1000000</f>
        <v>124.79410232586655</v>
      </c>
      <c r="O72" s="4">
        <f>($B$20+SUM($B19:O19))/100*O51*12/1000000</f>
        <v>131.73480726077389</v>
      </c>
      <c r="Q72" s="81">
        <f t="shared" ref="Q72:U75" si="42">C72/B72-1</f>
        <v>-1.1327108352863657E-2</v>
      </c>
      <c r="R72" s="81">
        <f t="shared" si="42"/>
        <v>-6.5543516931855561E-2</v>
      </c>
      <c r="S72" s="81">
        <f t="shared" si="42"/>
        <v>-1.5139783847659349E-2</v>
      </c>
      <c r="T72" s="81">
        <f t="shared" si="42"/>
        <v>0.11460211099191553</v>
      </c>
      <c r="U72" s="81">
        <f t="shared" si="42"/>
        <v>0.30881335089646078</v>
      </c>
      <c r="V72" s="24">
        <f t="shared" ref="V72:AC75" si="43">H72/G72-1</f>
        <v>0.38734739228335724</v>
      </c>
      <c r="W72" s="24">
        <f t="shared" si="43"/>
        <v>0.15678504548347783</v>
      </c>
      <c r="X72" s="24">
        <f t="shared" si="43"/>
        <v>-6.28181507164981E-2</v>
      </c>
      <c r="Y72" s="24">
        <f t="shared" si="43"/>
        <v>-6.640891248649905E-2</v>
      </c>
      <c r="Z72" s="24">
        <f t="shared" si="43"/>
        <v>-8.3813007382213534E-2</v>
      </c>
      <c r="AA72" s="24">
        <f t="shared" si="43"/>
        <v>5.5327871325318689E-2</v>
      </c>
      <c r="AB72" s="24">
        <f t="shared" si="43"/>
        <v>5.2037732269863968E-2</v>
      </c>
      <c r="AC72" s="24">
        <f t="shared" si="43"/>
        <v>5.5617251180536842E-2</v>
      </c>
      <c r="AD72" s="24">
        <f>(O72/H72)^(1/($O$3-$H$3))-1</f>
        <v>1.1959711086834801E-2</v>
      </c>
    </row>
    <row r="73" spans="1:30" x14ac:dyDescent="0.15">
      <c r="A73" s="46" t="s">
        <v>145</v>
      </c>
      <c r="B73" s="4">
        <f>B23/100*B67/1000000</f>
        <v>24.182477342307042</v>
      </c>
      <c r="C73" s="4">
        <f t="shared" ref="C73:O73" si="44">C23/100*C67/1000000</f>
        <v>4.8421729053580007</v>
      </c>
      <c r="D73" s="4">
        <f t="shared" si="44"/>
        <v>7.0252421633017734</v>
      </c>
      <c r="E73" s="4">
        <f t="shared" si="44"/>
        <v>6.799126852456248</v>
      </c>
      <c r="F73" s="4">
        <f t="shared" si="44"/>
        <v>13.750081055501662</v>
      </c>
      <c r="G73" s="4">
        <f t="shared" si="44"/>
        <v>17.262381544811138</v>
      </c>
      <c r="H73" s="4">
        <f t="shared" si="44"/>
        <v>28.843188012595782</v>
      </c>
      <c r="I73" s="4">
        <f t="shared" si="44"/>
        <v>24.665690115542247</v>
      </c>
      <c r="J73" s="4">
        <f t="shared" si="44"/>
        <v>7.1534584425736707</v>
      </c>
      <c r="K73" s="4">
        <f t="shared" si="44"/>
        <v>5.2652923286971278</v>
      </c>
      <c r="L73" s="4">
        <f t="shared" si="44"/>
        <v>3.081650419377389</v>
      </c>
      <c r="M73" s="4">
        <f t="shared" si="44"/>
        <v>3.9477341007737108</v>
      </c>
      <c r="N73" s="4">
        <f t="shared" si="44"/>
        <v>2.1079124164312626</v>
      </c>
      <c r="O73" s="4">
        <f t="shared" si="44"/>
        <v>0.31773116668042878</v>
      </c>
      <c r="Q73" s="81">
        <f t="shared" si="42"/>
        <v>-0.79976522517456639</v>
      </c>
      <c r="R73" s="81">
        <f t="shared" si="42"/>
        <v>0.4508449616758099</v>
      </c>
      <c r="S73" s="81">
        <f t="shared" si="42"/>
        <v>-3.2186123351974794E-2</v>
      </c>
      <c r="T73" s="81">
        <f t="shared" si="42"/>
        <v>1.0223304188734641</v>
      </c>
      <c r="U73" s="81">
        <f t="shared" si="42"/>
        <v>0.25543852978991266</v>
      </c>
      <c r="V73" s="24">
        <f t="shared" si="43"/>
        <v>0.6708695690523474</v>
      </c>
      <c r="W73" s="24">
        <f t="shared" si="43"/>
        <v>-0.14483481837129886</v>
      </c>
      <c r="X73" s="24">
        <f t="shared" si="43"/>
        <v>-0.70998344627437926</v>
      </c>
      <c r="Y73" s="24">
        <f>K73/J73-1</f>
        <v>-0.26395150388225619</v>
      </c>
      <c r="Z73" s="24">
        <f t="shared" si="43"/>
        <v>-0.41472377467407795</v>
      </c>
      <c r="AA73" s="24">
        <f t="shared" si="43"/>
        <v>0.28104540214892504</v>
      </c>
      <c r="AB73" s="24">
        <f t="shared" si="43"/>
        <v>-0.46604498615594803</v>
      </c>
      <c r="AC73" s="24">
        <f t="shared" si="43"/>
        <v>-0.84926737742815994</v>
      </c>
      <c r="AD73" s="24">
        <f>(O73/H73)^(1/($O$3-$H$3))-1</f>
        <v>-0.47484430500300079</v>
      </c>
    </row>
    <row r="74" spans="1:30" x14ac:dyDescent="0.15">
      <c r="A74" s="46" t="s">
        <v>147</v>
      </c>
      <c r="B74" s="4">
        <f>SUM($B73:B73)*$B$69</f>
        <v>0.96729909369228173</v>
      </c>
      <c r="C74" s="4">
        <f>SUM($B73:C73)*$B$69</f>
        <v>1.1609860099066018</v>
      </c>
      <c r="D74" s="4">
        <f>SUM($B73:D73)*$B$69</f>
        <v>1.4419956964386729</v>
      </c>
      <c r="E74" s="4">
        <f>SUM($B73:E73)*$B$69</f>
        <v>1.7139607705369226</v>
      </c>
      <c r="F74" s="4">
        <f>SUM($B73:F73)*$B$69</f>
        <v>2.2639640127569893</v>
      </c>
      <c r="G74" s="4">
        <f>SUM($B73:G73)*$B$69</f>
        <v>2.9544592745494347</v>
      </c>
      <c r="H74" s="4">
        <f>SUM($B73:H73)*$B$69</f>
        <v>4.1081867950532658</v>
      </c>
      <c r="I74" s="4">
        <f>SUM($B73:I73)*$B$69</f>
        <v>5.0948143996749558</v>
      </c>
      <c r="J74" s="4">
        <f>SUM($B73:J73)*$B$69</f>
        <v>5.3809527373779034</v>
      </c>
      <c r="K74" s="4">
        <f>SUM($B73:K73)*$B$69</f>
        <v>5.5915644305257874</v>
      </c>
      <c r="L74" s="4">
        <f>SUM($B73:L73)*$B$69</f>
        <v>5.7148304473008826</v>
      </c>
      <c r="M74" s="4">
        <f>SUM($B73:M73)*$B$69</f>
        <v>5.8727398113318321</v>
      </c>
      <c r="N74" s="4">
        <f>SUM($B73:N73)*$B$69</f>
        <v>5.9570563079890828</v>
      </c>
      <c r="O74" s="4">
        <f>SUM($B73:O73)*$B$69</f>
        <v>5.9697655546563002</v>
      </c>
      <c r="Q74" s="81">
        <f t="shared" si="42"/>
        <v>0.20023477482543361</v>
      </c>
      <c r="R74" s="81">
        <f t="shared" si="42"/>
        <v>0.24204399031016521</v>
      </c>
      <c r="S74" s="81">
        <f t="shared" si="42"/>
        <v>0.18860324948952867</v>
      </c>
      <c r="T74" s="81">
        <f t="shared" si="42"/>
        <v>0.32089605064167848</v>
      </c>
      <c r="U74" s="81">
        <f t="shared" si="42"/>
        <v>0.30499392123798841</v>
      </c>
      <c r="V74" s="24">
        <f t="shared" si="43"/>
        <v>0.39050378200924052</v>
      </c>
      <c r="W74" s="24">
        <f t="shared" si="43"/>
        <v>0.24016133000809603</v>
      </c>
      <c r="X74" s="24">
        <f t="shared" si="43"/>
        <v>5.6162661729385555E-2</v>
      </c>
      <c r="Y74" s="24">
        <f t="shared" si="43"/>
        <v>3.9140223567641685E-2</v>
      </c>
      <c r="Z74" s="24">
        <f t="shared" si="43"/>
        <v>2.2044996227201574E-2</v>
      </c>
      <c r="AA74" s="24">
        <f t="shared" si="43"/>
        <v>2.7631504641669746E-2</v>
      </c>
      <c r="AB74" s="24">
        <f t="shared" si="43"/>
        <v>1.4357267538833707E-2</v>
      </c>
      <c r="AC74" s="24">
        <f t="shared" si="43"/>
        <v>2.1334776792647503E-3</v>
      </c>
      <c r="AD74" s="24">
        <f>(O74/H74)^(1/($O$3-$H$3))-1</f>
        <v>5.4840334138194891E-2</v>
      </c>
    </row>
    <row r="75" spans="1:30" x14ac:dyDescent="0.15">
      <c r="A75" s="46" t="s">
        <v>148</v>
      </c>
      <c r="B75" s="4">
        <f>SUM(B72:B74)</f>
        <v>90.97447539885566</v>
      </c>
      <c r="C75" s="4">
        <f>SUM(C72:C74)</f>
        <v>71.082254380674044</v>
      </c>
      <c r="D75" s="4">
        <f>SUM(D72:D74)</f>
        <v>69.280820529602963</v>
      </c>
      <c r="E75" s="4">
        <f>SUM(E72:E74)</f>
        <v>68.405965796232223</v>
      </c>
      <c r="F75" s="4">
        <f>SUM(F72:F74)</f>
        <v>82.770773513532518</v>
      </c>
      <c r="G75" s="4">
        <f t="shared" ref="G75:O75" si="45">SUM(G72:G74)</f>
        <v>107.58893827070453</v>
      </c>
      <c r="H75" s="4">
        <f t="shared" si="45"/>
        <v>154.16682636509844</v>
      </c>
      <c r="I75" s="4">
        <f t="shared" si="45"/>
        <v>169.98072615840161</v>
      </c>
      <c r="J75" s="4">
        <f t="shared" si="45"/>
        <v>143.94625780645364</v>
      </c>
      <c r="K75" s="4">
        <f t="shared" si="45"/>
        <v>133.54178556341637</v>
      </c>
      <c r="L75" s="4">
        <f t="shared" si="45"/>
        <v>121.19881682731952</v>
      </c>
      <c r="M75" s="4">
        <f t="shared" si="45"/>
        <v>128.4417918534424</v>
      </c>
      <c r="N75" s="4">
        <f t="shared" si="45"/>
        <v>132.8590710502869</v>
      </c>
      <c r="O75" s="4">
        <f t="shared" si="45"/>
        <v>138.02230398211063</v>
      </c>
      <c r="Q75" s="81">
        <f t="shared" si="42"/>
        <v>-0.21865716654005385</v>
      </c>
      <c r="R75" s="81">
        <f t="shared" si="42"/>
        <v>-2.5342947642370439E-2</v>
      </c>
      <c r="S75" s="81">
        <f t="shared" si="42"/>
        <v>-1.2627661258672873E-2</v>
      </c>
      <c r="T75" s="81">
        <f t="shared" si="42"/>
        <v>0.20999349325890959</v>
      </c>
      <c r="U75" s="81">
        <f t="shared" si="42"/>
        <v>0.29984212667910359</v>
      </c>
      <c r="V75" s="24">
        <f t="shared" si="43"/>
        <v>0.43292450732434307</v>
      </c>
      <c r="W75" s="24">
        <f t="shared" si="43"/>
        <v>0.10257654105074865</v>
      </c>
      <c r="X75" s="24">
        <f t="shared" si="43"/>
        <v>-0.15316129622653196</v>
      </c>
      <c r="Y75" s="24">
        <f t="shared" si="43"/>
        <v>-7.2280255156246254E-2</v>
      </c>
      <c r="Z75" s="24">
        <f t="shared" si="43"/>
        <v>-9.2427764718148175E-2</v>
      </c>
      <c r="AA75" s="24">
        <f t="shared" si="43"/>
        <v>5.9761103414420758E-2</v>
      </c>
      <c r="AB75" s="24">
        <f t="shared" si="43"/>
        <v>3.4391292219628999E-2</v>
      </c>
      <c r="AC75" s="24">
        <f t="shared" si="43"/>
        <v>3.8862479550752393E-2</v>
      </c>
      <c r="AD75" s="24">
        <f>(O75/H75)^(1/($O$3-$H$3))-1</f>
        <v>-1.5678648414431451E-2</v>
      </c>
    </row>
    <row r="77" spans="1:30" x14ac:dyDescent="0.15">
      <c r="A77" s="5" t="s">
        <v>17</v>
      </c>
      <c r="B77" s="48" t="s">
        <v>471</v>
      </c>
      <c r="C77" s="5"/>
      <c r="D77" s="5"/>
      <c r="E77" s="5"/>
      <c r="G77" s="86"/>
      <c r="H77" s="86"/>
      <c r="I77" s="86"/>
      <c r="J77" s="86"/>
      <c r="K77" s="86"/>
      <c r="L77" s="86"/>
      <c r="M77" s="86"/>
      <c r="N77" s="86"/>
      <c r="O77" s="86"/>
    </row>
    <row r="78" spans="1:30" x14ac:dyDescent="0.15">
      <c r="A78" s="5"/>
      <c r="B78" s="48" t="s">
        <v>527</v>
      </c>
      <c r="C78" s="5"/>
      <c r="D78" s="5"/>
      <c r="E78" s="5"/>
      <c r="G78" s="86"/>
      <c r="H78" s="86"/>
      <c r="I78" s="86"/>
      <c r="J78" s="86"/>
      <c r="K78" s="86"/>
      <c r="L78" s="86"/>
      <c r="M78" s="86"/>
      <c r="N78" s="86"/>
      <c r="O78" s="86"/>
    </row>
    <row r="79" spans="1:30" x14ac:dyDescent="0.15">
      <c r="B79" s="64" t="s">
        <v>295</v>
      </c>
    </row>
    <row r="80" spans="1:30" x14ac:dyDescent="0.15">
      <c r="B80" t="s">
        <v>521</v>
      </c>
    </row>
  </sheetData>
  <mergeCells count="3">
    <mergeCell ref="I2:O2"/>
    <mergeCell ref="B2:H2"/>
    <mergeCell ref="Q2:AD2"/>
  </mergeCells>
  <phoneticPr fontId="7"/>
  <hyperlinks>
    <hyperlink ref="A2" location="'Home'!a1" display="  [HOME]" xr:uid="{00000000-0004-0000-0700-000000000000}"/>
  </hyperlinks>
  <pageMargins left="0.75" right="0.75" top="1" bottom="1" header="0.5" footer="0.5"/>
  <pageSetup scale="44" orientation="portrait" horizontalDpi="4294967292" verticalDpi="4294967292"/>
  <headerFooter>
    <oddFooter>&amp;LTeleGeography Global Bandwidth Forecast Service&amp;C&amp;R© PriMetrica, Inc. 2006</oddFooter>
  </headerFooter>
  <drawing r:id="rId1"/>
</worksheet>
</file>

<file path=docMetadata/LabelInfo.xml><?xml version="1.0" encoding="utf-8"?>
<clbl:labelList xmlns:clbl="http://schemas.microsoft.com/office/2020/mipLabelMetadata"/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Application>Microsoft Macintosh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Mauldin</dc:creator>
  <dcterms:modified xsi:type="dcterms:W3CDTF">2024-06-26T13:07:04Z</dcterms:modified>
  <cp:lastPrinted>2019-04-16T15:58:46Z</cp:lastPrinted>
  <cp:lastModifiedBy>Alan Mauldin</cp:lastModifiedBy>
  <dcterms:created xsi:type="dcterms:W3CDTF">2006-04-27T18:36:59Z</dcterms:created>
</cp:coreProperties>
</file>