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TOUIL\OneDrive\Bureau\"/>
    </mc:Choice>
  </mc:AlternateContent>
  <xr:revisionPtr revIDLastSave="0" documentId="13_ncr:1_{6CCCFDCB-A2DC-4165-9E01-75A86460C24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4" l="1"/>
  <c r="H18" i="4"/>
  <c r="H19" i="4"/>
  <c r="H16" i="4"/>
  <c r="C3" i="5"/>
  <c r="C4" i="5"/>
  <c r="C5" i="5"/>
  <c r="C6" i="5"/>
  <c r="C7" i="5"/>
  <c r="C8" i="5"/>
  <c r="C9" i="5"/>
  <c r="C10" i="5"/>
  <c r="C11" i="5"/>
  <c r="C12" i="5"/>
  <c r="C13" i="5"/>
  <c r="C2" i="5"/>
  <c r="K5" i="4"/>
  <c r="K6" i="4"/>
  <c r="K7" i="4"/>
  <c r="K4" i="4"/>
  <c r="C3" i="4"/>
  <c r="C4" i="4"/>
  <c r="C5" i="4"/>
  <c r="C6" i="4"/>
  <c r="D6" i="4" s="1"/>
  <c r="C7" i="4"/>
  <c r="C8" i="4"/>
  <c r="C9" i="4"/>
  <c r="C10" i="4"/>
  <c r="D10" i="4" s="1"/>
  <c r="C11" i="4"/>
  <c r="C12" i="4"/>
  <c r="C13" i="4"/>
  <c r="C2" i="4"/>
  <c r="D2" i="4" s="1"/>
  <c r="C3" i="3"/>
  <c r="C4" i="3"/>
  <c r="C5" i="3"/>
  <c r="C6" i="3"/>
  <c r="D6" i="3" s="1"/>
  <c r="C7" i="3"/>
  <c r="C8" i="3"/>
  <c r="C9" i="3"/>
  <c r="C10" i="3"/>
  <c r="D10" i="3" s="1"/>
  <c r="C11" i="3"/>
  <c r="C12" i="3"/>
  <c r="C13" i="3"/>
  <c r="C2" i="3"/>
  <c r="D2" i="3" s="1"/>
  <c r="C17" i="1"/>
  <c r="D3" i="5"/>
  <c r="D4" i="5"/>
  <c r="D5" i="5"/>
  <c r="D2" i="5"/>
  <c r="E9" i="4"/>
  <c r="E13" i="4" s="1"/>
  <c r="E8" i="4"/>
  <c r="E12" i="4" s="1"/>
  <c r="E7" i="4"/>
  <c r="E11" i="4" s="1"/>
  <c r="E6" i="4"/>
  <c r="E10" i="4" s="1"/>
  <c r="E9" i="5"/>
  <c r="E13" i="5" s="1"/>
  <c r="D13" i="5" s="1"/>
  <c r="E8" i="5"/>
  <c r="E12" i="5" s="1"/>
  <c r="D12" i="5" s="1"/>
  <c r="E7" i="5"/>
  <c r="E11" i="5" s="1"/>
  <c r="D11" i="5" s="1"/>
  <c r="E6" i="5"/>
  <c r="E10" i="5" s="1"/>
  <c r="D10" i="5" s="1"/>
  <c r="D13" i="4"/>
  <c r="D12" i="4"/>
  <c r="D11" i="4"/>
  <c r="D9" i="4"/>
  <c r="D8" i="4"/>
  <c r="D7" i="4"/>
  <c r="D5" i="4"/>
  <c r="D4" i="4"/>
  <c r="D3" i="4"/>
  <c r="D3" i="3"/>
  <c r="D4" i="3"/>
  <c r="D5" i="3"/>
  <c r="D7" i="3"/>
  <c r="D8" i="3"/>
  <c r="D9" i="3"/>
  <c r="D11" i="3"/>
  <c r="D12" i="3"/>
  <c r="D13" i="3"/>
  <c r="J18" i="4"/>
  <c r="J19" i="4"/>
  <c r="D9" i="5" l="1"/>
  <c r="D6" i="5"/>
  <c r="D8" i="5"/>
  <c r="D7" i="5"/>
  <c r="H10" i="4"/>
  <c r="J16" i="4"/>
  <c r="B15" i="3"/>
  <c r="K4" i="3"/>
  <c r="J14" i="3"/>
  <c r="H2" i="3"/>
  <c r="J13" i="3"/>
  <c r="J4" i="3"/>
  <c r="I4" i="3"/>
  <c r="H4" i="3"/>
  <c r="K3" i="3"/>
  <c r="J3" i="3"/>
  <c r="I3" i="3"/>
  <c r="H3" i="3"/>
  <c r="K2" i="3"/>
  <c r="J2" i="3"/>
  <c r="J6" i="3" s="1"/>
  <c r="I2" i="3"/>
  <c r="I6" i="3" s="1"/>
  <c r="J17" i="4"/>
  <c r="H13" i="4"/>
  <c r="F13" i="4"/>
  <c r="G13" i="4" s="1"/>
  <c r="H12" i="4"/>
  <c r="H11" i="4"/>
  <c r="F11" i="4"/>
  <c r="G11" i="4" s="1"/>
  <c r="H9" i="4"/>
  <c r="F9" i="4"/>
  <c r="G9" i="4" s="1"/>
  <c r="H8" i="4"/>
  <c r="H7" i="4"/>
  <c r="F7" i="4"/>
  <c r="G7" i="4" s="1"/>
  <c r="H5" i="4"/>
  <c r="F5" i="4"/>
  <c r="G5" i="4" s="1"/>
  <c r="H4" i="4"/>
  <c r="H3" i="4"/>
  <c r="F3" i="4"/>
  <c r="G3" i="4" s="1"/>
  <c r="H2" i="4"/>
  <c r="F6" i="4" l="1"/>
  <c r="G6" i="4" s="1"/>
  <c r="H6" i="4"/>
  <c r="M13" i="3"/>
  <c r="F2" i="4"/>
  <c r="G2" i="4" s="1"/>
  <c r="K6" i="3"/>
  <c r="H6" i="3"/>
  <c r="F10" i="4"/>
  <c r="G10" i="4" s="1"/>
  <c r="F12" i="4"/>
  <c r="G12" i="4" s="1"/>
  <c r="F4" i="4"/>
  <c r="G4" i="4" s="1"/>
  <c r="F8" i="4"/>
  <c r="G8" i="4" s="1"/>
  <c r="H7" i="3" l="1"/>
  <c r="H8" i="3" s="1"/>
  <c r="I9" i="3" s="1"/>
  <c r="D17" i="3" s="1"/>
  <c r="E3" i="3" s="1"/>
  <c r="K9" i="3" l="1"/>
  <c r="G17" i="3" s="1"/>
  <c r="E5" i="3" s="1"/>
  <c r="F5" i="3" s="1"/>
  <c r="H9" i="3"/>
  <c r="C17" i="3" s="1"/>
  <c r="E2" i="3" s="1"/>
  <c r="E6" i="3" s="1"/>
  <c r="E9" i="3"/>
  <c r="E7" i="3"/>
  <c r="F3" i="3"/>
  <c r="J9" i="3"/>
  <c r="E17" i="3" s="1"/>
  <c r="E4" i="3" s="1"/>
  <c r="M9" i="3" l="1"/>
  <c r="E11" i="3"/>
  <c r="F11" i="3" s="1"/>
  <c r="F7" i="3"/>
  <c r="I17" i="3"/>
  <c r="E8" i="3"/>
  <c r="F4" i="3"/>
  <c r="E13" i="3"/>
  <c r="F13" i="3" s="1"/>
  <c r="F9" i="3"/>
  <c r="C16" i="1"/>
  <c r="B15" i="1"/>
  <c r="C14" i="1"/>
  <c r="B14" i="1"/>
  <c r="F2" i="3" l="1"/>
  <c r="E12" i="3"/>
  <c r="F12" i="3" s="1"/>
  <c r="F8" i="3"/>
  <c r="C18" i="1"/>
  <c r="F6" i="3" l="1"/>
  <c r="E10" i="3"/>
  <c r="F10" i="3" s="1"/>
  <c r="F15" i="3" l="1"/>
  <c r="L16" i="3"/>
  <c r="M18" i="3"/>
</calcChain>
</file>

<file path=xl/sharedStrings.xml><?xml version="1.0" encoding="utf-8"?>
<sst xmlns="http://schemas.openxmlformats.org/spreadsheetml/2006/main" count="65" uniqueCount="52">
  <si>
    <t>Année</t>
  </si>
  <si>
    <t>Rang du trimestre (ti)</t>
  </si>
  <si>
    <t>cov=</t>
  </si>
  <si>
    <t>a=</t>
  </si>
  <si>
    <t>b=</t>
  </si>
  <si>
    <t>X(t) = T(t) * S(t) * e(t)</t>
  </si>
  <si>
    <t>Méthode des moindres carrés</t>
  </si>
  <si>
    <t>x(t) = a + b * t + a(t)</t>
  </si>
  <si>
    <t>t = 1, …, n =12</t>
  </si>
  <si>
    <t>a = Moy(x) - b * Moy(t) =</t>
  </si>
  <si>
    <t>b = cov(t, x) / V(t) =</t>
  </si>
  <si>
    <t>t(i)</t>
  </si>
  <si>
    <t xml:space="preserve"> X(i)</t>
  </si>
  <si>
    <t>T(i) = a + b * t(i)</t>
  </si>
  <si>
    <t>S(t) = X(t) / T(t)</t>
  </si>
  <si>
    <t>S(t)</t>
  </si>
  <si>
    <t>Trim1</t>
  </si>
  <si>
    <t>Trim2</t>
  </si>
  <si>
    <t>Trim3</t>
  </si>
  <si>
    <t>Trim4</t>
  </si>
  <si>
    <t>Moyenne=</t>
  </si>
  <si>
    <t>Somme=</t>
  </si>
  <si>
    <t>Somme / 4 =</t>
  </si>
  <si>
    <t>S(t)=</t>
  </si>
  <si>
    <t>Ce sont les coefficients saisonniers normalisés</t>
  </si>
  <si>
    <t>V(total)=</t>
  </si>
  <si>
    <t>R^2=</t>
  </si>
  <si>
    <t>V(Tendance)=</t>
  </si>
  <si>
    <t>X(t) = T(t)*S(t)*e(t)</t>
  </si>
  <si>
    <t>S(1)</t>
  </si>
  <si>
    <t>S(2)</t>
  </si>
  <si>
    <t>S(3)</t>
  </si>
  <si>
    <t>S(4)</t>
  </si>
  <si>
    <t>Somme</t>
  </si>
  <si>
    <t>R^2 (T etS)=</t>
  </si>
  <si>
    <t>S(t) = S(t+4)</t>
  </si>
  <si>
    <t>t</t>
  </si>
  <si>
    <t xml:space="preserve"> X(t)</t>
  </si>
  <si>
    <t>T(t) = a + b * t</t>
  </si>
  <si>
    <t>CVS</t>
  </si>
  <si>
    <t>X(t) estimé</t>
  </si>
  <si>
    <t>e(t)</t>
  </si>
  <si>
    <t>Valeurs désaisonnalisées</t>
  </si>
  <si>
    <t>Prévisions</t>
  </si>
  <si>
    <t>T(t)</t>
  </si>
  <si>
    <t>Prévision</t>
  </si>
  <si>
    <t>ou X(t) ajusté =</t>
  </si>
  <si>
    <t>T(t) * S(t)</t>
  </si>
  <si>
    <t>Population en milliers  (Xi)</t>
  </si>
  <si>
    <t>Var(Population estimée)=</t>
  </si>
  <si>
    <t>Population Estimé</t>
  </si>
  <si>
    <t>T(t) = 2,3671* t  + 503,0303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</si>
</sst>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4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0" xfId="0" applyFont="1"/>
    <xf numFmtId="0" fontId="0" fillId="2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/>
    <xf numFmtId="0" fontId="0" fillId="0" borderId="4" xfId="0" applyBorder="1" applyAlignment="1">
      <alignment horizontal="center"/>
    </xf>
    <xf numFmtId="0" fontId="6" fillId="0" borderId="0" xfId="0" applyFont="1"/>
    <xf numFmtId="0" fontId="0" fillId="4" borderId="0" xfId="0" applyFill="1" applyAlignment="1">
      <alignment horizontal="center"/>
    </xf>
    <xf numFmtId="0" fontId="7" fillId="0" borderId="0" xfId="0" applyFont="1"/>
    <xf numFmtId="0" fontId="8" fillId="4" borderId="7" xfId="0" applyFont="1" applyFill="1" applyBorder="1"/>
    <xf numFmtId="0" fontId="8" fillId="4" borderId="4" xfId="0" applyFont="1" applyFill="1" applyBorder="1"/>
    <xf numFmtId="0" fontId="2" fillId="4" borderId="0" xfId="0" applyFont="1" applyFill="1"/>
    <xf numFmtId="0" fontId="0" fillId="0" borderId="0" xfId="0"/>
    <xf numFmtId="0" fontId="0" fillId="0" borderId="2" xfId="0" applyBorder="1" applyAlignment="1">
      <alignment horizontal="center"/>
    </xf>
    <xf numFmtId="0" fontId="2" fillId="0" borderId="0" xfId="0" applyFont="1"/>
    <xf numFmtId="0" fontId="0" fillId="4" borderId="0" xfId="0" applyFill="1"/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1" fillId="0" borderId="0" xfId="0" applyFont="1"/>
    <xf numFmtId="0" fontId="0" fillId="9" borderId="0" xfId="0" applyFill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0" fillId="0" borderId="0" xfId="0" applyFont="1"/>
    <xf numFmtId="0" fontId="9" fillId="0" borderId="0" xfId="0" applyFont="1"/>
    <xf numFmtId="0" fontId="2" fillId="7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/>
    <xf numFmtId="0" fontId="2" fillId="11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0" fillId="11" borderId="0" xfId="0" applyFill="1"/>
    <xf numFmtId="0" fontId="10" fillId="12" borderId="0" xfId="0" applyFont="1" applyFill="1" applyAlignment="1">
      <alignment horizontal="center"/>
    </xf>
    <xf numFmtId="0" fontId="0" fillId="13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11" fillId="15" borderId="1" xfId="0" applyFont="1" applyFill="1" applyBorder="1" applyAlignment="1">
      <alignment horizontal="center" vertical="center"/>
    </xf>
    <xf numFmtId="0" fontId="11" fillId="15" borderId="2" xfId="0" applyFont="1" applyFill="1" applyBorder="1" applyAlignment="1">
      <alignment horizontal="center" vertical="center"/>
    </xf>
    <xf numFmtId="0" fontId="3" fillId="16" borderId="3" xfId="0" applyFont="1" applyFill="1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3" fillId="16" borderId="5" xfId="0" applyFont="1" applyFill="1" applyBorder="1" applyAlignment="1">
      <alignment horizontal="center"/>
    </xf>
    <xf numFmtId="0" fontId="3" fillId="16" borderId="6" xfId="0" applyFont="1" applyFill="1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1" fillId="17" borderId="5" xfId="0" applyFont="1" applyFill="1" applyBorder="1" applyAlignment="1">
      <alignment horizontal="center"/>
    </xf>
    <xf numFmtId="0" fontId="1" fillId="17" borderId="6" xfId="0" applyFont="1" applyFill="1" applyBorder="1" applyAlignment="1">
      <alignment horizontal="center"/>
    </xf>
    <xf numFmtId="0" fontId="4" fillId="18" borderId="3" xfId="0" applyFont="1" applyFill="1" applyBorder="1" applyAlignment="1">
      <alignment horizontal="center"/>
    </xf>
    <xf numFmtId="0" fontId="4" fillId="18" borderId="5" xfId="0" applyFont="1" applyFill="1" applyBorder="1" applyAlignment="1">
      <alignment horizontal="center"/>
    </xf>
    <xf numFmtId="0" fontId="4" fillId="18" borderId="6" xfId="0" applyFont="1" applyFill="1" applyBorder="1" applyAlignment="1">
      <alignment horizontal="center"/>
    </xf>
    <xf numFmtId="0" fontId="0" fillId="18" borderId="0" xfId="0" applyFill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4" xfId="0" applyFill="1" applyBorder="1" applyAlignment="1">
      <alignment horizontal="center"/>
    </xf>
    <xf numFmtId="0" fontId="14" fillId="4" borderId="0" xfId="0" applyFont="1" applyFill="1"/>
    <xf numFmtId="0" fontId="12" fillId="15" borderId="2" xfId="0" applyFont="1" applyFill="1" applyBorder="1" applyAlignment="1">
      <alignment horizontal="center" vertical="center"/>
    </xf>
    <xf numFmtId="0" fontId="12" fillId="15" borderId="2" xfId="0" applyFont="1" applyFill="1" applyBorder="1" applyAlignment="1">
      <alignment horizontal="center"/>
    </xf>
    <xf numFmtId="0" fontId="12" fillId="15" borderId="0" xfId="0" applyFont="1" applyFill="1" applyAlignment="1">
      <alignment horizontal="center"/>
    </xf>
    <xf numFmtId="0" fontId="13" fillId="15" borderId="0" xfId="0" applyFont="1" applyFill="1" applyAlignment="1">
      <alignment horizontal="center"/>
    </xf>
    <xf numFmtId="0" fontId="0" fillId="15" borderId="4" xfId="0" applyFill="1" applyBorder="1" applyAlignment="1">
      <alignment horizontal="center"/>
    </xf>
    <xf numFmtId="0" fontId="12" fillId="14" borderId="0" xfId="0" applyFont="1" applyFill="1" applyAlignment="1">
      <alignment horizontal="center"/>
    </xf>
    <xf numFmtId="0" fontId="12" fillId="1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Population</a:t>
            </a:r>
          </a:p>
          <a:p>
            <a:pPr>
              <a:defRPr/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par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505</c:v>
                </c:pt>
                <c:pt idx="1">
                  <c:v>512</c:v>
                </c:pt>
                <c:pt idx="2">
                  <c:v>510</c:v>
                </c:pt>
                <c:pt idx="3">
                  <c:v>503</c:v>
                </c:pt>
                <c:pt idx="4">
                  <c:v>515</c:v>
                </c:pt>
                <c:pt idx="5">
                  <c:v>513</c:v>
                </c:pt>
                <c:pt idx="6">
                  <c:v>530</c:v>
                </c:pt>
                <c:pt idx="7">
                  <c:v>523</c:v>
                </c:pt>
                <c:pt idx="8">
                  <c:v>529</c:v>
                </c:pt>
                <c:pt idx="9">
                  <c:v>528</c:v>
                </c:pt>
                <c:pt idx="10">
                  <c:v>520</c:v>
                </c:pt>
                <c:pt idx="11">
                  <c:v>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8C-4726-94E3-0C9410C16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651167"/>
        <c:axId val="735652607"/>
      </c:scatterChart>
      <c:valAx>
        <c:axId val="73565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4582764654418197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5652607"/>
        <c:crosses val="autoZero"/>
        <c:crossBetween val="midCat"/>
      </c:valAx>
      <c:valAx>
        <c:axId val="73565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Population</a:t>
                </a:r>
              </a:p>
              <a:p>
                <a:pPr>
                  <a:defRPr/>
                </a:pP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565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Sheet2!$B$2:$B$13</c:f>
              <c:numCache>
                <c:formatCode>General</c:formatCode>
                <c:ptCount val="12"/>
                <c:pt idx="0">
                  <c:v>505</c:v>
                </c:pt>
                <c:pt idx="1">
                  <c:v>512</c:v>
                </c:pt>
                <c:pt idx="2">
                  <c:v>510</c:v>
                </c:pt>
                <c:pt idx="3">
                  <c:v>503</c:v>
                </c:pt>
                <c:pt idx="4">
                  <c:v>515</c:v>
                </c:pt>
                <c:pt idx="5">
                  <c:v>513</c:v>
                </c:pt>
                <c:pt idx="6">
                  <c:v>530</c:v>
                </c:pt>
                <c:pt idx="7">
                  <c:v>523</c:v>
                </c:pt>
                <c:pt idx="8">
                  <c:v>529</c:v>
                </c:pt>
                <c:pt idx="9">
                  <c:v>528</c:v>
                </c:pt>
                <c:pt idx="10">
                  <c:v>520</c:v>
                </c:pt>
                <c:pt idx="11">
                  <c:v>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C7-427B-88D5-D559CE58A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831615"/>
        <c:axId val="1729832095"/>
      </c:scatterChart>
      <c:valAx>
        <c:axId val="172983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9832095"/>
        <c:crosses val="autoZero"/>
        <c:crossBetween val="midCat"/>
      </c:valAx>
      <c:valAx>
        <c:axId val="172983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983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0"/>
              <a:t> </a:t>
            </a:r>
          </a:p>
          <a:p>
            <a:pPr>
              <a:defRPr/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Sheet5!$A$2:$A$13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Sheet5!$B$2:$B$13</c:f>
              <c:numCache>
                <c:formatCode>General</c:formatCode>
                <c:ptCount val="12"/>
                <c:pt idx="0">
                  <c:v>505</c:v>
                </c:pt>
                <c:pt idx="1">
                  <c:v>512</c:v>
                </c:pt>
                <c:pt idx="2">
                  <c:v>510</c:v>
                </c:pt>
                <c:pt idx="3">
                  <c:v>503</c:v>
                </c:pt>
                <c:pt idx="4">
                  <c:v>515</c:v>
                </c:pt>
                <c:pt idx="5">
                  <c:v>513</c:v>
                </c:pt>
                <c:pt idx="6">
                  <c:v>530</c:v>
                </c:pt>
                <c:pt idx="7">
                  <c:v>523</c:v>
                </c:pt>
                <c:pt idx="8">
                  <c:v>529</c:v>
                </c:pt>
                <c:pt idx="9">
                  <c:v>528</c:v>
                </c:pt>
                <c:pt idx="10">
                  <c:v>520</c:v>
                </c:pt>
                <c:pt idx="11">
                  <c:v>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6C-4086-AB8A-60E9B5F028A8}"/>
            </c:ext>
          </c:extLst>
        </c:ser>
        <c:ser>
          <c:idx val="1"/>
          <c:order val="1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Sheet5!$A$2:$A$13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Sheet5!$C$2:$C$13</c:f>
              <c:numCache>
                <c:formatCode>General</c:formatCode>
                <c:ptCount val="12"/>
                <c:pt idx="0">
                  <c:v>505.3974</c:v>
                </c:pt>
                <c:pt idx="1">
                  <c:v>507.7645</c:v>
                </c:pt>
                <c:pt idx="2">
                  <c:v>510.13159999999999</c:v>
                </c:pt>
                <c:pt idx="3">
                  <c:v>512.49869999999999</c:v>
                </c:pt>
                <c:pt idx="4">
                  <c:v>514.86580000000004</c:v>
                </c:pt>
                <c:pt idx="5">
                  <c:v>517.23289999999997</c:v>
                </c:pt>
                <c:pt idx="6">
                  <c:v>519.6</c:v>
                </c:pt>
                <c:pt idx="7">
                  <c:v>521.96709999999996</c:v>
                </c:pt>
                <c:pt idx="8">
                  <c:v>524.33420000000001</c:v>
                </c:pt>
                <c:pt idx="9">
                  <c:v>526.70130000000006</c:v>
                </c:pt>
                <c:pt idx="10">
                  <c:v>529.0684</c:v>
                </c:pt>
                <c:pt idx="11">
                  <c:v>531.43550000000005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6C-4086-AB8A-60E9B5F028A8}"/>
            </c:ext>
          </c:extLst>
        </c:ser>
        <c:ser>
          <c:idx val="2"/>
          <c:order val="2"/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Sheet5!$A$2:$A$13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Sheet5!$D$2:$D$13</c:f>
              <c:numCache>
                <c:formatCode>General</c:formatCode>
                <c:ptCount val="12"/>
                <c:pt idx="0">
                  <c:v>503.59457882490165</c:v>
                </c:pt>
                <c:pt idx="1">
                  <c:v>511.55274534232524</c:v>
                </c:pt>
                <c:pt idx="2">
                  <c:v>509.55556869032171</c:v>
                </c:pt>
                <c:pt idx="3">
                  <c:v>505.29265476189067</c:v>
                </c:pt>
                <c:pt idx="4">
                  <c:v>513.56674870262248</c:v>
                </c:pt>
                <c:pt idx="5">
                  <c:v>512.55187179807194</c:v>
                </c:pt>
                <c:pt idx="6">
                  <c:v>529.53814001151079</c:v>
                </c:pt>
                <c:pt idx="7">
                  <c:v>525.38381399695595</c:v>
                </c:pt>
                <c:pt idx="8">
                  <c:v>527.52778653143162</c:v>
                </c:pt>
                <c:pt idx="9">
                  <c:v>527.53876863427286</c:v>
                </c:pt>
                <c:pt idx="10">
                  <c:v>519.54685435091619</c:v>
                </c:pt>
                <c:pt idx="11">
                  <c:v>535.4293936144885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6C-4086-AB8A-60E9B5F02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284591"/>
        <c:axId val="1826283631"/>
      </c:lineChart>
      <c:catAx>
        <c:axId val="182628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6283631"/>
        <c:crosses val="autoZero"/>
        <c:auto val="1"/>
        <c:lblAlgn val="ctr"/>
        <c:lblOffset val="100"/>
        <c:noMultiLvlLbl val="0"/>
      </c:catAx>
      <c:valAx>
        <c:axId val="182628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628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rgbClr val="FF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3</xdr:row>
      <xdr:rowOff>57150</xdr:rowOff>
    </xdr:from>
    <xdr:to>
      <xdr:col>12</xdr:col>
      <xdr:colOff>600074</xdr:colOff>
      <xdr:row>18</xdr:row>
      <xdr:rowOff>138111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45BB7-9498-B348-6BFF-4D309F3BE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4</xdr:row>
      <xdr:rowOff>14287</xdr:rowOff>
    </xdr:from>
    <xdr:to>
      <xdr:col>9</xdr:col>
      <xdr:colOff>247650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6F41DC-7A06-23BB-F453-44E8C2C8F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3</xdr:row>
      <xdr:rowOff>100012</xdr:rowOff>
    </xdr:from>
    <xdr:to>
      <xdr:col>13</xdr:col>
      <xdr:colOff>314325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0C6BE0-535A-8683-2FD9-F5D99217F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C17" sqref="C17"/>
    </sheetView>
  </sheetViews>
  <sheetFormatPr defaultRowHeight="15" x14ac:dyDescent="0.25"/>
  <cols>
    <col min="1" max="1" width="17.85546875" customWidth="1"/>
    <col min="2" max="2" width="25.85546875" customWidth="1"/>
    <col min="3" max="3" width="34.7109375" customWidth="1"/>
  </cols>
  <sheetData>
    <row r="1" spans="1:3" ht="15.75" thickBot="1" x14ac:dyDescent="0.3">
      <c r="A1" s="39" t="s">
        <v>0</v>
      </c>
      <c r="B1" s="40" t="s">
        <v>1</v>
      </c>
      <c r="C1" s="40" t="s">
        <v>48</v>
      </c>
    </row>
    <row r="2" spans="1:3" x14ac:dyDescent="0.25">
      <c r="A2" s="41"/>
      <c r="B2" s="1">
        <v>1</v>
      </c>
      <c r="C2" s="2">
        <v>505</v>
      </c>
    </row>
    <row r="3" spans="1:3" x14ac:dyDescent="0.25">
      <c r="A3" s="42">
        <v>2021</v>
      </c>
      <c r="B3" s="1">
        <v>2</v>
      </c>
      <c r="C3" s="2">
        <v>512</v>
      </c>
    </row>
    <row r="4" spans="1:3" x14ac:dyDescent="0.25">
      <c r="A4" s="43"/>
      <c r="B4" s="1">
        <v>3</v>
      </c>
      <c r="C4" s="2">
        <v>510</v>
      </c>
    </row>
    <row r="5" spans="1:3" ht="15.75" thickBot="1" x14ac:dyDescent="0.3">
      <c r="A5" s="44"/>
      <c r="B5" s="1">
        <v>4</v>
      </c>
      <c r="C5" s="2">
        <v>503</v>
      </c>
    </row>
    <row r="6" spans="1:3" x14ac:dyDescent="0.25">
      <c r="A6" s="45"/>
      <c r="B6" s="1">
        <v>5</v>
      </c>
      <c r="C6" s="2">
        <v>515</v>
      </c>
    </row>
    <row r="7" spans="1:3" x14ac:dyDescent="0.25">
      <c r="A7" s="46">
        <v>2022</v>
      </c>
      <c r="B7" s="1">
        <v>6</v>
      </c>
      <c r="C7" s="2">
        <v>513</v>
      </c>
    </row>
    <row r="8" spans="1:3" x14ac:dyDescent="0.25">
      <c r="A8" s="47"/>
      <c r="B8" s="1">
        <v>7</v>
      </c>
      <c r="C8" s="2">
        <v>530</v>
      </c>
    </row>
    <row r="9" spans="1:3" ht="15.75" thickBot="1" x14ac:dyDescent="0.3">
      <c r="A9" s="48"/>
      <c r="B9" s="1">
        <v>8</v>
      </c>
      <c r="C9" s="2">
        <v>523</v>
      </c>
    </row>
    <row r="10" spans="1:3" x14ac:dyDescent="0.25">
      <c r="A10" s="49"/>
      <c r="B10" s="1">
        <v>9</v>
      </c>
      <c r="C10" s="2">
        <v>529</v>
      </c>
    </row>
    <row r="11" spans="1:3" x14ac:dyDescent="0.25">
      <c r="A11" s="50">
        <v>2023</v>
      </c>
      <c r="B11" s="1">
        <v>10</v>
      </c>
      <c r="C11" s="2">
        <v>528</v>
      </c>
    </row>
    <row r="12" spans="1:3" x14ac:dyDescent="0.25">
      <c r="A12" s="50"/>
      <c r="B12" s="1">
        <v>11</v>
      </c>
      <c r="C12" s="2">
        <v>520</v>
      </c>
    </row>
    <row r="13" spans="1:3" ht="15.75" thickBot="1" x14ac:dyDescent="0.3">
      <c r="A13" s="51"/>
      <c r="B13" s="1">
        <v>12</v>
      </c>
      <c r="C13" s="2">
        <v>533</v>
      </c>
    </row>
    <row r="14" spans="1:3" x14ac:dyDescent="0.25">
      <c r="A14" s="5"/>
      <c r="B14" s="52">
        <f>AVERAGE(B2:B13)</f>
        <v>6.5</v>
      </c>
      <c r="C14" s="52">
        <f>AVERAGE(C2:C13)</f>
        <v>518.41666666666663</v>
      </c>
    </row>
    <row r="15" spans="1:3" x14ac:dyDescent="0.25">
      <c r="A15" s="5"/>
      <c r="B15" s="52">
        <f>_xlfn.VAR.P(B2:B13)</f>
        <v>11.916666666666666</v>
      </c>
      <c r="C15" s="52"/>
    </row>
    <row r="16" spans="1:3" x14ac:dyDescent="0.25">
      <c r="B16" t="s">
        <v>2</v>
      </c>
      <c r="C16">
        <f>COVAR(B2:B13,C2:C13)</f>
        <v>28.208333333333332</v>
      </c>
    </row>
    <row r="17" spans="2:3" x14ac:dyDescent="0.25">
      <c r="B17" t="s">
        <v>3</v>
      </c>
      <c r="C17">
        <f>C16/B15</f>
        <v>2.3671328671328671</v>
      </c>
    </row>
    <row r="18" spans="2:3" x14ac:dyDescent="0.25">
      <c r="B18" t="s">
        <v>4</v>
      </c>
      <c r="C18">
        <f>C14-C17*B14</f>
        <v>503.030303030303</v>
      </c>
    </row>
    <row r="19" spans="2:3" ht="15.75" x14ac:dyDescent="0.25">
      <c r="B19" s="3" t="s">
        <v>5</v>
      </c>
    </row>
    <row r="21" spans="2:3" ht="15.75" x14ac:dyDescent="0.25">
      <c r="B21" s="3" t="s">
        <v>51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AF682-D8C7-47AE-ADD1-64E44C1BC705}">
  <dimension ref="A1:E17"/>
  <sheetViews>
    <sheetView workbookViewId="0"/>
  </sheetViews>
  <sheetFormatPr defaultRowHeight="15" x14ac:dyDescent="0.25"/>
  <cols>
    <col min="1" max="1" width="25.42578125" customWidth="1"/>
    <col min="2" max="2" width="31.28515625" customWidth="1"/>
    <col min="4" max="4" width="10.7109375" customWidth="1"/>
    <col min="5" max="5" width="25.7109375" customWidth="1"/>
  </cols>
  <sheetData>
    <row r="1" spans="1:5" ht="18.75" x14ac:dyDescent="0.3">
      <c r="A1" s="54" t="s">
        <v>1</v>
      </c>
      <c r="B1" s="53" t="s">
        <v>48</v>
      </c>
      <c r="C1" s="6"/>
      <c r="D1" s="11" t="s">
        <v>6</v>
      </c>
      <c r="E1" s="12"/>
    </row>
    <row r="2" spans="1:5" x14ac:dyDescent="0.25">
      <c r="A2" s="7">
        <v>1</v>
      </c>
      <c r="B2" s="15">
        <v>505</v>
      </c>
      <c r="C2" s="6"/>
      <c r="D2" s="6"/>
      <c r="E2" s="8" t="s">
        <v>7</v>
      </c>
    </row>
    <row r="3" spans="1:5" x14ac:dyDescent="0.25">
      <c r="A3" s="7">
        <v>2</v>
      </c>
      <c r="B3" s="15">
        <v>512</v>
      </c>
      <c r="C3" s="6"/>
      <c r="D3" s="6"/>
      <c r="E3" s="10" t="s">
        <v>8</v>
      </c>
    </row>
    <row r="4" spans="1:5" x14ac:dyDescent="0.25">
      <c r="A4" s="7">
        <v>3</v>
      </c>
      <c r="B4" s="15">
        <v>510</v>
      </c>
      <c r="C4" s="6"/>
      <c r="D4" s="6"/>
      <c r="E4" s="6"/>
    </row>
    <row r="5" spans="1:5" x14ac:dyDescent="0.25">
      <c r="A5" s="7">
        <v>4</v>
      </c>
      <c r="B5" s="15">
        <v>503</v>
      </c>
      <c r="C5" s="6"/>
      <c r="D5" s="6"/>
      <c r="E5" s="6"/>
    </row>
    <row r="6" spans="1:5" x14ac:dyDescent="0.25">
      <c r="A6" s="7">
        <v>5</v>
      </c>
      <c r="B6" s="15">
        <v>515</v>
      </c>
      <c r="C6" s="6"/>
      <c r="D6" s="6"/>
      <c r="E6" s="6"/>
    </row>
    <row r="7" spans="1:5" x14ac:dyDescent="0.25">
      <c r="A7" s="7">
        <v>6</v>
      </c>
      <c r="B7" s="15">
        <v>513</v>
      </c>
      <c r="C7" s="6"/>
      <c r="D7" s="6"/>
      <c r="E7" s="6"/>
    </row>
    <row r="8" spans="1:5" x14ac:dyDescent="0.25">
      <c r="A8" s="7">
        <v>7</v>
      </c>
      <c r="B8" s="15">
        <v>530</v>
      </c>
      <c r="C8" s="6"/>
      <c r="D8" s="6"/>
      <c r="E8" s="6"/>
    </row>
    <row r="9" spans="1:5" x14ac:dyDescent="0.25">
      <c r="A9" s="7">
        <v>8</v>
      </c>
      <c r="B9" s="15">
        <v>523</v>
      </c>
      <c r="C9" s="6"/>
      <c r="D9" s="6"/>
      <c r="E9" s="6"/>
    </row>
    <row r="10" spans="1:5" x14ac:dyDescent="0.25">
      <c r="A10" s="7">
        <v>9</v>
      </c>
      <c r="B10" s="15">
        <v>529</v>
      </c>
      <c r="C10" s="6"/>
      <c r="D10" s="6"/>
      <c r="E10" s="6"/>
    </row>
    <row r="11" spans="1:5" x14ac:dyDescent="0.25">
      <c r="A11" s="7">
        <v>10</v>
      </c>
      <c r="B11" s="15">
        <v>528</v>
      </c>
      <c r="C11" s="6"/>
      <c r="D11" s="6"/>
      <c r="E11" s="6"/>
    </row>
    <row r="12" spans="1:5" x14ac:dyDescent="0.25">
      <c r="A12" s="7">
        <v>11</v>
      </c>
      <c r="B12" s="15">
        <v>520</v>
      </c>
      <c r="C12" s="6"/>
      <c r="D12" s="6"/>
      <c r="E12" s="6"/>
    </row>
    <row r="13" spans="1:5" x14ac:dyDescent="0.25">
      <c r="A13" s="7">
        <v>12</v>
      </c>
      <c r="B13" s="15">
        <v>533</v>
      </c>
      <c r="C13" s="6"/>
      <c r="D13" s="6"/>
      <c r="E13" s="6"/>
    </row>
    <row r="16" spans="1:5" x14ac:dyDescent="0.25">
      <c r="A16" s="13" t="s">
        <v>9</v>
      </c>
      <c r="B16" s="9">
        <v>2.3671000000000002</v>
      </c>
      <c r="C16" s="6"/>
      <c r="D16" s="6"/>
      <c r="E16" s="6"/>
    </row>
    <row r="17" spans="1:2" x14ac:dyDescent="0.25">
      <c r="A17" s="13" t="s">
        <v>10</v>
      </c>
      <c r="B17" s="9">
        <v>503.03030000000001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3F341-D884-457F-85BD-BF0EE78150DA}">
  <dimension ref="A1:M18"/>
  <sheetViews>
    <sheetView zoomScale="79" workbookViewId="0">
      <selection activeCell="J13" sqref="J13"/>
    </sheetView>
  </sheetViews>
  <sheetFormatPr defaultRowHeight="15" x14ac:dyDescent="0.25"/>
  <cols>
    <col min="1" max="1" width="11.42578125" customWidth="1"/>
    <col min="2" max="2" width="11.5703125" customWidth="1"/>
    <col min="3" max="3" width="25.42578125" customWidth="1"/>
    <col min="4" max="4" width="23.28515625" customWidth="1"/>
    <col min="5" max="5" width="19.5703125" customWidth="1"/>
    <col min="6" max="6" width="23.5703125" customWidth="1"/>
    <col min="7" max="7" width="14.5703125" customWidth="1"/>
    <col min="8" max="8" width="17.140625" customWidth="1"/>
    <col min="9" max="9" width="21.42578125" customWidth="1"/>
    <col min="10" max="10" width="17.5703125" customWidth="1"/>
    <col min="11" max="11" width="16.85546875" customWidth="1"/>
  </cols>
  <sheetData>
    <row r="1" spans="1:13" ht="18.75" x14ac:dyDescent="0.3">
      <c r="A1" s="55" t="s">
        <v>11</v>
      </c>
      <c r="B1" s="55" t="s">
        <v>12</v>
      </c>
      <c r="C1" s="56" t="s">
        <v>13</v>
      </c>
      <c r="D1" s="56" t="s">
        <v>14</v>
      </c>
      <c r="E1" s="57" t="s">
        <v>15</v>
      </c>
      <c r="F1" s="57" t="s">
        <v>50</v>
      </c>
      <c r="G1" s="29" t="s">
        <v>0</v>
      </c>
      <c r="H1" s="29" t="s">
        <v>16</v>
      </c>
      <c r="I1" s="29" t="s">
        <v>17</v>
      </c>
      <c r="J1" s="29" t="s">
        <v>18</v>
      </c>
      <c r="K1" s="29" t="s">
        <v>19</v>
      </c>
      <c r="L1" s="14"/>
      <c r="M1" s="14"/>
    </row>
    <row r="2" spans="1:13" x14ac:dyDescent="0.25">
      <c r="A2" s="58">
        <v>1</v>
      </c>
      <c r="B2" s="15">
        <v>505</v>
      </c>
      <c r="C2" s="15">
        <f>2.3671*A2+503.0303</f>
        <v>505.3974</v>
      </c>
      <c r="D2" s="15">
        <f>B2/C2</f>
        <v>0.99921368807991495</v>
      </c>
      <c r="E2" s="23">
        <f>C17</f>
        <v>1.0027907788182708</v>
      </c>
      <c r="F2" s="18">
        <f>C2*E2</f>
        <v>506.80785235872918</v>
      </c>
      <c r="G2" s="29">
        <v>2021</v>
      </c>
      <c r="H2" s="15">
        <f>B2/C2</f>
        <v>0.99921368807991495</v>
      </c>
      <c r="I2" s="18">
        <f>B3/C3</f>
        <v>1.008341465384051</v>
      </c>
      <c r="J2" s="18">
        <f>B4/C4</f>
        <v>0.99974202735137363</v>
      </c>
      <c r="K2" s="18">
        <f>B5/C5</f>
        <v>0.98146590420619606</v>
      </c>
      <c r="L2" s="14"/>
      <c r="M2" s="14"/>
    </row>
    <row r="3" spans="1:13" x14ac:dyDescent="0.25">
      <c r="A3" s="58">
        <v>2</v>
      </c>
      <c r="B3" s="15">
        <v>512</v>
      </c>
      <c r="C3" s="15">
        <f t="shared" ref="C3:C13" si="0">2.3671*A3+503.0303</f>
        <v>507.7645</v>
      </c>
      <c r="D3" s="15">
        <f>B3/C3</f>
        <v>1.008341465384051</v>
      </c>
      <c r="E3" s="23">
        <f>D17</f>
        <v>1.000874308101886</v>
      </c>
      <c r="F3" s="18">
        <f t="shared" ref="F3:F13" si="1">C3*E3</f>
        <v>508.2084426162001</v>
      </c>
      <c r="G3" s="29">
        <v>2022</v>
      </c>
      <c r="H3" s="18">
        <f>B6/C6</f>
        <v>1.0002606504452227</v>
      </c>
      <c r="I3" s="18">
        <f>B7/C7</f>
        <v>0.99181625917454208</v>
      </c>
      <c r="J3" s="18">
        <f>B8/C8</f>
        <v>1.0200153964588143</v>
      </c>
      <c r="K3" s="18">
        <f>B9/C9</f>
        <v>1.0019788603534592</v>
      </c>
      <c r="L3" s="14"/>
      <c r="M3" s="14"/>
    </row>
    <row r="4" spans="1:13" x14ac:dyDescent="0.25">
      <c r="A4" s="58">
        <v>3</v>
      </c>
      <c r="B4" s="15">
        <v>510</v>
      </c>
      <c r="C4" s="15">
        <f t="shared" si="0"/>
        <v>510.13159999999999</v>
      </c>
      <c r="D4" s="15">
        <f>B4/C4</f>
        <v>0.99974202735137363</v>
      </c>
      <c r="E4" s="23">
        <f>E17</f>
        <v>1.0008721942661896</v>
      </c>
      <c r="F4" s="18">
        <f t="shared" si="1"/>
        <v>510.57653385652208</v>
      </c>
      <c r="G4" s="29">
        <v>2023</v>
      </c>
      <c r="H4" s="18">
        <f>B10/C10</f>
        <v>1.0088985231175078</v>
      </c>
      <c r="I4" s="18">
        <f>B11/C11</f>
        <v>1.002465723931192</v>
      </c>
      <c r="J4" s="18">
        <f>B12/C12</f>
        <v>0.98285968317140093</v>
      </c>
      <c r="K4" s="18">
        <f>B13/C13</f>
        <v>1.0029439132312388</v>
      </c>
      <c r="L4" s="14"/>
      <c r="M4" s="14"/>
    </row>
    <row r="5" spans="1:13" x14ac:dyDescent="0.25">
      <c r="A5" s="58">
        <v>4</v>
      </c>
      <c r="B5" s="15">
        <v>503</v>
      </c>
      <c r="C5" s="15">
        <f t="shared" si="0"/>
        <v>512.49869999999999</v>
      </c>
      <c r="D5" s="15">
        <f t="shared" ref="D5:D13" si="2">B5/C5</f>
        <v>0.98146590420619606</v>
      </c>
      <c r="E5" s="23">
        <f>G17</f>
        <v>0.99546271881365267</v>
      </c>
      <c r="F5" s="18">
        <f t="shared" si="1"/>
        <v>510.17334929046251</v>
      </c>
      <c r="G5" s="14"/>
      <c r="H5" s="14"/>
      <c r="I5" s="14"/>
      <c r="J5" s="14"/>
      <c r="K5" s="14"/>
      <c r="L5" s="14"/>
      <c r="M5" s="14"/>
    </row>
    <row r="6" spans="1:13" x14ac:dyDescent="0.25">
      <c r="A6" s="58">
        <v>5</v>
      </c>
      <c r="B6" s="15">
        <v>515</v>
      </c>
      <c r="C6" s="15">
        <f t="shared" si="0"/>
        <v>514.86580000000004</v>
      </c>
      <c r="D6" s="15">
        <f t="shared" si="2"/>
        <v>1.0002606504452227</v>
      </c>
      <c r="E6" s="19">
        <f t="shared" ref="E6:E13" si="3">E2</f>
        <v>1.0027907788182708</v>
      </c>
      <c r="F6" s="18">
        <f>C6*E6</f>
        <v>516.30267656889214</v>
      </c>
      <c r="G6" s="17" t="s">
        <v>20</v>
      </c>
      <c r="H6" s="17">
        <f>AVERAGE(H2:H4)</f>
        <v>1.0027909538808819</v>
      </c>
      <c r="I6" s="17">
        <f>AVERAGE(I2:I4)</f>
        <v>1.0008744828299285</v>
      </c>
      <c r="J6" s="17">
        <f>AVERAGE(J2:J4)</f>
        <v>1.000872368993863</v>
      </c>
      <c r="K6" s="17">
        <f>AVERAGE(K2:K4)</f>
        <v>0.99546289259696463</v>
      </c>
      <c r="L6" s="14"/>
      <c r="M6" s="14"/>
    </row>
    <row r="7" spans="1:13" x14ac:dyDescent="0.25">
      <c r="A7" s="58">
        <v>6</v>
      </c>
      <c r="B7" s="15">
        <v>513</v>
      </c>
      <c r="C7" s="15">
        <f t="shared" si="0"/>
        <v>517.23289999999997</v>
      </c>
      <c r="D7" s="15">
        <f t="shared" si="2"/>
        <v>0.99181625917454208</v>
      </c>
      <c r="E7" s="19">
        <f t="shared" si="3"/>
        <v>1.000874308101886</v>
      </c>
      <c r="F7" s="18">
        <f t="shared" si="1"/>
        <v>517.68512091503203</v>
      </c>
      <c r="G7" s="16" t="s">
        <v>21</v>
      </c>
      <c r="H7" s="14">
        <f>SUM(H6:K6)</f>
        <v>4.0000006983016387</v>
      </c>
      <c r="I7" s="14"/>
      <c r="J7" s="14"/>
      <c r="K7" s="14"/>
      <c r="L7" s="14"/>
      <c r="M7" s="14"/>
    </row>
    <row r="8" spans="1:13" ht="18.75" x14ac:dyDescent="0.3">
      <c r="A8" s="58">
        <v>7</v>
      </c>
      <c r="B8" s="15">
        <v>530</v>
      </c>
      <c r="C8" s="15">
        <f t="shared" si="0"/>
        <v>519.6</v>
      </c>
      <c r="D8" s="15">
        <f t="shared" si="2"/>
        <v>1.0200153964588143</v>
      </c>
      <c r="E8" s="19">
        <f t="shared" si="3"/>
        <v>1.0008721942661896</v>
      </c>
      <c r="F8" s="18">
        <f t="shared" si="1"/>
        <v>520.0531921407121</v>
      </c>
      <c r="G8" s="14" t="s">
        <v>22</v>
      </c>
      <c r="H8" s="27">
        <f>H7/4</f>
        <v>1.0000001745754097</v>
      </c>
      <c r="I8" s="14"/>
      <c r="J8" s="14"/>
      <c r="K8" s="14"/>
      <c r="L8" s="14"/>
      <c r="M8" s="14" t="s">
        <v>21</v>
      </c>
    </row>
    <row r="9" spans="1:13" ht="19.5" thickBot="1" x14ac:dyDescent="0.35">
      <c r="A9" s="58">
        <v>8</v>
      </c>
      <c r="B9" s="15">
        <v>523</v>
      </c>
      <c r="C9" s="15">
        <f t="shared" si="0"/>
        <v>521.96709999999996</v>
      </c>
      <c r="D9" s="15">
        <f t="shared" si="2"/>
        <v>1.0019788603534592</v>
      </c>
      <c r="E9" s="19">
        <f t="shared" si="3"/>
        <v>0.99546271881365267</v>
      </c>
      <c r="F9" s="18">
        <f t="shared" si="1"/>
        <v>519.59878849727772</v>
      </c>
      <c r="G9" s="28" t="s">
        <v>23</v>
      </c>
      <c r="H9" s="28">
        <f>H6/H8</f>
        <v>1.0027907788182708</v>
      </c>
      <c r="I9" s="28">
        <f>I6/H8</f>
        <v>1.000874308101886</v>
      </c>
      <c r="J9" s="28">
        <f>J6/H8</f>
        <v>1.0008721942661896</v>
      </c>
      <c r="K9" s="28">
        <f>K6/H8</f>
        <v>0.99546271881365267</v>
      </c>
      <c r="L9" s="14"/>
      <c r="M9" s="14">
        <f>SUM(H9:K9)</f>
        <v>3.9999999999999991</v>
      </c>
    </row>
    <row r="10" spans="1:13" ht="15.75" thickBot="1" x14ac:dyDescent="0.3">
      <c r="A10" s="58">
        <v>9</v>
      </c>
      <c r="B10" s="15">
        <v>529</v>
      </c>
      <c r="C10" s="15">
        <f t="shared" si="0"/>
        <v>524.33420000000001</v>
      </c>
      <c r="D10" s="15">
        <f t="shared" si="2"/>
        <v>1.0088985231175078</v>
      </c>
      <c r="E10" s="17">
        <f t="shared" si="3"/>
        <v>1.0027907788182708</v>
      </c>
      <c r="F10" s="18">
        <f t="shared" si="1"/>
        <v>525.79750077905499</v>
      </c>
      <c r="G10" s="24" t="s">
        <v>24</v>
      </c>
      <c r="H10" s="25"/>
      <c r="I10" s="25"/>
      <c r="J10" s="26"/>
      <c r="K10" s="14"/>
      <c r="L10" s="14"/>
      <c r="M10" s="14"/>
    </row>
    <row r="11" spans="1:13" x14ac:dyDescent="0.25">
      <c r="A11" s="58">
        <v>10</v>
      </c>
      <c r="B11" s="15">
        <v>528</v>
      </c>
      <c r="C11" s="15">
        <f t="shared" si="0"/>
        <v>526.70130000000006</v>
      </c>
      <c r="D11" s="15">
        <f t="shared" si="2"/>
        <v>1.002465723931192</v>
      </c>
      <c r="E11" s="17">
        <f t="shared" si="3"/>
        <v>1.000874308101886</v>
      </c>
      <c r="F11" s="18">
        <f t="shared" si="1"/>
        <v>527.16179921386401</v>
      </c>
      <c r="G11" s="14"/>
      <c r="H11" s="14"/>
      <c r="I11" s="14"/>
      <c r="J11" s="14"/>
      <c r="K11" s="14"/>
      <c r="L11" s="14"/>
      <c r="M11" s="14"/>
    </row>
    <row r="12" spans="1:13" x14ac:dyDescent="0.25">
      <c r="A12" s="58">
        <v>11</v>
      </c>
      <c r="B12" s="15">
        <v>520</v>
      </c>
      <c r="C12" s="15">
        <f t="shared" si="0"/>
        <v>529.0684</v>
      </c>
      <c r="D12" s="15">
        <f t="shared" si="2"/>
        <v>0.98285968317140093</v>
      </c>
      <c r="E12" s="17">
        <f t="shared" si="3"/>
        <v>1.0008721942661896</v>
      </c>
      <c r="F12" s="18">
        <f t="shared" si="1"/>
        <v>529.52985042490207</v>
      </c>
      <c r="G12" s="14"/>
      <c r="H12" s="14"/>
      <c r="I12" s="14"/>
      <c r="J12" s="14"/>
      <c r="K12" s="14"/>
      <c r="L12" s="14"/>
      <c r="M12" s="14"/>
    </row>
    <row r="13" spans="1:13" x14ac:dyDescent="0.25">
      <c r="A13" s="58">
        <v>12</v>
      </c>
      <c r="B13" s="15">
        <v>533</v>
      </c>
      <c r="C13" s="15">
        <f t="shared" si="0"/>
        <v>531.43550000000005</v>
      </c>
      <c r="D13" s="15">
        <f t="shared" si="2"/>
        <v>1.0029439132312388</v>
      </c>
      <c r="E13" s="17">
        <f t="shared" si="3"/>
        <v>0.99546271881365267</v>
      </c>
      <c r="F13" s="18">
        <f t="shared" si="1"/>
        <v>529.02422770409294</v>
      </c>
      <c r="G13" s="14"/>
      <c r="H13" s="14"/>
      <c r="I13" s="14" t="s">
        <v>25</v>
      </c>
      <c r="J13" s="14">
        <f>VARP(B2:B13)</f>
        <v>95.409722222222229</v>
      </c>
      <c r="K13" s="14"/>
      <c r="L13" s="14" t="s">
        <v>26</v>
      </c>
      <c r="M13" s="14">
        <f>J14/J13</f>
        <v>0.69983453639711934</v>
      </c>
    </row>
    <row r="14" spans="1:13" x14ac:dyDescent="0.25">
      <c r="A14" s="14"/>
      <c r="B14" s="14"/>
      <c r="C14" s="14"/>
      <c r="D14" s="14"/>
      <c r="E14" s="14"/>
      <c r="F14" s="14"/>
      <c r="G14" s="14"/>
      <c r="H14" s="14"/>
      <c r="I14" s="14" t="s">
        <v>27</v>
      </c>
      <c r="J14" s="14">
        <f>VARP(C2:C13)</f>
        <v>66.771018719166833</v>
      </c>
      <c r="K14" s="14"/>
      <c r="L14" s="14"/>
      <c r="M14" s="14"/>
    </row>
    <row r="15" spans="1:13" x14ac:dyDescent="0.25">
      <c r="A15" s="14"/>
      <c r="B15" s="14">
        <f>AVERAGE(B2:B13)</f>
        <v>518.41666666666663</v>
      </c>
      <c r="C15" s="14"/>
      <c r="D15" s="14"/>
      <c r="E15" s="14"/>
      <c r="F15" s="14">
        <f>AVERAGE(F2:F13)</f>
        <v>518.40994453047836</v>
      </c>
      <c r="G15" s="14"/>
      <c r="H15" s="14"/>
      <c r="I15" s="14"/>
      <c r="J15" s="14"/>
      <c r="K15" s="14"/>
      <c r="L15" s="14"/>
      <c r="M15" s="14"/>
    </row>
    <row r="16" spans="1:13" ht="18.75" x14ac:dyDescent="0.3">
      <c r="A16" s="59" t="s">
        <v>28</v>
      </c>
      <c r="B16" s="59"/>
      <c r="C16" s="4" t="s">
        <v>29</v>
      </c>
      <c r="D16" s="4" t="s">
        <v>30</v>
      </c>
      <c r="E16" s="4" t="s">
        <v>31</v>
      </c>
      <c r="F16" s="4"/>
      <c r="G16" s="4" t="s">
        <v>32</v>
      </c>
      <c r="H16" s="4"/>
      <c r="I16" s="4" t="s">
        <v>33</v>
      </c>
      <c r="J16" s="14"/>
      <c r="K16" s="21" t="s">
        <v>34</v>
      </c>
      <c r="L16" s="14">
        <f>RSQ(F2:F13,B2:B13)</f>
        <v>0.72132526681178166</v>
      </c>
      <c r="M16" s="14"/>
    </row>
    <row r="17" spans="1:13" ht="18.75" x14ac:dyDescent="0.3">
      <c r="A17" s="59"/>
      <c r="B17" s="59"/>
      <c r="C17" s="14">
        <f>H9</f>
        <v>1.0027907788182708</v>
      </c>
      <c r="D17" s="14">
        <f>I9</f>
        <v>1.000874308101886</v>
      </c>
      <c r="E17" s="14">
        <f>J9</f>
        <v>1.0008721942661896</v>
      </c>
      <c r="F17" s="14"/>
      <c r="G17" s="14">
        <f>K9</f>
        <v>0.99546271881365267</v>
      </c>
      <c r="H17" s="14"/>
      <c r="I17" s="37">
        <f>SUM(C17:G17)</f>
        <v>3.9999999999999991</v>
      </c>
      <c r="J17" s="14"/>
      <c r="K17" s="14"/>
      <c r="L17" s="14"/>
      <c r="M17" s="14"/>
    </row>
    <row r="18" spans="1:13" ht="18.75" x14ac:dyDescent="0.3">
      <c r="A18" s="59" t="s">
        <v>35</v>
      </c>
      <c r="B18" s="59"/>
      <c r="C18" s="14"/>
      <c r="D18" s="14"/>
      <c r="E18" s="14"/>
      <c r="F18" s="14"/>
      <c r="G18" s="14"/>
      <c r="H18" s="14"/>
      <c r="I18" s="14"/>
      <c r="J18" s="14"/>
      <c r="K18" s="14" t="s">
        <v>49</v>
      </c>
      <c r="L18" s="14"/>
      <c r="M18" s="14">
        <f>VARP(F2:F13)</f>
        <v>62.037402528363394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B3730-09C2-497A-B675-7323C8D7835F}">
  <dimension ref="A1:K19"/>
  <sheetViews>
    <sheetView workbookViewId="0">
      <selection activeCell="E2" sqref="E2:E5"/>
    </sheetView>
  </sheetViews>
  <sheetFormatPr defaultRowHeight="15" x14ac:dyDescent="0.25"/>
  <cols>
    <col min="1" max="1" width="10.85546875" customWidth="1"/>
    <col min="2" max="2" width="14.5703125" customWidth="1"/>
    <col min="3" max="3" width="18.85546875" customWidth="1"/>
    <col min="4" max="4" width="19.42578125" customWidth="1"/>
    <col min="5" max="5" width="14.5703125" customWidth="1"/>
    <col min="6" max="6" width="14.85546875" customWidth="1"/>
    <col min="7" max="7" width="13.7109375" customWidth="1"/>
    <col min="8" max="8" width="29.28515625" customWidth="1"/>
    <col min="9" max="9" width="13.5703125" customWidth="1"/>
    <col min="11" max="11" width="13.140625" customWidth="1"/>
  </cols>
  <sheetData>
    <row r="1" spans="1:11" ht="18.75" x14ac:dyDescent="0.3">
      <c r="A1" s="60" t="s">
        <v>11</v>
      </c>
      <c r="B1" s="60" t="s">
        <v>12</v>
      </c>
      <c r="C1" s="61" t="s">
        <v>13</v>
      </c>
      <c r="D1" s="61" t="s">
        <v>14</v>
      </c>
      <c r="E1" s="62" t="s">
        <v>15</v>
      </c>
      <c r="F1" s="63" t="s">
        <v>40</v>
      </c>
      <c r="G1" s="62" t="s">
        <v>41</v>
      </c>
      <c r="H1" s="66" t="s">
        <v>42</v>
      </c>
      <c r="I1" s="22"/>
      <c r="J1" s="14"/>
      <c r="K1" s="14"/>
    </row>
    <row r="2" spans="1:11" x14ac:dyDescent="0.25">
      <c r="A2" s="64">
        <v>1</v>
      </c>
      <c r="B2" s="15">
        <v>505</v>
      </c>
      <c r="C2" s="15">
        <f>2.3671*A2+503.0303</f>
        <v>505.3974</v>
      </c>
      <c r="D2" s="15">
        <f>B2/C2</f>
        <v>0.99921368807991495</v>
      </c>
      <c r="E2" s="23">
        <v>1.0027907789999999</v>
      </c>
      <c r="F2" s="18">
        <f>C2*E2</f>
        <v>506.80785245057456</v>
      </c>
      <c r="G2" s="18">
        <f>B2/F2</f>
        <v>0.99643286416768595</v>
      </c>
      <c r="H2" s="18">
        <f>B2/E2</f>
        <v>503.59457882490165</v>
      </c>
      <c r="I2" s="14"/>
      <c r="J2" s="14"/>
      <c r="K2" s="14"/>
    </row>
    <row r="3" spans="1:11" ht="18.75" x14ac:dyDescent="0.3">
      <c r="A3" s="64">
        <v>2</v>
      </c>
      <c r="B3" s="15">
        <v>512</v>
      </c>
      <c r="C3" s="15">
        <f t="shared" ref="C3:C13" si="0">2.3671*A3+503.0303</f>
        <v>507.7645</v>
      </c>
      <c r="D3" s="15">
        <f>B3/C3</f>
        <v>1.008341465384051</v>
      </c>
      <c r="E3" s="23">
        <v>1.000874308</v>
      </c>
      <c r="F3" s="18">
        <f t="shared" ref="F3:F13" si="1">C3*E3</f>
        <v>508.208442564466</v>
      </c>
      <c r="G3" s="18">
        <f t="shared" ref="G3:G13" si="2">B3/F3</f>
        <v>1.0074606344916299</v>
      </c>
      <c r="H3" s="18">
        <f t="shared" ref="H3:H13" si="3">B3/E3</f>
        <v>511.55274534232524</v>
      </c>
      <c r="I3" s="14"/>
      <c r="J3" s="65" t="s">
        <v>36</v>
      </c>
      <c r="K3" s="65" t="s">
        <v>43</v>
      </c>
    </row>
    <row r="4" spans="1:11" x14ac:dyDescent="0.25">
      <c r="A4" s="64">
        <v>3</v>
      </c>
      <c r="B4" s="15">
        <v>510</v>
      </c>
      <c r="C4" s="15">
        <f t="shared" si="0"/>
        <v>510.13159999999999</v>
      </c>
      <c r="D4" s="15">
        <f>B4/C4</f>
        <v>0.99974202735137363</v>
      </c>
      <c r="E4" s="23">
        <v>1.000872194</v>
      </c>
      <c r="F4" s="18">
        <f t="shared" si="1"/>
        <v>510.57653372073042</v>
      </c>
      <c r="G4" s="18">
        <f t="shared" si="2"/>
        <v>0.99887081821694967</v>
      </c>
      <c r="H4" s="18">
        <f t="shared" si="3"/>
        <v>509.55556869032171</v>
      </c>
      <c r="I4" s="14"/>
      <c r="J4" s="20">
        <v>13</v>
      </c>
      <c r="K4" s="21">
        <f>(503.0303+2.3671*J4)*E2</f>
        <v>535.29232508622533</v>
      </c>
    </row>
    <row r="5" spans="1:11" x14ac:dyDescent="0.25">
      <c r="A5" s="64">
        <v>4</v>
      </c>
      <c r="B5" s="15">
        <v>503</v>
      </c>
      <c r="C5" s="15">
        <f t="shared" si="0"/>
        <v>512.49869999999999</v>
      </c>
      <c r="D5" s="15">
        <f t="shared" ref="D5:D13" si="4">B5/C5</f>
        <v>0.98146590420619606</v>
      </c>
      <c r="E5" s="23">
        <v>0.99546271900000005</v>
      </c>
      <c r="F5" s="18">
        <f t="shared" si="1"/>
        <v>510.17334938596531</v>
      </c>
      <c r="G5" s="18">
        <f t="shared" si="2"/>
        <v>0.9859393882596984</v>
      </c>
      <c r="H5" s="18">
        <f t="shared" si="3"/>
        <v>505.29265476189067</v>
      </c>
      <c r="I5" s="14"/>
      <c r="J5" s="20">
        <v>14</v>
      </c>
      <c r="K5" s="21">
        <f t="shared" ref="K5:K7" si="5">(503.0303+2.3671*J5)*E3</f>
        <v>536.63847745806765</v>
      </c>
    </row>
    <row r="6" spans="1:11" x14ac:dyDescent="0.25">
      <c r="A6" s="64">
        <v>5</v>
      </c>
      <c r="B6" s="15">
        <v>515</v>
      </c>
      <c r="C6" s="15">
        <f t="shared" si="0"/>
        <v>514.86580000000004</v>
      </c>
      <c r="D6" s="15">
        <f t="shared" si="4"/>
        <v>1.0002606504452227</v>
      </c>
      <c r="E6" s="19">
        <f t="shared" ref="E6:E13" si="6">E2</f>
        <v>1.0027907789999999</v>
      </c>
      <c r="F6" s="18">
        <f t="shared" si="1"/>
        <v>516.30267666245823</v>
      </c>
      <c r="G6" s="18">
        <f t="shared" si="2"/>
        <v>0.99747691282392892</v>
      </c>
      <c r="H6" s="18">
        <f t="shared" si="3"/>
        <v>513.56674870262248</v>
      </c>
      <c r="I6" s="14"/>
      <c r="J6" s="20">
        <v>15</v>
      </c>
      <c r="K6" s="21">
        <f t="shared" si="5"/>
        <v>539.00650856573918</v>
      </c>
    </row>
    <row r="7" spans="1:11" x14ac:dyDescent="0.25">
      <c r="A7" s="64">
        <v>6</v>
      </c>
      <c r="B7" s="15">
        <v>513</v>
      </c>
      <c r="C7" s="15">
        <f t="shared" si="0"/>
        <v>517.23289999999997</v>
      </c>
      <c r="D7" s="15">
        <f t="shared" si="4"/>
        <v>0.99181625917454208</v>
      </c>
      <c r="E7" s="19">
        <f t="shared" si="6"/>
        <v>1.000874308</v>
      </c>
      <c r="F7" s="18">
        <f t="shared" si="1"/>
        <v>517.68512086233318</v>
      </c>
      <c r="G7" s="18">
        <f t="shared" si="2"/>
        <v>0.99094986378103944</v>
      </c>
      <c r="H7" s="18">
        <f t="shared" si="3"/>
        <v>512.55187179807194</v>
      </c>
      <c r="I7" s="14"/>
      <c r="J7" s="20">
        <v>16</v>
      </c>
      <c r="K7" s="21">
        <f t="shared" si="5"/>
        <v>538.44966701170415</v>
      </c>
    </row>
    <row r="8" spans="1:11" x14ac:dyDescent="0.25">
      <c r="A8" s="64">
        <v>7</v>
      </c>
      <c r="B8" s="15">
        <v>530</v>
      </c>
      <c r="C8" s="15">
        <f t="shared" si="0"/>
        <v>519.6</v>
      </c>
      <c r="D8" s="15">
        <f t="shared" si="4"/>
        <v>1.0200153964588143</v>
      </c>
      <c r="E8" s="19">
        <f t="shared" si="6"/>
        <v>1.000872194</v>
      </c>
      <c r="F8" s="18">
        <f t="shared" si="1"/>
        <v>520.05319200240001</v>
      </c>
      <c r="G8" s="18">
        <f t="shared" si="2"/>
        <v>1.0191265204224611</v>
      </c>
      <c r="H8" s="18">
        <f t="shared" si="3"/>
        <v>529.53814001151079</v>
      </c>
      <c r="I8" s="14"/>
      <c r="J8" s="14"/>
      <c r="K8" s="14"/>
    </row>
    <row r="9" spans="1:11" x14ac:dyDescent="0.25">
      <c r="A9" s="64">
        <v>8</v>
      </c>
      <c r="B9" s="15">
        <v>523</v>
      </c>
      <c r="C9" s="15">
        <f t="shared" si="0"/>
        <v>521.96709999999996</v>
      </c>
      <c r="D9" s="15">
        <f t="shared" si="4"/>
        <v>1.0019788603534592</v>
      </c>
      <c r="E9" s="19">
        <f t="shared" si="6"/>
        <v>0.99546271900000005</v>
      </c>
      <c r="F9" s="18">
        <f t="shared" si="1"/>
        <v>519.59878859454489</v>
      </c>
      <c r="G9" s="18">
        <f t="shared" si="2"/>
        <v>1.0065458416765269</v>
      </c>
      <c r="H9" s="18">
        <f t="shared" si="3"/>
        <v>525.38381399695595</v>
      </c>
      <c r="I9" s="14"/>
      <c r="J9" s="14"/>
      <c r="K9" s="14"/>
    </row>
    <row r="10" spans="1:11" x14ac:dyDescent="0.25">
      <c r="A10" s="64">
        <v>9</v>
      </c>
      <c r="B10" s="15">
        <v>529</v>
      </c>
      <c r="C10" s="15">
        <f t="shared" si="0"/>
        <v>524.33420000000001</v>
      </c>
      <c r="D10" s="15">
        <f t="shared" si="4"/>
        <v>1.0088985231175078</v>
      </c>
      <c r="E10" s="17">
        <f t="shared" si="6"/>
        <v>1.0027907789999999</v>
      </c>
      <c r="F10" s="18">
        <f t="shared" si="1"/>
        <v>525.79750087434172</v>
      </c>
      <c r="G10" s="18">
        <f t="shared" si="2"/>
        <v>1.0060907461909441</v>
      </c>
      <c r="H10" s="18">
        <f t="shared" si="3"/>
        <v>527.52778653143162</v>
      </c>
      <c r="I10" s="14"/>
      <c r="J10" s="14"/>
      <c r="K10" s="14"/>
    </row>
    <row r="11" spans="1:11" x14ac:dyDescent="0.25">
      <c r="A11" s="64">
        <v>10</v>
      </c>
      <c r="B11" s="15">
        <v>528</v>
      </c>
      <c r="C11" s="15">
        <f t="shared" si="0"/>
        <v>526.70130000000006</v>
      </c>
      <c r="D11" s="15">
        <f t="shared" si="4"/>
        <v>1.002465723931192</v>
      </c>
      <c r="E11" s="17">
        <f t="shared" si="6"/>
        <v>1.000874308</v>
      </c>
      <c r="F11" s="18">
        <f t="shared" si="1"/>
        <v>527.16179916020042</v>
      </c>
      <c r="G11" s="18">
        <f t="shared" si="2"/>
        <v>1.0015900257589507</v>
      </c>
      <c r="H11" s="18">
        <f t="shared" si="3"/>
        <v>527.53876863427286</v>
      </c>
      <c r="I11" s="14"/>
      <c r="J11" s="14"/>
      <c r="K11" s="14"/>
    </row>
    <row r="12" spans="1:11" x14ac:dyDescent="0.25">
      <c r="A12" s="64">
        <v>11</v>
      </c>
      <c r="B12" s="15">
        <v>520</v>
      </c>
      <c r="C12" s="15">
        <f t="shared" si="0"/>
        <v>529.0684</v>
      </c>
      <c r="D12" s="15">
        <f t="shared" si="4"/>
        <v>0.98285968317140093</v>
      </c>
      <c r="E12" s="17">
        <f t="shared" si="6"/>
        <v>1.000872194</v>
      </c>
      <c r="F12" s="18">
        <f t="shared" si="1"/>
        <v>529.52985028406965</v>
      </c>
      <c r="G12" s="18">
        <f t="shared" si="2"/>
        <v>0.98200318588469127</v>
      </c>
      <c r="H12" s="18">
        <f t="shared" si="3"/>
        <v>519.54685435091619</v>
      </c>
      <c r="I12" s="14"/>
      <c r="J12" s="14"/>
      <c r="K12" s="14"/>
    </row>
    <row r="13" spans="1:11" x14ac:dyDescent="0.25">
      <c r="A13" s="64">
        <v>12</v>
      </c>
      <c r="B13" s="15">
        <v>533</v>
      </c>
      <c r="C13" s="15">
        <f t="shared" si="0"/>
        <v>531.43550000000005</v>
      </c>
      <c r="D13" s="15">
        <f t="shared" si="4"/>
        <v>1.0029439132312388</v>
      </c>
      <c r="E13" s="17">
        <f t="shared" si="6"/>
        <v>0.99546271900000005</v>
      </c>
      <c r="F13" s="18">
        <f t="shared" si="1"/>
        <v>529.02422780312452</v>
      </c>
      <c r="G13" s="18">
        <f t="shared" si="2"/>
        <v>1.0075152932284135</v>
      </c>
      <c r="H13" s="18">
        <f t="shared" si="3"/>
        <v>535.4293936144885</v>
      </c>
      <c r="I13" s="14"/>
      <c r="J13" s="14"/>
      <c r="K13" s="14"/>
    </row>
    <row r="14" spans="1:11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 spans="1:11" x14ac:dyDescent="0.25">
      <c r="A15" s="14"/>
      <c r="B15" s="14"/>
      <c r="C15" s="14"/>
      <c r="D15" s="18">
        <v>2.3671000000000002</v>
      </c>
      <c r="E15" s="14"/>
      <c r="F15" s="37"/>
      <c r="G15" s="38"/>
      <c r="H15" s="32" t="s">
        <v>44</v>
      </c>
      <c r="I15" s="32" t="s">
        <v>15</v>
      </c>
      <c r="J15" s="33" t="s">
        <v>45</v>
      </c>
      <c r="K15" s="14"/>
    </row>
    <row r="16" spans="1:11" ht="18.75" x14ac:dyDescent="0.3">
      <c r="A16" s="14"/>
      <c r="B16" s="14"/>
      <c r="C16" s="14"/>
      <c r="D16" s="18">
        <v>503.03030000000001</v>
      </c>
      <c r="E16" s="14"/>
      <c r="F16" s="36"/>
      <c r="G16" s="34">
        <v>13</v>
      </c>
      <c r="H16" s="35">
        <f>503.0303+2.3671*G16</f>
        <v>533.80259999999998</v>
      </c>
      <c r="I16" s="23">
        <v>1.0027907789999999</v>
      </c>
      <c r="J16" s="30">
        <f>H16*I16</f>
        <v>535.29232508622533</v>
      </c>
      <c r="K16" s="14"/>
    </row>
    <row r="17" spans="1:11" ht="18.75" x14ac:dyDescent="0.3">
      <c r="A17" s="13" t="s">
        <v>40</v>
      </c>
      <c r="B17" s="13" t="s">
        <v>46</v>
      </c>
      <c r="C17" s="13" t="s">
        <v>47</v>
      </c>
      <c r="D17" s="14"/>
      <c r="E17" s="14"/>
      <c r="F17" s="36">
        <v>2024</v>
      </c>
      <c r="G17" s="34">
        <v>14</v>
      </c>
      <c r="H17" s="35">
        <f t="shared" ref="H17:H19" si="7">503.0303+2.3671*G17</f>
        <v>536.16970000000003</v>
      </c>
      <c r="I17" s="23">
        <v>1.000874308</v>
      </c>
      <c r="J17" s="31">
        <f>H17*I17</f>
        <v>536.63847745806765</v>
      </c>
      <c r="K17" s="14"/>
    </row>
    <row r="18" spans="1:11" ht="18.75" x14ac:dyDescent="0.3">
      <c r="A18" s="14"/>
      <c r="B18" s="14"/>
      <c r="C18" s="14"/>
      <c r="D18" s="14"/>
      <c r="E18" s="14"/>
      <c r="F18" s="36"/>
      <c r="G18" s="34">
        <v>15</v>
      </c>
      <c r="H18" s="35">
        <f t="shared" si="7"/>
        <v>538.53679999999997</v>
      </c>
      <c r="I18" s="23">
        <v>1.000872194</v>
      </c>
      <c r="J18" s="31">
        <f t="shared" ref="J18:J19" si="8">H18*I18</f>
        <v>539.00650856573918</v>
      </c>
      <c r="K18" s="14"/>
    </row>
    <row r="19" spans="1:11" ht="18.75" x14ac:dyDescent="0.3">
      <c r="F19" s="36"/>
      <c r="G19" s="34">
        <v>16</v>
      </c>
      <c r="H19" s="35">
        <f t="shared" si="7"/>
        <v>540.90390000000002</v>
      </c>
      <c r="I19" s="23">
        <v>0.99546271900000005</v>
      </c>
      <c r="J19" s="31">
        <f t="shared" si="8"/>
        <v>538.44966701170415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8954B-4F81-4753-AA20-831920AD9673}">
  <dimension ref="A1:E13"/>
  <sheetViews>
    <sheetView workbookViewId="0">
      <selection activeCell="K24" sqref="K24"/>
    </sheetView>
  </sheetViews>
  <sheetFormatPr defaultRowHeight="15" x14ac:dyDescent="0.25"/>
  <cols>
    <col min="1" max="1" width="12.7109375" customWidth="1"/>
    <col min="2" max="2" width="11.85546875" customWidth="1"/>
    <col min="3" max="3" width="17.42578125" customWidth="1"/>
    <col min="4" max="4" width="16" customWidth="1"/>
    <col min="5" max="5" width="13.42578125" customWidth="1"/>
  </cols>
  <sheetData>
    <row r="1" spans="1:5" ht="18.75" x14ac:dyDescent="0.3">
      <c r="A1" s="60" t="s">
        <v>36</v>
      </c>
      <c r="B1" s="60" t="s">
        <v>37</v>
      </c>
      <c r="C1" s="61" t="s">
        <v>38</v>
      </c>
      <c r="D1" s="60" t="s">
        <v>39</v>
      </c>
      <c r="E1" s="60" t="s">
        <v>15</v>
      </c>
    </row>
    <row r="2" spans="1:5" x14ac:dyDescent="0.25">
      <c r="A2" s="64">
        <v>1</v>
      </c>
      <c r="B2" s="15">
        <v>505</v>
      </c>
      <c r="C2" s="15">
        <f>2.3671*A2+503.0303</f>
        <v>505.3974</v>
      </c>
      <c r="D2" s="18">
        <f t="shared" ref="D2:D13" si="0">B2/E2</f>
        <v>503.59457882490165</v>
      </c>
      <c r="E2" s="23">
        <v>1.0027907789999999</v>
      </c>
    </row>
    <row r="3" spans="1:5" x14ac:dyDescent="0.25">
      <c r="A3" s="64">
        <v>2</v>
      </c>
      <c r="B3" s="15">
        <v>512</v>
      </c>
      <c r="C3" s="15">
        <f t="shared" ref="C3:C13" si="1">2.3671*A3+503.0303</f>
        <v>507.7645</v>
      </c>
      <c r="D3" s="18">
        <f t="shared" si="0"/>
        <v>511.55274534232524</v>
      </c>
      <c r="E3" s="23">
        <v>1.000874308</v>
      </c>
    </row>
    <row r="4" spans="1:5" x14ac:dyDescent="0.25">
      <c r="A4" s="64">
        <v>3</v>
      </c>
      <c r="B4" s="15">
        <v>510</v>
      </c>
      <c r="C4" s="15">
        <f t="shared" si="1"/>
        <v>510.13159999999999</v>
      </c>
      <c r="D4" s="18">
        <f t="shared" si="0"/>
        <v>509.55556869032171</v>
      </c>
      <c r="E4" s="23">
        <v>1.000872194</v>
      </c>
    </row>
    <row r="5" spans="1:5" x14ac:dyDescent="0.25">
      <c r="A5" s="64">
        <v>4</v>
      </c>
      <c r="B5" s="15">
        <v>503</v>
      </c>
      <c r="C5" s="15">
        <f t="shared" si="1"/>
        <v>512.49869999999999</v>
      </c>
      <c r="D5" s="18">
        <f t="shared" si="0"/>
        <v>505.29265476189067</v>
      </c>
      <c r="E5" s="23">
        <v>0.99546271900000005</v>
      </c>
    </row>
    <row r="6" spans="1:5" x14ac:dyDescent="0.25">
      <c r="A6" s="64">
        <v>5</v>
      </c>
      <c r="B6" s="15">
        <v>515</v>
      </c>
      <c r="C6" s="15">
        <f t="shared" si="1"/>
        <v>514.86580000000004</v>
      </c>
      <c r="D6" s="18">
        <f t="shared" si="0"/>
        <v>513.56674870262248</v>
      </c>
      <c r="E6" s="19">
        <f t="shared" ref="E6:E13" si="2">E2</f>
        <v>1.0027907789999999</v>
      </c>
    </row>
    <row r="7" spans="1:5" x14ac:dyDescent="0.25">
      <c r="A7" s="64">
        <v>6</v>
      </c>
      <c r="B7" s="15">
        <v>513</v>
      </c>
      <c r="C7" s="15">
        <f t="shared" si="1"/>
        <v>517.23289999999997</v>
      </c>
      <c r="D7" s="18">
        <f t="shared" si="0"/>
        <v>512.55187179807194</v>
      </c>
      <c r="E7" s="19">
        <f t="shared" si="2"/>
        <v>1.000874308</v>
      </c>
    </row>
    <row r="8" spans="1:5" x14ac:dyDescent="0.25">
      <c r="A8" s="64">
        <v>7</v>
      </c>
      <c r="B8" s="15">
        <v>530</v>
      </c>
      <c r="C8" s="15">
        <f t="shared" si="1"/>
        <v>519.6</v>
      </c>
      <c r="D8" s="18">
        <f t="shared" si="0"/>
        <v>529.53814001151079</v>
      </c>
      <c r="E8" s="19">
        <f t="shared" si="2"/>
        <v>1.000872194</v>
      </c>
    </row>
    <row r="9" spans="1:5" x14ac:dyDescent="0.25">
      <c r="A9" s="64">
        <v>8</v>
      </c>
      <c r="B9" s="15">
        <v>523</v>
      </c>
      <c r="C9" s="15">
        <f t="shared" si="1"/>
        <v>521.96709999999996</v>
      </c>
      <c r="D9" s="18">
        <f t="shared" si="0"/>
        <v>525.38381399695595</v>
      </c>
      <c r="E9" s="19">
        <f t="shared" si="2"/>
        <v>0.99546271900000005</v>
      </c>
    </row>
    <row r="10" spans="1:5" x14ac:dyDescent="0.25">
      <c r="A10" s="64">
        <v>9</v>
      </c>
      <c r="B10" s="15">
        <v>529</v>
      </c>
      <c r="C10" s="15">
        <f t="shared" si="1"/>
        <v>524.33420000000001</v>
      </c>
      <c r="D10" s="18">
        <f t="shared" si="0"/>
        <v>527.52778653143162</v>
      </c>
      <c r="E10" s="17">
        <f t="shared" si="2"/>
        <v>1.0027907789999999</v>
      </c>
    </row>
    <row r="11" spans="1:5" x14ac:dyDescent="0.25">
      <c r="A11" s="64">
        <v>10</v>
      </c>
      <c r="B11" s="15">
        <v>528</v>
      </c>
      <c r="C11" s="15">
        <f t="shared" si="1"/>
        <v>526.70130000000006</v>
      </c>
      <c r="D11" s="18">
        <f t="shared" si="0"/>
        <v>527.53876863427286</v>
      </c>
      <c r="E11" s="17">
        <f t="shared" si="2"/>
        <v>1.000874308</v>
      </c>
    </row>
    <row r="12" spans="1:5" x14ac:dyDescent="0.25">
      <c r="A12" s="64">
        <v>11</v>
      </c>
      <c r="B12" s="15">
        <v>520</v>
      </c>
      <c r="C12" s="15">
        <f t="shared" si="1"/>
        <v>529.0684</v>
      </c>
      <c r="D12" s="18">
        <f t="shared" si="0"/>
        <v>519.54685435091619</v>
      </c>
      <c r="E12" s="17">
        <f t="shared" si="2"/>
        <v>1.000872194</v>
      </c>
    </row>
    <row r="13" spans="1:5" x14ac:dyDescent="0.25">
      <c r="A13" s="64">
        <v>12</v>
      </c>
      <c r="B13" s="15">
        <v>533</v>
      </c>
      <c r="C13" s="15">
        <f t="shared" si="1"/>
        <v>531.43550000000005</v>
      </c>
      <c r="D13" s="18">
        <f t="shared" si="0"/>
        <v>535.4293936144885</v>
      </c>
      <c r="E13" s="17">
        <f t="shared" si="2"/>
        <v>0.99546271900000005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TOUIL</dc:creator>
  <cp:lastModifiedBy>MYRIAM TOUIL</cp:lastModifiedBy>
  <dcterms:created xsi:type="dcterms:W3CDTF">2015-06-05T18:17:20Z</dcterms:created>
  <dcterms:modified xsi:type="dcterms:W3CDTF">2024-10-03T17:34:06Z</dcterms:modified>
</cp:coreProperties>
</file>