
<file path=[Content_Types].xml><?xml version="1.0" encoding="utf-8"?>
<Types xmlns="http://schemas.openxmlformats.org/package/2006/content-types">
  <Default Extension="png" ContentType="image/png"/>
  <Default Extension="svg" ContentType="image/svg+xml"/>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slicers/slicer3.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Ex3.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codeName="ThisWorkbook" hidePivotFieldList="1"/>
  <mc:AlternateContent xmlns:mc="http://schemas.openxmlformats.org/markup-compatibility/2006">
    <mc:Choice Requires="x15">
      <x15ac:absPath xmlns:x15ac="http://schemas.microsoft.com/office/spreadsheetml/2010/11/ac" url="K:\Gurukul Final project\"/>
    </mc:Choice>
  </mc:AlternateContent>
  <xr:revisionPtr revIDLastSave="0" documentId="13_ncr:1_{15D2B81A-F0C8-45E5-8BE1-729ACCC83FE8}" xr6:coauthVersionLast="36" xr6:coauthVersionMax="47" xr10:uidLastSave="{00000000-0000-0000-0000-000000000000}"/>
  <bookViews>
    <workbookView xWindow="0" yWindow="0" windowWidth="15200" windowHeight="7620" xr2:uid="{00000000-000D-0000-FFFF-FFFF00000000}"/>
  </bookViews>
  <sheets>
    <sheet name="Dashoard (2)" sheetId="8" r:id="rId1"/>
    <sheet name="Dashoard" sheetId="5" r:id="rId2"/>
    <sheet name="Sheet1" sheetId="7" r:id="rId3"/>
    <sheet name="Sheet2" sheetId="9" r:id="rId4"/>
    <sheet name="Master Data" sheetId="1" r:id="rId5"/>
    <sheet name="Input Data" sheetId="2" r:id="rId6"/>
    <sheet name="Analysis" sheetId="6" r:id="rId7"/>
  </sheets>
  <definedNames>
    <definedName name="_xlnm._FilterDatabase" localSheetId="4" hidden="1">'Master Data'!$A$1:$F$45</definedName>
    <definedName name="_xlchart.v1.4" hidden="1">Analysis!$AO$3</definedName>
    <definedName name="CatagoryRange">OFFSET(Analysis!$AO$3,1,1,COUNT(Analysis!$AP:$AP))</definedName>
    <definedName name="Category">OFFSET(Analysis!$AO$3,1,0,COUNT(Analysis!$AP:$AP))</definedName>
    <definedName name="Slicer_Month">#N/A</definedName>
    <definedName name="Slicer_PAYMENT_MODE">#N/A</definedName>
    <definedName name="Slicer_SALE_TYPE">#N/A</definedName>
    <definedName name="Slicer_Year">#N/A</definedName>
  </definedNames>
  <calcPr calcId="191029"/>
  <pivotCaches>
    <pivotCache cacheId="0" r:id="rId8"/>
  </pivotCaches>
  <fileRecoveryPr autoRecover="0"/>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AS4" i="6" l="1" a="1"/>
  <c r="AS4" i="6" s="1"/>
  <c r="AR4" i="6" a="1"/>
  <c r="AR4" i="6" s="1"/>
  <c r="AD4" i="6" a="1"/>
  <c r="AD4" i="6" s="1"/>
  <c r="AJ2" i="6"/>
  <c r="AK2" i="6" s="1"/>
  <c r="AJ5" i="6" s="1" a="1"/>
  <c r="AJ5" i="6" s="1"/>
  <c r="AG4" i="6" a="1"/>
  <c r="AG4" i="6" s="1"/>
  <c r="AF4" i="6" a="1"/>
  <c r="AE4" i="6" a="1"/>
  <c r="AE4" i="6" s="1"/>
  <c r="AI5" i="6" l="1" a="1"/>
  <c r="AI5" i="6" s="1"/>
  <c r="AF4" i="6"/>
  <c r="R14" i="6" l="1"/>
  <c r="S14" i="6" s="1"/>
  <c r="Q14" i="6"/>
  <c r="R13" i="6"/>
  <c r="S13" i="6" s="1"/>
  <c r="Q13" i="6"/>
  <c r="R12" i="6"/>
  <c r="S12" i="6" s="1"/>
  <c r="Q12" i="6"/>
  <c r="R11" i="6"/>
  <c r="S11" i="6" s="1"/>
  <c r="Q11" i="6"/>
  <c r="R10" i="6"/>
  <c r="S10" i="6" s="1"/>
  <c r="Q10" i="6"/>
  <c r="R9" i="6"/>
  <c r="S9" i="6" s="1"/>
  <c r="Q9" i="6"/>
  <c r="R8" i="6"/>
  <c r="S8" i="6" s="1"/>
  <c r="Q8" i="6"/>
  <c r="R7" i="6"/>
  <c r="S7" i="6" s="1"/>
  <c r="Q7" i="6"/>
  <c r="R6" i="6"/>
  <c r="S6" i="6" s="1"/>
  <c r="Q6" i="6"/>
  <c r="R5" i="6"/>
  <c r="S5" i="6" s="1"/>
  <c r="Q5" i="6"/>
  <c r="R4" i="6"/>
  <c r="S4" i="6" s="1"/>
  <c r="Q4" i="6"/>
  <c r="R3" i="6"/>
  <c r="S3" i="6" s="1"/>
  <c r="Q3" i="6"/>
  <c r="P527" i="2"/>
  <c r="O527" i="2"/>
  <c r="N527" i="2"/>
  <c r="K527" i="2"/>
  <c r="M527" i="2" s="1"/>
  <c r="J527" i="2"/>
  <c r="L527" i="2" s="1"/>
  <c r="I527" i="2"/>
  <c r="H527" i="2"/>
  <c r="G527" i="2"/>
  <c r="P526" i="2"/>
  <c r="O526" i="2"/>
  <c r="N526" i="2"/>
  <c r="K526" i="2"/>
  <c r="M526" i="2" s="1"/>
  <c r="J526" i="2"/>
  <c r="L526" i="2" s="1"/>
  <c r="I526" i="2"/>
  <c r="H526" i="2"/>
  <c r="G526" i="2"/>
  <c r="P525" i="2"/>
  <c r="O525" i="2"/>
  <c r="N525" i="2"/>
  <c r="K525" i="2"/>
  <c r="M525" i="2" s="1"/>
  <c r="J525" i="2"/>
  <c r="L525" i="2" s="1"/>
  <c r="I525" i="2"/>
  <c r="H525" i="2"/>
  <c r="G525" i="2"/>
  <c r="P524" i="2"/>
  <c r="O524" i="2"/>
  <c r="N524" i="2"/>
  <c r="M524" i="2"/>
  <c r="L524" i="2"/>
  <c r="K524" i="2"/>
  <c r="J524" i="2"/>
  <c r="I524" i="2"/>
  <c r="H524" i="2"/>
  <c r="G524" i="2"/>
  <c r="P523" i="2"/>
  <c r="O523" i="2"/>
  <c r="N523" i="2"/>
  <c r="K523" i="2"/>
  <c r="M523" i="2" s="1"/>
  <c r="J523" i="2"/>
  <c r="L523" i="2" s="1"/>
  <c r="I523" i="2"/>
  <c r="H523" i="2"/>
  <c r="G523" i="2"/>
  <c r="P522" i="2"/>
  <c r="O522" i="2"/>
  <c r="N522" i="2"/>
  <c r="L522" i="2"/>
  <c r="K522" i="2"/>
  <c r="M522" i="2" s="1"/>
  <c r="J522" i="2"/>
  <c r="I522" i="2"/>
  <c r="H522" i="2"/>
  <c r="G522" i="2"/>
  <c r="P521" i="2"/>
  <c r="O521" i="2"/>
  <c r="N521" i="2"/>
  <c r="K521" i="2"/>
  <c r="M521" i="2" s="1"/>
  <c r="J521" i="2"/>
  <c r="L521" i="2" s="1"/>
  <c r="I521" i="2"/>
  <c r="H521" i="2"/>
  <c r="G521" i="2"/>
  <c r="P520" i="2"/>
  <c r="O520" i="2"/>
  <c r="N520" i="2"/>
  <c r="K520" i="2"/>
  <c r="M520" i="2" s="1"/>
  <c r="J520" i="2"/>
  <c r="L520" i="2" s="1"/>
  <c r="I520" i="2"/>
  <c r="H520" i="2"/>
  <c r="G520" i="2"/>
  <c r="P519" i="2"/>
  <c r="O519" i="2"/>
  <c r="N519" i="2"/>
  <c r="L519" i="2"/>
  <c r="K519" i="2"/>
  <c r="M519" i="2" s="1"/>
  <c r="J519" i="2"/>
  <c r="I519" i="2"/>
  <c r="H519" i="2"/>
  <c r="G519" i="2"/>
  <c r="P518" i="2"/>
  <c r="O518" i="2"/>
  <c r="N518" i="2"/>
  <c r="M518" i="2"/>
  <c r="L518" i="2"/>
  <c r="K518" i="2"/>
  <c r="J518" i="2"/>
  <c r="I518" i="2"/>
  <c r="H518" i="2"/>
  <c r="G518" i="2"/>
  <c r="P517" i="2"/>
  <c r="O517" i="2"/>
  <c r="N517" i="2"/>
  <c r="K517" i="2"/>
  <c r="M517" i="2" s="1"/>
  <c r="J517" i="2"/>
  <c r="L517" i="2" s="1"/>
  <c r="I517" i="2"/>
  <c r="H517" i="2"/>
  <c r="G517" i="2"/>
  <c r="P516" i="2"/>
  <c r="O516" i="2"/>
  <c r="N516" i="2"/>
  <c r="K516" i="2"/>
  <c r="M516" i="2" s="1"/>
  <c r="J516" i="2"/>
  <c r="L516" i="2" s="1"/>
  <c r="I516" i="2"/>
  <c r="H516" i="2"/>
  <c r="G516" i="2"/>
  <c r="P515" i="2"/>
  <c r="O515" i="2"/>
  <c r="N515" i="2"/>
  <c r="K515" i="2"/>
  <c r="M515" i="2" s="1"/>
  <c r="J515" i="2"/>
  <c r="L515" i="2" s="1"/>
  <c r="I515" i="2"/>
  <c r="H515" i="2"/>
  <c r="G515" i="2"/>
  <c r="P514" i="2"/>
  <c r="O514" i="2"/>
  <c r="N514" i="2"/>
  <c r="L514" i="2"/>
  <c r="K514" i="2"/>
  <c r="M514" i="2" s="1"/>
  <c r="J514" i="2"/>
  <c r="I514" i="2"/>
  <c r="H514" i="2"/>
  <c r="G514" i="2"/>
  <c r="P513" i="2"/>
  <c r="O513" i="2"/>
  <c r="N513" i="2"/>
  <c r="M513" i="2"/>
  <c r="K513" i="2"/>
  <c r="J513" i="2"/>
  <c r="L513" i="2" s="1"/>
  <c r="I513" i="2"/>
  <c r="H513" i="2"/>
  <c r="G513" i="2"/>
  <c r="P512" i="2"/>
  <c r="O512" i="2"/>
  <c r="N512" i="2"/>
  <c r="L512" i="2"/>
  <c r="K512" i="2"/>
  <c r="M512" i="2" s="1"/>
  <c r="J512" i="2"/>
  <c r="I512" i="2"/>
  <c r="H512" i="2"/>
  <c r="G512" i="2"/>
  <c r="P511" i="2"/>
  <c r="O511" i="2"/>
  <c r="N511" i="2"/>
  <c r="K511" i="2"/>
  <c r="M511" i="2" s="1"/>
  <c r="J511" i="2"/>
  <c r="L511" i="2" s="1"/>
  <c r="I511" i="2"/>
  <c r="H511" i="2"/>
  <c r="G511" i="2"/>
  <c r="P510" i="2"/>
  <c r="O510" i="2"/>
  <c r="N510" i="2"/>
  <c r="M510" i="2"/>
  <c r="K510" i="2"/>
  <c r="J510" i="2"/>
  <c r="L510" i="2" s="1"/>
  <c r="I510" i="2"/>
  <c r="H510" i="2"/>
  <c r="G510" i="2"/>
  <c r="P509" i="2"/>
  <c r="O509" i="2"/>
  <c r="N509" i="2"/>
  <c r="K509" i="2"/>
  <c r="M509" i="2" s="1"/>
  <c r="J509" i="2"/>
  <c r="L509" i="2" s="1"/>
  <c r="I509" i="2"/>
  <c r="H509" i="2"/>
  <c r="G509" i="2"/>
  <c r="P508" i="2"/>
  <c r="O508" i="2"/>
  <c r="N508" i="2"/>
  <c r="L508" i="2"/>
  <c r="K508" i="2"/>
  <c r="M508" i="2" s="1"/>
  <c r="J508" i="2"/>
  <c r="I508" i="2"/>
  <c r="H508" i="2"/>
  <c r="G508" i="2"/>
  <c r="P507" i="2"/>
  <c r="O507" i="2"/>
  <c r="N507" i="2"/>
  <c r="M507" i="2"/>
  <c r="K507" i="2"/>
  <c r="J507" i="2"/>
  <c r="L507" i="2" s="1"/>
  <c r="I507" i="2"/>
  <c r="H507" i="2"/>
  <c r="G507" i="2"/>
  <c r="P506" i="2"/>
  <c r="O506" i="2"/>
  <c r="N506" i="2"/>
  <c r="K506" i="2"/>
  <c r="M506" i="2" s="1"/>
  <c r="J506" i="2"/>
  <c r="L506" i="2" s="1"/>
  <c r="I506" i="2"/>
  <c r="H506" i="2"/>
  <c r="G506" i="2"/>
  <c r="P505" i="2"/>
  <c r="O505" i="2"/>
  <c r="N505" i="2"/>
  <c r="M505" i="2"/>
  <c r="K505" i="2"/>
  <c r="J505" i="2"/>
  <c r="L505" i="2" s="1"/>
  <c r="I505" i="2"/>
  <c r="H505" i="2"/>
  <c r="G505" i="2"/>
  <c r="P504" i="2"/>
  <c r="O504" i="2"/>
  <c r="N504" i="2"/>
  <c r="K504" i="2"/>
  <c r="M504" i="2" s="1"/>
  <c r="J504" i="2"/>
  <c r="L504" i="2" s="1"/>
  <c r="I504" i="2"/>
  <c r="H504" i="2"/>
  <c r="G504" i="2"/>
  <c r="P503" i="2"/>
  <c r="O503" i="2"/>
  <c r="N503" i="2"/>
  <c r="K503" i="2"/>
  <c r="M503" i="2" s="1"/>
  <c r="J503" i="2"/>
  <c r="L503" i="2" s="1"/>
  <c r="I503" i="2"/>
  <c r="H503" i="2"/>
  <c r="G503" i="2"/>
  <c r="P502" i="2"/>
  <c r="O502" i="2"/>
  <c r="N502" i="2"/>
  <c r="L502" i="2"/>
  <c r="K502" i="2"/>
  <c r="M502" i="2" s="1"/>
  <c r="J502" i="2"/>
  <c r="I502" i="2"/>
  <c r="H502" i="2"/>
  <c r="G502" i="2"/>
  <c r="P501" i="2"/>
  <c r="O501" i="2"/>
  <c r="N501" i="2"/>
  <c r="M501" i="2"/>
  <c r="K501" i="2"/>
  <c r="J501" i="2"/>
  <c r="L501" i="2" s="1"/>
  <c r="I501" i="2"/>
  <c r="H501" i="2"/>
  <c r="G501" i="2"/>
  <c r="P500" i="2"/>
  <c r="O500" i="2"/>
  <c r="N500" i="2"/>
  <c r="K500" i="2"/>
  <c r="M500" i="2" s="1"/>
  <c r="J500" i="2"/>
  <c r="L500" i="2" s="1"/>
  <c r="I500" i="2"/>
  <c r="H500" i="2"/>
  <c r="G500" i="2"/>
  <c r="P499" i="2"/>
  <c r="O499" i="2"/>
  <c r="N499" i="2"/>
  <c r="L499" i="2"/>
  <c r="K499" i="2"/>
  <c r="M499" i="2" s="1"/>
  <c r="J499" i="2"/>
  <c r="I499" i="2"/>
  <c r="H499" i="2"/>
  <c r="G499" i="2"/>
  <c r="P498" i="2"/>
  <c r="O498" i="2"/>
  <c r="N498" i="2"/>
  <c r="K498" i="2"/>
  <c r="M498" i="2" s="1"/>
  <c r="J498" i="2"/>
  <c r="L498" i="2" s="1"/>
  <c r="I498" i="2"/>
  <c r="H498" i="2"/>
  <c r="G498" i="2"/>
  <c r="P497" i="2"/>
  <c r="O497" i="2"/>
  <c r="N497" i="2"/>
  <c r="K497" i="2"/>
  <c r="M497" i="2" s="1"/>
  <c r="J497" i="2"/>
  <c r="L497" i="2" s="1"/>
  <c r="I497" i="2"/>
  <c r="H497" i="2"/>
  <c r="G497" i="2"/>
  <c r="P496" i="2"/>
  <c r="O496" i="2"/>
  <c r="N496" i="2"/>
  <c r="L496" i="2"/>
  <c r="K496" i="2"/>
  <c r="M496" i="2" s="1"/>
  <c r="J496" i="2"/>
  <c r="I496" i="2"/>
  <c r="H496" i="2"/>
  <c r="G496" i="2"/>
  <c r="P495" i="2"/>
  <c r="O495" i="2"/>
  <c r="N495" i="2"/>
  <c r="L495" i="2"/>
  <c r="K495" i="2"/>
  <c r="M495" i="2" s="1"/>
  <c r="J495" i="2"/>
  <c r="I495" i="2"/>
  <c r="H495" i="2"/>
  <c r="G495" i="2"/>
  <c r="P494" i="2"/>
  <c r="O494" i="2"/>
  <c r="N494" i="2"/>
  <c r="K494" i="2"/>
  <c r="M494" i="2" s="1"/>
  <c r="J494" i="2"/>
  <c r="L494" i="2" s="1"/>
  <c r="I494" i="2"/>
  <c r="H494" i="2"/>
  <c r="G494" i="2"/>
  <c r="P493" i="2"/>
  <c r="O493" i="2"/>
  <c r="N493" i="2"/>
  <c r="K493" i="2"/>
  <c r="M493" i="2" s="1"/>
  <c r="J493" i="2"/>
  <c r="L493" i="2" s="1"/>
  <c r="I493" i="2"/>
  <c r="H493" i="2"/>
  <c r="G493" i="2"/>
  <c r="P492" i="2"/>
  <c r="O492" i="2"/>
  <c r="N492" i="2"/>
  <c r="L492" i="2"/>
  <c r="K492" i="2"/>
  <c r="M492" i="2" s="1"/>
  <c r="J492" i="2"/>
  <c r="I492" i="2"/>
  <c r="H492" i="2"/>
  <c r="G492" i="2"/>
  <c r="P491" i="2"/>
  <c r="O491" i="2"/>
  <c r="N491" i="2"/>
  <c r="K491" i="2"/>
  <c r="M491" i="2" s="1"/>
  <c r="J491" i="2"/>
  <c r="L491" i="2" s="1"/>
  <c r="I491" i="2"/>
  <c r="H491" i="2"/>
  <c r="G491" i="2"/>
  <c r="P490" i="2"/>
  <c r="O490" i="2"/>
  <c r="N490" i="2"/>
  <c r="K490" i="2"/>
  <c r="M490" i="2" s="1"/>
  <c r="J490" i="2"/>
  <c r="L490" i="2" s="1"/>
  <c r="I490" i="2"/>
  <c r="H490" i="2"/>
  <c r="G490" i="2"/>
  <c r="P489" i="2"/>
  <c r="O489" i="2"/>
  <c r="N489" i="2"/>
  <c r="K489" i="2"/>
  <c r="M489" i="2" s="1"/>
  <c r="J489" i="2"/>
  <c r="L489" i="2" s="1"/>
  <c r="I489" i="2"/>
  <c r="H489" i="2"/>
  <c r="G489" i="2"/>
  <c r="P488" i="2"/>
  <c r="O488" i="2"/>
  <c r="N488" i="2"/>
  <c r="L488" i="2"/>
  <c r="K488" i="2"/>
  <c r="M488" i="2" s="1"/>
  <c r="J488" i="2"/>
  <c r="I488" i="2"/>
  <c r="H488" i="2"/>
  <c r="G488" i="2"/>
  <c r="P487" i="2"/>
  <c r="O487" i="2"/>
  <c r="N487" i="2"/>
  <c r="K487" i="2"/>
  <c r="M487" i="2" s="1"/>
  <c r="J487" i="2"/>
  <c r="L487" i="2" s="1"/>
  <c r="I487" i="2"/>
  <c r="H487" i="2"/>
  <c r="G487" i="2"/>
  <c r="P486" i="2"/>
  <c r="O486" i="2"/>
  <c r="N486" i="2"/>
  <c r="L486" i="2"/>
  <c r="K486" i="2"/>
  <c r="M486" i="2" s="1"/>
  <c r="J486" i="2"/>
  <c r="I486" i="2"/>
  <c r="H486" i="2"/>
  <c r="G486" i="2"/>
  <c r="P485" i="2"/>
  <c r="O485" i="2"/>
  <c r="N485" i="2"/>
  <c r="M485" i="2"/>
  <c r="K485" i="2"/>
  <c r="J485" i="2"/>
  <c r="L485" i="2" s="1"/>
  <c r="I485" i="2"/>
  <c r="H485" i="2"/>
  <c r="G485" i="2"/>
  <c r="P484" i="2"/>
  <c r="O484" i="2"/>
  <c r="N484" i="2"/>
  <c r="K484" i="2"/>
  <c r="M484" i="2" s="1"/>
  <c r="J484" i="2"/>
  <c r="L484" i="2" s="1"/>
  <c r="I484" i="2"/>
  <c r="H484" i="2"/>
  <c r="G484" i="2"/>
  <c r="P483" i="2"/>
  <c r="O483" i="2"/>
  <c r="N483" i="2"/>
  <c r="L483" i="2"/>
  <c r="K483" i="2"/>
  <c r="M483" i="2" s="1"/>
  <c r="J483" i="2"/>
  <c r="I483" i="2"/>
  <c r="H483" i="2"/>
  <c r="G483" i="2"/>
  <c r="P482" i="2"/>
  <c r="O482" i="2"/>
  <c r="N482" i="2"/>
  <c r="M482" i="2"/>
  <c r="K482" i="2"/>
  <c r="J482" i="2"/>
  <c r="L482" i="2" s="1"/>
  <c r="I482" i="2"/>
  <c r="H482" i="2"/>
  <c r="G482" i="2"/>
  <c r="P481" i="2"/>
  <c r="O481" i="2"/>
  <c r="N481" i="2"/>
  <c r="K481" i="2"/>
  <c r="M481" i="2" s="1"/>
  <c r="J481" i="2"/>
  <c r="L481" i="2" s="1"/>
  <c r="I481" i="2"/>
  <c r="H481" i="2"/>
  <c r="G481" i="2"/>
  <c r="P480" i="2"/>
  <c r="O480" i="2"/>
  <c r="N480" i="2"/>
  <c r="L480" i="2"/>
  <c r="K480" i="2"/>
  <c r="M480" i="2" s="1"/>
  <c r="J480" i="2"/>
  <c r="I480" i="2"/>
  <c r="H480" i="2"/>
  <c r="G480" i="2"/>
  <c r="P479" i="2"/>
  <c r="O479" i="2"/>
  <c r="N479" i="2"/>
  <c r="L479" i="2"/>
  <c r="K479" i="2"/>
  <c r="M479" i="2" s="1"/>
  <c r="J479" i="2"/>
  <c r="I479" i="2"/>
  <c r="H479" i="2"/>
  <c r="G479" i="2"/>
  <c r="P478" i="2"/>
  <c r="O478" i="2"/>
  <c r="N478" i="2"/>
  <c r="K478" i="2"/>
  <c r="M478" i="2" s="1"/>
  <c r="J478" i="2"/>
  <c r="L478" i="2" s="1"/>
  <c r="I478" i="2"/>
  <c r="H478" i="2"/>
  <c r="G478" i="2"/>
  <c r="P477" i="2"/>
  <c r="O477" i="2"/>
  <c r="N477" i="2"/>
  <c r="K477" i="2"/>
  <c r="M477" i="2" s="1"/>
  <c r="J477" i="2"/>
  <c r="L477" i="2" s="1"/>
  <c r="I477" i="2"/>
  <c r="H477" i="2"/>
  <c r="G477" i="2"/>
  <c r="P476" i="2"/>
  <c r="O476" i="2"/>
  <c r="N476" i="2"/>
  <c r="L476" i="2"/>
  <c r="K476" i="2"/>
  <c r="M476" i="2" s="1"/>
  <c r="J476" i="2"/>
  <c r="I476" i="2"/>
  <c r="H476" i="2"/>
  <c r="G476" i="2"/>
  <c r="P475" i="2"/>
  <c r="O475" i="2"/>
  <c r="N475" i="2"/>
  <c r="K475" i="2"/>
  <c r="M475" i="2" s="1"/>
  <c r="J475" i="2"/>
  <c r="L475" i="2" s="1"/>
  <c r="I475" i="2"/>
  <c r="H475" i="2"/>
  <c r="G475" i="2"/>
  <c r="P474" i="2"/>
  <c r="O474" i="2"/>
  <c r="N474" i="2"/>
  <c r="L474" i="2"/>
  <c r="K474" i="2"/>
  <c r="M474" i="2" s="1"/>
  <c r="J474" i="2"/>
  <c r="I474" i="2"/>
  <c r="H474" i="2"/>
  <c r="G474" i="2"/>
  <c r="P473" i="2"/>
  <c r="O473" i="2"/>
  <c r="N473" i="2"/>
  <c r="M473" i="2"/>
  <c r="K473" i="2"/>
  <c r="J473" i="2"/>
  <c r="L473" i="2" s="1"/>
  <c r="I473" i="2"/>
  <c r="H473" i="2"/>
  <c r="G473" i="2"/>
  <c r="P472" i="2"/>
  <c r="O472" i="2"/>
  <c r="N472" i="2"/>
  <c r="K472" i="2"/>
  <c r="M472" i="2" s="1"/>
  <c r="J472" i="2"/>
  <c r="L472" i="2" s="1"/>
  <c r="I472" i="2"/>
  <c r="H472" i="2"/>
  <c r="G472" i="2"/>
  <c r="P471" i="2"/>
  <c r="O471" i="2"/>
  <c r="N471" i="2"/>
  <c r="L471" i="2"/>
  <c r="K471" i="2"/>
  <c r="M471" i="2" s="1"/>
  <c r="J471" i="2"/>
  <c r="I471" i="2"/>
  <c r="H471" i="2"/>
  <c r="G471" i="2"/>
  <c r="P470" i="2"/>
  <c r="O470" i="2"/>
  <c r="N470" i="2"/>
  <c r="L470" i="2"/>
  <c r="K470" i="2"/>
  <c r="M470" i="2" s="1"/>
  <c r="J470" i="2"/>
  <c r="I470" i="2"/>
  <c r="H470" i="2"/>
  <c r="G470" i="2"/>
  <c r="P469" i="2"/>
  <c r="O469" i="2"/>
  <c r="N469" i="2"/>
  <c r="M469" i="2"/>
  <c r="K469" i="2"/>
  <c r="J469" i="2"/>
  <c r="L469" i="2" s="1"/>
  <c r="I469" i="2"/>
  <c r="H469" i="2"/>
  <c r="G469" i="2"/>
  <c r="P468" i="2"/>
  <c r="O468" i="2"/>
  <c r="N468" i="2"/>
  <c r="L468" i="2"/>
  <c r="K468" i="2"/>
  <c r="M468" i="2" s="1"/>
  <c r="J468" i="2"/>
  <c r="I468" i="2"/>
  <c r="H468" i="2"/>
  <c r="G468" i="2"/>
  <c r="P467" i="2"/>
  <c r="O467" i="2"/>
  <c r="N467" i="2"/>
  <c r="L467" i="2"/>
  <c r="K467" i="2"/>
  <c r="M467" i="2" s="1"/>
  <c r="J467" i="2"/>
  <c r="I467" i="2"/>
  <c r="H467" i="2"/>
  <c r="G467" i="2"/>
  <c r="P466" i="2"/>
  <c r="O466" i="2"/>
  <c r="N466" i="2"/>
  <c r="K466" i="2"/>
  <c r="M466" i="2" s="1"/>
  <c r="J466" i="2"/>
  <c r="L466" i="2" s="1"/>
  <c r="I466" i="2"/>
  <c r="H466" i="2"/>
  <c r="G466" i="2"/>
  <c r="P465" i="2"/>
  <c r="O465" i="2"/>
  <c r="N465" i="2"/>
  <c r="K465" i="2"/>
  <c r="M465" i="2" s="1"/>
  <c r="J465" i="2"/>
  <c r="L465" i="2" s="1"/>
  <c r="I465" i="2"/>
  <c r="H465" i="2"/>
  <c r="G465" i="2"/>
  <c r="P464" i="2"/>
  <c r="O464" i="2"/>
  <c r="N464" i="2"/>
  <c r="M464" i="2"/>
  <c r="L464" i="2"/>
  <c r="K464" i="2"/>
  <c r="J464" i="2"/>
  <c r="I464" i="2"/>
  <c r="H464" i="2"/>
  <c r="G464" i="2"/>
  <c r="P463" i="2"/>
  <c r="O463" i="2"/>
  <c r="N463" i="2"/>
  <c r="K463" i="2"/>
  <c r="M463" i="2" s="1"/>
  <c r="J463" i="2"/>
  <c r="L463" i="2" s="1"/>
  <c r="I463" i="2"/>
  <c r="H463" i="2"/>
  <c r="G463" i="2"/>
  <c r="P462" i="2"/>
  <c r="O462" i="2"/>
  <c r="N462" i="2"/>
  <c r="L462" i="2"/>
  <c r="K462" i="2"/>
  <c r="M462" i="2" s="1"/>
  <c r="J462" i="2"/>
  <c r="I462" i="2"/>
  <c r="H462" i="2"/>
  <c r="G462" i="2"/>
  <c r="P461" i="2"/>
  <c r="O461" i="2"/>
  <c r="N461" i="2"/>
  <c r="K461" i="2"/>
  <c r="M461" i="2" s="1"/>
  <c r="J461" i="2"/>
  <c r="L461" i="2" s="1"/>
  <c r="I461" i="2"/>
  <c r="H461" i="2"/>
  <c r="G461" i="2"/>
  <c r="P460" i="2"/>
  <c r="O460" i="2"/>
  <c r="N460" i="2"/>
  <c r="K460" i="2"/>
  <c r="M460" i="2" s="1"/>
  <c r="J460" i="2"/>
  <c r="L460" i="2" s="1"/>
  <c r="I460" i="2"/>
  <c r="H460" i="2"/>
  <c r="G460" i="2"/>
  <c r="P459" i="2"/>
  <c r="O459" i="2"/>
  <c r="N459" i="2"/>
  <c r="K459" i="2"/>
  <c r="M459" i="2" s="1"/>
  <c r="J459" i="2"/>
  <c r="L459" i="2" s="1"/>
  <c r="I459" i="2"/>
  <c r="H459" i="2"/>
  <c r="G459" i="2"/>
  <c r="P458" i="2"/>
  <c r="O458" i="2"/>
  <c r="N458" i="2"/>
  <c r="L458" i="2"/>
  <c r="K458" i="2"/>
  <c r="M458" i="2" s="1"/>
  <c r="J458" i="2"/>
  <c r="I458" i="2"/>
  <c r="H458" i="2"/>
  <c r="G458" i="2"/>
  <c r="P457" i="2"/>
  <c r="O457" i="2"/>
  <c r="N457" i="2"/>
  <c r="M457" i="2"/>
  <c r="K457" i="2"/>
  <c r="J457" i="2"/>
  <c r="L457" i="2" s="1"/>
  <c r="I457" i="2"/>
  <c r="H457" i="2"/>
  <c r="G457" i="2"/>
  <c r="P456" i="2"/>
  <c r="O456" i="2"/>
  <c r="N456" i="2"/>
  <c r="K456" i="2"/>
  <c r="M456" i="2" s="1"/>
  <c r="J456" i="2"/>
  <c r="L456" i="2" s="1"/>
  <c r="I456" i="2"/>
  <c r="H456" i="2"/>
  <c r="G456" i="2"/>
  <c r="P455" i="2"/>
  <c r="O455" i="2"/>
  <c r="N455" i="2"/>
  <c r="L455" i="2"/>
  <c r="K455" i="2"/>
  <c r="M455" i="2" s="1"/>
  <c r="J455" i="2"/>
  <c r="I455" i="2"/>
  <c r="H455" i="2"/>
  <c r="G455" i="2"/>
  <c r="P454" i="2"/>
  <c r="O454" i="2"/>
  <c r="N454" i="2"/>
  <c r="K454" i="2"/>
  <c r="M454" i="2" s="1"/>
  <c r="J454" i="2"/>
  <c r="L454" i="2" s="1"/>
  <c r="I454" i="2"/>
  <c r="H454" i="2"/>
  <c r="G454" i="2"/>
  <c r="P453" i="2"/>
  <c r="O453" i="2"/>
  <c r="N453" i="2"/>
  <c r="K453" i="2"/>
  <c r="M453" i="2" s="1"/>
  <c r="J453" i="2"/>
  <c r="L453" i="2" s="1"/>
  <c r="I453" i="2"/>
  <c r="H453" i="2"/>
  <c r="G453" i="2"/>
  <c r="P452" i="2"/>
  <c r="O452" i="2"/>
  <c r="N452" i="2"/>
  <c r="K452" i="2"/>
  <c r="M452" i="2" s="1"/>
  <c r="J452" i="2"/>
  <c r="L452" i="2" s="1"/>
  <c r="I452" i="2"/>
  <c r="H452" i="2"/>
  <c r="G452" i="2"/>
  <c r="P451" i="2"/>
  <c r="O451" i="2"/>
  <c r="N451" i="2"/>
  <c r="L451" i="2"/>
  <c r="K451" i="2"/>
  <c r="M451" i="2" s="1"/>
  <c r="J451" i="2"/>
  <c r="I451" i="2"/>
  <c r="H451" i="2"/>
  <c r="G451" i="2"/>
  <c r="P450" i="2"/>
  <c r="O450" i="2"/>
  <c r="N450" i="2"/>
  <c r="M450" i="2"/>
  <c r="K450" i="2"/>
  <c r="J450" i="2"/>
  <c r="L450" i="2" s="1"/>
  <c r="I450" i="2"/>
  <c r="H450" i="2"/>
  <c r="G450" i="2"/>
  <c r="P449" i="2"/>
  <c r="O449" i="2"/>
  <c r="N449" i="2"/>
  <c r="K449" i="2"/>
  <c r="M449" i="2" s="1"/>
  <c r="J449" i="2"/>
  <c r="L449" i="2" s="1"/>
  <c r="I449" i="2"/>
  <c r="H449" i="2"/>
  <c r="G449" i="2"/>
  <c r="P448" i="2"/>
  <c r="O448" i="2"/>
  <c r="N448" i="2"/>
  <c r="L448" i="2"/>
  <c r="K448" i="2"/>
  <c r="M448" i="2" s="1"/>
  <c r="J448" i="2"/>
  <c r="I448" i="2"/>
  <c r="H448" i="2"/>
  <c r="G448" i="2"/>
  <c r="P447" i="2"/>
  <c r="O447" i="2"/>
  <c r="N447" i="2"/>
  <c r="K447" i="2"/>
  <c r="M447" i="2" s="1"/>
  <c r="J447" i="2"/>
  <c r="L447" i="2" s="1"/>
  <c r="I447" i="2"/>
  <c r="H447" i="2"/>
  <c r="G447" i="2"/>
  <c r="P446" i="2"/>
  <c r="O446" i="2"/>
  <c r="N446" i="2"/>
  <c r="K446" i="2"/>
  <c r="M446" i="2" s="1"/>
  <c r="J446" i="2"/>
  <c r="L446" i="2" s="1"/>
  <c r="I446" i="2"/>
  <c r="H446" i="2"/>
  <c r="G446" i="2"/>
  <c r="P445" i="2"/>
  <c r="O445" i="2"/>
  <c r="N445" i="2"/>
  <c r="K445" i="2"/>
  <c r="M445" i="2" s="1"/>
  <c r="J445" i="2"/>
  <c r="L445" i="2" s="1"/>
  <c r="I445" i="2"/>
  <c r="H445" i="2"/>
  <c r="G445" i="2"/>
  <c r="P444" i="2"/>
  <c r="O444" i="2"/>
  <c r="N444" i="2"/>
  <c r="L444" i="2"/>
  <c r="K444" i="2"/>
  <c r="M444" i="2" s="1"/>
  <c r="J444" i="2"/>
  <c r="I444" i="2"/>
  <c r="H444" i="2"/>
  <c r="G444" i="2"/>
  <c r="P443" i="2"/>
  <c r="O443" i="2"/>
  <c r="N443" i="2"/>
  <c r="K443" i="2"/>
  <c r="M443" i="2" s="1"/>
  <c r="J443" i="2"/>
  <c r="L443" i="2" s="1"/>
  <c r="I443" i="2"/>
  <c r="H443" i="2"/>
  <c r="G443" i="2"/>
  <c r="P442" i="2"/>
  <c r="O442" i="2"/>
  <c r="N442" i="2"/>
  <c r="L442" i="2"/>
  <c r="K442" i="2"/>
  <c r="M442" i="2" s="1"/>
  <c r="J442" i="2"/>
  <c r="I442" i="2"/>
  <c r="H442" i="2"/>
  <c r="G442" i="2"/>
  <c r="P441" i="2"/>
  <c r="O441" i="2"/>
  <c r="N441" i="2"/>
  <c r="K441" i="2"/>
  <c r="M441" i="2" s="1"/>
  <c r="J441" i="2"/>
  <c r="L441" i="2" s="1"/>
  <c r="I441" i="2"/>
  <c r="H441" i="2"/>
  <c r="G441" i="2"/>
  <c r="P440" i="2"/>
  <c r="O440" i="2"/>
  <c r="N440" i="2"/>
  <c r="K440" i="2"/>
  <c r="M440" i="2" s="1"/>
  <c r="J440" i="2"/>
  <c r="L440" i="2" s="1"/>
  <c r="I440" i="2"/>
  <c r="H440" i="2"/>
  <c r="G440" i="2"/>
  <c r="P439" i="2"/>
  <c r="O439" i="2"/>
  <c r="N439" i="2"/>
  <c r="L439" i="2"/>
  <c r="K439" i="2"/>
  <c r="M439" i="2" s="1"/>
  <c r="J439" i="2"/>
  <c r="I439" i="2"/>
  <c r="H439" i="2"/>
  <c r="G439" i="2"/>
  <c r="P438" i="2"/>
  <c r="O438" i="2"/>
  <c r="N438" i="2"/>
  <c r="L438" i="2"/>
  <c r="K438" i="2"/>
  <c r="M438" i="2" s="1"/>
  <c r="J438" i="2"/>
  <c r="I438" i="2"/>
  <c r="H438" i="2"/>
  <c r="G438" i="2"/>
  <c r="P437" i="2"/>
  <c r="O437" i="2"/>
  <c r="N437" i="2"/>
  <c r="K437" i="2"/>
  <c r="M437" i="2" s="1"/>
  <c r="J437" i="2"/>
  <c r="L437" i="2" s="1"/>
  <c r="I437" i="2"/>
  <c r="H437" i="2"/>
  <c r="G437" i="2"/>
  <c r="P436" i="2"/>
  <c r="O436" i="2"/>
  <c r="N436" i="2"/>
  <c r="L436" i="2"/>
  <c r="K436" i="2"/>
  <c r="M436" i="2" s="1"/>
  <c r="J436" i="2"/>
  <c r="I436" i="2"/>
  <c r="H436" i="2"/>
  <c r="G436" i="2"/>
  <c r="P435" i="2"/>
  <c r="O435" i="2"/>
  <c r="N435" i="2"/>
  <c r="K435" i="2"/>
  <c r="M435" i="2" s="1"/>
  <c r="J435" i="2"/>
  <c r="L435" i="2" s="1"/>
  <c r="I435" i="2"/>
  <c r="H435" i="2"/>
  <c r="G435" i="2"/>
  <c r="P434" i="2"/>
  <c r="O434" i="2"/>
  <c r="N434" i="2"/>
  <c r="K434" i="2"/>
  <c r="M434" i="2" s="1"/>
  <c r="J434" i="2"/>
  <c r="L434" i="2" s="1"/>
  <c r="I434" i="2"/>
  <c r="H434" i="2"/>
  <c r="G434" i="2"/>
  <c r="P433" i="2"/>
  <c r="O433" i="2"/>
  <c r="N433" i="2"/>
  <c r="K433" i="2"/>
  <c r="M433" i="2" s="1"/>
  <c r="J433" i="2"/>
  <c r="L433" i="2" s="1"/>
  <c r="I433" i="2"/>
  <c r="H433" i="2"/>
  <c r="G433" i="2"/>
  <c r="P432" i="2"/>
  <c r="O432" i="2"/>
  <c r="N432" i="2"/>
  <c r="M432" i="2"/>
  <c r="L432" i="2"/>
  <c r="K432" i="2"/>
  <c r="J432" i="2"/>
  <c r="I432" i="2"/>
  <c r="H432" i="2"/>
  <c r="G432" i="2"/>
  <c r="P431" i="2"/>
  <c r="O431" i="2"/>
  <c r="N431" i="2"/>
  <c r="K431" i="2"/>
  <c r="M431" i="2" s="1"/>
  <c r="J431" i="2"/>
  <c r="L431" i="2" s="1"/>
  <c r="I431" i="2"/>
  <c r="H431" i="2"/>
  <c r="G431" i="2"/>
  <c r="P430" i="2"/>
  <c r="O430" i="2"/>
  <c r="N430" i="2"/>
  <c r="L430" i="2"/>
  <c r="K430" i="2"/>
  <c r="M430" i="2" s="1"/>
  <c r="J430" i="2"/>
  <c r="I430" i="2"/>
  <c r="H430" i="2"/>
  <c r="G430" i="2"/>
  <c r="P429" i="2"/>
  <c r="O429" i="2"/>
  <c r="N429" i="2"/>
  <c r="K429" i="2"/>
  <c r="M429" i="2" s="1"/>
  <c r="J429" i="2"/>
  <c r="L429" i="2" s="1"/>
  <c r="I429" i="2"/>
  <c r="H429" i="2"/>
  <c r="G429" i="2"/>
  <c r="P428" i="2"/>
  <c r="O428" i="2"/>
  <c r="N428" i="2"/>
  <c r="K428" i="2"/>
  <c r="M428" i="2" s="1"/>
  <c r="J428" i="2"/>
  <c r="L428" i="2" s="1"/>
  <c r="I428" i="2"/>
  <c r="H428" i="2"/>
  <c r="G428" i="2"/>
  <c r="P427" i="2"/>
  <c r="O427" i="2"/>
  <c r="N427" i="2"/>
  <c r="K427" i="2"/>
  <c r="M427" i="2" s="1"/>
  <c r="J427" i="2"/>
  <c r="L427" i="2" s="1"/>
  <c r="I427" i="2"/>
  <c r="H427" i="2"/>
  <c r="G427" i="2"/>
  <c r="P426" i="2"/>
  <c r="O426" i="2"/>
  <c r="N426" i="2"/>
  <c r="K426" i="2"/>
  <c r="M426" i="2" s="1"/>
  <c r="J426" i="2"/>
  <c r="L426" i="2" s="1"/>
  <c r="I426" i="2"/>
  <c r="H426" i="2"/>
  <c r="G426" i="2"/>
  <c r="P425" i="2"/>
  <c r="O425" i="2"/>
  <c r="N425" i="2"/>
  <c r="K425" i="2"/>
  <c r="M425" i="2" s="1"/>
  <c r="J425" i="2"/>
  <c r="L425" i="2" s="1"/>
  <c r="I425" i="2"/>
  <c r="H425" i="2"/>
  <c r="G425" i="2"/>
  <c r="P424" i="2"/>
  <c r="O424" i="2"/>
  <c r="N424" i="2"/>
  <c r="M424" i="2"/>
  <c r="L424" i="2"/>
  <c r="K424" i="2"/>
  <c r="J424" i="2"/>
  <c r="I424" i="2"/>
  <c r="H424" i="2"/>
  <c r="G424" i="2"/>
  <c r="P423" i="2"/>
  <c r="O423" i="2"/>
  <c r="N423" i="2"/>
  <c r="K423" i="2"/>
  <c r="M423" i="2" s="1"/>
  <c r="J423" i="2"/>
  <c r="L423" i="2" s="1"/>
  <c r="I423" i="2"/>
  <c r="H423" i="2"/>
  <c r="G423" i="2"/>
  <c r="P422" i="2"/>
  <c r="O422" i="2"/>
  <c r="N422" i="2"/>
  <c r="K422" i="2"/>
  <c r="M422" i="2" s="1"/>
  <c r="J422" i="2"/>
  <c r="L422" i="2" s="1"/>
  <c r="I422" i="2"/>
  <c r="H422" i="2"/>
  <c r="G422" i="2"/>
  <c r="P421" i="2"/>
  <c r="O421" i="2"/>
  <c r="N421" i="2"/>
  <c r="M421" i="2"/>
  <c r="K421" i="2"/>
  <c r="J421" i="2"/>
  <c r="L421" i="2" s="1"/>
  <c r="I421" i="2"/>
  <c r="H421" i="2"/>
  <c r="G421" i="2"/>
  <c r="P420" i="2"/>
  <c r="O420" i="2"/>
  <c r="N420" i="2"/>
  <c r="K420" i="2"/>
  <c r="M420" i="2" s="1"/>
  <c r="J420" i="2"/>
  <c r="L420" i="2" s="1"/>
  <c r="I420" i="2"/>
  <c r="H420" i="2"/>
  <c r="G420" i="2"/>
  <c r="P419" i="2"/>
  <c r="O419" i="2"/>
  <c r="N419" i="2"/>
  <c r="M419" i="2"/>
  <c r="K419" i="2"/>
  <c r="J419" i="2"/>
  <c r="L419" i="2" s="1"/>
  <c r="I419" i="2"/>
  <c r="H419" i="2"/>
  <c r="G419" i="2"/>
  <c r="P418" i="2"/>
  <c r="O418" i="2"/>
  <c r="N418" i="2"/>
  <c r="K418" i="2"/>
  <c r="M418" i="2" s="1"/>
  <c r="J418" i="2"/>
  <c r="L418" i="2" s="1"/>
  <c r="I418" i="2"/>
  <c r="H418" i="2"/>
  <c r="G418" i="2"/>
  <c r="P417" i="2"/>
  <c r="O417" i="2"/>
  <c r="N417" i="2"/>
  <c r="K417" i="2"/>
  <c r="M417" i="2" s="1"/>
  <c r="J417" i="2"/>
  <c r="L417" i="2" s="1"/>
  <c r="I417" i="2"/>
  <c r="H417" i="2"/>
  <c r="G417" i="2"/>
  <c r="P416" i="2"/>
  <c r="O416" i="2"/>
  <c r="N416" i="2"/>
  <c r="M416" i="2"/>
  <c r="L416" i="2"/>
  <c r="K416" i="2"/>
  <c r="J416" i="2"/>
  <c r="I416" i="2"/>
  <c r="H416" i="2"/>
  <c r="G416" i="2"/>
  <c r="P415" i="2"/>
  <c r="O415" i="2"/>
  <c r="N415" i="2"/>
  <c r="K415" i="2"/>
  <c r="M415" i="2" s="1"/>
  <c r="J415" i="2"/>
  <c r="L415" i="2" s="1"/>
  <c r="I415" i="2"/>
  <c r="H415" i="2"/>
  <c r="G415" i="2"/>
  <c r="P414" i="2"/>
  <c r="O414" i="2"/>
  <c r="N414" i="2"/>
  <c r="K414" i="2"/>
  <c r="M414" i="2" s="1"/>
  <c r="J414" i="2"/>
  <c r="L414" i="2" s="1"/>
  <c r="I414" i="2"/>
  <c r="H414" i="2"/>
  <c r="G414" i="2"/>
  <c r="P413" i="2"/>
  <c r="O413" i="2"/>
  <c r="N413" i="2"/>
  <c r="K413" i="2"/>
  <c r="M413" i="2" s="1"/>
  <c r="J413" i="2"/>
  <c r="L413" i="2" s="1"/>
  <c r="I413" i="2"/>
  <c r="H413" i="2"/>
  <c r="G413" i="2"/>
  <c r="P412" i="2"/>
  <c r="O412" i="2"/>
  <c r="N412" i="2"/>
  <c r="L412" i="2"/>
  <c r="K412" i="2"/>
  <c r="M412" i="2" s="1"/>
  <c r="J412" i="2"/>
  <c r="I412" i="2"/>
  <c r="H412" i="2"/>
  <c r="G412" i="2"/>
  <c r="P411" i="2"/>
  <c r="O411" i="2"/>
  <c r="N411" i="2"/>
  <c r="K411" i="2"/>
  <c r="M411" i="2" s="1"/>
  <c r="J411" i="2"/>
  <c r="L411" i="2" s="1"/>
  <c r="I411" i="2"/>
  <c r="H411" i="2"/>
  <c r="G411" i="2"/>
  <c r="P410" i="2"/>
  <c r="O410" i="2"/>
  <c r="N410" i="2"/>
  <c r="K410" i="2"/>
  <c r="M410" i="2" s="1"/>
  <c r="J410" i="2"/>
  <c r="L410" i="2" s="1"/>
  <c r="I410" i="2"/>
  <c r="H410" i="2"/>
  <c r="G410" i="2"/>
  <c r="P409" i="2"/>
  <c r="O409" i="2"/>
  <c r="N409" i="2"/>
  <c r="K409" i="2"/>
  <c r="M409" i="2" s="1"/>
  <c r="J409" i="2"/>
  <c r="L409" i="2" s="1"/>
  <c r="I409" i="2"/>
  <c r="H409" i="2"/>
  <c r="G409" i="2"/>
  <c r="P408" i="2"/>
  <c r="O408" i="2"/>
  <c r="N408" i="2"/>
  <c r="L408" i="2"/>
  <c r="K408" i="2"/>
  <c r="M408" i="2" s="1"/>
  <c r="J408" i="2"/>
  <c r="I408" i="2"/>
  <c r="H408" i="2"/>
  <c r="G408" i="2"/>
  <c r="P407" i="2"/>
  <c r="O407" i="2"/>
  <c r="N407" i="2"/>
  <c r="K407" i="2"/>
  <c r="M407" i="2" s="1"/>
  <c r="J407" i="2"/>
  <c r="L407" i="2" s="1"/>
  <c r="I407" i="2"/>
  <c r="H407" i="2"/>
  <c r="G407" i="2"/>
  <c r="P406" i="2"/>
  <c r="O406" i="2"/>
  <c r="N406" i="2"/>
  <c r="M406" i="2"/>
  <c r="K406" i="2"/>
  <c r="J406" i="2"/>
  <c r="L406" i="2" s="1"/>
  <c r="I406" i="2"/>
  <c r="H406" i="2"/>
  <c r="G406" i="2"/>
  <c r="P405" i="2"/>
  <c r="O405" i="2"/>
  <c r="N405" i="2"/>
  <c r="K405" i="2"/>
  <c r="M405" i="2" s="1"/>
  <c r="J405" i="2"/>
  <c r="L405" i="2" s="1"/>
  <c r="I405" i="2"/>
  <c r="H405" i="2"/>
  <c r="G405" i="2"/>
  <c r="P404" i="2"/>
  <c r="O404" i="2"/>
  <c r="N404" i="2"/>
  <c r="L404" i="2"/>
  <c r="K404" i="2"/>
  <c r="M404" i="2" s="1"/>
  <c r="J404" i="2"/>
  <c r="I404" i="2"/>
  <c r="H404" i="2"/>
  <c r="G404" i="2"/>
  <c r="P403" i="2"/>
  <c r="O403" i="2"/>
  <c r="N403" i="2"/>
  <c r="K403" i="2"/>
  <c r="M403" i="2" s="1"/>
  <c r="J403" i="2"/>
  <c r="L403" i="2" s="1"/>
  <c r="I403" i="2"/>
  <c r="H403" i="2"/>
  <c r="G403" i="2"/>
  <c r="P402" i="2"/>
  <c r="O402" i="2"/>
  <c r="N402" i="2"/>
  <c r="K402" i="2"/>
  <c r="M402" i="2" s="1"/>
  <c r="J402" i="2"/>
  <c r="L402" i="2" s="1"/>
  <c r="I402" i="2"/>
  <c r="H402" i="2"/>
  <c r="G402" i="2"/>
  <c r="P401" i="2"/>
  <c r="O401" i="2"/>
  <c r="N401" i="2"/>
  <c r="K401" i="2"/>
  <c r="M401" i="2" s="1"/>
  <c r="J401" i="2"/>
  <c r="L401" i="2" s="1"/>
  <c r="I401" i="2"/>
  <c r="H401" i="2"/>
  <c r="G401" i="2"/>
  <c r="P400" i="2"/>
  <c r="O400" i="2"/>
  <c r="N400" i="2"/>
  <c r="L400" i="2"/>
  <c r="K400" i="2"/>
  <c r="M400" i="2" s="1"/>
  <c r="J400" i="2"/>
  <c r="I400" i="2"/>
  <c r="H400" i="2"/>
  <c r="G400" i="2"/>
  <c r="P399" i="2"/>
  <c r="O399" i="2"/>
  <c r="N399" i="2"/>
  <c r="K399" i="2"/>
  <c r="M399" i="2" s="1"/>
  <c r="J399" i="2"/>
  <c r="L399" i="2" s="1"/>
  <c r="I399" i="2"/>
  <c r="H399" i="2"/>
  <c r="G399" i="2"/>
  <c r="P398" i="2"/>
  <c r="O398" i="2"/>
  <c r="N398" i="2"/>
  <c r="M398" i="2"/>
  <c r="K398" i="2"/>
  <c r="J398" i="2"/>
  <c r="L398" i="2" s="1"/>
  <c r="I398" i="2"/>
  <c r="H398" i="2"/>
  <c r="G398" i="2"/>
  <c r="P397" i="2"/>
  <c r="O397" i="2"/>
  <c r="N397" i="2"/>
  <c r="K397" i="2"/>
  <c r="M397" i="2" s="1"/>
  <c r="J397" i="2"/>
  <c r="L397" i="2" s="1"/>
  <c r="I397" i="2"/>
  <c r="H397" i="2"/>
  <c r="G397" i="2"/>
  <c r="P396" i="2"/>
  <c r="O396" i="2"/>
  <c r="N396" i="2"/>
  <c r="K396" i="2"/>
  <c r="M396" i="2" s="1"/>
  <c r="J396" i="2"/>
  <c r="L396" i="2" s="1"/>
  <c r="I396" i="2"/>
  <c r="H396" i="2"/>
  <c r="G396" i="2"/>
  <c r="P395" i="2"/>
  <c r="O395" i="2"/>
  <c r="N395" i="2"/>
  <c r="M395" i="2"/>
  <c r="K395" i="2"/>
  <c r="J395" i="2"/>
  <c r="L395" i="2" s="1"/>
  <c r="I395" i="2"/>
  <c r="H395" i="2"/>
  <c r="G395" i="2"/>
  <c r="P394" i="2"/>
  <c r="O394" i="2"/>
  <c r="N394" i="2"/>
  <c r="K394" i="2"/>
  <c r="M394" i="2" s="1"/>
  <c r="J394" i="2"/>
  <c r="L394" i="2" s="1"/>
  <c r="I394" i="2"/>
  <c r="H394" i="2"/>
  <c r="G394" i="2"/>
  <c r="P393" i="2"/>
  <c r="O393" i="2"/>
  <c r="N393" i="2"/>
  <c r="K393" i="2"/>
  <c r="M393" i="2" s="1"/>
  <c r="J393" i="2"/>
  <c r="L393" i="2" s="1"/>
  <c r="I393" i="2"/>
  <c r="H393" i="2"/>
  <c r="G393" i="2"/>
  <c r="P392" i="2"/>
  <c r="O392" i="2"/>
  <c r="N392" i="2"/>
  <c r="K392" i="2"/>
  <c r="M392" i="2" s="1"/>
  <c r="J392" i="2"/>
  <c r="L392" i="2" s="1"/>
  <c r="I392" i="2"/>
  <c r="H392" i="2"/>
  <c r="G392" i="2"/>
  <c r="P391" i="2"/>
  <c r="O391" i="2"/>
  <c r="N391" i="2"/>
  <c r="K391" i="2"/>
  <c r="M391" i="2" s="1"/>
  <c r="J391" i="2"/>
  <c r="L391" i="2" s="1"/>
  <c r="I391" i="2"/>
  <c r="H391" i="2"/>
  <c r="G391" i="2"/>
  <c r="P390" i="2"/>
  <c r="O390" i="2"/>
  <c r="N390" i="2"/>
  <c r="M390" i="2"/>
  <c r="L390" i="2"/>
  <c r="K390" i="2"/>
  <c r="J390" i="2"/>
  <c r="I390" i="2"/>
  <c r="H390" i="2"/>
  <c r="G390" i="2"/>
  <c r="P389" i="2"/>
  <c r="O389" i="2"/>
  <c r="N389" i="2"/>
  <c r="M389" i="2"/>
  <c r="K389" i="2"/>
  <c r="J389" i="2"/>
  <c r="L389" i="2" s="1"/>
  <c r="I389" i="2"/>
  <c r="H389" i="2"/>
  <c r="G389" i="2"/>
  <c r="P388" i="2"/>
  <c r="O388" i="2"/>
  <c r="N388" i="2"/>
  <c r="L388" i="2"/>
  <c r="K388" i="2"/>
  <c r="M388" i="2" s="1"/>
  <c r="J388" i="2"/>
  <c r="I388" i="2"/>
  <c r="H388" i="2"/>
  <c r="G388" i="2"/>
  <c r="P387" i="2"/>
  <c r="O387" i="2"/>
  <c r="N387" i="2"/>
  <c r="M387" i="2"/>
  <c r="K387" i="2"/>
  <c r="J387" i="2"/>
  <c r="L387" i="2" s="1"/>
  <c r="I387" i="2"/>
  <c r="H387" i="2"/>
  <c r="G387" i="2"/>
  <c r="P386" i="2"/>
  <c r="O386" i="2"/>
  <c r="N386" i="2"/>
  <c r="K386" i="2"/>
  <c r="M386" i="2" s="1"/>
  <c r="J386" i="2"/>
  <c r="L386" i="2" s="1"/>
  <c r="I386" i="2"/>
  <c r="H386" i="2"/>
  <c r="G386" i="2"/>
  <c r="P385" i="2"/>
  <c r="O385" i="2"/>
  <c r="N385" i="2"/>
  <c r="K385" i="2"/>
  <c r="M385" i="2" s="1"/>
  <c r="J385" i="2"/>
  <c r="L385" i="2" s="1"/>
  <c r="I385" i="2"/>
  <c r="H385" i="2"/>
  <c r="G385" i="2"/>
  <c r="P384" i="2"/>
  <c r="O384" i="2"/>
  <c r="N384" i="2"/>
  <c r="K384" i="2"/>
  <c r="M384" i="2" s="1"/>
  <c r="J384" i="2"/>
  <c r="L384" i="2" s="1"/>
  <c r="I384" i="2"/>
  <c r="H384" i="2"/>
  <c r="G384" i="2"/>
  <c r="P383" i="2"/>
  <c r="O383" i="2"/>
  <c r="N383" i="2"/>
  <c r="K383" i="2"/>
  <c r="M383" i="2" s="1"/>
  <c r="J383" i="2"/>
  <c r="L383" i="2" s="1"/>
  <c r="I383" i="2"/>
  <c r="H383" i="2"/>
  <c r="G383" i="2"/>
  <c r="P382" i="2"/>
  <c r="O382" i="2"/>
  <c r="N382" i="2"/>
  <c r="M382" i="2"/>
  <c r="L382" i="2"/>
  <c r="K382" i="2"/>
  <c r="J382" i="2"/>
  <c r="I382" i="2"/>
  <c r="H382" i="2"/>
  <c r="G382" i="2"/>
  <c r="P381" i="2"/>
  <c r="O381" i="2"/>
  <c r="N381" i="2"/>
  <c r="K381" i="2"/>
  <c r="M381" i="2" s="1"/>
  <c r="J381" i="2"/>
  <c r="L381" i="2" s="1"/>
  <c r="I381" i="2"/>
  <c r="H381" i="2"/>
  <c r="G381" i="2"/>
  <c r="P380" i="2"/>
  <c r="O380" i="2"/>
  <c r="N380" i="2"/>
  <c r="K380" i="2"/>
  <c r="M380" i="2" s="1"/>
  <c r="J380" i="2"/>
  <c r="L380" i="2" s="1"/>
  <c r="I380" i="2"/>
  <c r="H380" i="2"/>
  <c r="G380" i="2"/>
  <c r="P379" i="2"/>
  <c r="O379" i="2"/>
  <c r="N379" i="2"/>
  <c r="K379" i="2"/>
  <c r="M379" i="2" s="1"/>
  <c r="J379" i="2"/>
  <c r="L379" i="2" s="1"/>
  <c r="I379" i="2"/>
  <c r="H379" i="2"/>
  <c r="G379" i="2"/>
  <c r="P378" i="2"/>
  <c r="O378" i="2"/>
  <c r="N378" i="2"/>
  <c r="L378" i="2"/>
  <c r="K378" i="2"/>
  <c r="M378" i="2" s="1"/>
  <c r="J378" i="2"/>
  <c r="I378" i="2"/>
  <c r="H378" i="2"/>
  <c r="G378" i="2"/>
  <c r="P377" i="2"/>
  <c r="O377" i="2"/>
  <c r="N377" i="2"/>
  <c r="K377" i="2"/>
  <c r="M377" i="2" s="1"/>
  <c r="J377" i="2"/>
  <c r="L377" i="2" s="1"/>
  <c r="I377" i="2"/>
  <c r="H377" i="2"/>
  <c r="G377" i="2"/>
  <c r="P376" i="2"/>
  <c r="O376" i="2"/>
  <c r="N376" i="2"/>
  <c r="K376" i="2"/>
  <c r="M376" i="2" s="1"/>
  <c r="J376" i="2"/>
  <c r="L376" i="2" s="1"/>
  <c r="I376" i="2"/>
  <c r="H376" i="2"/>
  <c r="G376" i="2"/>
  <c r="P375" i="2"/>
  <c r="O375" i="2"/>
  <c r="N375" i="2"/>
  <c r="K375" i="2"/>
  <c r="M375" i="2" s="1"/>
  <c r="J375" i="2"/>
  <c r="L375" i="2" s="1"/>
  <c r="I375" i="2"/>
  <c r="H375" i="2"/>
  <c r="G375" i="2"/>
  <c r="P374" i="2"/>
  <c r="O374" i="2"/>
  <c r="N374" i="2"/>
  <c r="L374" i="2"/>
  <c r="K374" i="2"/>
  <c r="M374" i="2" s="1"/>
  <c r="J374" i="2"/>
  <c r="I374" i="2"/>
  <c r="H374" i="2"/>
  <c r="G374" i="2"/>
  <c r="P373" i="2"/>
  <c r="O373" i="2"/>
  <c r="N373" i="2"/>
  <c r="M373" i="2"/>
  <c r="K373" i="2"/>
  <c r="J373" i="2"/>
  <c r="L373" i="2" s="1"/>
  <c r="I373" i="2"/>
  <c r="H373" i="2"/>
  <c r="G373" i="2"/>
  <c r="P372" i="2"/>
  <c r="O372" i="2"/>
  <c r="N372" i="2"/>
  <c r="K372" i="2"/>
  <c r="M372" i="2" s="1"/>
  <c r="J372" i="2"/>
  <c r="L372" i="2" s="1"/>
  <c r="I372" i="2"/>
  <c r="H372" i="2"/>
  <c r="G372" i="2"/>
  <c r="P371" i="2"/>
  <c r="O371" i="2"/>
  <c r="N371" i="2"/>
  <c r="K371" i="2"/>
  <c r="M371" i="2" s="1"/>
  <c r="J371" i="2"/>
  <c r="L371" i="2" s="1"/>
  <c r="I371" i="2"/>
  <c r="H371" i="2"/>
  <c r="G371" i="2"/>
  <c r="P370" i="2"/>
  <c r="O370" i="2"/>
  <c r="N370" i="2"/>
  <c r="L370" i="2"/>
  <c r="K370" i="2"/>
  <c r="M370" i="2" s="1"/>
  <c r="J370" i="2"/>
  <c r="I370" i="2"/>
  <c r="H370" i="2"/>
  <c r="G370" i="2"/>
  <c r="P369" i="2"/>
  <c r="O369" i="2"/>
  <c r="N369" i="2"/>
  <c r="K369" i="2"/>
  <c r="M369" i="2" s="1"/>
  <c r="J369" i="2"/>
  <c r="L369" i="2" s="1"/>
  <c r="I369" i="2"/>
  <c r="H369" i="2"/>
  <c r="G369" i="2"/>
  <c r="P368" i="2"/>
  <c r="O368" i="2"/>
  <c r="N368" i="2"/>
  <c r="K368" i="2"/>
  <c r="M368" i="2" s="1"/>
  <c r="J368" i="2"/>
  <c r="L368" i="2" s="1"/>
  <c r="I368" i="2"/>
  <c r="H368" i="2"/>
  <c r="G368" i="2"/>
  <c r="P367" i="2"/>
  <c r="O367" i="2"/>
  <c r="N367" i="2"/>
  <c r="K367" i="2"/>
  <c r="M367" i="2" s="1"/>
  <c r="J367" i="2"/>
  <c r="L367" i="2" s="1"/>
  <c r="I367" i="2"/>
  <c r="H367" i="2"/>
  <c r="G367" i="2"/>
  <c r="P366" i="2"/>
  <c r="O366" i="2"/>
  <c r="N366" i="2"/>
  <c r="L366" i="2"/>
  <c r="K366" i="2"/>
  <c r="M366" i="2" s="1"/>
  <c r="J366" i="2"/>
  <c r="I366" i="2"/>
  <c r="H366" i="2"/>
  <c r="G366" i="2"/>
  <c r="P365" i="2"/>
  <c r="O365" i="2"/>
  <c r="N365" i="2"/>
  <c r="K365" i="2"/>
  <c r="M365" i="2" s="1"/>
  <c r="J365" i="2"/>
  <c r="L365" i="2" s="1"/>
  <c r="I365" i="2"/>
  <c r="H365" i="2"/>
  <c r="G365" i="2"/>
  <c r="P364" i="2"/>
  <c r="O364" i="2"/>
  <c r="N364" i="2"/>
  <c r="L364" i="2"/>
  <c r="K364" i="2"/>
  <c r="M364" i="2" s="1"/>
  <c r="J364" i="2"/>
  <c r="I364" i="2"/>
  <c r="H364" i="2"/>
  <c r="G364" i="2"/>
  <c r="P363" i="2"/>
  <c r="O363" i="2"/>
  <c r="N363" i="2"/>
  <c r="M363" i="2"/>
  <c r="K363" i="2"/>
  <c r="J363" i="2"/>
  <c r="L363" i="2" s="1"/>
  <c r="I363" i="2"/>
  <c r="H363" i="2"/>
  <c r="G363" i="2"/>
  <c r="P362" i="2"/>
  <c r="O362" i="2"/>
  <c r="N362" i="2"/>
  <c r="K362" i="2"/>
  <c r="M362" i="2" s="1"/>
  <c r="J362" i="2"/>
  <c r="L362" i="2" s="1"/>
  <c r="I362" i="2"/>
  <c r="H362" i="2"/>
  <c r="G362" i="2"/>
  <c r="P361" i="2"/>
  <c r="O361" i="2"/>
  <c r="N361" i="2"/>
  <c r="K361" i="2"/>
  <c r="M361" i="2" s="1"/>
  <c r="J361" i="2"/>
  <c r="L361" i="2" s="1"/>
  <c r="I361" i="2"/>
  <c r="H361" i="2"/>
  <c r="G361" i="2"/>
  <c r="P360" i="2"/>
  <c r="O360" i="2"/>
  <c r="N360" i="2"/>
  <c r="M360" i="2"/>
  <c r="K360" i="2"/>
  <c r="J360" i="2"/>
  <c r="L360" i="2" s="1"/>
  <c r="I360" i="2"/>
  <c r="H360" i="2"/>
  <c r="G360" i="2"/>
  <c r="P359" i="2"/>
  <c r="O359" i="2"/>
  <c r="N359" i="2"/>
  <c r="K359" i="2"/>
  <c r="M359" i="2" s="1"/>
  <c r="J359" i="2"/>
  <c r="L359" i="2" s="1"/>
  <c r="I359" i="2"/>
  <c r="H359" i="2"/>
  <c r="G359" i="2"/>
  <c r="P358" i="2"/>
  <c r="O358" i="2"/>
  <c r="N358" i="2"/>
  <c r="K358" i="2"/>
  <c r="M358" i="2" s="1"/>
  <c r="J358" i="2"/>
  <c r="L358" i="2" s="1"/>
  <c r="I358" i="2"/>
  <c r="H358" i="2"/>
  <c r="G358" i="2"/>
  <c r="P357" i="2"/>
  <c r="O357" i="2"/>
  <c r="N357" i="2"/>
  <c r="K357" i="2"/>
  <c r="M357" i="2" s="1"/>
  <c r="J357" i="2"/>
  <c r="L357" i="2" s="1"/>
  <c r="I357" i="2"/>
  <c r="H357" i="2"/>
  <c r="G357" i="2"/>
  <c r="P356" i="2"/>
  <c r="O356" i="2"/>
  <c r="N356" i="2"/>
  <c r="L356" i="2"/>
  <c r="K356" i="2"/>
  <c r="M356" i="2" s="1"/>
  <c r="J356" i="2"/>
  <c r="I356" i="2"/>
  <c r="H356" i="2"/>
  <c r="G356" i="2"/>
  <c r="P355" i="2"/>
  <c r="O355" i="2"/>
  <c r="N355" i="2"/>
  <c r="M355" i="2"/>
  <c r="K355" i="2"/>
  <c r="J355" i="2"/>
  <c r="L355" i="2" s="1"/>
  <c r="I355" i="2"/>
  <c r="H355" i="2"/>
  <c r="G355" i="2"/>
  <c r="P354" i="2"/>
  <c r="O354" i="2"/>
  <c r="N354" i="2"/>
  <c r="K354" i="2"/>
  <c r="M354" i="2" s="1"/>
  <c r="J354" i="2"/>
  <c r="L354" i="2" s="1"/>
  <c r="I354" i="2"/>
  <c r="H354" i="2"/>
  <c r="G354" i="2"/>
  <c r="P353" i="2"/>
  <c r="O353" i="2"/>
  <c r="N353" i="2"/>
  <c r="K353" i="2"/>
  <c r="M353" i="2" s="1"/>
  <c r="J353" i="2"/>
  <c r="L353" i="2" s="1"/>
  <c r="I353" i="2"/>
  <c r="H353" i="2"/>
  <c r="G353" i="2"/>
  <c r="P352" i="2"/>
  <c r="O352" i="2"/>
  <c r="N352" i="2"/>
  <c r="M352" i="2"/>
  <c r="K352" i="2"/>
  <c r="J352" i="2"/>
  <c r="L352" i="2" s="1"/>
  <c r="I352" i="2"/>
  <c r="H352" i="2"/>
  <c r="G352" i="2"/>
  <c r="P351" i="2"/>
  <c r="O351" i="2"/>
  <c r="N351" i="2"/>
  <c r="K351" i="2"/>
  <c r="M351" i="2" s="1"/>
  <c r="J351" i="2"/>
  <c r="L351" i="2" s="1"/>
  <c r="I351" i="2"/>
  <c r="H351" i="2"/>
  <c r="G351" i="2"/>
  <c r="P350" i="2"/>
  <c r="O350" i="2"/>
  <c r="N350" i="2"/>
  <c r="K350" i="2"/>
  <c r="M350" i="2" s="1"/>
  <c r="J350" i="2"/>
  <c r="L350" i="2" s="1"/>
  <c r="I350" i="2"/>
  <c r="H350" i="2"/>
  <c r="G350" i="2"/>
  <c r="P349" i="2"/>
  <c r="O349" i="2"/>
  <c r="N349" i="2"/>
  <c r="K349" i="2"/>
  <c r="M349" i="2" s="1"/>
  <c r="J349" i="2"/>
  <c r="L349" i="2" s="1"/>
  <c r="I349" i="2"/>
  <c r="H349" i="2"/>
  <c r="G349" i="2"/>
  <c r="P348" i="2"/>
  <c r="O348" i="2"/>
  <c r="N348" i="2"/>
  <c r="L348" i="2"/>
  <c r="K348" i="2"/>
  <c r="M348" i="2" s="1"/>
  <c r="J348" i="2"/>
  <c r="I348" i="2"/>
  <c r="H348" i="2"/>
  <c r="G348" i="2"/>
  <c r="P347" i="2"/>
  <c r="O347" i="2"/>
  <c r="N347" i="2"/>
  <c r="M347" i="2"/>
  <c r="K347" i="2"/>
  <c r="J347" i="2"/>
  <c r="L347" i="2" s="1"/>
  <c r="I347" i="2"/>
  <c r="H347" i="2"/>
  <c r="G347" i="2"/>
  <c r="P346" i="2"/>
  <c r="O346" i="2"/>
  <c r="N346" i="2"/>
  <c r="K346" i="2"/>
  <c r="M346" i="2" s="1"/>
  <c r="J346" i="2"/>
  <c r="L346" i="2" s="1"/>
  <c r="I346" i="2"/>
  <c r="H346" i="2"/>
  <c r="G346" i="2"/>
  <c r="P345" i="2"/>
  <c r="O345" i="2"/>
  <c r="N345" i="2"/>
  <c r="K345" i="2"/>
  <c r="M345" i="2" s="1"/>
  <c r="J345" i="2"/>
  <c r="L345" i="2" s="1"/>
  <c r="I345" i="2"/>
  <c r="H345" i="2"/>
  <c r="G345" i="2"/>
  <c r="P344" i="2"/>
  <c r="O344" i="2"/>
  <c r="N344" i="2"/>
  <c r="M344" i="2"/>
  <c r="L344" i="2"/>
  <c r="K344" i="2"/>
  <c r="J344" i="2"/>
  <c r="I344" i="2"/>
  <c r="H344" i="2"/>
  <c r="G344" i="2"/>
  <c r="P343" i="2"/>
  <c r="O343" i="2"/>
  <c r="N343" i="2"/>
  <c r="K343" i="2"/>
  <c r="M343" i="2" s="1"/>
  <c r="J343" i="2"/>
  <c r="L343" i="2" s="1"/>
  <c r="I343" i="2"/>
  <c r="H343" i="2"/>
  <c r="G343" i="2"/>
  <c r="P342" i="2"/>
  <c r="O342" i="2"/>
  <c r="N342" i="2"/>
  <c r="K342" i="2"/>
  <c r="M342" i="2" s="1"/>
  <c r="J342" i="2"/>
  <c r="L342" i="2" s="1"/>
  <c r="I342" i="2"/>
  <c r="H342" i="2"/>
  <c r="G342" i="2"/>
  <c r="P341" i="2"/>
  <c r="O341" i="2"/>
  <c r="N341" i="2"/>
  <c r="K341" i="2"/>
  <c r="M341" i="2" s="1"/>
  <c r="J341" i="2"/>
  <c r="L341" i="2" s="1"/>
  <c r="I341" i="2"/>
  <c r="H341" i="2"/>
  <c r="G341" i="2"/>
  <c r="P340" i="2"/>
  <c r="O340" i="2"/>
  <c r="N340" i="2"/>
  <c r="L340" i="2"/>
  <c r="K340" i="2"/>
  <c r="M340" i="2" s="1"/>
  <c r="J340" i="2"/>
  <c r="I340" i="2"/>
  <c r="H340" i="2"/>
  <c r="G340" i="2"/>
  <c r="P339" i="2"/>
  <c r="O339" i="2"/>
  <c r="N339" i="2"/>
  <c r="M339" i="2"/>
  <c r="K339" i="2"/>
  <c r="J339" i="2"/>
  <c r="L339" i="2" s="1"/>
  <c r="I339" i="2"/>
  <c r="H339" i="2"/>
  <c r="G339" i="2"/>
  <c r="P338" i="2"/>
  <c r="O338" i="2"/>
  <c r="N338" i="2"/>
  <c r="K338" i="2"/>
  <c r="M338" i="2" s="1"/>
  <c r="J338" i="2"/>
  <c r="L338" i="2" s="1"/>
  <c r="I338" i="2"/>
  <c r="H338" i="2"/>
  <c r="G338" i="2"/>
  <c r="P337" i="2"/>
  <c r="O337" i="2"/>
  <c r="N337" i="2"/>
  <c r="K337" i="2"/>
  <c r="M337" i="2" s="1"/>
  <c r="J337" i="2"/>
  <c r="L337" i="2" s="1"/>
  <c r="I337" i="2"/>
  <c r="H337" i="2"/>
  <c r="G337" i="2"/>
  <c r="P336" i="2"/>
  <c r="O336" i="2"/>
  <c r="N336" i="2"/>
  <c r="M336" i="2"/>
  <c r="L336" i="2"/>
  <c r="K336" i="2"/>
  <c r="J336" i="2"/>
  <c r="I336" i="2"/>
  <c r="H336" i="2"/>
  <c r="G336" i="2"/>
  <c r="P335" i="2"/>
  <c r="O335" i="2"/>
  <c r="N335" i="2"/>
  <c r="K335" i="2"/>
  <c r="M335" i="2" s="1"/>
  <c r="J335" i="2"/>
  <c r="L335" i="2" s="1"/>
  <c r="I335" i="2"/>
  <c r="H335" i="2"/>
  <c r="G335" i="2"/>
  <c r="P334" i="2"/>
  <c r="O334" i="2"/>
  <c r="N334" i="2"/>
  <c r="K334" i="2"/>
  <c r="M334" i="2" s="1"/>
  <c r="J334" i="2"/>
  <c r="L334" i="2" s="1"/>
  <c r="I334" i="2"/>
  <c r="H334" i="2"/>
  <c r="G334" i="2"/>
  <c r="P333" i="2"/>
  <c r="O333" i="2"/>
  <c r="N333" i="2"/>
  <c r="K333" i="2"/>
  <c r="M333" i="2" s="1"/>
  <c r="J333" i="2"/>
  <c r="L333" i="2" s="1"/>
  <c r="I333" i="2"/>
  <c r="H333" i="2"/>
  <c r="G333" i="2"/>
  <c r="P332" i="2"/>
  <c r="O332" i="2"/>
  <c r="N332" i="2"/>
  <c r="L332" i="2"/>
  <c r="K332" i="2"/>
  <c r="M332" i="2" s="1"/>
  <c r="J332" i="2"/>
  <c r="I332" i="2"/>
  <c r="H332" i="2"/>
  <c r="G332" i="2"/>
  <c r="P331" i="2"/>
  <c r="O331" i="2"/>
  <c r="N331" i="2"/>
  <c r="M331" i="2"/>
  <c r="K331" i="2"/>
  <c r="J331" i="2"/>
  <c r="L331" i="2" s="1"/>
  <c r="I331" i="2"/>
  <c r="H331" i="2"/>
  <c r="G331" i="2"/>
  <c r="P330" i="2"/>
  <c r="O330" i="2"/>
  <c r="N330" i="2"/>
  <c r="K330" i="2"/>
  <c r="M330" i="2" s="1"/>
  <c r="J330" i="2"/>
  <c r="L330" i="2" s="1"/>
  <c r="I330" i="2"/>
  <c r="H330" i="2"/>
  <c r="G330" i="2"/>
  <c r="P329" i="2"/>
  <c r="O329" i="2"/>
  <c r="N329" i="2"/>
  <c r="K329" i="2"/>
  <c r="M329" i="2" s="1"/>
  <c r="J329" i="2"/>
  <c r="L329" i="2" s="1"/>
  <c r="I329" i="2"/>
  <c r="H329" i="2"/>
  <c r="G329" i="2"/>
  <c r="P328" i="2"/>
  <c r="O328" i="2"/>
  <c r="N328" i="2"/>
  <c r="M328" i="2"/>
  <c r="L328" i="2"/>
  <c r="K328" i="2"/>
  <c r="J328" i="2"/>
  <c r="I328" i="2"/>
  <c r="H328" i="2"/>
  <c r="G328" i="2"/>
  <c r="P327" i="2"/>
  <c r="O327" i="2"/>
  <c r="N327" i="2"/>
  <c r="K327" i="2"/>
  <c r="M327" i="2" s="1"/>
  <c r="J327" i="2"/>
  <c r="L327" i="2" s="1"/>
  <c r="I327" i="2"/>
  <c r="H327" i="2"/>
  <c r="G327" i="2"/>
  <c r="P326" i="2"/>
  <c r="O326" i="2"/>
  <c r="N326" i="2"/>
  <c r="K326" i="2"/>
  <c r="M326" i="2" s="1"/>
  <c r="J326" i="2"/>
  <c r="L326" i="2" s="1"/>
  <c r="I326" i="2"/>
  <c r="H326" i="2"/>
  <c r="G326" i="2"/>
  <c r="P325" i="2"/>
  <c r="O325" i="2"/>
  <c r="N325" i="2"/>
  <c r="K325" i="2"/>
  <c r="M325" i="2" s="1"/>
  <c r="J325" i="2"/>
  <c r="L325" i="2" s="1"/>
  <c r="I325" i="2"/>
  <c r="H325" i="2"/>
  <c r="G325" i="2"/>
  <c r="P324" i="2"/>
  <c r="O324" i="2"/>
  <c r="N324" i="2"/>
  <c r="L324" i="2"/>
  <c r="K324" i="2"/>
  <c r="M324" i="2" s="1"/>
  <c r="J324" i="2"/>
  <c r="I324" i="2"/>
  <c r="H324" i="2"/>
  <c r="G324" i="2"/>
  <c r="P323" i="2"/>
  <c r="O323" i="2"/>
  <c r="N323" i="2"/>
  <c r="M323" i="2"/>
  <c r="K323" i="2"/>
  <c r="J323" i="2"/>
  <c r="L323" i="2" s="1"/>
  <c r="I323" i="2"/>
  <c r="H323" i="2"/>
  <c r="G323" i="2"/>
  <c r="P322" i="2"/>
  <c r="O322" i="2"/>
  <c r="N322" i="2"/>
  <c r="K322" i="2"/>
  <c r="M322" i="2" s="1"/>
  <c r="J322" i="2"/>
  <c r="L322" i="2" s="1"/>
  <c r="I322" i="2"/>
  <c r="H322" i="2"/>
  <c r="G322" i="2"/>
  <c r="P321" i="2"/>
  <c r="O321" i="2"/>
  <c r="N321" i="2"/>
  <c r="K321" i="2"/>
  <c r="M321" i="2" s="1"/>
  <c r="J321" i="2"/>
  <c r="L321" i="2" s="1"/>
  <c r="I321" i="2"/>
  <c r="H321" i="2"/>
  <c r="G321" i="2"/>
  <c r="P320" i="2"/>
  <c r="O320" i="2"/>
  <c r="N320" i="2"/>
  <c r="M320" i="2"/>
  <c r="L320" i="2"/>
  <c r="K320" i="2"/>
  <c r="J320" i="2"/>
  <c r="I320" i="2"/>
  <c r="H320" i="2"/>
  <c r="G320" i="2"/>
  <c r="P319" i="2"/>
  <c r="O319" i="2"/>
  <c r="N319" i="2"/>
  <c r="K319" i="2"/>
  <c r="M319" i="2" s="1"/>
  <c r="J319" i="2"/>
  <c r="L319" i="2" s="1"/>
  <c r="I319" i="2"/>
  <c r="H319" i="2"/>
  <c r="G319" i="2"/>
  <c r="P318" i="2"/>
  <c r="O318" i="2"/>
  <c r="N318" i="2"/>
  <c r="K318" i="2"/>
  <c r="M318" i="2" s="1"/>
  <c r="J318" i="2"/>
  <c r="L318" i="2" s="1"/>
  <c r="I318" i="2"/>
  <c r="H318" i="2"/>
  <c r="G318" i="2"/>
  <c r="P317" i="2"/>
  <c r="O317" i="2"/>
  <c r="N317" i="2"/>
  <c r="K317" i="2"/>
  <c r="M317" i="2" s="1"/>
  <c r="J317" i="2"/>
  <c r="L317" i="2" s="1"/>
  <c r="I317" i="2"/>
  <c r="H317" i="2"/>
  <c r="G317" i="2"/>
  <c r="P316" i="2"/>
  <c r="O316" i="2"/>
  <c r="N316" i="2"/>
  <c r="L316" i="2"/>
  <c r="K316" i="2"/>
  <c r="M316" i="2" s="1"/>
  <c r="J316" i="2"/>
  <c r="I316" i="2"/>
  <c r="H316" i="2"/>
  <c r="G316" i="2"/>
  <c r="P315" i="2"/>
  <c r="O315" i="2"/>
  <c r="N315" i="2"/>
  <c r="M315" i="2"/>
  <c r="K315" i="2"/>
  <c r="J315" i="2"/>
  <c r="L315" i="2" s="1"/>
  <c r="I315" i="2"/>
  <c r="H315" i="2"/>
  <c r="G315" i="2"/>
  <c r="P314" i="2"/>
  <c r="O314" i="2"/>
  <c r="N314" i="2"/>
  <c r="K314" i="2"/>
  <c r="M314" i="2" s="1"/>
  <c r="J314" i="2"/>
  <c r="L314" i="2" s="1"/>
  <c r="I314" i="2"/>
  <c r="H314" i="2"/>
  <c r="G314" i="2"/>
  <c r="P313" i="2"/>
  <c r="O313" i="2"/>
  <c r="N313" i="2"/>
  <c r="K313" i="2"/>
  <c r="M313" i="2" s="1"/>
  <c r="J313" i="2"/>
  <c r="L313" i="2" s="1"/>
  <c r="I313" i="2"/>
  <c r="H313" i="2"/>
  <c r="G313" i="2"/>
  <c r="P312" i="2"/>
  <c r="O312" i="2"/>
  <c r="N312" i="2"/>
  <c r="M312" i="2"/>
  <c r="L312" i="2"/>
  <c r="K312" i="2"/>
  <c r="J312" i="2"/>
  <c r="I312" i="2"/>
  <c r="H312" i="2"/>
  <c r="G312" i="2"/>
  <c r="P311" i="2"/>
  <c r="O311" i="2"/>
  <c r="N311" i="2"/>
  <c r="K311" i="2"/>
  <c r="M311" i="2" s="1"/>
  <c r="J311" i="2"/>
  <c r="L311" i="2" s="1"/>
  <c r="I311" i="2"/>
  <c r="H311" i="2"/>
  <c r="G311" i="2"/>
  <c r="P310" i="2"/>
  <c r="O310" i="2"/>
  <c r="N310" i="2"/>
  <c r="M310" i="2"/>
  <c r="K310" i="2"/>
  <c r="J310" i="2"/>
  <c r="L310" i="2" s="1"/>
  <c r="I310" i="2"/>
  <c r="H310" i="2"/>
  <c r="G310" i="2"/>
  <c r="P309" i="2"/>
  <c r="O309" i="2"/>
  <c r="N309" i="2"/>
  <c r="K309" i="2"/>
  <c r="M309" i="2" s="1"/>
  <c r="J309" i="2"/>
  <c r="L309" i="2" s="1"/>
  <c r="I309" i="2"/>
  <c r="H309" i="2"/>
  <c r="G309" i="2"/>
  <c r="P308" i="2"/>
  <c r="O308" i="2"/>
  <c r="N308" i="2"/>
  <c r="L308" i="2"/>
  <c r="K308" i="2"/>
  <c r="M308" i="2" s="1"/>
  <c r="J308" i="2"/>
  <c r="I308" i="2"/>
  <c r="H308" i="2"/>
  <c r="G308" i="2"/>
  <c r="P307" i="2"/>
  <c r="O307" i="2"/>
  <c r="N307" i="2"/>
  <c r="M307" i="2"/>
  <c r="K307" i="2"/>
  <c r="J307" i="2"/>
  <c r="L307" i="2" s="1"/>
  <c r="I307" i="2"/>
  <c r="H307" i="2"/>
  <c r="G307" i="2"/>
  <c r="P306" i="2"/>
  <c r="O306" i="2"/>
  <c r="N306" i="2"/>
  <c r="K306" i="2"/>
  <c r="M306" i="2" s="1"/>
  <c r="J306" i="2"/>
  <c r="L306" i="2" s="1"/>
  <c r="I306" i="2"/>
  <c r="H306" i="2"/>
  <c r="G306" i="2"/>
  <c r="P305" i="2"/>
  <c r="O305" i="2"/>
  <c r="N305" i="2"/>
  <c r="K305" i="2"/>
  <c r="M305" i="2" s="1"/>
  <c r="J305" i="2"/>
  <c r="L305" i="2" s="1"/>
  <c r="I305" i="2"/>
  <c r="H305" i="2"/>
  <c r="G305" i="2"/>
  <c r="P304" i="2"/>
  <c r="O304" i="2"/>
  <c r="N304" i="2"/>
  <c r="M304" i="2"/>
  <c r="L304" i="2"/>
  <c r="K304" i="2"/>
  <c r="J304" i="2"/>
  <c r="I304" i="2"/>
  <c r="H304" i="2"/>
  <c r="G304" i="2"/>
  <c r="P303" i="2"/>
  <c r="O303" i="2"/>
  <c r="N303" i="2"/>
  <c r="K303" i="2"/>
  <c r="M303" i="2" s="1"/>
  <c r="J303" i="2"/>
  <c r="L303" i="2" s="1"/>
  <c r="I303" i="2"/>
  <c r="H303" i="2"/>
  <c r="G303" i="2"/>
  <c r="P302" i="2"/>
  <c r="O302" i="2"/>
  <c r="N302" i="2"/>
  <c r="M302" i="2"/>
  <c r="K302" i="2"/>
  <c r="J302" i="2"/>
  <c r="L302" i="2" s="1"/>
  <c r="I302" i="2"/>
  <c r="H302" i="2"/>
  <c r="G302" i="2"/>
  <c r="P301" i="2"/>
  <c r="O301" i="2"/>
  <c r="N301" i="2"/>
  <c r="K301" i="2"/>
  <c r="M301" i="2" s="1"/>
  <c r="J301" i="2"/>
  <c r="L301" i="2" s="1"/>
  <c r="I301" i="2"/>
  <c r="H301" i="2"/>
  <c r="G301" i="2"/>
  <c r="P300" i="2"/>
  <c r="O300" i="2"/>
  <c r="N300" i="2"/>
  <c r="K300" i="2"/>
  <c r="M300" i="2" s="1"/>
  <c r="J300" i="2"/>
  <c r="L300" i="2" s="1"/>
  <c r="I300" i="2"/>
  <c r="H300" i="2"/>
  <c r="G300" i="2"/>
  <c r="P299" i="2"/>
  <c r="O299" i="2"/>
  <c r="N299" i="2"/>
  <c r="K299" i="2"/>
  <c r="M299" i="2" s="1"/>
  <c r="J299" i="2"/>
  <c r="L299" i="2" s="1"/>
  <c r="I299" i="2"/>
  <c r="H299" i="2"/>
  <c r="G299" i="2"/>
  <c r="P298" i="2"/>
  <c r="O298" i="2"/>
  <c r="N298" i="2"/>
  <c r="L298" i="2"/>
  <c r="K298" i="2"/>
  <c r="M298" i="2" s="1"/>
  <c r="J298" i="2"/>
  <c r="I298" i="2"/>
  <c r="H298" i="2"/>
  <c r="G298" i="2"/>
  <c r="P297" i="2"/>
  <c r="O297" i="2"/>
  <c r="N297" i="2"/>
  <c r="K297" i="2"/>
  <c r="M297" i="2" s="1"/>
  <c r="J297" i="2"/>
  <c r="L297" i="2" s="1"/>
  <c r="I297" i="2"/>
  <c r="H297" i="2"/>
  <c r="G297" i="2"/>
  <c r="P296" i="2"/>
  <c r="O296" i="2"/>
  <c r="N296" i="2"/>
  <c r="K296" i="2"/>
  <c r="M296" i="2" s="1"/>
  <c r="J296" i="2"/>
  <c r="L296" i="2" s="1"/>
  <c r="I296" i="2"/>
  <c r="H296" i="2"/>
  <c r="G296" i="2"/>
  <c r="P295" i="2"/>
  <c r="O295" i="2"/>
  <c r="N295" i="2"/>
  <c r="K295" i="2"/>
  <c r="M295" i="2" s="1"/>
  <c r="J295" i="2"/>
  <c r="L295" i="2" s="1"/>
  <c r="I295" i="2"/>
  <c r="H295" i="2"/>
  <c r="G295" i="2"/>
  <c r="P294" i="2"/>
  <c r="O294" i="2"/>
  <c r="N294" i="2"/>
  <c r="M294" i="2"/>
  <c r="L294" i="2"/>
  <c r="K294" i="2"/>
  <c r="J294" i="2"/>
  <c r="I294" i="2"/>
  <c r="H294" i="2"/>
  <c r="G294" i="2"/>
  <c r="P293" i="2"/>
  <c r="O293" i="2"/>
  <c r="N293" i="2"/>
  <c r="M293" i="2"/>
  <c r="K293" i="2"/>
  <c r="J293" i="2"/>
  <c r="L293" i="2" s="1"/>
  <c r="I293" i="2"/>
  <c r="H293" i="2"/>
  <c r="G293" i="2"/>
  <c r="P292" i="2"/>
  <c r="O292" i="2"/>
  <c r="N292" i="2"/>
  <c r="K292" i="2"/>
  <c r="M292" i="2" s="1"/>
  <c r="J292" i="2"/>
  <c r="L292" i="2" s="1"/>
  <c r="I292" i="2"/>
  <c r="H292" i="2"/>
  <c r="G292" i="2"/>
  <c r="P291" i="2"/>
  <c r="O291" i="2"/>
  <c r="N291" i="2"/>
  <c r="K291" i="2"/>
  <c r="M291" i="2" s="1"/>
  <c r="J291" i="2"/>
  <c r="L291" i="2" s="1"/>
  <c r="I291" i="2"/>
  <c r="H291" i="2"/>
  <c r="G291" i="2"/>
  <c r="P290" i="2"/>
  <c r="O290" i="2"/>
  <c r="N290" i="2"/>
  <c r="L290" i="2"/>
  <c r="K290" i="2"/>
  <c r="M290" i="2" s="1"/>
  <c r="J290" i="2"/>
  <c r="I290" i="2"/>
  <c r="H290" i="2"/>
  <c r="G290" i="2"/>
  <c r="P289" i="2"/>
  <c r="O289" i="2"/>
  <c r="N289" i="2"/>
  <c r="K289" i="2"/>
  <c r="M289" i="2" s="1"/>
  <c r="J289" i="2"/>
  <c r="L289" i="2" s="1"/>
  <c r="I289" i="2"/>
  <c r="H289" i="2"/>
  <c r="G289" i="2"/>
  <c r="P288" i="2"/>
  <c r="O288" i="2"/>
  <c r="N288" i="2"/>
  <c r="K288" i="2"/>
  <c r="M288" i="2" s="1"/>
  <c r="J288" i="2"/>
  <c r="L288" i="2" s="1"/>
  <c r="I288" i="2"/>
  <c r="H288" i="2"/>
  <c r="G288" i="2"/>
  <c r="P287" i="2"/>
  <c r="O287" i="2"/>
  <c r="N287" i="2"/>
  <c r="K287" i="2"/>
  <c r="M287" i="2" s="1"/>
  <c r="J287" i="2"/>
  <c r="L287" i="2" s="1"/>
  <c r="I287" i="2"/>
  <c r="H287" i="2"/>
  <c r="G287" i="2"/>
  <c r="P286" i="2"/>
  <c r="O286" i="2"/>
  <c r="N286" i="2"/>
  <c r="M286" i="2"/>
  <c r="L286" i="2"/>
  <c r="K286" i="2"/>
  <c r="J286" i="2"/>
  <c r="I286" i="2"/>
  <c r="H286" i="2"/>
  <c r="G286" i="2"/>
  <c r="P285" i="2"/>
  <c r="O285" i="2"/>
  <c r="N285" i="2"/>
  <c r="K285" i="2"/>
  <c r="M285" i="2" s="1"/>
  <c r="J285" i="2"/>
  <c r="L285" i="2" s="1"/>
  <c r="I285" i="2"/>
  <c r="H285" i="2"/>
  <c r="G285" i="2"/>
  <c r="P284" i="2"/>
  <c r="O284" i="2"/>
  <c r="N284" i="2"/>
  <c r="K284" i="2"/>
  <c r="M284" i="2" s="1"/>
  <c r="J284" i="2"/>
  <c r="L284" i="2" s="1"/>
  <c r="I284" i="2"/>
  <c r="H284" i="2"/>
  <c r="G284" i="2"/>
  <c r="P283" i="2"/>
  <c r="O283" i="2"/>
  <c r="N283" i="2"/>
  <c r="K283" i="2"/>
  <c r="M283" i="2" s="1"/>
  <c r="J283" i="2"/>
  <c r="L283" i="2" s="1"/>
  <c r="I283" i="2"/>
  <c r="H283" i="2"/>
  <c r="G283" i="2"/>
  <c r="P282" i="2"/>
  <c r="O282" i="2"/>
  <c r="N282" i="2"/>
  <c r="L282" i="2"/>
  <c r="K282" i="2"/>
  <c r="M282" i="2" s="1"/>
  <c r="J282" i="2"/>
  <c r="I282" i="2"/>
  <c r="H282" i="2"/>
  <c r="G282" i="2"/>
  <c r="P281" i="2"/>
  <c r="O281" i="2"/>
  <c r="N281" i="2"/>
  <c r="K281" i="2"/>
  <c r="M281" i="2" s="1"/>
  <c r="J281" i="2"/>
  <c r="L281" i="2" s="1"/>
  <c r="I281" i="2"/>
  <c r="H281" i="2"/>
  <c r="G281" i="2"/>
  <c r="P280" i="2"/>
  <c r="O280" i="2"/>
  <c r="N280" i="2"/>
  <c r="K280" i="2"/>
  <c r="M280" i="2" s="1"/>
  <c r="J280" i="2"/>
  <c r="L280" i="2" s="1"/>
  <c r="I280" i="2"/>
  <c r="H280" i="2"/>
  <c r="G280" i="2"/>
  <c r="P279" i="2"/>
  <c r="O279" i="2"/>
  <c r="N279" i="2"/>
  <c r="K279" i="2"/>
  <c r="M279" i="2" s="1"/>
  <c r="J279" i="2"/>
  <c r="L279" i="2" s="1"/>
  <c r="I279" i="2"/>
  <c r="H279" i="2"/>
  <c r="G279" i="2"/>
  <c r="P278" i="2"/>
  <c r="O278" i="2"/>
  <c r="N278" i="2"/>
  <c r="M278" i="2"/>
  <c r="L278" i="2"/>
  <c r="K278" i="2"/>
  <c r="J278" i="2"/>
  <c r="I278" i="2"/>
  <c r="H278" i="2"/>
  <c r="G278" i="2"/>
  <c r="P277" i="2"/>
  <c r="O277" i="2"/>
  <c r="N277" i="2"/>
  <c r="K277" i="2"/>
  <c r="M277" i="2" s="1"/>
  <c r="J277" i="2"/>
  <c r="L277" i="2" s="1"/>
  <c r="I277" i="2"/>
  <c r="H277" i="2"/>
  <c r="G277" i="2"/>
  <c r="P276" i="2"/>
  <c r="O276" i="2"/>
  <c r="N276" i="2"/>
  <c r="K276" i="2"/>
  <c r="M276" i="2" s="1"/>
  <c r="J276" i="2"/>
  <c r="L276" i="2" s="1"/>
  <c r="I276" i="2"/>
  <c r="H276" i="2"/>
  <c r="G276" i="2"/>
  <c r="P275" i="2"/>
  <c r="O275" i="2"/>
  <c r="N275" i="2"/>
  <c r="K275" i="2"/>
  <c r="M275" i="2" s="1"/>
  <c r="J275" i="2"/>
  <c r="L275" i="2" s="1"/>
  <c r="I275" i="2"/>
  <c r="H275" i="2"/>
  <c r="G275" i="2"/>
  <c r="P274" i="2"/>
  <c r="O274" i="2"/>
  <c r="N274" i="2"/>
  <c r="L274" i="2"/>
  <c r="K274" i="2"/>
  <c r="M274" i="2" s="1"/>
  <c r="J274" i="2"/>
  <c r="I274" i="2"/>
  <c r="H274" i="2"/>
  <c r="G274" i="2"/>
  <c r="P273" i="2"/>
  <c r="O273" i="2"/>
  <c r="N273" i="2"/>
  <c r="K273" i="2"/>
  <c r="M273" i="2" s="1"/>
  <c r="J273" i="2"/>
  <c r="L273" i="2" s="1"/>
  <c r="I273" i="2"/>
  <c r="H273" i="2"/>
  <c r="G273" i="2"/>
  <c r="P272" i="2"/>
  <c r="O272" i="2"/>
  <c r="N272" i="2"/>
  <c r="K272" i="2"/>
  <c r="M272" i="2" s="1"/>
  <c r="J272" i="2"/>
  <c r="L272" i="2" s="1"/>
  <c r="I272" i="2"/>
  <c r="H272" i="2"/>
  <c r="G272" i="2"/>
  <c r="P271" i="2"/>
  <c r="O271" i="2"/>
  <c r="N271" i="2"/>
  <c r="K271" i="2"/>
  <c r="M271" i="2" s="1"/>
  <c r="J271" i="2"/>
  <c r="L271" i="2" s="1"/>
  <c r="I271" i="2"/>
  <c r="H271" i="2"/>
  <c r="G271" i="2"/>
  <c r="P270" i="2"/>
  <c r="O270" i="2"/>
  <c r="N270" i="2"/>
  <c r="M270" i="2"/>
  <c r="L270" i="2"/>
  <c r="K270" i="2"/>
  <c r="J270" i="2"/>
  <c r="I270" i="2"/>
  <c r="H270" i="2"/>
  <c r="G270" i="2"/>
  <c r="P269" i="2"/>
  <c r="O269" i="2"/>
  <c r="N269" i="2"/>
  <c r="M269" i="2"/>
  <c r="K269" i="2"/>
  <c r="J269" i="2"/>
  <c r="L269" i="2" s="1"/>
  <c r="I269" i="2"/>
  <c r="H269" i="2"/>
  <c r="G269" i="2"/>
  <c r="P268" i="2"/>
  <c r="O268" i="2"/>
  <c r="N268" i="2"/>
  <c r="K268" i="2"/>
  <c r="M268" i="2" s="1"/>
  <c r="J268" i="2"/>
  <c r="L268" i="2" s="1"/>
  <c r="I268" i="2"/>
  <c r="H268" i="2"/>
  <c r="G268" i="2"/>
  <c r="P267" i="2"/>
  <c r="O267" i="2"/>
  <c r="N267" i="2"/>
  <c r="K267" i="2"/>
  <c r="M267" i="2" s="1"/>
  <c r="J267" i="2"/>
  <c r="L267" i="2" s="1"/>
  <c r="I267" i="2"/>
  <c r="H267" i="2"/>
  <c r="G267" i="2"/>
  <c r="P266" i="2"/>
  <c r="O266" i="2"/>
  <c r="N266" i="2"/>
  <c r="L266" i="2"/>
  <c r="K266" i="2"/>
  <c r="M266" i="2" s="1"/>
  <c r="J266" i="2"/>
  <c r="I266" i="2"/>
  <c r="H266" i="2"/>
  <c r="G266" i="2"/>
  <c r="P265" i="2"/>
  <c r="O265" i="2"/>
  <c r="N265" i="2"/>
  <c r="K265" i="2"/>
  <c r="M265" i="2" s="1"/>
  <c r="J265" i="2"/>
  <c r="L265" i="2" s="1"/>
  <c r="I265" i="2"/>
  <c r="H265" i="2"/>
  <c r="G265" i="2"/>
  <c r="P264" i="2"/>
  <c r="O264" i="2"/>
  <c r="N264" i="2"/>
  <c r="K264" i="2"/>
  <c r="M264" i="2" s="1"/>
  <c r="J264" i="2"/>
  <c r="L264" i="2" s="1"/>
  <c r="I264" i="2"/>
  <c r="H264" i="2"/>
  <c r="G264" i="2"/>
  <c r="P263" i="2"/>
  <c r="O263" i="2"/>
  <c r="N263" i="2"/>
  <c r="K263" i="2"/>
  <c r="M263" i="2" s="1"/>
  <c r="J263" i="2"/>
  <c r="L263" i="2" s="1"/>
  <c r="I263" i="2"/>
  <c r="H263" i="2"/>
  <c r="G263" i="2"/>
  <c r="P262" i="2"/>
  <c r="O262" i="2"/>
  <c r="N262" i="2"/>
  <c r="M262" i="2"/>
  <c r="L262" i="2"/>
  <c r="K262" i="2"/>
  <c r="J262" i="2"/>
  <c r="I262" i="2"/>
  <c r="H262" i="2"/>
  <c r="G262" i="2"/>
  <c r="P261" i="2"/>
  <c r="O261" i="2"/>
  <c r="N261" i="2"/>
  <c r="M261" i="2"/>
  <c r="K261" i="2"/>
  <c r="J261" i="2"/>
  <c r="L261" i="2" s="1"/>
  <c r="I261" i="2"/>
  <c r="H261" i="2"/>
  <c r="G261" i="2"/>
  <c r="P260" i="2"/>
  <c r="O260" i="2"/>
  <c r="N260" i="2"/>
  <c r="K260" i="2"/>
  <c r="M260" i="2" s="1"/>
  <c r="J260" i="2"/>
  <c r="L260" i="2" s="1"/>
  <c r="I260" i="2"/>
  <c r="H260" i="2"/>
  <c r="G260" i="2"/>
  <c r="P259" i="2"/>
  <c r="O259" i="2"/>
  <c r="N259" i="2"/>
  <c r="K259" i="2"/>
  <c r="M259" i="2" s="1"/>
  <c r="J259" i="2"/>
  <c r="L259" i="2" s="1"/>
  <c r="I259" i="2"/>
  <c r="H259" i="2"/>
  <c r="G259" i="2"/>
  <c r="P258" i="2"/>
  <c r="O258" i="2"/>
  <c r="N258" i="2"/>
  <c r="L258" i="2"/>
  <c r="K258" i="2"/>
  <c r="M258" i="2" s="1"/>
  <c r="J258" i="2"/>
  <c r="I258" i="2"/>
  <c r="H258" i="2"/>
  <c r="G258" i="2"/>
  <c r="P257" i="2"/>
  <c r="O257" i="2"/>
  <c r="N257" i="2"/>
  <c r="K257" i="2"/>
  <c r="M257" i="2" s="1"/>
  <c r="J257" i="2"/>
  <c r="L257" i="2" s="1"/>
  <c r="I257" i="2"/>
  <c r="H257" i="2"/>
  <c r="G257" i="2"/>
  <c r="P256" i="2"/>
  <c r="O256" i="2"/>
  <c r="N256" i="2"/>
  <c r="K256" i="2"/>
  <c r="M256" i="2" s="1"/>
  <c r="J256" i="2"/>
  <c r="L256" i="2" s="1"/>
  <c r="I256" i="2"/>
  <c r="H256" i="2"/>
  <c r="G256" i="2"/>
  <c r="P255" i="2"/>
  <c r="O255" i="2"/>
  <c r="N255" i="2"/>
  <c r="K255" i="2"/>
  <c r="M255" i="2" s="1"/>
  <c r="J255" i="2"/>
  <c r="L255" i="2" s="1"/>
  <c r="I255" i="2"/>
  <c r="H255" i="2"/>
  <c r="G255" i="2"/>
  <c r="P254" i="2"/>
  <c r="O254" i="2"/>
  <c r="N254" i="2"/>
  <c r="M254" i="2"/>
  <c r="L254" i="2"/>
  <c r="K254" i="2"/>
  <c r="J254" i="2"/>
  <c r="I254" i="2"/>
  <c r="H254" i="2"/>
  <c r="G254" i="2"/>
  <c r="P253" i="2"/>
  <c r="O253" i="2"/>
  <c r="N253" i="2"/>
  <c r="M253" i="2"/>
  <c r="K253" i="2"/>
  <c r="J253" i="2"/>
  <c r="L253" i="2" s="1"/>
  <c r="I253" i="2"/>
  <c r="H253" i="2"/>
  <c r="G253" i="2"/>
  <c r="P252" i="2"/>
  <c r="O252" i="2"/>
  <c r="N252" i="2"/>
  <c r="K252" i="2"/>
  <c r="M252" i="2" s="1"/>
  <c r="J252" i="2"/>
  <c r="L252" i="2" s="1"/>
  <c r="I252" i="2"/>
  <c r="H252" i="2"/>
  <c r="G252" i="2"/>
  <c r="P251" i="2"/>
  <c r="O251" i="2"/>
  <c r="N251" i="2"/>
  <c r="M251" i="2"/>
  <c r="L251" i="2"/>
  <c r="K251" i="2"/>
  <c r="J251" i="2"/>
  <c r="I251" i="2"/>
  <c r="H251" i="2"/>
  <c r="G251" i="2"/>
  <c r="P250" i="2"/>
  <c r="O250" i="2"/>
  <c r="N250" i="2"/>
  <c r="K250" i="2"/>
  <c r="M250" i="2" s="1"/>
  <c r="J250" i="2"/>
  <c r="L250" i="2" s="1"/>
  <c r="I250" i="2"/>
  <c r="H250" i="2"/>
  <c r="G250" i="2"/>
  <c r="P249" i="2"/>
  <c r="O249" i="2"/>
  <c r="N249" i="2"/>
  <c r="K249" i="2"/>
  <c r="M249" i="2" s="1"/>
  <c r="J249" i="2"/>
  <c r="L249" i="2" s="1"/>
  <c r="I249" i="2"/>
  <c r="H249" i="2"/>
  <c r="G249" i="2"/>
  <c r="P248" i="2"/>
  <c r="O248" i="2"/>
  <c r="N248" i="2"/>
  <c r="L248" i="2"/>
  <c r="K248" i="2"/>
  <c r="M248" i="2" s="1"/>
  <c r="J248" i="2"/>
  <c r="I248" i="2"/>
  <c r="H248" i="2"/>
  <c r="G248" i="2"/>
  <c r="P247" i="2"/>
  <c r="O247" i="2"/>
  <c r="N247" i="2"/>
  <c r="M247" i="2"/>
  <c r="K247" i="2"/>
  <c r="J247" i="2"/>
  <c r="L247" i="2" s="1"/>
  <c r="I247" i="2"/>
  <c r="H247" i="2"/>
  <c r="G247" i="2"/>
  <c r="P246" i="2"/>
  <c r="O246" i="2"/>
  <c r="N246" i="2"/>
  <c r="K246" i="2"/>
  <c r="M246" i="2" s="1"/>
  <c r="J246" i="2"/>
  <c r="L246" i="2" s="1"/>
  <c r="I246" i="2"/>
  <c r="H246" i="2"/>
  <c r="G246" i="2"/>
  <c r="P245" i="2"/>
  <c r="O245" i="2"/>
  <c r="N245" i="2"/>
  <c r="K245" i="2"/>
  <c r="M245" i="2" s="1"/>
  <c r="J245" i="2"/>
  <c r="L245" i="2" s="1"/>
  <c r="I245" i="2"/>
  <c r="H245" i="2"/>
  <c r="G245" i="2"/>
  <c r="P244" i="2"/>
  <c r="O244" i="2"/>
  <c r="N244" i="2"/>
  <c r="M244" i="2"/>
  <c r="L244" i="2"/>
  <c r="K244" i="2"/>
  <c r="J244" i="2"/>
  <c r="I244" i="2"/>
  <c r="H244" i="2"/>
  <c r="G244" i="2"/>
  <c r="P243" i="2"/>
  <c r="O243" i="2"/>
  <c r="N243" i="2"/>
  <c r="K243" i="2"/>
  <c r="M243" i="2" s="1"/>
  <c r="J243" i="2"/>
  <c r="L243" i="2" s="1"/>
  <c r="I243" i="2"/>
  <c r="H243" i="2"/>
  <c r="G243" i="2"/>
  <c r="P242" i="2"/>
  <c r="O242" i="2"/>
  <c r="N242" i="2"/>
  <c r="L242" i="2"/>
  <c r="K242" i="2"/>
  <c r="M242" i="2" s="1"/>
  <c r="J242" i="2"/>
  <c r="I242" i="2"/>
  <c r="H242" i="2"/>
  <c r="G242" i="2"/>
  <c r="P241" i="2"/>
  <c r="O241" i="2"/>
  <c r="N241" i="2"/>
  <c r="K241" i="2"/>
  <c r="M241" i="2" s="1"/>
  <c r="J241" i="2"/>
  <c r="L241" i="2" s="1"/>
  <c r="I241" i="2"/>
  <c r="H241" i="2"/>
  <c r="G241" i="2"/>
  <c r="P240" i="2"/>
  <c r="O240" i="2"/>
  <c r="N240" i="2"/>
  <c r="M240" i="2"/>
  <c r="K240" i="2"/>
  <c r="J240" i="2"/>
  <c r="L240" i="2" s="1"/>
  <c r="I240" i="2"/>
  <c r="H240" i="2"/>
  <c r="G240" i="2"/>
  <c r="P239" i="2"/>
  <c r="O239" i="2"/>
  <c r="N239" i="2"/>
  <c r="K239" i="2"/>
  <c r="M239" i="2" s="1"/>
  <c r="J239" i="2"/>
  <c r="L239" i="2" s="1"/>
  <c r="I239" i="2"/>
  <c r="H239" i="2"/>
  <c r="G239" i="2"/>
  <c r="P238" i="2"/>
  <c r="O238" i="2"/>
  <c r="N238" i="2"/>
  <c r="M238" i="2"/>
  <c r="L238" i="2"/>
  <c r="K238" i="2"/>
  <c r="J238" i="2"/>
  <c r="I238" i="2"/>
  <c r="H238" i="2"/>
  <c r="G238" i="2"/>
  <c r="P237" i="2"/>
  <c r="O237" i="2"/>
  <c r="N237" i="2"/>
  <c r="M237" i="2"/>
  <c r="K237" i="2"/>
  <c r="J237" i="2"/>
  <c r="L237" i="2" s="1"/>
  <c r="I237" i="2"/>
  <c r="H237" i="2"/>
  <c r="G237" i="2"/>
  <c r="P236" i="2"/>
  <c r="O236" i="2"/>
  <c r="N236" i="2"/>
  <c r="K236" i="2"/>
  <c r="M236" i="2" s="1"/>
  <c r="J236" i="2"/>
  <c r="L236" i="2" s="1"/>
  <c r="I236" i="2"/>
  <c r="H236" i="2"/>
  <c r="G236" i="2"/>
  <c r="P235" i="2"/>
  <c r="O235" i="2"/>
  <c r="N235" i="2"/>
  <c r="M235" i="2"/>
  <c r="L235" i="2"/>
  <c r="K235" i="2"/>
  <c r="J235" i="2"/>
  <c r="I235" i="2"/>
  <c r="H235" i="2"/>
  <c r="G235" i="2"/>
  <c r="P234" i="2"/>
  <c r="O234" i="2"/>
  <c r="N234" i="2"/>
  <c r="K234" i="2"/>
  <c r="M234" i="2" s="1"/>
  <c r="J234" i="2"/>
  <c r="L234" i="2" s="1"/>
  <c r="I234" i="2"/>
  <c r="H234" i="2"/>
  <c r="G234" i="2"/>
  <c r="P233" i="2"/>
  <c r="O233" i="2"/>
  <c r="N233" i="2"/>
  <c r="K233" i="2"/>
  <c r="M233" i="2" s="1"/>
  <c r="J233" i="2"/>
  <c r="L233" i="2" s="1"/>
  <c r="I233" i="2"/>
  <c r="H233" i="2"/>
  <c r="G233" i="2"/>
  <c r="P232" i="2"/>
  <c r="O232" i="2"/>
  <c r="N232" i="2"/>
  <c r="L232" i="2"/>
  <c r="K232" i="2"/>
  <c r="M232" i="2" s="1"/>
  <c r="J232" i="2"/>
  <c r="I232" i="2"/>
  <c r="H232" i="2"/>
  <c r="G232" i="2"/>
  <c r="P231" i="2"/>
  <c r="O231" i="2"/>
  <c r="N231" i="2"/>
  <c r="M231" i="2"/>
  <c r="K231" i="2"/>
  <c r="J231" i="2"/>
  <c r="L231" i="2" s="1"/>
  <c r="I231" i="2"/>
  <c r="H231" i="2"/>
  <c r="G231" i="2"/>
  <c r="P230" i="2"/>
  <c r="O230" i="2"/>
  <c r="N230" i="2"/>
  <c r="K230" i="2"/>
  <c r="M230" i="2" s="1"/>
  <c r="J230" i="2"/>
  <c r="L230" i="2" s="1"/>
  <c r="I230" i="2"/>
  <c r="H230" i="2"/>
  <c r="G230" i="2"/>
  <c r="P229" i="2"/>
  <c r="O229" i="2"/>
  <c r="N229" i="2"/>
  <c r="K229" i="2"/>
  <c r="M229" i="2" s="1"/>
  <c r="J229" i="2"/>
  <c r="L229" i="2" s="1"/>
  <c r="I229" i="2"/>
  <c r="H229" i="2"/>
  <c r="G229" i="2"/>
  <c r="P228" i="2"/>
  <c r="O228" i="2"/>
  <c r="N228" i="2"/>
  <c r="M228" i="2"/>
  <c r="L228" i="2"/>
  <c r="K228" i="2"/>
  <c r="J228" i="2"/>
  <c r="I228" i="2"/>
  <c r="H228" i="2"/>
  <c r="G228" i="2"/>
  <c r="P227" i="2"/>
  <c r="O227" i="2"/>
  <c r="N227" i="2"/>
  <c r="K227" i="2"/>
  <c r="M227" i="2" s="1"/>
  <c r="J227" i="2"/>
  <c r="L227" i="2" s="1"/>
  <c r="I227" i="2"/>
  <c r="H227" i="2"/>
  <c r="G227" i="2"/>
  <c r="P226" i="2"/>
  <c r="O226" i="2"/>
  <c r="N226" i="2"/>
  <c r="L226" i="2"/>
  <c r="K226" i="2"/>
  <c r="M226" i="2" s="1"/>
  <c r="J226" i="2"/>
  <c r="I226" i="2"/>
  <c r="H226" i="2"/>
  <c r="G226" i="2"/>
  <c r="P225" i="2"/>
  <c r="O225" i="2"/>
  <c r="N225" i="2"/>
  <c r="K225" i="2"/>
  <c r="M225" i="2" s="1"/>
  <c r="J225" i="2"/>
  <c r="L225" i="2" s="1"/>
  <c r="I225" i="2"/>
  <c r="H225" i="2"/>
  <c r="G225" i="2"/>
  <c r="P224" i="2"/>
  <c r="O224" i="2"/>
  <c r="N224" i="2"/>
  <c r="M224" i="2"/>
  <c r="K224" i="2"/>
  <c r="J224" i="2"/>
  <c r="L224" i="2" s="1"/>
  <c r="I224" i="2"/>
  <c r="H224" i="2"/>
  <c r="G224" i="2"/>
  <c r="P223" i="2"/>
  <c r="O223" i="2"/>
  <c r="N223" i="2"/>
  <c r="K223" i="2"/>
  <c r="M223" i="2" s="1"/>
  <c r="J223" i="2"/>
  <c r="L223" i="2" s="1"/>
  <c r="I223" i="2"/>
  <c r="H223" i="2"/>
  <c r="G223" i="2"/>
  <c r="P222" i="2"/>
  <c r="O222" i="2"/>
  <c r="N222" i="2"/>
  <c r="M222" i="2"/>
  <c r="L222" i="2"/>
  <c r="K222" i="2"/>
  <c r="J222" i="2"/>
  <c r="I222" i="2"/>
  <c r="H222" i="2"/>
  <c r="G222" i="2"/>
  <c r="P221" i="2"/>
  <c r="O221" i="2"/>
  <c r="N221" i="2"/>
  <c r="M221" i="2"/>
  <c r="K221" i="2"/>
  <c r="J221" i="2"/>
  <c r="L221" i="2" s="1"/>
  <c r="I221" i="2"/>
  <c r="H221" i="2"/>
  <c r="G221" i="2"/>
  <c r="P220" i="2"/>
  <c r="O220" i="2"/>
  <c r="N220" i="2"/>
  <c r="K220" i="2"/>
  <c r="M220" i="2" s="1"/>
  <c r="J220" i="2"/>
  <c r="L220" i="2" s="1"/>
  <c r="I220" i="2"/>
  <c r="H220" i="2"/>
  <c r="G220" i="2"/>
  <c r="P219" i="2"/>
  <c r="O219" i="2"/>
  <c r="N219" i="2"/>
  <c r="M219" i="2"/>
  <c r="L219" i="2"/>
  <c r="K219" i="2"/>
  <c r="J219" i="2"/>
  <c r="I219" i="2"/>
  <c r="H219" i="2"/>
  <c r="G219" i="2"/>
  <c r="P218" i="2"/>
  <c r="O218" i="2"/>
  <c r="N218" i="2"/>
  <c r="K218" i="2"/>
  <c r="M218" i="2" s="1"/>
  <c r="J218" i="2"/>
  <c r="L218" i="2" s="1"/>
  <c r="I218" i="2"/>
  <c r="H218" i="2"/>
  <c r="G218" i="2"/>
  <c r="P217" i="2"/>
  <c r="O217" i="2"/>
  <c r="N217" i="2"/>
  <c r="K217" i="2"/>
  <c r="M217" i="2" s="1"/>
  <c r="J217" i="2"/>
  <c r="L217" i="2" s="1"/>
  <c r="I217" i="2"/>
  <c r="H217" i="2"/>
  <c r="G217" i="2"/>
  <c r="P216" i="2"/>
  <c r="O216" i="2"/>
  <c r="N216" i="2"/>
  <c r="K216" i="2"/>
  <c r="M216" i="2" s="1"/>
  <c r="J216" i="2"/>
  <c r="L216" i="2" s="1"/>
  <c r="I216" i="2"/>
  <c r="H216" i="2"/>
  <c r="G216" i="2"/>
  <c r="P215" i="2"/>
  <c r="O215" i="2"/>
  <c r="N215" i="2"/>
  <c r="M215" i="2"/>
  <c r="L215" i="2"/>
  <c r="K215" i="2"/>
  <c r="J215" i="2"/>
  <c r="I215" i="2"/>
  <c r="H215" i="2"/>
  <c r="G215" i="2"/>
  <c r="P214" i="2"/>
  <c r="O214" i="2"/>
  <c r="N214" i="2"/>
  <c r="K214" i="2"/>
  <c r="M214" i="2" s="1"/>
  <c r="J214" i="2"/>
  <c r="L214" i="2" s="1"/>
  <c r="I214" i="2"/>
  <c r="H214" i="2"/>
  <c r="G214" i="2"/>
  <c r="P213" i="2"/>
  <c r="O213" i="2"/>
  <c r="N213" i="2"/>
  <c r="K213" i="2"/>
  <c r="M213" i="2" s="1"/>
  <c r="J213" i="2"/>
  <c r="L213" i="2" s="1"/>
  <c r="I213" i="2"/>
  <c r="H213" i="2"/>
  <c r="G213" i="2"/>
  <c r="P212" i="2"/>
  <c r="O212" i="2"/>
  <c r="N212" i="2"/>
  <c r="K212" i="2"/>
  <c r="M212" i="2" s="1"/>
  <c r="J212" i="2"/>
  <c r="L212" i="2" s="1"/>
  <c r="I212" i="2"/>
  <c r="H212" i="2"/>
  <c r="G212" i="2"/>
  <c r="P211" i="2"/>
  <c r="O211" i="2"/>
  <c r="N211" i="2"/>
  <c r="L211" i="2"/>
  <c r="K211" i="2"/>
  <c r="M211" i="2" s="1"/>
  <c r="J211" i="2"/>
  <c r="I211" i="2"/>
  <c r="H211" i="2"/>
  <c r="G211" i="2"/>
  <c r="P210" i="2"/>
  <c r="O210" i="2"/>
  <c r="N210" i="2"/>
  <c r="M210" i="2"/>
  <c r="K210" i="2"/>
  <c r="J210" i="2"/>
  <c r="L210" i="2" s="1"/>
  <c r="I210" i="2"/>
  <c r="H210" i="2"/>
  <c r="G210" i="2"/>
  <c r="P209" i="2"/>
  <c r="O209" i="2"/>
  <c r="N209" i="2"/>
  <c r="K209" i="2"/>
  <c r="M209" i="2" s="1"/>
  <c r="J209" i="2"/>
  <c r="L209" i="2" s="1"/>
  <c r="I209" i="2"/>
  <c r="H209" i="2"/>
  <c r="G209" i="2"/>
  <c r="P208" i="2"/>
  <c r="O208" i="2"/>
  <c r="N208" i="2"/>
  <c r="L208" i="2"/>
  <c r="K208" i="2"/>
  <c r="M208" i="2" s="1"/>
  <c r="J208" i="2"/>
  <c r="I208" i="2"/>
  <c r="H208" i="2"/>
  <c r="G208" i="2"/>
  <c r="P207" i="2"/>
  <c r="O207" i="2"/>
  <c r="N207" i="2"/>
  <c r="K207" i="2"/>
  <c r="M207" i="2" s="1"/>
  <c r="J207" i="2"/>
  <c r="L207" i="2" s="1"/>
  <c r="I207" i="2"/>
  <c r="H207" i="2"/>
  <c r="G207" i="2"/>
  <c r="P206" i="2"/>
  <c r="O206" i="2"/>
  <c r="N206" i="2"/>
  <c r="K206" i="2"/>
  <c r="M206" i="2" s="1"/>
  <c r="J206" i="2"/>
  <c r="L206" i="2" s="1"/>
  <c r="I206" i="2"/>
  <c r="H206" i="2"/>
  <c r="G206" i="2"/>
  <c r="P205" i="2"/>
  <c r="O205" i="2"/>
  <c r="N205" i="2"/>
  <c r="K205" i="2"/>
  <c r="M205" i="2" s="1"/>
  <c r="J205" i="2"/>
  <c r="L205" i="2" s="1"/>
  <c r="I205" i="2"/>
  <c r="H205" i="2"/>
  <c r="G205" i="2"/>
  <c r="P204" i="2"/>
  <c r="O204" i="2"/>
  <c r="N204" i="2"/>
  <c r="L204" i="2"/>
  <c r="K204" i="2"/>
  <c r="M204" i="2" s="1"/>
  <c r="J204" i="2"/>
  <c r="I204" i="2"/>
  <c r="H204" i="2"/>
  <c r="G204" i="2"/>
  <c r="P203" i="2"/>
  <c r="O203" i="2"/>
  <c r="N203" i="2"/>
  <c r="M203" i="2"/>
  <c r="K203" i="2"/>
  <c r="J203" i="2"/>
  <c r="L203" i="2" s="1"/>
  <c r="I203" i="2"/>
  <c r="H203" i="2"/>
  <c r="G203" i="2"/>
  <c r="P202" i="2"/>
  <c r="O202" i="2"/>
  <c r="N202" i="2"/>
  <c r="K202" i="2"/>
  <c r="M202" i="2" s="1"/>
  <c r="J202" i="2"/>
  <c r="L202" i="2" s="1"/>
  <c r="I202" i="2"/>
  <c r="H202" i="2"/>
  <c r="G202" i="2"/>
  <c r="P201" i="2"/>
  <c r="O201" i="2"/>
  <c r="N201" i="2"/>
  <c r="K201" i="2"/>
  <c r="M201" i="2" s="1"/>
  <c r="J201" i="2"/>
  <c r="L201" i="2" s="1"/>
  <c r="I201" i="2"/>
  <c r="H201" i="2"/>
  <c r="G201" i="2"/>
  <c r="P200" i="2"/>
  <c r="O200" i="2"/>
  <c r="N200" i="2"/>
  <c r="K200" i="2"/>
  <c r="M200" i="2" s="1"/>
  <c r="J200" i="2"/>
  <c r="L200" i="2" s="1"/>
  <c r="I200" i="2"/>
  <c r="H200" i="2"/>
  <c r="G200" i="2"/>
  <c r="P199" i="2"/>
  <c r="O199" i="2"/>
  <c r="N199" i="2"/>
  <c r="M199" i="2"/>
  <c r="K199" i="2"/>
  <c r="J199" i="2"/>
  <c r="L199" i="2" s="1"/>
  <c r="I199" i="2"/>
  <c r="H199" i="2"/>
  <c r="G199" i="2"/>
  <c r="P198" i="2"/>
  <c r="O198" i="2"/>
  <c r="N198" i="2"/>
  <c r="K198" i="2"/>
  <c r="M198" i="2" s="1"/>
  <c r="J198" i="2"/>
  <c r="L198" i="2" s="1"/>
  <c r="I198" i="2"/>
  <c r="H198" i="2"/>
  <c r="G198" i="2"/>
  <c r="P197" i="2"/>
  <c r="O197" i="2"/>
  <c r="N197" i="2"/>
  <c r="K197" i="2"/>
  <c r="M197" i="2" s="1"/>
  <c r="J197" i="2"/>
  <c r="L197" i="2" s="1"/>
  <c r="I197" i="2"/>
  <c r="H197" i="2"/>
  <c r="G197" i="2"/>
  <c r="P196" i="2"/>
  <c r="O196" i="2"/>
  <c r="N196" i="2"/>
  <c r="K196" i="2"/>
  <c r="M196" i="2" s="1"/>
  <c r="J196" i="2"/>
  <c r="L196" i="2" s="1"/>
  <c r="I196" i="2"/>
  <c r="H196" i="2"/>
  <c r="G196" i="2"/>
  <c r="P195" i="2"/>
  <c r="O195" i="2"/>
  <c r="N195" i="2"/>
  <c r="M195" i="2"/>
  <c r="L195" i="2"/>
  <c r="K195" i="2"/>
  <c r="J195" i="2"/>
  <c r="I195" i="2"/>
  <c r="H195" i="2"/>
  <c r="G195" i="2"/>
  <c r="P194" i="2"/>
  <c r="O194" i="2"/>
  <c r="N194" i="2"/>
  <c r="K194" i="2"/>
  <c r="M194" i="2" s="1"/>
  <c r="J194" i="2"/>
  <c r="L194" i="2" s="1"/>
  <c r="I194" i="2"/>
  <c r="H194" i="2"/>
  <c r="G194" i="2"/>
  <c r="P193" i="2"/>
  <c r="O193" i="2"/>
  <c r="N193" i="2"/>
  <c r="L193" i="2"/>
  <c r="K193" i="2"/>
  <c r="M193" i="2" s="1"/>
  <c r="J193" i="2"/>
  <c r="I193" i="2"/>
  <c r="H193" i="2"/>
  <c r="G193" i="2"/>
  <c r="P192" i="2"/>
  <c r="O192" i="2"/>
  <c r="N192" i="2"/>
  <c r="K192" i="2"/>
  <c r="M192" i="2" s="1"/>
  <c r="J192" i="2"/>
  <c r="L192" i="2" s="1"/>
  <c r="I192" i="2"/>
  <c r="H192" i="2"/>
  <c r="G192" i="2"/>
  <c r="P191" i="2"/>
  <c r="O191" i="2"/>
  <c r="N191" i="2"/>
  <c r="M191" i="2"/>
  <c r="K191" i="2"/>
  <c r="J191" i="2"/>
  <c r="L191" i="2" s="1"/>
  <c r="I191" i="2"/>
  <c r="H191" i="2"/>
  <c r="G191" i="2"/>
  <c r="P190" i="2"/>
  <c r="O190" i="2"/>
  <c r="N190" i="2"/>
  <c r="K190" i="2"/>
  <c r="M190" i="2" s="1"/>
  <c r="J190" i="2"/>
  <c r="L190" i="2" s="1"/>
  <c r="I190" i="2"/>
  <c r="H190" i="2"/>
  <c r="G190" i="2"/>
  <c r="P189" i="2"/>
  <c r="O189" i="2"/>
  <c r="N189" i="2"/>
  <c r="K189" i="2"/>
  <c r="M189" i="2" s="1"/>
  <c r="J189" i="2"/>
  <c r="L189" i="2" s="1"/>
  <c r="I189" i="2"/>
  <c r="H189" i="2"/>
  <c r="G189" i="2"/>
  <c r="P188" i="2"/>
  <c r="O188" i="2"/>
  <c r="N188" i="2"/>
  <c r="K188" i="2"/>
  <c r="M188" i="2" s="1"/>
  <c r="J188" i="2"/>
  <c r="L188" i="2" s="1"/>
  <c r="I188" i="2"/>
  <c r="H188" i="2"/>
  <c r="G188" i="2"/>
  <c r="P187" i="2"/>
  <c r="O187" i="2"/>
  <c r="N187" i="2"/>
  <c r="M187" i="2"/>
  <c r="L187" i="2"/>
  <c r="K187" i="2"/>
  <c r="J187" i="2"/>
  <c r="I187" i="2"/>
  <c r="H187" i="2"/>
  <c r="G187" i="2"/>
  <c r="P186" i="2"/>
  <c r="O186" i="2"/>
  <c r="N186" i="2"/>
  <c r="K186" i="2"/>
  <c r="M186" i="2" s="1"/>
  <c r="J186" i="2"/>
  <c r="L186" i="2" s="1"/>
  <c r="I186" i="2"/>
  <c r="H186" i="2"/>
  <c r="G186" i="2"/>
  <c r="P185" i="2"/>
  <c r="O185" i="2"/>
  <c r="N185" i="2"/>
  <c r="L185" i="2"/>
  <c r="K185" i="2"/>
  <c r="M185" i="2" s="1"/>
  <c r="J185" i="2"/>
  <c r="I185" i="2"/>
  <c r="H185" i="2"/>
  <c r="G185" i="2"/>
  <c r="P184" i="2"/>
  <c r="O184" i="2"/>
  <c r="N184" i="2"/>
  <c r="K184" i="2"/>
  <c r="M184" i="2" s="1"/>
  <c r="J184" i="2"/>
  <c r="L184" i="2" s="1"/>
  <c r="I184" i="2"/>
  <c r="H184" i="2"/>
  <c r="G184" i="2"/>
  <c r="P183" i="2"/>
  <c r="O183" i="2"/>
  <c r="N183" i="2"/>
  <c r="M183" i="2"/>
  <c r="K183" i="2"/>
  <c r="J183" i="2"/>
  <c r="L183" i="2" s="1"/>
  <c r="I183" i="2"/>
  <c r="H183" i="2"/>
  <c r="G183" i="2"/>
  <c r="P182" i="2"/>
  <c r="O182" i="2"/>
  <c r="N182" i="2"/>
  <c r="K182" i="2"/>
  <c r="M182" i="2" s="1"/>
  <c r="J182" i="2"/>
  <c r="L182" i="2" s="1"/>
  <c r="I182" i="2"/>
  <c r="H182" i="2"/>
  <c r="G182" i="2"/>
  <c r="P181" i="2"/>
  <c r="O181" i="2"/>
  <c r="N181" i="2"/>
  <c r="K181" i="2"/>
  <c r="M181" i="2" s="1"/>
  <c r="J181" i="2"/>
  <c r="L181" i="2" s="1"/>
  <c r="I181" i="2"/>
  <c r="H181" i="2"/>
  <c r="G181" i="2"/>
  <c r="P180" i="2"/>
  <c r="O180" i="2"/>
  <c r="N180" i="2"/>
  <c r="K180" i="2"/>
  <c r="M180" i="2" s="1"/>
  <c r="J180" i="2"/>
  <c r="L180" i="2" s="1"/>
  <c r="I180" i="2"/>
  <c r="H180" i="2"/>
  <c r="G180" i="2"/>
  <c r="P179" i="2"/>
  <c r="O179" i="2"/>
  <c r="N179" i="2"/>
  <c r="M179" i="2"/>
  <c r="L179" i="2"/>
  <c r="K179" i="2"/>
  <c r="J179" i="2"/>
  <c r="I179" i="2"/>
  <c r="H179" i="2"/>
  <c r="G179" i="2"/>
  <c r="P178" i="2"/>
  <c r="O178" i="2"/>
  <c r="N178" i="2"/>
  <c r="K178" i="2"/>
  <c r="M178" i="2" s="1"/>
  <c r="J178" i="2"/>
  <c r="L178" i="2" s="1"/>
  <c r="I178" i="2"/>
  <c r="H178" i="2"/>
  <c r="G178" i="2"/>
  <c r="P177" i="2"/>
  <c r="O177" i="2"/>
  <c r="N177" i="2"/>
  <c r="L177" i="2"/>
  <c r="K177" i="2"/>
  <c r="M177" i="2" s="1"/>
  <c r="J177" i="2"/>
  <c r="I177" i="2"/>
  <c r="H177" i="2"/>
  <c r="G177" i="2"/>
  <c r="P176" i="2"/>
  <c r="O176" i="2"/>
  <c r="N176" i="2"/>
  <c r="K176" i="2"/>
  <c r="M176" i="2" s="1"/>
  <c r="J176" i="2"/>
  <c r="L176" i="2" s="1"/>
  <c r="I176" i="2"/>
  <c r="H176" i="2"/>
  <c r="G176" i="2"/>
  <c r="P175" i="2"/>
  <c r="O175" i="2"/>
  <c r="N175" i="2"/>
  <c r="M175" i="2"/>
  <c r="K175" i="2"/>
  <c r="J175" i="2"/>
  <c r="L175" i="2" s="1"/>
  <c r="I175" i="2"/>
  <c r="H175" i="2"/>
  <c r="G175" i="2"/>
  <c r="P174" i="2"/>
  <c r="O174" i="2"/>
  <c r="N174" i="2"/>
  <c r="K174" i="2"/>
  <c r="M174" i="2" s="1"/>
  <c r="J174" i="2"/>
  <c r="L174" i="2" s="1"/>
  <c r="I174" i="2"/>
  <c r="H174" i="2"/>
  <c r="G174" i="2"/>
  <c r="P173" i="2"/>
  <c r="O173" i="2"/>
  <c r="N173" i="2"/>
  <c r="K173" i="2"/>
  <c r="M173" i="2" s="1"/>
  <c r="J173" i="2"/>
  <c r="L173" i="2" s="1"/>
  <c r="I173" i="2"/>
  <c r="H173" i="2"/>
  <c r="G173" i="2"/>
  <c r="P172" i="2"/>
  <c r="O172" i="2"/>
  <c r="N172" i="2"/>
  <c r="K172" i="2"/>
  <c r="M172" i="2" s="1"/>
  <c r="J172" i="2"/>
  <c r="L172" i="2" s="1"/>
  <c r="I172" i="2"/>
  <c r="H172" i="2"/>
  <c r="G172" i="2"/>
  <c r="P171" i="2"/>
  <c r="O171" i="2"/>
  <c r="N171" i="2"/>
  <c r="M171" i="2"/>
  <c r="L171" i="2"/>
  <c r="K171" i="2"/>
  <c r="J171" i="2"/>
  <c r="I171" i="2"/>
  <c r="H171" i="2"/>
  <c r="G171" i="2"/>
  <c r="P170" i="2"/>
  <c r="O170" i="2"/>
  <c r="N170" i="2"/>
  <c r="K170" i="2"/>
  <c r="M170" i="2" s="1"/>
  <c r="J170" i="2"/>
  <c r="L170" i="2" s="1"/>
  <c r="I170" i="2"/>
  <c r="H170" i="2"/>
  <c r="G170" i="2"/>
  <c r="P169" i="2"/>
  <c r="O169" i="2"/>
  <c r="N169" i="2"/>
  <c r="L169" i="2"/>
  <c r="K169" i="2"/>
  <c r="M169" i="2" s="1"/>
  <c r="J169" i="2"/>
  <c r="I169" i="2"/>
  <c r="H169" i="2"/>
  <c r="G169" i="2"/>
  <c r="P168" i="2"/>
  <c r="O168" i="2"/>
  <c r="N168" i="2"/>
  <c r="K168" i="2"/>
  <c r="M168" i="2" s="1"/>
  <c r="J168" i="2"/>
  <c r="L168" i="2" s="1"/>
  <c r="I168" i="2"/>
  <c r="H168" i="2"/>
  <c r="G168" i="2"/>
  <c r="P167" i="2"/>
  <c r="O167" i="2"/>
  <c r="N167" i="2"/>
  <c r="M167" i="2"/>
  <c r="K167" i="2"/>
  <c r="J167" i="2"/>
  <c r="L167" i="2" s="1"/>
  <c r="I167" i="2"/>
  <c r="H167" i="2"/>
  <c r="G167" i="2"/>
  <c r="P166" i="2"/>
  <c r="O166" i="2"/>
  <c r="N166" i="2"/>
  <c r="K166" i="2"/>
  <c r="M166" i="2" s="1"/>
  <c r="J166" i="2"/>
  <c r="L166" i="2" s="1"/>
  <c r="I166" i="2"/>
  <c r="H166" i="2"/>
  <c r="G166" i="2"/>
  <c r="P165" i="2"/>
  <c r="O165" i="2"/>
  <c r="N165" i="2"/>
  <c r="K165" i="2"/>
  <c r="M165" i="2" s="1"/>
  <c r="J165" i="2"/>
  <c r="L165" i="2" s="1"/>
  <c r="I165" i="2"/>
  <c r="H165" i="2"/>
  <c r="G165" i="2"/>
  <c r="P164" i="2"/>
  <c r="O164" i="2"/>
  <c r="N164" i="2"/>
  <c r="K164" i="2"/>
  <c r="M164" i="2" s="1"/>
  <c r="J164" i="2"/>
  <c r="L164" i="2" s="1"/>
  <c r="I164" i="2"/>
  <c r="H164" i="2"/>
  <c r="G164" i="2"/>
  <c r="P163" i="2"/>
  <c r="O163" i="2"/>
  <c r="N163" i="2"/>
  <c r="M163" i="2"/>
  <c r="L163" i="2"/>
  <c r="K163" i="2"/>
  <c r="J163" i="2"/>
  <c r="I163" i="2"/>
  <c r="H163" i="2"/>
  <c r="G163" i="2"/>
  <c r="P162" i="2"/>
  <c r="O162" i="2"/>
  <c r="N162" i="2"/>
  <c r="K162" i="2"/>
  <c r="M162" i="2" s="1"/>
  <c r="J162" i="2"/>
  <c r="L162" i="2" s="1"/>
  <c r="I162" i="2"/>
  <c r="H162" i="2"/>
  <c r="G162" i="2"/>
  <c r="P161" i="2"/>
  <c r="O161" i="2"/>
  <c r="N161" i="2"/>
  <c r="L161" i="2"/>
  <c r="K161" i="2"/>
  <c r="M161" i="2" s="1"/>
  <c r="J161" i="2"/>
  <c r="I161" i="2"/>
  <c r="H161" i="2"/>
  <c r="G161" i="2"/>
  <c r="P160" i="2"/>
  <c r="O160" i="2"/>
  <c r="N160" i="2"/>
  <c r="K160" i="2"/>
  <c r="M160" i="2" s="1"/>
  <c r="J160" i="2"/>
  <c r="L160" i="2" s="1"/>
  <c r="I160" i="2"/>
  <c r="H160" i="2"/>
  <c r="G160" i="2"/>
  <c r="P159" i="2"/>
  <c r="O159" i="2"/>
  <c r="N159" i="2"/>
  <c r="M159" i="2"/>
  <c r="K159" i="2"/>
  <c r="J159" i="2"/>
  <c r="L159" i="2" s="1"/>
  <c r="I159" i="2"/>
  <c r="H159" i="2"/>
  <c r="G159" i="2"/>
  <c r="P158" i="2"/>
  <c r="O158" i="2"/>
  <c r="N158" i="2"/>
  <c r="K158" i="2"/>
  <c r="M158" i="2" s="1"/>
  <c r="J158" i="2"/>
  <c r="L158" i="2" s="1"/>
  <c r="I158" i="2"/>
  <c r="H158" i="2"/>
  <c r="G158" i="2"/>
  <c r="P157" i="2"/>
  <c r="O157" i="2"/>
  <c r="N157" i="2"/>
  <c r="K157" i="2"/>
  <c r="M157" i="2" s="1"/>
  <c r="J157" i="2"/>
  <c r="L157" i="2" s="1"/>
  <c r="I157" i="2"/>
  <c r="H157" i="2"/>
  <c r="G157" i="2"/>
  <c r="P156" i="2"/>
  <c r="O156" i="2"/>
  <c r="N156" i="2"/>
  <c r="K156" i="2"/>
  <c r="M156" i="2" s="1"/>
  <c r="J156" i="2"/>
  <c r="L156" i="2" s="1"/>
  <c r="I156" i="2"/>
  <c r="H156" i="2"/>
  <c r="G156" i="2"/>
  <c r="P155" i="2"/>
  <c r="O155" i="2"/>
  <c r="N155" i="2"/>
  <c r="M155" i="2"/>
  <c r="L155" i="2"/>
  <c r="K155" i="2"/>
  <c r="J155" i="2"/>
  <c r="I155" i="2"/>
  <c r="H155" i="2"/>
  <c r="G155" i="2"/>
  <c r="P154" i="2"/>
  <c r="O154" i="2"/>
  <c r="N154" i="2"/>
  <c r="K154" i="2"/>
  <c r="M154" i="2" s="1"/>
  <c r="J154" i="2"/>
  <c r="L154" i="2" s="1"/>
  <c r="I154" i="2"/>
  <c r="H154" i="2"/>
  <c r="G154" i="2"/>
  <c r="P153" i="2"/>
  <c r="O153" i="2"/>
  <c r="N153" i="2"/>
  <c r="L153" i="2"/>
  <c r="K153" i="2"/>
  <c r="M153" i="2" s="1"/>
  <c r="J153" i="2"/>
  <c r="I153" i="2"/>
  <c r="H153" i="2"/>
  <c r="G153" i="2"/>
  <c r="P152" i="2"/>
  <c r="O152" i="2"/>
  <c r="N152" i="2"/>
  <c r="K152" i="2"/>
  <c r="M152" i="2" s="1"/>
  <c r="J152" i="2"/>
  <c r="L152" i="2" s="1"/>
  <c r="I152" i="2"/>
  <c r="H152" i="2"/>
  <c r="G152" i="2"/>
  <c r="P151" i="2"/>
  <c r="O151" i="2"/>
  <c r="N151" i="2"/>
  <c r="M151" i="2"/>
  <c r="K151" i="2"/>
  <c r="J151" i="2"/>
  <c r="L151" i="2" s="1"/>
  <c r="I151" i="2"/>
  <c r="H151" i="2"/>
  <c r="G151" i="2"/>
  <c r="P150" i="2"/>
  <c r="O150" i="2"/>
  <c r="N150" i="2"/>
  <c r="K150" i="2"/>
  <c r="M150" i="2" s="1"/>
  <c r="J150" i="2"/>
  <c r="L150" i="2" s="1"/>
  <c r="I150" i="2"/>
  <c r="H150" i="2"/>
  <c r="G150" i="2"/>
  <c r="P149" i="2"/>
  <c r="O149" i="2"/>
  <c r="N149" i="2"/>
  <c r="K149" i="2"/>
  <c r="M149" i="2" s="1"/>
  <c r="J149" i="2"/>
  <c r="L149" i="2" s="1"/>
  <c r="I149" i="2"/>
  <c r="H149" i="2"/>
  <c r="G149" i="2"/>
  <c r="P148" i="2"/>
  <c r="O148" i="2"/>
  <c r="N148" i="2"/>
  <c r="K148" i="2"/>
  <c r="M148" i="2" s="1"/>
  <c r="J148" i="2"/>
  <c r="L148" i="2" s="1"/>
  <c r="I148" i="2"/>
  <c r="H148" i="2"/>
  <c r="G148" i="2"/>
  <c r="P147" i="2"/>
  <c r="O147" i="2"/>
  <c r="N147" i="2"/>
  <c r="M147" i="2"/>
  <c r="L147" i="2"/>
  <c r="K147" i="2"/>
  <c r="J147" i="2"/>
  <c r="I147" i="2"/>
  <c r="H147" i="2"/>
  <c r="G147" i="2"/>
  <c r="P146" i="2"/>
  <c r="O146" i="2"/>
  <c r="N146" i="2"/>
  <c r="K146" i="2"/>
  <c r="M146" i="2" s="1"/>
  <c r="J146" i="2"/>
  <c r="L146" i="2" s="1"/>
  <c r="I146" i="2"/>
  <c r="H146" i="2"/>
  <c r="G146" i="2"/>
  <c r="P145" i="2"/>
  <c r="O145" i="2"/>
  <c r="N145" i="2"/>
  <c r="L145" i="2"/>
  <c r="K145" i="2"/>
  <c r="M145" i="2" s="1"/>
  <c r="J145" i="2"/>
  <c r="I145" i="2"/>
  <c r="H145" i="2"/>
  <c r="G145" i="2"/>
  <c r="P144" i="2"/>
  <c r="O144" i="2"/>
  <c r="N144" i="2"/>
  <c r="K144" i="2"/>
  <c r="M144" i="2" s="1"/>
  <c r="J144" i="2"/>
  <c r="L144" i="2" s="1"/>
  <c r="I144" i="2"/>
  <c r="H144" i="2"/>
  <c r="G144" i="2"/>
  <c r="P143" i="2"/>
  <c r="O143" i="2"/>
  <c r="N143" i="2"/>
  <c r="M143" i="2"/>
  <c r="K143" i="2"/>
  <c r="J143" i="2"/>
  <c r="L143" i="2" s="1"/>
  <c r="I143" i="2"/>
  <c r="H143" i="2"/>
  <c r="G143" i="2"/>
  <c r="P142" i="2"/>
  <c r="O142" i="2"/>
  <c r="N142" i="2"/>
  <c r="K142" i="2"/>
  <c r="M142" i="2" s="1"/>
  <c r="J142" i="2"/>
  <c r="L142" i="2" s="1"/>
  <c r="I142" i="2"/>
  <c r="H142" i="2"/>
  <c r="G142" i="2"/>
  <c r="P141" i="2"/>
  <c r="O141" i="2"/>
  <c r="N141" i="2"/>
  <c r="K141" i="2"/>
  <c r="M141" i="2" s="1"/>
  <c r="J141" i="2"/>
  <c r="L141" i="2" s="1"/>
  <c r="I141" i="2"/>
  <c r="H141" i="2"/>
  <c r="G141" i="2"/>
  <c r="P140" i="2"/>
  <c r="O140" i="2"/>
  <c r="N140" i="2"/>
  <c r="K140" i="2"/>
  <c r="M140" i="2" s="1"/>
  <c r="J140" i="2"/>
  <c r="L140" i="2" s="1"/>
  <c r="I140" i="2"/>
  <c r="H140" i="2"/>
  <c r="G140" i="2"/>
  <c r="P139" i="2"/>
  <c r="O139" i="2"/>
  <c r="N139" i="2"/>
  <c r="M139" i="2"/>
  <c r="L139" i="2"/>
  <c r="K139" i="2"/>
  <c r="J139" i="2"/>
  <c r="I139" i="2"/>
  <c r="H139" i="2"/>
  <c r="G139" i="2"/>
  <c r="P138" i="2"/>
  <c r="O138" i="2"/>
  <c r="N138" i="2"/>
  <c r="K138" i="2"/>
  <c r="M138" i="2" s="1"/>
  <c r="J138" i="2"/>
  <c r="L138" i="2" s="1"/>
  <c r="I138" i="2"/>
  <c r="H138" i="2"/>
  <c r="G138" i="2"/>
  <c r="P137" i="2"/>
  <c r="O137" i="2"/>
  <c r="N137" i="2"/>
  <c r="L137" i="2"/>
  <c r="K137" i="2"/>
  <c r="M137" i="2" s="1"/>
  <c r="J137" i="2"/>
  <c r="I137" i="2"/>
  <c r="H137" i="2"/>
  <c r="G137" i="2"/>
  <c r="P136" i="2"/>
  <c r="O136" i="2"/>
  <c r="N136" i="2"/>
  <c r="K136" i="2"/>
  <c r="M136" i="2" s="1"/>
  <c r="J136" i="2"/>
  <c r="L136" i="2" s="1"/>
  <c r="I136" i="2"/>
  <c r="H136" i="2"/>
  <c r="G136" i="2"/>
  <c r="P135" i="2"/>
  <c r="O135" i="2"/>
  <c r="N135" i="2"/>
  <c r="M135" i="2"/>
  <c r="K135" i="2"/>
  <c r="J135" i="2"/>
  <c r="L135" i="2" s="1"/>
  <c r="I135" i="2"/>
  <c r="H135" i="2"/>
  <c r="G135" i="2"/>
  <c r="P134" i="2"/>
  <c r="O134" i="2"/>
  <c r="N134" i="2"/>
  <c r="K134" i="2"/>
  <c r="M134" i="2" s="1"/>
  <c r="J134" i="2"/>
  <c r="L134" i="2" s="1"/>
  <c r="I134" i="2"/>
  <c r="H134" i="2"/>
  <c r="G134" i="2"/>
  <c r="P133" i="2"/>
  <c r="O133" i="2"/>
  <c r="N133" i="2"/>
  <c r="K133" i="2"/>
  <c r="M133" i="2" s="1"/>
  <c r="J133" i="2"/>
  <c r="L133" i="2" s="1"/>
  <c r="I133" i="2"/>
  <c r="H133" i="2"/>
  <c r="G133" i="2"/>
  <c r="P132" i="2"/>
  <c r="O132" i="2"/>
  <c r="N132" i="2"/>
  <c r="K132" i="2"/>
  <c r="M132" i="2" s="1"/>
  <c r="J132" i="2"/>
  <c r="L132" i="2" s="1"/>
  <c r="I132" i="2"/>
  <c r="H132" i="2"/>
  <c r="G132" i="2"/>
  <c r="P131" i="2"/>
  <c r="O131" i="2"/>
  <c r="N131" i="2"/>
  <c r="M131" i="2"/>
  <c r="L131" i="2"/>
  <c r="K131" i="2"/>
  <c r="J131" i="2"/>
  <c r="I131" i="2"/>
  <c r="H131" i="2"/>
  <c r="G131" i="2"/>
  <c r="P130" i="2"/>
  <c r="O130" i="2"/>
  <c r="N130" i="2"/>
  <c r="K130" i="2"/>
  <c r="M130" i="2" s="1"/>
  <c r="J130" i="2"/>
  <c r="L130" i="2" s="1"/>
  <c r="I130" i="2"/>
  <c r="H130" i="2"/>
  <c r="G130" i="2"/>
  <c r="P129" i="2"/>
  <c r="O129" i="2"/>
  <c r="N129" i="2"/>
  <c r="L129" i="2"/>
  <c r="K129" i="2"/>
  <c r="M129" i="2" s="1"/>
  <c r="J129" i="2"/>
  <c r="I129" i="2"/>
  <c r="H129" i="2"/>
  <c r="G129" i="2"/>
  <c r="P128" i="2"/>
  <c r="O128" i="2"/>
  <c r="N128" i="2"/>
  <c r="K128" i="2"/>
  <c r="M128" i="2" s="1"/>
  <c r="J128" i="2"/>
  <c r="L128" i="2" s="1"/>
  <c r="I128" i="2"/>
  <c r="H128" i="2"/>
  <c r="G128" i="2"/>
  <c r="P127" i="2"/>
  <c r="O127" i="2"/>
  <c r="N127" i="2"/>
  <c r="M127" i="2"/>
  <c r="K127" i="2"/>
  <c r="J127" i="2"/>
  <c r="L127" i="2" s="1"/>
  <c r="I127" i="2"/>
  <c r="H127" i="2"/>
  <c r="G127" i="2"/>
  <c r="P126" i="2"/>
  <c r="O126" i="2"/>
  <c r="N126" i="2"/>
  <c r="K126" i="2"/>
  <c r="M126" i="2" s="1"/>
  <c r="J126" i="2"/>
  <c r="L126" i="2" s="1"/>
  <c r="I126" i="2"/>
  <c r="H126" i="2"/>
  <c r="G126" i="2"/>
  <c r="P125" i="2"/>
  <c r="O125" i="2"/>
  <c r="N125" i="2"/>
  <c r="K125" i="2"/>
  <c r="M125" i="2" s="1"/>
  <c r="J125" i="2"/>
  <c r="L125" i="2" s="1"/>
  <c r="I125" i="2"/>
  <c r="H125" i="2"/>
  <c r="G125" i="2"/>
  <c r="P124" i="2"/>
  <c r="O124" i="2"/>
  <c r="N124" i="2"/>
  <c r="K124" i="2"/>
  <c r="M124" i="2" s="1"/>
  <c r="J124" i="2"/>
  <c r="L124" i="2" s="1"/>
  <c r="I124" i="2"/>
  <c r="H124" i="2"/>
  <c r="G124" i="2"/>
  <c r="P123" i="2"/>
  <c r="O123" i="2"/>
  <c r="N123" i="2"/>
  <c r="M123" i="2"/>
  <c r="L123" i="2"/>
  <c r="K123" i="2"/>
  <c r="J123" i="2"/>
  <c r="I123" i="2"/>
  <c r="H123" i="2"/>
  <c r="G123" i="2"/>
  <c r="P122" i="2"/>
  <c r="O122" i="2"/>
  <c r="N122" i="2"/>
  <c r="K122" i="2"/>
  <c r="M122" i="2" s="1"/>
  <c r="J122" i="2"/>
  <c r="L122" i="2" s="1"/>
  <c r="I122" i="2"/>
  <c r="H122" i="2"/>
  <c r="G122" i="2"/>
  <c r="P121" i="2"/>
  <c r="O121" i="2"/>
  <c r="N121" i="2"/>
  <c r="L121" i="2"/>
  <c r="K121" i="2"/>
  <c r="M121" i="2" s="1"/>
  <c r="J121" i="2"/>
  <c r="I121" i="2"/>
  <c r="H121" i="2"/>
  <c r="G121" i="2"/>
  <c r="P120" i="2"/>
  <c r="O120" i="2"/>
  <c r="N120" i="2"/>
  <c r="K120" i="2"/>
  <c r="M120" i="2" s="1"/>
  <c r="J120" i="2"/>
  <c r="L120" i="2" s="1"/>
  <c r="I120" i="2"/>
  <c r="H120" i="2"/>
  <c r="G120" i="2"/>
  <c r="P119" i="2"/>
  <c r="O119" i="2"/>
  <c r="N119" i="2"/>
  <c r="M119" i="2"/>
  <c r="K119" i="2"/>
  <c r="J119" i="2"/>
  <c r="L119" i="2" s="1"/>
  <c r="I119" i="2"/>
  <c r="H119" i="2"/>
  <c r="G119" i="2"/>
  <c r="P118" i="2"/>
  <c r="O118" i="2"/>
  <c r="N118" i="2"/>
  <c r="K118" i="2"/>
  <c r="M118" i="2" s="1"/>
  <c r="J118" i="2"/>
  <c r="L118" i="2" s="1"/>
  <c r="I118" i="2"/>
  <c r="H118" i="2"/>
  <c r="G118" i="2"/>
  <c r="P117" i="2"/>
  <c r="O117" i="2"/>
  <c r="N117" i="2"/>
  <c r="K117" i="2"/>
  <c r="M117" i="2" s="1"/>
  <c r="J117" i="2"/>
  <c r="L117" i="2" s="1"/>
  <c r="I117" i="2"/>
  <c r="H117" i="2"/>
  <c r="G117" i="2"/>
  <c r="P116" i="2"/>
  <c r="O116" i="2"/>
  <c r="N116" i="2"/>
  <c r="K116" i="2"/>
  <c r="M116" i="2" s="1"/>
  <c r="J116" i="2"/>
  <c r="L116" i="2" s="1"/>
  <c r="I116" i="2"/>
  <c r="H116" i="2"/>
  <c r="G116" i="2"/>
  <c r="P115" i="2"/>
  <c r="O115" i="2"/>
  <c r="N115" i="2"/>
  <c r="M115" i="2"/>
  <c r="L115" i="2"/>
  <c r="K115" i="2"/>
  <c r="J115" i="2"/>
  <c r="I115" i="2"/>
  <c r="H115" i="2"/>
  <c r="G115" i="2"/>
  <c r="P114" i="2"/>
  <c r="O114" i="2"/>
  <c r="N114" i="2"/>
  <c r="K114" i="2"/>
  <c r="M114" i="2" s="1"/>
  <c r="J114" i="2"/>
  <c r="L114" i="2" s="1"/>
  <c r="I114" i="2"/>
  <c r="H114" i="2"/>
  <c r="G114" i="2"/>
  <c r="P113" i="2"/>
  <c r="O113" i="2"/>
  <c r="N113" i="2"/>
  <c r="L113" i="2"/>
  <c r="K113" i="2"/>
  <c r="M113" i="2" s="1"/>
  <c r="J113" i="2"/>
  <c r="I113" i="2"/>
  <c r="H113" i="2"/>
  <c r="G113" i="2"/>
  <c r="P112" i="2"/>
  <c r="O112" i="2"/>
  <c r="N112" i="2"/>
  <c r="K112" i="2"/>
  <c r="M112" i="2" s="1"/>
  <c r="J112" i="2"/>
  <c r="L112" i="2" s="1"/>
  <c r="I112" i="2"/>
  <c r="H112" i="2"/>
  <c r="G112" i="2"/>
  <c r="P111" i="2"/>
  <c r="O111" i="2"/>
  <c r="N111" i="2"/>
  <c r="M111" i="2"/>
  <c r="K111" i="2"/>
  <c r="J111" i="2"/>
  <c r="L111" i="2" s="1"/>
  <c r="I111" i="2"/>
  <c r="H111" i="2"/>
  <c r="G111" i="2"/>
  <c r="P110" i="2"/>
  <c r="O110" i="2"/>
  <c r="N110" i="2"/>
  <c r="K110" i="2"/>
  <c r="M110" i="2" s="1"/>
  <c r="J110" i="2"/>
  <c r="L110" i="2" s="1"/>
  <c r="I110" i="2"/>
  <c r="H110" i="2"/>
  <c r="G110" i="2"/>
  <c r="P109" i="2"/>
  <c r="O109" i="2"/>
  <c r="N109" i="2"/>
  <c r="K109" i="2"/>
  <c r="M109" i="2" s="1"/>
  <c r="J109" i="2"/>
  <c r="L109" i="2" s="1"/>
  <c r="I109" i="2"/>
  <c r="H109" i="2"/>
  <c r="G109" i="2"/>
  <c r="P108" i="2"/>
  <c r="O108" i="2"/>
  <c r="N108" i="2"/>
  <c r="K108" i="2"/>
  <c r="M108" i="2" s="1"/>
  <c r="J108" i="2"/>
  <c r="L108" i="2" s="1"/>
  <c r="I108" i="2"/>
  <c r="H108" i="2"/>
  <c r="G108" i="2"/>
  <c r="P107" i="2"/>
  <c r="O107" i="2"/>
  <c r="N107" i="2"/>
  <c r="M107" i="2"/>
  <c r="L107" i="2"/>
  <c r="K107" i="2"/>
  <c r="J107" i="2"/>
  <c r="I107" i="2"/>
  <c r="H107" i="2"/>
  <c r="G107" i="2"/>
  <c r="P106" i="2"/>
  <c r="O106" i="2"/>
  <c r="N106" i="2"/>
  <c r="K106" i="2"/>
  <c r="M106" i="2" s="1"/>
  <c r="J106" i="2"/>
  <c r="L106" i="2" s="1"/>
  <c r="I106" i="2"/>
  <c r="H106" i="2"/>
  <c r="G106" i="2"/>
  <c r="P105" i="2"/>
  <c r="O105" i="2"/>
  <c r="N105" i="2"/>
  <c r="L105" i="2"/>
  <c r="K105" i="2"/>
  <c r="M105" i="2" s="1"/>
  <c r="J105" i="2"/>
  <c r="I105" i="2"/>
  <c r="H105" i="2"/>
  <c r="G105" i="2"/>
  <c r="P104" i="2"/>
  <c r="O104" i="2"/>
  <c r="N104" i="2"/>
  <c r="K104" i="2"/>
  <c r="M104" i="2" s="1"/>
  <c r="J104" i="2"/>
  <c r="L104" i="2" s="1"/>
  <c r="I104" i="2"/>
  <c r="H104" i="2"/>
  <c r="G104" i="2"/>
  <c r="P103" i="2"/>
  <c r="O103" i="2"/>
  <c r="N103" i="2"/>
  <c r="M103" i="2"/>
  <c r="K103" i="2"/>
  <c r="J103" i="2"/>
  <c r="L103" i="2" s="1"/>
  <c r="I103" i="2"/>
  <c r="H103" i="2"/>
  <c r="G103" i="2"/>
  <c r="P102" i="2"/>
  <c r="O102" i="2"/>
  <c r="N102" i="2"/>
  <c r="K102" i="2"/>
  <c r="M102" i="2" s="1"/>
  <c r="J102" i="2"/>
  <c r="L102" i="2" s="1"/>
  <c r="I102" i="2"/>
  <c r="H102" i="2"/>
  <c r="G102" i="2"/>
  <c r="P101" i="2"/>
  <c r="O101" i="2"/>
  <c r="N101" i="2"/>
  <c r="K101" i="2"/>
  <c r="M101" i="2" s="1"/>
  <c r="J101" i="2"/>
  <c r="L101" i="2" s="1"/>
  <c r="I101" i="2"/>
  <c r="H101" i="2"/>
  <c r="G101" i="2"/>
  <c r="P100" i="2"/>
  <c r="O100" i="2"/>
  <c r="N100" i="2"/>
  <c r="K100" i="2"/>
  <c r="M100" i="2" s="1"/>
  <c r="J100" i="2"/>
  <c r="L100" i="2" s="1"/>
  <c r="I100" i="2"/>
  <c r="H100" i="2"/>
  <c r="G100" i="2"/>
  <c r="P99" i="2"/>
  <c r="O99" i="2"/>
  <c r="N99" i="2"/>
  <c r="M99" i="2"/>
  <c r="L99" i="2"/>
  <c r="K99" i="2"/>
  <c r="J99" i="2"/>
  <c r="I99" i="2"/>
  <c r="H99" i="2"/>
  <c r="G99" i="2"/>
  <c r="P98" i="2"/>
  <c r="O98" i="2"/>
  <c r="N98" i="2"/>
  <c r="K98" i="2"/>
  <c r="M98" i="2" s="1"/>
  <c r="J98" i="2"/>
  <c r="L98" i="2" s="1"/>
  <c r="I98" i="2"/>
  <c r="H98" i="2"/>
  <c r="G98" i="2"/>
  <c r="P97" i="2"/>
  <c r="O97" i="2"/>
  <c r="N97" i="2"/>
  <c r="K97" i="2"/>
  <c r="M97" i="2" s="1"/>
  <c r="J97" i="2"/>
  <c r="L97" i="2" s="1"/>
  <c r="I97" i="2"/>
  <c r="H97" i="2"/>
  <c r="G97" i="2"/>
  <c r="P96" i="2"/>
  <c r="O96" i="2"/>
  <c r="N96" i="2"/>
  <c r="K96" i="2"/>
  <c r="M96" i="2" s="1"/>
  <c r="J96" i="2"/>
  <c r="L96" i="2" s="1"/>
  <c r="I96" i="2"/>
  <c r="H96" i="2"/>
  <c r="G96" i="2"/>
  <c r="P95" i="2"/>
  <c r="O95" i="2"/>
  <c r="N95" i="2"/>
  <c r="L95" i="2"/>
  <c r="K95" i="2"/>
  <c r="M95" i="2" s="1"/>
  <c r="J95" i="2"/>
  <c r="I95" i="2"/>
  <c r="H95" i="2"/>
  <c r="G95" i="2"/>
  <c r="P94" i="2"/>
  <c r="O94" i="2"/>
  <c r="N94" i="2"/>
  <c r="K94" i="2"/>
  <c r="M94" i="2" s="1"/>
  <c r="J94" i="2"/>
  <c r="L94" i="2" s="1"/>
  <c r="I94" i="2"/>
  <c r="H94" i="2"/>
  <c r="G94" i="2"/>
  <c r="P93" i="2"/>
  <c r="O93" i="2"/>
  <c r="N93" i="2"/>
  <c r="M93" i="2"/>
  <c r="K93" i="2"/>
  <c r="J93" i="2"/>
  <c r="L93" i="2" s="1"/>
  <c r="I93" i="2"/>
  <c r="H93" i="2"/>
  <c r="G93" i="2"/>
  <c r="P92" i="2"/>
  <c r="O92" i="2"/>
  <c r="N92" i="2"/>
  <c r="K92" i="2"/>
  <c r="M92" i="2" s="1"/>
  <c r="J92" i="2"/>
  <c r="L92" i="2" s="1"/>
  <c r="I92" i="2"/>
  <c r="H92" i="2"/>
  <c r="G92" i="2"/>
  <c r="P91" i="2"/>
  <c r="O91" i="2"/>
  <c r="N91" i="2"/>
  <c r="K91" i="2"/>
  <c r="M91" i="2" s="1"/>
  <c r="J91" i="2"/>
  <c r="L91" i="2" s="1"/>
  <c r="I91" i="2"/>
  <c r="H91" i="2"/>
  <c r="G91" i="2"/>
  <c r="P90" i="2"/>
  <c r="O90" i="2"/>
  <c r="N90" i="2"/>
  <c r="K90" i="2"/>
  <c r="M90" i="2" s="1"/>
  <c r="J90" i="2"/>
  <c r="L90" i="2" s="1"/>
  <c r="I90" i="2"/>
  <c r="H90" i="2"/>
  <c r="G90" i="2"/>
  <c r="P89" i="2"/>
  <c r="O89" i="2"/>
  <c r="N89" i="2"/>
  <c r="L89" i="2"/>
  <c r="K89" i="2"/>
  <c r="M89" i="2" s="1"/>
  <c r="J89" i="2"/>
  <c r="I89" i="2"/>
  <c r="H89" i="2"/>
  <c r="G89" i="2"/>
  <c r="P88" i="2"/>
  <c r="O88" i="2"/>
  <c r="N88" i="2"/>
  <c r="M88" i="2"/>
  <c r="K88" i="2"/>
  <c r="J88" i="2"/>
  <c r="L88" i="2" s="1"/>
  <c r="I88" i="2"/>
  <c r="H88" i="2"/>
  <c r="G88" i="2"/>
  <c r="P87" i="2"/>
  <c r="O87" i="2"/>
  <c r="N87" i="2"/>
  <c r="L87" i="2"/>
  <c r="K87" i="2"/>
  <c r="M87" i="2" s="1"/>
  <c r="J87" i="2"/>
  <c r="I87" i="2"/>
  <c r="H87" i="2"/>
  <c r="G87" i="2"/>
  <c r="P86" i="2"/>
  <c r="O86" i="2"/>
  <c r="N86" i="2"/>
  <c r="M86" i="2"/>
  <c r="K86" i="2"/>
  <c r="J86" i="2"/>
  <c r="L86" i="2" s="1"/>
  <c r="I86" i="2"/>
  <c r="H86" i="2"/>
  <c r="G86" i="2"/>
  <c r="P85" i="2"/>
  <c r="O85" i="2"/>
  <c r="N85" i="2"/>
  <c r="K85" i="2"/>
  <c r="M85" i="2" s="1"/>
  <c r="J85" i="2"/>
  <c r="L85" i="2" s="1"/>
  <c r="I85" i="2"/>
  <c r="H85" i="2"/>
  <c r="G85" i="2"/>
  <c r="P84" i="2"/>
  <c r="O84" i="2"/>
  <c r="N84" i="2"/>
  <c r="K84" i="2"/>
  <c r="M84" i="2" s="1"/>
  <c r="J84" i="2"/>
  <c r="L84" i="2" s="1"/>
  <c r="I84" i="2"/>
  <c r="H84" i="2"/>
  <c r="G84" i="2"/>
  <c r="P83" i="2"/>
  <c r="O83" i="2"/>
  <c r="N83" i="2"/>
  <c r="K83" i="2"/>
  <c r="M83" i="2" s="1"/>
  <c r="J83" i="2"/>
  <c r="L83" i="2" s="1"/>
  <c r="I83" i="2"/>
  <c r="H83" i="2"/>
  <c r="G83" i="2"/>
  <c r="P82" i="2"/>
  <c r="O82" i="2"/>
  <c r="N82" i="2"/>
  <c r="K82" i="2"/>
  <c r="M82" i="2" s="1"/>
  <c r="J82" i="2"/>
  <c r="L82" i="2" s="1"/>
  <c r="I82" i="2"/>
  <c r="H82" i="2"/>
  <c r="G82" i="2"/>
  <c r="P81" i="2"/>
  <c r="O81" i="2"/>
  <c r="N81" i="2"/>
  <c r="L81" i="2"/>
  <c r="K81" i="2"/>
  <c r="M81" i="2" s="1"/>
  <c r="J81" i="2"/>
  <c r="I81" i="2"/>
  <c r="H81" i="2"/>
  <c r="G81" i="2"/>
  <c r="P80" i="2"/>
  <c r="O80" i="2"/>
  <c r="N80" i="2"/>
  <c r="K80" i="2"/>
  <c r="M80" i="2" s="1"/>
  <c r="J80" i="2"/>
  <c r="L80" i="2" s="1"/>
  <c r="I80" i="2"/>
  <c r="H80" i="2"/>
  <c r="G80" i="2"/>
  <c r="P79" i="2"/>
  <c r="O79" i="2"/>
  <c r="N79" i="2"/>
  <c r="K79" i="2"/>
  <c r="M79" i="2" s="1"/>
  <c r="J79" i="2"/>
  <c r="L79" i="2" s="1"/>
  <c r="I79" i="2"/>
  <c r="H79" i="2"/>
  <c r="G79" i="2"/>
  <c r="P78" i="2"/>
  <c r="O78" i="2"/>
  <c r="N78" i="2"/>
  <c r="K78" i="2"/>
  <c r="M78" i="2" s="1"/>
  <c r="J78" i="2"/>
  <c r="L78" i="2" s="1"/>
  <c r="I78" i="2"/>
  <c r="H78" i="2"/>
  <c r="G78" i="2"/>
  <c r="P77" i="2"/>
  <c r="O77" i="2"/>
  <c r="N77" i="2"/>
  <c r="M77" i="2"/>
  <c r="L77" i="2"/>
  <c r="K77" i="2"/>
  <c r="J77" i="2"/>
  <c r="I77" i="2"/>
  <c r="H77" i="2"/>
  <c r="G77" i="2"/>
  <c r="P76" i="2"/>
  <c r="O76" i="2"/>
  <c r="N76" i="2"/>
  <c r="K76" i="2"/>
  <c r="M76" i="2" s="1"/>
  <c r="J76" i="2"/>
  <c r="L76" i="2" s="1"/>
  <c r="I76" i="2"/>
  <c r="H76" i="2"/>
  <c r="G76" i="2"/>
  <c r="P75" i="2"/>
  <c r="O75" i="2"/>
  <c r="N75" i="2"/>
  <c r="K75" i="2"/>
  <c r="M75" i="2" s="1"/>
  <c r="J75" i="2"/>
  <c r="L75" i="2" s="1"/>
  <c r="I75" i="2"/>
  <c r="H75" i="2"/>
  <c r="G75" i="2"/>
  <c r="P74" i="2"/>
  <c r="O74" i="2"/>
  <c r="N74" i="2"/>
  <c r="K74" i="2"/>
  <c r="M74" i="2" s="1"/>
  <c r="J74" i="2"/>
  <c r="L74" i="2" s="1"/>
  <c r="I74" i="2"/>
  <c r="H74" i="2"/>
  <c r="G74" i="2"/>
  <c r="P73" i="2"/>
  <c r="O73" i="2"/>
  <c r="N73" i="2"/>
  <c r="L73" i="2"/>
  <c r="K73" i="2"/>
  <c r="M73" i="2" s="1"/>
  <c r="J73" i="2"/>
  <c r="I73" i="2"/>
  <c r="H73" i="2"/>
  <c r="G73" i="2"/>
  <c r="P72" i="2"/>
  <c r="O72" i="2"/>
  <c r="N72" i="2"/>
  <c r="M72" i="2"/>
  <c r="K72" i="2"/>
  <c r="J72" i="2"/>
  <c r="L72" i="2" s="1"/>
  <c r="I72" i="2"/>
  <c r="H72" i="2"/>
  <c r="G72" i="2"/>
  <c r="P71" i="2"/>
  <c r="O71" i="2"/>
  <c r="N71" i="2"/>
  <c r="K71" i="2"/>
  <c r="M71" i="2" s="1"/>
  <c r="J71" i="2"/>
  <c r="L71" i="2" s="1"/>
  <c r="I71" i="2"/>
  <c r="H71" i="2"/>
  <c r="G71" i="2"/>
  <c r="P70" i="2"/>
  <c r="O70" i="2"/>
  <c r="N70" i="2"/>
  <c r="K70" i="2"/>
  <c r="M70" i="2" s="1"/>
  <c r="J70" i="2"/>
  <c r="L70" i="2" s="1"/>
  <c r="I70" i="2"/>
  <c r="H70" i="2"/>
  <c r="G70" i="2"/>
  <c r="P69" i="2"/>
  <c r="O69" i="2"/>
  <c r="N69" i="2"/>
  <c r="L69" i="2"/>
  <c r="K69" i="2"/>
  <c r="M69" i="2" s="1"/>
  <c r="J69" i="2"/>
  <c r="I69" i="2"/>
  <c r="H69" i="2"/>
  <c r="G69" i="2"/>
  <c r="P68" i="2"/>
  <c r="O68" i="2"/>
  <c r="N68" i="2"/>
  <c r="K68" i="2"/>
  <c r="M68" i="2" s="1"/>
  <c r="J68" i="2"/>
  <c r="L68" i="2" s="1"/>
  <c r="I68" i="2"/>
  <c r="H68" i="2"/>
  <c r="G68" i="2"/>
  <c r="P67" i="2"/>
  <c r="O67" i="2"/>
  <c r="N67" i="2"/>
  <c r="K67" i="2"/>
  <c r="M67" i="2" s="1"/>
  <c r="J67" i="2"/>
  <c r="L67" i="2" s="1"/>
  <c r="I67" i="2"/>
  <c r="H67" i="2"/>
  <c r="G67" i="2"/>
  <c r="P66" i="2"/>
  <c r="O66" i="2"/>
  <c r="N66" i="2"/>
  <c r="K66" i="2"/>
  <c r="M66" i="2" s="1"/>
  <c r="J66" i="2"/>
  <c r="L66" i="2" s="1"/>
  <c r="I66" i="2"/>
  <c r="H66" i="2"/>
  <c r="G66" i="2"/>
  <c r="P65" i="2"/>
  <c r="O65" i="2"/>
  <c r="N65" i="2"/>
  <c r="K65" i="2"/>
  <c r="M65" i="2" s="1"/>
  <c r="J65" i="2"/>
  <c r="L65" i="2" s="1"/>
  <c r="I65" i="2"/>
  <c r="H65" i="2"/>
  <c r="G65" i="2"/>
  <c r="P64" i="2"/>
  <c r="O64" i="2"/>
  <c r="N64" i="2"/>
  <c r="K64" i="2"/>
  <c r="M64" i="2" s="1"/>
  <c r="J64" i="2"/>
  <c r="L64" i="2" s="1"/>
  <c r="I64" i="2"/>
  <c r="H64" i="2"/>
  <c r="G64" i="2"/>
  <c r="P63" i="2"/>
  <c r="O63" i="2"/>
  <c r="N63" i="2"/>
  <c r="L63" i="2"/>
  <c r="K63" i="2"/>
  <c r="M63" i="2" s="1"/>
  <c r="J63" i="2"/>
  <c r="I63" i="2"/>
  <c r="H63" i="2"/>
  <c r="G63" i="2"/>
  <c r="P62" i="2"/>
  <c r="O62" i="2"/>
  <c r="N62" i="2"/>
  <c r="K62" i="2"/>
  <c r="M62" i="2" s="1"/>
  <c r="J62" i="2"/>
  <c r="L62" i="2" s="1"/>
  <c r="I62" i="2"/>
  <c r="H62" i="2"/>
  <c r="G62" i="2"/>
  <c r="P61" i="2"/>
  <c r="O61" i="2"/>
  <c r="N61" i="2"/>
  <c r="L61" i="2"/>
  <c r="K61" i="2"/>
  <c r="M61" i="2" s="1"/>
  <c r="J61" i="2"/>
  <c r="I61" i="2"/>
  <c r="H61" i="2"/>
  <c r="G61" i="2"/>
  <c r="P60" i="2"/>
  <c r="O60" i="2"/>
  <c r="N60" i="2"/>
  <c r="K60" i="2"/>
  <c r="M60" i="2" s="1"/>
  <c r="J60" i="2"/>
  <c r="L60" i="2" s="1"/>
  <c r="I60" i="2"/>
  <c r="H60" i="2"/>
  <c r="G60" i="2"/>
  <c r="P59" i="2"/>
  <c r="O59" i="2"/>
  <c r="N59" i="2"/>
  <c r="M59" i="2"/>
  <c r="K59" i="2"/>
  <c r="J59" i="2"/>
  <c r="L59" i="2" s="1"/>
  <c r="I59" i="2"/>
  <c r="H59" i="2"/>
  <c r="G59" i="2"/>
  <c r="P58" i="2"/>
  <c r="O58" i="2"/>
  <c r="N58" i="2"/>
  <c r="M58" i="2"/>
  <c r="K58" i="2"/>
  <c r="J58" i="2"/>
  <c r="L58" i="2" s="1"/>
  <c r="I58" i="2"/>
  <c r="H58" i="2"/>
  <c r="G58" i="2"/>
  <c r="P57" i="2"/>
  <c r="O57" i="2"/>
  <c r="N57" i="2"/>
  <c r="K57" i="2"/>
  <c r="M57" i="2" s="1"/>
  <c r="J57" i="2"/>
  <c r="L57" i="2" s="1"/>
  <c r="I57" i="2"/>
  <c r="H57" i="2"/>
  <c r="G57" i="2"/>
  <c r="P56" i="2"/>
  <c r="O56" i="2"/>
  <c r="N56" i="2"/>
  <c r="K56" i="2"/>
  <c r="M56" i="2" s="1"/>
  <c r="J56" i="2"/>
  <c r="L56" i="2" s="1"/>
  <c r="I56" i="2"/>
  <c r="H56" i="2"/>
  <c r="G56" i="2"/>
  <c r="P55" i="2"/>
  <c r="O55" i="2"/>
  <c r="N55" i="2"/>
  <c r="L55" i="2"/>
  <c r="K55" i="2"/>
  <c r="M55" i="2" s="1"/>
  <c r="J55" i="2"/>
  <c r="I55" i="2"/>
  <c r="H55" i="2"/>
  <c r="G55" i="2"/>
  <c r="P54" i="2"/>
  <c r="O54" i="2"/>
  <c r="N54" i="2"/>
  <c r="M54" i="2"/>
  <c r="K54" i="2"/>
  <c r="J54" i="2"/>
  <c r="L54" i="2" s="1"/>
  <c r="I54" i="2"/>
  <c r="H54" i="2"/>
  <c r="G54" i="2"/>
  <c r="P53" i="2"/>
  <c r="O53" i="2"/>
  <c r="N53" i="2"/>
  <c r="K53" i="2"/>
  <c r="M53" i="2" s="1"/>
  <c r="J53" i="2"/>
  <c r="L53" i="2" s="1"/>
  <c r="I53" i="2"/>
  <c r="H53" i="2"/>
  <c r="G53" i="2"/>
  <c r="P52" i="2"/>
  <c r="O52" i="2"/>
  <c r="N52" i="2"/>
  <c r="K52" i="2"/>
  <c r="M52" i="2" s="1"/>
  <c r="J52" i="2"/>
  <c r="L52" i="2" s="1"/>
  <c r="I52" i="2"/>
  <c r="H52" i="2"/>
  <c r="G52" i="2"/>
  <c r="P51" i="2"/>
  <c r="O51" i="2"/>
  <c r="N51" i="2"/>
  <c r="M51" i="2"/>
  <c r="L51" i="2"/>
  <c r="K51" i="2"/>
  <c r="J51" i="2"/>
  <c r="I51" i="2"/>
  <c r="H51" i="2"/>
  <c r="G51" i="2"/>
  <c r="P50" i="2"/>
  <c r="O50" i="2"/>
  <c r="N50" i="2"/>
  <c r="K50" i="2"/>
  <c r="M50" i="2" s="1"/>
  <c r="J50" i="2"/>
  <c r="L50" i="2" s="1"/>
  <c r="I50" i="2"/>
  <c r="H50" i="2"/>
  <c r="G50" i="2"/>
  <c r="P49" i="2"/>
  <c r="O49" i="2"/>
  <c r="N49" i="2"/>
  <c r="K49" i="2"/>
  <c r="M49" i="2" s="1"/>
  <c r="J49" i="2"/>
  <c r="L49" i="2" s="1"/>
  <c r="I49" i="2"/>
  <c r="H49" i="2"/>
  <c r="G49" i="2"/>
  <c r="P48" i="2"/>
  <c r="O48" i="2"/>
  <c r="N48" i="2"/>
  <c r="K48" i="2"/>
  <c r="M48" i="2" s="1"/>
  <c r="J48" i="2"/>
  <c r="L48" i="2" s="1"/>
  <c r="I48" i="2"/>
  <c r="H48" i="2"/>
  <c r="G48" i="2"/>
  <c r="P47" i="2"/>
  <c r="O47" i="2"/>
  <c r="N47" i="2"/>
  <c r="L47" i="2"/>
  <c r="K47" i="2"/>
  <c r="M47" i="2" s="1"/>
  <c r="J47" i="2"/>
  <c r="I47" i="2"/>
  <c r="H47" i="2"/>
  <c r="G47" i="2"/>
  <c r="P46" i="2"/>
  <c r="O46" i="2"/>
  <c r="N46" i="2"/>
  <c r="K46" i="2"/>
  <c r="M46" i="2" s="1"/>
  <c r="J46" i="2"/>
  <c r="L46" i="2" s="1"/>
  <c r="I46" i="2"/>
  <c r="H46" i="2"/>
  <c r="G46" i="2"/>
  <c r="P45" i="2"/>
  <c r="O45" i="2"/>
  <c r="N45" i="2"/>
  <c r="M45" i="2"/>
  <c r="K45" i="2"/>
  <c r="J45" i="2"/>
  <c r="L45" i="2" s="1"/>
  <c r="I45" i="2"/>
  <c r="H45" i="2"/>
  <c r="G45" i="2"/>
  <c r="P44" i="2"/>
  <c r="O44" i="2"/>
  <c r="N44" i="2"/>
  <c r="K44" i="2"/>
  <c r="M44" i="2" s="1"/>
  <c r="J44" i="2"/>
  <c r="L44" i="2" s="1"/>
  <c r="I44" i="2"/>
  <c r="H44" i="2"/>
  <c r="G44" i="2"/>
  <c r="P43" i="2"/>
  <c r="O43" i="2"/>
  <c r="N43" i="2"/>
  <c r="L43" i="2"/>
  <c r="K43" i="2"/>
  <c r="M43" i="2" s="1"/>
  <c r="J43" i="2"/>
  <c r="I43" i="2"/>
  <c r="H43" i="2"/>
  <c r="G43" i="2"/>
  <c r="P42" i="2"/>
  <c r="O42" i="2"/>
  <c r="N42" i="2"/>
  <c r="K42" i="2"/>
  <c r="M42" i="2" s="1"/>
  <c r="J42" i="2"/>
  <c r="L42" i="2" s="1"/>
  <c r="I42" i="2"/>
  <c r="H42" i="2"/>
  <c r="G42" i="2"/>
  <c r="P41" i="2"/>
  <c r="O41" i="2"/>
  <c r="N41" i="2"/>
  <c r="K41" i="2"/>
  <c r="M41" i="2" s="1"/>
  <c r="J41" i="2"/>
  <c r="L41" i="2" s="1"/>
  <c r="I41" i="2"/>
  <c r="H41" i="2"/>
  <c r="G41" i="2"/>
  <c r="P40" i="2"/>
  <c r="O40" i="2"/>
  <c r="N40" i="2"/>
  <c r="K40" i="2"/>
  <c r="M40" i="2" s="1"/>
  <c r="J40" i="2"/>
  <c r="L40" i="2" s="1"/>
  <c r="I40" i="2"/>
  <c r="H40" i="2"/>
  <c r="G40" i="2"/>
  <c r="P39" i="2"/>
  <c r="O39" i="2"/>
  <c r="N39" i="2"/>
  <c r="L39" i="2"/>
  <c r="K39" i="2"/>
  <c r="M39" i="2" s="1"/>
  <c r="J39" i="2"/>
  <c r="I39" i="2"/>
  <c r="H39" i="2"/>
  <c r="G39" i="2"/>
  <c r="P38" i="2"/>
  <c r="O38" i="2"/>
  <c r="N38" i="2"/>
  <c r="M38" i="2"/>
  <c r="K38" i="2"/>
  <c r="J38" i="2"/>
  <c r="L38" i="2" s="1"/>
  <c r="I38" i="2"/>
  <c r="H38" i="2"/>
  <c r="G38" i="2"/>
  <c r="P37" i="2"/>
  <c r="O37" i="2"/>
  <c r="N37" i="2"/>
  <c r="K37" i="2"/>
  <c r="M37" i="2" s="1"/>
  <c r="J37" i="2"/>
  <c r="L37" i="2" s="1"/>
  <c r="I37" i="2"/>
  <c r="H37" i="2"/>
  <c r="G37" i="2"/>
  <c r="P36" i="2"/>
  <c r="O36" i="2"/>
  <c r="N36" i="2"/>
  <c r="K36" i="2"/>
  <c r="M36" i="2" s="1"/>
  <c r="J36" i="2"/>
  <c r="L36" i="2" s="1"/>
  <c r="I36" i="2"/>
  <c r="H36" i="2"/>
  <c r="G36" i="2"/>
  <c r="P35" i="2"/>
  <c r="O35" i="2"/>
  <c r="N35" i="2"/>
  <c r="L35" i="2"/>
  <c r="K35" i="2"/>
  <c r="M35" i="2" s="1"/>
  <c r="J35" i="2"/>
  <c r="I35" i="2"/>
  <c r="H35" i="2"/>
  <c r="G35" i="2"/>
  <c r="P34" i="2"/>
  <c r="O34" i="2"/>
  <c r="N34" i="2"/>
  <c r="K34" i="2"/>
  <c r="M34" i="2" s="1"/>
  <c r="J34" i="2"/>
  <c r="L34" i="2" s="1"/>
  <c r="I34" i="2"/>
  <c r="H34" i="2"/>
  <c r="G34" i="2"/>
  <c r="P33" i="2"/>
  <c r="O33" i="2"/>
  <c r="N33" i="2"/>
  <c r="K33" i="2"/>
  <c r="M33" i="2" s="1"/>
  <c r="J33" i="2"/>
  <c r="L33" i="2" s="1"/>
  <c r="I33" i="2"/>
  <c r="H33" i="2"/>
  <c r="G33" i="2"/>
  <c r="P32" i="2"/>
  <c r="O32" i="2"/>
  <c r="N32" i="2"/>
  <c r="K32" i="2"/>
  <c r="M32" i="2" s="1"/>
  <c r="J32" i="2"/>
  <c r="L32" i="2" s="1"/>
  <c r="I32" i="2"/>
  <c r="H32" i="2"/>
  <c r="G32" i="2"/>
  <c r="P31" i="2"/>
  <c r="O31" i="2"/>
  <c r="N31" i="2"/>
  <c r="L31" i="2"/>
  <c r="K31" i="2"/>
  <c r="M31" i="2" s="1"/>
  <c r="J31" i="2"/>
  <c r="I31" i="2"/>
  <c r="H31" i="2"/>
  <c r="G31" i="2"/>
  <c r="P30" i="2"/>
  <c r="O30" i="2"/>
  <c r="N30" i="2"/>
  <c r="K30" i="2"/>
  <c r="M30" i="2" s="1"/>
  <c r="J30" i="2"/>
  <c r="L30" i="2" s="1"/>
  <c r="I30" i="2"/>
  <c r="H30" i="2"/>
  <c r="G30" i="2"/>
  <c r="P29" i="2"/>
  <c r="O29" i="2"/>
  <c r="N29" i="2"/>
  <c r="M29" i="2"/>
  <c r="K29" i="2"/>
  <c r="J29" i="2"/>
  <c r="L29" i="2" s="1"/>
  <c r="I29" i="2"/>
  <c r="H29" i="2"/>
  <c r="G29" i="2"/>
  <c r="P28" i="2"/>
  <c r="O28" i="2"/>
  <c r="N28" i="2"/>
  <c r="K28" i="2"/>
  <c r="M28" i="2" s="1"/>
  <c r="J28" i="2"/>
  <c r="L28" i="2" s="1"/>
  <c r="I28" i="2"/>
  <c r="H28" i="2"/>
  <c r="G28" i="2"/>
  <c r="P27" i="2"/>
  <c r="O27" i="2"/>
  <c r="N27" i="2"/>
  <c r="M27" i="2"/>
  <c r="L27" i="2"/>
  <c r="K27" i="2"/>
  <c r="J27" i="2"/>
  <c r="I27" i="2"/>
  <c r="H27" i="2"/>
  <c r="G27" i="2"/>
  <c r="P26" i="2"/>
  <c r="O26" i="2"/>
  <c r="N26" i="2"/>
  <c r="K26" i="2"/>
  <c r="M26" i="2" s="1"/>
  <c r="J26" i="2"/>
  <c r="L26" i="2" s="1"/>
  <c r="I26" i="2"/>
  <c r="H26" i="2"/>
  <c r="G26" i="2"/>
  <c r="P25" i="2"/>
  <c r="O25" i="2"/>
  <c r="N25" i="2"/>
  <c r="K25" i="2"/>
  <c r="M25" i="2" s="1"/>
  <c r="J25" i="2"/>
  <c r="L25" i="2" s="1"/>
  <c r="I25" i="2"/>
  <c r="H25" i="2"/>
  <c r="G25" i="2"/>
  <c r="P24" i="2"/>
  <c r="O24" i="2"/>
  <c r="N24" i="2"/>
  <c r="M24" i="2"/>
  <c r="K24" i="2"/>
  <c r="J24" i="2"/>
  <c r="L24" i="2" s="1"/>
  <c r="I24" i="2"/>
  <c r="H24" i="2"/>
  <c r="G24" i="2"/>
  <c r="P23" i="2"/>
  <c r="O23" i="2"/>
  <c r="N23" i="2"/>
  <c r="K23" i="2"/>
  <c r="M23" i="2" s="1"/>
  <c r="J23" i="2"/>
  <c r="L23" i="2" s="1"/>
  <c r="I23" i="2"/>
  <c r="H23" i="2"/>
  <c r="G23" i="2"/>
  <c r="P22" i="2"/>
  <c r="O22" i="2"/>
  <c r="N22" i="2"/>
  <c r="K22" i="2"/>
  <c r="M22" i="2" s="1"/>
  <c r="J22" i="2"/>
  <c r="L22" i="2" s="1"/>
  <c r="I22" i="2"/>
  <c r="H22" i="2"/>
  <c r="G22" i="2"/>
  <c r="P21" i="2"/>
  <c r="O21" i="2"/>
  <c r="N21" i="2"/>
  <c r="K21" i="2"/>
  <c r="M21" i="2" s="1"/>
  <c r="J21" i="2"/>
  <c r="L21" i="2" s="1"/>
  <c r="I21" i="2"/>
  <c r="H21" i="2"/>
  <c r="G21" i="2"/>
  <c r="P20" i="2"/>
  <c r="O20" i="2"/>
  <c r="N20" i="2"/>
  <c r="L20" i="2"/>
  <c r="K20" i="2"/>
  <c r="M20" i="2" s="1"/>
  <c r="J20" i="2"/>
  <c r="I20" i="2"/>
  <c r="H20" i="2"/>
  <c r="G20" i="2"/>
  <c r="P19" i="2"/>
  <c r="O19" i="2"/>
  <c r="N19" i="2"/>
  <c r="K19" i="2"/>
  <c r="M19" i="2" s="1"/>
  <c r="J19" i="2"/>
  <c r="L19" i="2" s="1"/>
  <c r="I19" i="2"/>
  <c r="H19" i="2"/>
  <c r="G19" i="2"/>
  <c r="P18" i="2"/>
  <c r="O18" i="2"/>
  <c r="N18" i="2"/>
  <c r="M18" i="2"/>
  <c r="K18" i="2"/>
  <c r="J18" i="2"/>
  <c r="L18" i="2" s="1"/>
  <c r="I18" i="2"/>
  <c r="H18" i="2"/>
  <c r="G18" i="2"/>
  <c r="P17" i="2"/>
  <c r="O17" i="2"/>
  <c r="N17" i="2"/>
  <c r="K17" i="2"/>
  <c r="M17" i="2" s="1"/>
  <c r="J17" i="2"/>
  <c r="L17" i="2" s="1"/>
  <c r="I17" i="2"/>
  <c r="H17" i="2"/>
  <c r="G17" i="2"/>
  <c r="P16" i="2"/>
  <c r="O16" i="2"/>
  <c r="N16" i="2"/>
  <c r="M16" i="2"/>
  <c r="L16" i="2"/>
  <c r="K16" i="2"/>
  <c r="J16" i="2"/>
  <c r="I16" i="2"/>
  <c r="H16" i="2"/>
  <c r="G16" i="2"/>
  <c r="P15" i="2"/>
  <c r="O15" i="2"/>
  <c r="N15" i="2"/>
  <c r="K15" i="2"/>
  <c r="M15" i="2" s="1"/>
  <c r="J15" i="2"/>
  <c r="L15" i="2" s="1"/>
  <c r="I15" i="2"/>
  <c r="H15" i="2"/>
  <c r="G15" i="2"/>
  <c r="P14" i="2"/>
  <c r="O14" i="2"/>
  <c r="N14" i="2"/>
  <c r="K14" i="2"/>
  <c r="M14" i="2" s="1"/>
  <c r="J14" i="2"/>
  <c r="L14" i="2" s="1"/>
  <c r="I14" i="2"/>
  <c r="H14" i="2"/>
  <c r="G14" i="2"/>
  <c r="P13" i="2"/>
  <c r="O13" i="2"/>
  <c r="N13" i="2"/>
  <c r="K13" i="2"/>
  <c r="M13" i="2" s="1"/>
  <c r="J13" i="2"/>
  <c r="L13" i="2" s="1"/>
  <c r="I13" i="2"/>
  <c r="H13" i="2"/>
  <c r="G13" i="2"/>
  <c r="P12" i="2"/>
  <c r="O12" i="2"/>
  <c r="N12" i="2"/>
  <c r="K12" i="2"/>
  <c r="M12" i="2" s="1"/>
  <c r="J12" i="2"/>
  <c r="L12" i="2" s="1"/>
  <c r="I12" i="2"/>
  <c r="H12" i="2"/>
  <c r="G12" i="2"/>
  <c r="P11" i="2"/>
  <c r="O11" i="2"/>
  <c r="N11" i="2"/>
  <c r="K11" i="2"/>
  <c r="M11" i="2" s="1"/>
  <c r="J11" i="2"/>
  <c r="L11" i="2" s="1"/>
  <c r="I11" i="2"/>
  <c r="H11" i="2"/>
  <c r="G11" i="2"/>
  <c r="P10" i="2"/>
  <c r="O10" i="2"/>
  <c r="N10" i="2"/>
  <c r="K10" i="2"/>
  <c r="M10" i="2" s="1"/>
  <c r="J10" i="2"/>
  <c r="L10" i="2" s="1"/>
  <c r="I10" i="2"/>
  <c r="H10" i="2"/>
  <c r="G10" i="2"/>
  <c r="P9" i="2"/>
  <c r="O9" i="2"/>
  <c r="N9" i="2"/>
  <c r="K9" i="2"/>
  <c r="M9" i="2" s="1"/>
  <c r="J9" i="2"/>
  <c r="L9" i="2" s="1"/>
  <c r="I9" i="2"/>
  <c r="H9" i="2"/>
  <c r="G9" i="2"/>
  <c r="P8" i="2"/>
  <c r="O8" i="2"/>
  <c r="N8" i="2"/>
  <c r="M8" i="2"/>
  <c r="K8" i="2"/>
  <c r="J8" i="2"/>
  <c r="L8" i="2" s="1"/>
  <c r="I8" i="2"/>
  <c r="H8" i="2"/>
  <c r="G8" i="2"/>
  <c r="P7" i="2"/>
  <c r="O7" i="2"/>
  <c r="N7" i="2"/>
  <c r="K7" i="2"/>
  <c r="M7" i="2" s="1"/>
  <c r="J7" i="2"/>
  <c r="L7" i="2" s="1"/>
  <c r="I7" i="2"/>
  <c r="H7" i="2"/>
  <c r="G7" i="2"/>
  <c r="P6" i="2"/>
  <c r="O6" i="2"/>
  <c r="N6" i="2"/>
  <c r="K6" i="2"/>
  <c r="M6" i="2" s="1"/>
  <c r="J6" i="2"/>
  <c r="L6" i="2" s="1"/>
  <c r="I6" i="2"/>
  <c r="H6" i="2"/>
  <c r="G6" i="2"/>
  <c r="P5" i="2"/>
  <c r="O5" i="2"/>
  <c r="N5" i="2"/>
  <c r="K5" i="2"/>
  <c r="M5" i="2" s="1"/>
  <c r="J5" i="2"/>
  <c r="L5" i="2" s="1"/>
  <c r="I5" i="2"/>
  <c r="H5" i="2"/>
  <c r="G5" i="2"/>
  <c r="P4" i="2"/>
  <c r="O4" i="2"/>
  <c r="N4" i="2"/>
  <c r="M4" i="2"/>
  <c r="K4" i="2"/>
  <c r="J4" i="2"/>
  <c r="L4" i="2" s="1"/>
  <c r="I4" i="2"/>
  <c r="H4" i="2"/>
  <c r="G4" i="2"/>
  <c r="P3" i="2"/>
  <c r="O3" i="2"/>
  <c r="N3" i="2"/>
  <c r="K3" i="2"/>
  <c r="M3" i="2" s="1"/>
  <c r="J3" i="2"/>
  <c r="L3" i="2" s="1"/>
  <c r="I3" i="2"/>
  <c r="H3" i="2"/>
  <c r="G3" i="2"/>
  <c r="P2" i="2"/>
  <c r="O2" i="2"/>
  <c r="N2" i="2"/>
  <c r="M2" i="2"/>
  <c r="K2" i="2"/>
  <c r="J2" i="2"/>
  <c r="L2" i="2" s="1"/>
  <c r="I2" i="2"/>
  <c r="H2" i="2"/>
  <c r="G2" i="2"/>
  <c r="F9" i="6"/>
  <c r="F8" i="6"/>
  <c r="AJ14" i="6" l="1"/>
  <c r="AJ13" i="6"/>
  <c r="AJ12" i="6"/>
  <c r="AJ11" i="6"/>
  <c r="AJ10" i="6"/>
  <c r="AJ9" i="6"/>
  <c r="AJ8" i="6"/>
  <c r="AJ7" i="6"/>
  <c r="AJ6" i="6"/>
  <c r="AI14" i="6"/>
  <c r="AI13" i="6"/>
  <c r="AI12" i="6"/>
  <c r="AI11" i="6"/>
  <c r="AI10" i="6"/>
  <c r="AI9" i="6"/>
  <c r="AI8" i="6"/>
  <c r="AI7" i="6"/>
  <c r="AI6" i="6"/>
  <c r="AS7" i="6"/>
  <c r="AS6" i="6"/>
  <c r="AS5" i="6"/>
  <c r="AR7" i="6"/>
  <c r="AR6" i="6"/>
  <c r="AR5" i="6"/>
  <c r="AG47" i="6"/>
  <c r="AG46" i="6"/>
  <c r="AG45" i="6"/>
  <c r="AG44" i="6"/>
  <c r="AG43" i="6"/>
  <c r="AG42" i="6"/>
  <c r="AG41" i="6"/>
  <c r="AG40" i="6"/>
  <c r="AG39" i="6"/>
  <c r="AG38" i="6"/>
  <c r="AG37" i="6"/>
  <c r="AG36" i="6"/>
  <c r="AG35" i="6"/>
  <c r="AG34" i="6"/>
  <c r="AG33" i="6"/>
  <c r="AG32" i="6"/>
  <c r="AG31" i="6"/>
  <c r="AG30" i="6"/>
  <c r="AG29" i="6"/>
  <c r="AG28" i="6"/>
  <c r="AG27" i="6"/>
  <c r="AG26" i="6"/>
  <c r="AG25" i="6"/>
  <c r="AG24" i="6"/>
  <c r="AG23" i="6"/>
  <c r="AG22" i="6"/>
  <c r="AG21" i="6"/>
  <c r="AG20" i="6"/>
  <c r="AG19" i="6"/>
  <c r="AG18" i="6"/>
  <c r="AG17" i="6"/>
  <c r="AG16" i="6"/>
  <c r="AG15" i="6"/>
  <c r="AG14" i="6"/>
  <c r="AG13" i="6"/>
  <c r="AG12" i="6"/>
  <c r="AG11" i="6"/>
  <c r="AG10" i="6"/>
  <c r="AG9" i="6"/>
  <c r="AG8" i="6"/>
  <c r="AG7" i="6"/>
  <c r="AG6" i="6"/>
  <c r="AG5" i="6"/>
  <c r="AF47" i="6"/>
  <c r="AF46" i="6"/>
  <c r="AF45" i="6"/>
  <c r="AF44" i="6"/>
  <c r="AF43" i="6"/>
  <c r="AF42" i="6"/>
  <c r="AF41" i="6"/>
  <c r="AF40" i="6"/>
  <c r="AF39" i="6"/>
  <c r="AF38" i="6"/>
  <c r="AF37" i="6"/>
  <c r="AF36" i="6"/>
  <c r="AF35" i="6"/>
  <c r="AF34" i="6"/>
  <c r="AF33" i="6"/>
  <c r="AF32" i="6"/>
  <c r="AF31" i="6"/>
  <c r="AF30" i="6"/>
  <c r="AF29" i="6"/>
  <c r="AF28" i="6"/>
  <c r="AF27" i="6"/>
  <c r="AF26" i="6"/>
  <c r="AF25" i="6"/>
  <c r="AF24" i="6"/>
  <c r="AF23" i="6"/>
  <c r="AF22" i="6"/>
  <c r="AF21" i="6"/>
  <c r="AF20" i="6"/>
  <c r="AF19" i="6"/>
  <c r="AF18" i="6"/>
  <c r="AF17" i="6"/>
  <c r="AF16" i="6"/>
  <c r="AF15" i="6"/>
  <c r="AF14" i="6"/>
  <c r="AF13" i="6"/>
  <c r="AF12" i="6"/>
  <c r="AF11" i="6"/>
  <c r="AF10" i="6"/>
  <c r="AF9" i="6"/>
  <c r="AF8" i="6"/>
  <c r="AF7" i="6"/>
  <c r="AF6" i="6"/>
  <c r="AF5" i="6"/>
  <c r="AE47" i="6"/>
  <c r="AE46" i="6"/>
  <c r="AE45" i="6"/>
  <c r="AE44" i="6"/>
  <c r="AE43" i="6"/>
  <c r="AE42" i="6"/>
  <c r="AE41" i="6"/>
  <c r="AE40" i="6"/>
  <c r="AE39" i="6"/>
  <c r="AE38" i="6"/>
  <c r="AE37" i="6"/>
  <c r="AE36" i="6"/>
  <c r="AE35" i="6"/>
  <c r="AE34" i="6"/>
  <c r="AE33" i="6"/>
  <c r="AE32" i="6"/>
  <c r="AE31" i="6"/>
  <c r="AE30" i="6"/>
  <c r="AE29" i="6"/>
  <c r="AE28" i="6"/>
  <c r="AE27" i="6"/>
  <c r="AE26" i="6"/>
  <c r="AE25" i="6"/>
  <c r="AE24" i="6"/>
  <c r="AE23" i="6"/>
  <c r="AE22" i="6"/>
  <c r="AE21" i="6"/>
  <c r="AE20" i="6"/>
  <c r="AE19" i="6"/>
  <c r="AE18" i="6"/>
  <c r="AE17" i="6"/>
  <c r="AE16" i="6"/>
  <c r="AE15" i="6"/>
  <c r="AE14" i="6"/>
  <c r="AE13" i="6"/>
  <c r="AE12" i="6"/>
  <c r="AE11" i="6"/>
  <c r="AE10" i="6"/>
  <c r="AE9" i="6"/>
  <c r="AE8" i="6"/>
  <c r="AE7" i="6"/>
  <c r="AE6" i="6"/>
  <c r="AE5" i="6"/>
  <c r="AD47" i="6"/>
  <c r="AD46" i="6"/>
  <c r="AD45" i="6"/>
  <c r="AD44" i="6"/>
  <c r="AD43" i="6"/>
  <c r="AD42" i="6"/>
  <c r="AD41" i="6"/>
  <c r="AD40" i="6"/>
  <c r="AD39" i="6"/>
  <c r="AD38" i="6"/>
  <c r="AD37" i="6"/>
  <c r="AD36" i="6"/>
  <c r="AD35" i="6"/>
  <c r="AD34" i="6"/>
  <c r="AD33" i="6"/>
  <c r="AD32" i="6"/>
  <c r="AD31" i="6"/>
  <c r="AD30" i="6"/>
  <c r="AD29" i="6"/>
  <c r="AD28" i="6"/>
  <c r="AD27" i="6"/>
  <c r="AD26" i="6"/>
  <c r="AD25" i="6"/>
  <c r="AD24" i="6"/>
  <c r="AD23" i="6"/>
  <c r="AD22" i="6"/>
  <c r="AD21" i="6"/>
  <c r="AD20" i="6"/>
  <c r="AD19" i="6"/>
  <c r="AD18" i="6"/>
  <c r="AD17" i="6"/>
  <c r="AD16" i="6"/>
  <c r="AD15" i="6"/>
  <c r="AD14" i="6"/>
  <c r="AD13" i="6"/>
  <c r="AD12" i="6"/>
  <c r="AD11" i="6"/>
  <c r="AD10" i="6"/>
  <c r="AD9" i="6"/>
  <c r="AD8" i="6"/>
  <c r="AD7" i="6"/>
  <c r="AD6" i="6"/>
  <c r="AD5" i="6"/>
  <c r="F10" i="6"/>
  <c r="AC6" i="6" l="1"/>
  <c r="AC5" i="6"/>
  <c r="AC11" i="6"/>
  <c r="AC19" i="6"/>
  <c r="AC27" i="6"/>
  <c r="AC35" i="6"/>
  <c r="AC43" i="6"/>
  <c r="AC12" i="6"/>
  <c r="AC20" i="6"/>
  <c r="AC28" i="6"/>
  <c r="AC36" i="6"/>
  <c r="AC44" i="6"/>
  <c r="AC48" i="6"/>
  <c r="AC13" i="6"/>
  <c r="AC21" i="6"/>
  <c r="AC29" i="6"/>
  <c r="AC37" i="6"/>
  <c r="AC45" i="6"/>
  <c r="AC14" i="6"/>
  <c r="AC22" i="6"/>
  <c r="AC30" i="6"/>
  <c r="AC38" i="6"/>
  <c r="AC46" i="6"/>
  <c r="AC7" i="6"/>
  <c r="AC15" i="6"/>
  <c r="AC23" i="6"/>
  <c r="AC31" i="6"/>
  <c r="AC39" i="6"/>
  <c r="AC47" i="6"/>
  <c r="AC8" i="6"/>
  <c r="AC16" i="6"/>
  <c r="AC24" i="6"/>
  <c r="AC32" i="6"/>
  <c r="AC40" i="6"/>
  <c r="AC9" i="6"/>
  <c r="AC17" i="6"/>
  <c r="AC25" i="6"/>
  <c r="AC33" i="6"/>
  <c r="AC41" i="6"/>
  <c r="AC10" i="6"/>
  <c r="AC18" i="6"/>
  <c r="AC26" i="6"/>
  <c r="AC34" i="6"/>
  <c r="AC42" i="6"/>
  <c r="AQ4" i="6"/>
  <c r="AQ5" i="6"/>
  <c r="AQ7" i="6"/>
  <c r="AQ6" i="6"/>
  <c r="AF2" i="6" l="1"/>
  <c r="AE2" i="6"/>
  <c r="AG2" i="6"/>
  <c r="AD2" i="6"/>
  <c r="AS2" i="6"/>
  <c r="AR2" i="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<sst xmlns="http://schemas.openxmlformats.org/spreadsheetml/2006/main" count="1921" uniqueCount="137">
  <si>
    <t>PRODUCT ID</t>
  </si>
  <si>
    <t>PRODUCT</t>
  </si>
  <si>
    <t>CATEGORY</t>
  </si>
  <si>
    <t>UOM</t>
  </si>
  <si>
    <t>BUYING PRIZE</t>
  </si>
  <si>
    <t>SELLING PRICE</t>
  </si>
  <si>
    <t>P0001</t>
  </si>
  <si>
    <t>Product01</t>
  </si>
  <si>
    <t>Catagory01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</si>
  <si>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</si>
  <si>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</si>
  <si>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</si>
  <si>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</si>
  <si>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</si>
  <si>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</si>
  <si>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</si>
  <si>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</si>
  <si>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</si>
  <si>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</si>
  <si>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</si>
  <si>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</si>
  <si>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</si>
  <si>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</si>
  <si>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</si>
  <si>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</si>
  <si>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</si>
  <si>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</si>
  <si>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</si>
  <si>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Catagory02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</si>
  <si>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</si>
  <si>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</si>
  <si>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</si>
  <si>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</si>
  <si>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</si>
  <si>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</si>
  <si>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</si>
  <si>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</si>
  <si>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</si>
  <si>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</si>
  <si>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</si>
  <si>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</si>
  <si>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</si>
  <si>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</si>
  <si>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</si>
  <si>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</si>
  <si>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</si>
  <si>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</si>
  <si>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</si>
  <si>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</si>
  <si>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Catagory03</t>
  </si>
  <si>
    <t>P0021</t>
  </si>
  <si>
    <t>Product21</t>
  </si>
  <si>
    <t>P0022</t>
  </si>
  <si>
    <t>Product22</t>
  </si>
  <si>
    <t>P0023</t>
  </si>
  <si>
    <t>Product23</t>
  </si>
  <si>
    <t>P0024</t>
  </si>
  <si>
    <t>Product24</t>
  </si>
  <si>
    <t>P0025</t>
  </si>
  <si>
    <t>Product25</t>
  </si>
  <si>
    <t>Catagory04</t>
  </si>
  <si>
    <t>P0026</t>
  </si>
  <si>
    <t>Product26</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</si>
  <si>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</si>
  <si>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</si>
  <si>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</si>
  <si>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</si>
  <si>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</si>
  <si>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</si>
  <si>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</si>
  <si>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</si>
  <si>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</si>
  <si>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</si>
  <si>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</si>
  <si>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</si>
  <si>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</si>
  <si>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</si>
  <si>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</si>
  <si>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</si>
  <si>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</si>
  <si>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</si>
  <si>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</si>
  <si>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</si>
  <si>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</si>
  <si>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</si>
  <si>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P0038</t>
  </si>
  <si>
    <t>Product38</t>
  </si>
  <si>
    <t>P0039</t>
  </si>
  <si>
    <t>Product39</t>
  </si>
  <si>
    <t>P0040</t>
  </si>
  <si>
    <t>Product40</t>
  </si>
  <si>
    <t>P0041</t>
  </si>
  <si>
    <t>Product41</t>
  </si>
  <si>
    <t>P0042</t>
  </si>
  <si>
    <t>Product42</t>
  </si>
  <si>
    <t>P0043</t>
  </si>
  <si>
    <t>Product43</t>
  </si>
  <si>
    <t>P0044</t>
  </si>
  <si>
    <t>Product44</t>
  </si>
  <si>
    <t>Column1</t>
  </si>
  <si>
    <t>QUANTITY</t>
  </si>
  <si>
    <t>SALE TYPE</t>
  </si>
  <si>
    <t>PAYMENT MODE</t>
  </si>
  <si>
    <t>DISCOUNT %</t>
  </si>
  <si>
    <t>Total Buying Value</t>
  </si>
  <si>
    <t>Total Selling Value</t>
  </si>
  <si>
    <t>Day</t>
  </si>
  <si>
    <t>Month</t>
  </si>
  <si>
    <t>Year</t>
  </si>
  <si>
    <t>Wholesaler</t>
  </si>
  <si>
    <t>Online</t>
  </si>
  <si>
    <t>Cash</t>
  </si>
  <si>
    <t>Direct Sales</t>
  </si>
  <si>
    <t>DAY</t>
  </si>
  <si>
    <t>Sum of Total Selling Value</t>
  </si>
  <si>
    <t>Sum of Total Buying Value</t>
  </si>
  <si>
    <t>Sales</t>
  </si>
  <si>
    <t>Profit</t>
  </si>
  <si>
    <t>Profit%</t>
  </si>
  <si>
    <t>Jan</t>
  </si>
  <si>
    <t>Category</t>
  </si>
  <si>
    <t>Sale Type</t>
  </si>
  <si>
    <t>Payment Mode</t>
  </si>
  <si>
    <t>Feb</t>
  </si>
  <si>
    <t>Sum of QUANTITY</t>
  </si>
  <si>
    <t>Mar</t>
  </si>
  <si>
    <t>Apr</t>
  </si>
  <si>
    <t>May</t>
  </si>
  <si>
    <t>Total Sales</t>
  </si>
  <si>
    <t>Jun</t>
  </si>
  <si>
    <t>Total Profit</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</si>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</sst>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 #,##0.00_ ;_ * \-#,##0.00_ ;_ * &quot;-&quot;??_ ;_ @_ "/>
    <numFmt numFmtId="164" formatCode="&quot;$&quot;#,##0.00"/>
    <numFmt numFmtId="165" formatCode="_-[$$-409]* #,##0.00_ ;_-[$$-409]* \-#,##0.00\ ;_-[$$-409]* &quot;-&quot;??_ ;_-@_ "/>
    <numFmt numFmtId="166" formatCode="&quot;₹&quot;\ #,##0.00"/>
    <numFmt numFmtId="167" formatCode="0.0%"/>
    <numFmt numFmtId="168" formatCode="[$$-409]#,##0"/>
  </numFmts>
  <fonts count="5">
    <font>
      <sz val="11"/>
      <color theme="1"/>
      <name val="Corbel"/>
      <charset val="134"/>
      <scheme val="minor"/>
    </font>
    <font>
      <b/>
      <sz val="11"/>
      <color rgb="FF7030A0"/>
      <name val="Corbel"/>
      <family val="2"/>
      <scheme val="minor"/>
    </font>
    <font>
      <b/>
      <sz val="11"/>
      <color theme="3"/>
      <name val="Corbel"/>
      <family val="2"/>
      <scheme val="minor"/>
    </font>
    <font>
      <sz val="11"/>
      <color theme="3"/>
      <name val="Corbel"/>
      <family val="2"/>
      <scheme val="minor"/>
    </font>
    <font>
      <sz val="11"/>
      <color theme="1"/>
      <name val="Corbel"/>
      <family val="2"/>
      <scheme val="minor"/>
    </font>
  </fonts>
  <fills count="7">
    <fill>
      <patternFill patternType="none"/>
    </fill>
    <fill>
      <patternFill patternType="gray125"/>
    </fill>
    <fill>
      <patternFill patternType="solid">
        <fgColor rgb="FFD1B2E8"/>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1CCF0"/>
        <bgColor indexed="64"/>
      </patternFill>
    </fill>
    <fill>
      <patternFill patternType="solid">
        <fgColor theme="0"/>
        <bgColor indexed="64"/>
      </patternFill>
    </fill>
  </fills>
  <borders count="2">
    <border>
      <left/>
      <right/>
      <top/>
      <bottom/>
      <diagonal/>
    </border>
    <border>
      <left/>
      <right/>
      <top/>
      <bottom style="medium">
        <color rgb="FF7030A0"/>
      </bottom>
      <diagonal/>
    </border>
  </borders>
  <cellStyleXfs count="6">
    <xf numFmtId="0" fontId="0" fillId="0" borderId="0"/>
    <xf numFmtId="43" fontId="4" fillId="0" borderId="0" applyFont="0" applyFill="0" applyBorder="0" applyAlignment="0" applyProtection="0"/>
    <xf numFmtId="164" fontId="4" fillId="0" borderId="0" applyFont="0" applyFill="0" applyBorder="0" applyProtection="0">
      <alignment horizontal="right"/>
    </xf>
    <xf numFmtId="0" fontId="3" fillId="0" borderId="0" applyNumberFormat="0" applyFill="0" applyBorder="0" applyProtection="0">
      <alignment horizontal="left" indent="1"/>
    </xf>
    <xf numFmtId="0" fontId="2" fillId="0" borderId="0" applyNumberFormat="0" applyFill="0" applyBorder="0" applyProtection="0">
      <alignment horizontal="left"/>
    </xf>
    <xf numFmtId="0" fontId="3" fillId="6" borderId="0" applyNumberFormat="0" applyBorder="0" applyAlignment="0" applyProtection="0"/>
  </cellStyleXfs>
  <cellXfs count="15">
    <xf numFmtId="0" fontId="0" fillId="0" borderId="0" xfId="0"/>
    <xf numFmtId="0" fontId="0" fillId="0" borderId="0" xfId="0" applyAlignment="1">
      <alignment horizontal="left"/>
    </xf>
    <xf numFmtId="165" fontId="0" fillId="0" borderId="0" xfId="0" applyNumberFormat="1"/>
    <xf numFmtId="166" fontId="0" fillId="0" borderId="0" xfId="1" applyNumberFormat="1" applyFont="1"/>
    <xf numFmtId="9" fontId="0" fillId="0" borderId="0" xfId="0" applyNumberFormat="1"/>
    <xf numFmtId="0" fontId="1" fillId="2"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4" borderId="0" xfId="0" applyFill="1"/>
    <xf numFmtId="167" fontId="0" fillId="4" borderId="0" xfId="0" applyNumberFormat="1" applyFill="1"/>
    <xf numFmtId="0" fontId="1" fillId="5" borderId="1" xfId="0" applyFont="1" applyFill="1" applyBorder="1" applyAlignment="1">
      <alignment horizontal="center" vertical="center"/>
    </xf>
    <xf numFmtId="0" fontId="0" fillId="3" borderId="0" xfId="0" applyFill="1"/>
    <xf numFmtId="0" fontId="0" fillId="0" borderId="0" xfId="0" pivotButton="1"/>
    <xf numFmtId="168" fontId="0" fillId="0" borderId="0" xfId="0" applyNumberFormat="1"/>
    <xf numFmtId="0" fontId="0" fillId="0" borderId="0" xfId="0" applyNumberFormat="1"/>
  </cellXfs>
  <cellStyles count="6">
    <cellStyle name="Comma" xfId="1" builtinId="3"/>
    <cellStyle name="Currency Custom" xfId="2" xr:uid="{00000000-0005-0000-0000-000031000000}"/>
    <cellStyle name="Indent" xfId="3" xr:uid="{00000000-0005-0000-0000-000032000000}"/>
    <cellStyle name="Item" xfId="4" xr:uid="{00000000-0005-0000-0000-000033000000}"/>
    <cellStyle name="Normal" xfId="0" builtinId="0"/>
    <cellStyle name="White Background" xfId="5" xr:uid="{00000000-0005-0000-0000-00003400000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7" formatCode="0.0%"/>
      <fill>
        <patternFill patternType="solid">
          <bgColor theme="9" tint="0.59999389629810485"/>
        </patternFill>
      </fill>
    </dxf>
    <dxf>
      <numFmt numFmtId="0" formatCode="General"/>
      <fill>
        <patternFill patternType="solid">
          <bgColor theme="9" tint="0.59999389629810485"/>
        </patternFill>
      </fill>
    </dxf>
    <dxf>
      <fill>
        <patternFill patternType="solid">
          <bgColor theme="9" tint="0.59999389629810485"/>
        </patternFill>
      </fill>
    </dxf>
    <dxf>
      <numFmt numFmtId="0" formatCode="General"/>
      <fill>
        <patternFill patternType="solid">
          <bgColor theme="9" tint="0.59999389629810485"/>
        </patternFill>
      </fill>
    </dxf>
    <dxf>
      <numFmt numFmtId="0" formatCode="General"/>
      <fill>
        <patternFill patternType="solid">
          <bgColor theme="7" tint="0.59999389629810485"/>
        </patternFill>
      </fill>
      <alignment horizontal="center" vertical="center"/>
    </dxf>
    <dxf>
      <numFmt numFmtId="19" formatCode="dd/mm/yyyy"/>
      <fill>
        <patternFill patternType="solid">
          <bgColor theme="7" tint="0.59999389629810485"/>
        </patternFill>
      </fill>
    </dxf>
    <dxf>
      <numFmt numFmtId="0" formatCode="General"/>
      <fill>
        <patternFill patternType="solid">
          <bgColor theme="7" tint="0.59999389629810485"/>
        </patternFill>
      </fill>
    </dxf>
    <dxf>
      <numFmt numFmtId="0" formatCode="General"/>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ont>
        <b/>
        <i val="0"/>
        <sz val="12"/>
        <color theme="2"/>
        <name val="Poppins"/>
        <scheme val="none"/>
      </font>
      <fill>
        <patternFill patternType="solid">
          <bgColor theme="9"/>
        </patternFill>
      </fill>
      <border>
        <left/>
        <right/>
        <top/>
        <bottom/>
        <vertical/>
        <horizontal/>
      </border>
    </dxf>
    <dxf>
      <font>
        <b/>
        <i val="0"/>
        <sz val="10"/>
        <color theme="0"/>
        <name val="Poppins"/>
        <scheme val="none"/>
      </font>
      <fill>
        <patternFill patternType="solid">
          <bgColor theme="9"/>
        </patternFill>
      </fill>
      <border>
        <left/>
        <right/>
        <top/>
        <bottom/>
        <vertical/>
        <horizontal/>
      </border>
    </dxf>
  </dxfs>
  <tableStyles count="1" defaultTableStyle="TableStyleMedium2" defaultPivotStyle="PivotStyleLight16">
    <tableStyle name="Slicer" pivot="0" table="0" count="10" xr9:uid="{822ABDB1-BAA9-4B5A-AA84-76423EA1F281}">
      <tableStyleElement type="wholeTable" dxfId="23"/>
      <tableStyleElement type="headerRow" dxfId="22"/>
    </tableStyle>
  </tableStyles>
  <colors>
    <mruColors>
      <color rgb="FFFF0000"/>
      <color rgb="FFC7A2E3"/>
      <color rgb="FFC9A4E4"/>
      <color rgb="FF000000"/>
      <color rgb="FFD1B2E8"/>
      <color rgb="FFE1CC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89013336588644"/>
              <bgColor theme="4" tint="0.79989013336588644"/>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Excel Project 4.xlsx]Analysis!PivotTable1</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manualLayout>
          <c:layoutTarget val="inner"/>
          <c:xMode val="edge"/>
          <c:yMode val="edge"/>
          <c:x val="0.16961602120686584"/>
          <c:y val="0.13240720690532679"/>
          <c:w val="0.81236072958054395"/>
          <c:h val="0.79450422117110198"/>
        </c:manualLayout>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6774.9</c:v>
                </c:pt>
              </c:numCache>
            </c:numRef>
          </c:val>
          <c:extLst>
            <c:ext xmlns:c16="http://schemas.microsoft.com/office/drawing/2014/chart" uri="{C3380CC4-5D6E-409C-BE32-E72D297353CC}">
              <c16:uniqueId val="{00000000-906F-4C26-B448-783CB524E99D}"/>
            </c:ext>
          </c:extLst>
        </c:ser>
        <c:dLbls>
          <c:showLegendKey val="0"/>
          <c:showVal val="0"/>
          <c:showCatName val="0"/>
          <c:showSerName val="0"/>
          <c:showPercent val="0"/>
          <c:showBubbleSize val="0"/>
        </c:dLbls>
        <c:axId val="1235063903"/>
        <c:axId val="1235066815"/>
      </c:areaChart>
      <c:catAx>
        <c:axId val="12350639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crossAx val="1235066815"/>
        <c:crosses val="autoZero"/>
        <c:auto val="1"/>
        <c:lblAlgn val="ctr"/>
        <c:lblOffset val="100"/>
        <c:noMultiLvlLbl val="0"/>
      </c:catAx>
      <c:valAx>
        <c:axId val="1235066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crossAx val="1235063903"/>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Analysis!$Q$2</c:f>
              <c:strCache>
                <c:ptCount val="1"/>
                <c:pt idx="0">
                  <c:v>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Analysis!$Q$3:$Q$14</c:f>
              <c:numCache>
                <c:formatCode>_-[$$-409]* #,##0.00_ ;_-[$$-409]* \-#,##0.00\ ;_-[$$-409]* "-"??_ ;_-@_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36952.78</c:v>
                </c:pt>
              </c:numCache>
            </c:numRef>
          </c:val>
          <c:extLst>
            <c:ext xmlns:c16="http://schemas.microsoft.com/office/drawing/2014/chart" uri="{C3380CC4-5D6E-409C-BE32-E72D297353CC}">
              <c16:uniqueId val="{00000000-BEB6-4A41-887A-98F90747EAF7}"/>
            </c:ext>
          </c:extLst>
        </c:ser>
        <c:ser>
          <c:idx val="1"/>
          <c:order val="1"/>
          <c:tx>
            <c:strRef>
              <c:f>Analysis!$R$2</c:f>
              <c:strCache>
                <c:ptCount val="1"/>
                <c:pt idx="0">
                  <c:v>Profit</c:v>
                </c:pt>
              </c:strCache>
            </c:strRef>
          </c:tx>
          <c:spPr>
            <a:solidFill>
              <a:schemeClr val="accent2"/>
            </a:solidFill>
            <a:ln>
              <a:noFill/>
            </a:ln>
            <a:effectLst/>
          </c:spPr>
          <c:invertIfNegative val="0"/>
          <c:dLbls>
            <c:delete val="1"/>
          </c:dLbls>
          <c:cat>
            <c:strRef>
              <c:f>Analysis!$P$3:$P$14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Analysis!$R$3:$R$14</c:f>
              <c:numCache>
                <c:formatCode>_-[$$-409]* #,##0.00_ ;_-[$$-409]* \-#,##0.00\ ;_-[$$-409]* "-"??_ ;_-@_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5950.7799999999988</c:v>
                </c:pt>
              </c:numCache>
            </c:numRef>
          </c:val>
          <c:extLst>
            <c:ext xmlns:c16="http://schemas.microsoft.com/office/drawing/2014/chart" uri="{C3380CC4-5D6E-409C-BE32-E72D297353CC}">
              <c16:uniqueId val="{00000001-BEB6-4A41-887A-98F90747EAF7}"/>
            </c:ext>
          </c:extLst>
        </c:ser>
        <c:dLbls>
          <c:showLegendKey val="0"/>
          <c:showVal val="1"/>
          <c:showCatName val="0"/>
          <c:showSerName val="0"/>
          <c:showPercent val="0"/>
          <c:showBubbleSize val="0"/>
        </c:dLbls>
        <c:gapWidth val="60"/>
        <c:overlap val="-27"/>
        <c:axId val="132123599"/>
        <c:axId val="132124431"/>
      </c:barChart>
      <c:catAx>
        <c:axId val="13212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124431"/>
        <c:crosses val="autoZero"/>
        <c:auto val="1"/>
        <c:lblAlgn val="ctr"/>
        <c:lblOffset val="100"/>
        <c:noMultiLvlLbl val="0"/>
      </c:catAx>
      <c:valAx>
        <c:axId val="132124431"/>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1235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Analysis!$AI$5:$AI$14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Analysis!$AJ$5:$AJ$14</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D0EF-4EC5-9783-4ED46889C3CC}"/>
            </c:ext>
          </c:extLst>
        </c:ser>
        <c:dLbls>
          <c:showLegendKey val="0"/>
          <c:showVal val="0"/>
          <c:showCatName val="0"/>
          <c:showSerName val="0"/>
          <c:showPercent val="0"/>
          <c:showBubbleSize val="0"/>
        </c:dLbls>
        <c:gapWidth val="50"/>
        <c:axId val="848509935"/>
        <c:axId val="848483055"/>
      </c:barChart>
      <c:catAx>
        <c:axId val="8485099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848483055"/>
        <c:crosses val="autoZero"/>
        <c:auto val="1"/>
        <c:lblAlgn val="ctr"/>
        <c:lblOffset val="100"/>
        <c:noMultiLvlLbl val="0"/>
      </c:catAx>
      <c:valAx>
        <c:axId val="848483055"/>
        <c:scaling>
          <c:orientation val="minMax"/>
        </c:scaling>
        <c:delete val="1"/>
        <c:axPos val="b"/>
        <c:numFmt formatCode="[$$-409]#,##0" sourceLinked="1"/>
        <c:majorTickMark val="out"/>
        <c:minorTickMark val="none"/>
        <c:tickLblPos val="nextTo"/>
        <c:crossAx val="8485099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Excel Project 4.xlsx]Analysis!PivotTable8</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layout>
            <c:manualLayout>
              <c:x val="0.12378331415617112"/>
              <c:y val="9.3028679863169317E-2"/>
            </c:manualLayout>
          </c:layout>
          <c:spPr>
            <a:noFill/>
            <a:ln>
              <a:noFill/>
            </a:ln>
            <a:effectLst/>
          </c:spPr>
          <c:txPr>
            <a:bodyPr rot="0" spcFirstLastPara="1" vertOverflow="ellipsis" vert="horz" wrap="square" lIns="38100" tIns="19050" rIns="38100" bIns="19050" anchor="ctr" anchorCtr="1">
              <a:sp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no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dLbl>
          <c:idx val="0"/>
          <c:layout>
            <c:manualLayout>
              <c:x val="0.12378331415617112"/>
              <c:y val="9.3028679863169317E-2"/>
            </c:manualLayout>
          </c:layout>
          <c:spPr>
            <a:noFill/>
            <a:ln>
              <a:noFill/>
            </a:ln>
            <a:effectLst/>
          </c:spPr>
          <c:txPr>
            <a:bodyPr rot="0" spcFirstLastPara="1" vertOverflow="ellipsis" vert="horz" wrap="square" lIns="38100" tIns="19050" rIns="38100" bIns="19050" anchor="ctr" anchorCtr="1">
              <a:sp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dLbl>
          <c:idx val="0"/>
          <c:layout>
            <c:manualLayout>
              <c:x val="0.12378331415617112"/>
              <c:y val="9.3028679863169317E-2"/>
            </c:manualLayout>
          </c:layout>
          <c:spPr>
            <a:noFill/>
            <a:ln>
              <a:noFill/>
            </a:ln>
            <a:effectLst/>
          </c:spPr>
          <c:txPr>
            <a:bodyPr rot="0" spcFirstLastPara="1" vertOverflow="ellipsis" vert="horz" wrap="square" lIns="38100" tIns="19050" rIns="38100" bIns="19050" anchor="ctr" anchorCtr="1">
              <a:sp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3497365446125101"/>
          <c:y val="9.1932331723008798E-2"/>
          <c:w val="0.55551344957915205"/>
          <c:h val="0.74434090056662205"/>
        </c:manualLayout>
      </c:layout>
      <c:pieChart>
        <c:varyColors val="1"/>
        <c:ser>
          <c:idx val="0"/>
          <c:order val="0"/>
          <c:tx>
            <c:strRef>
              <c:f>Analysis!$AY$3</c:f>
              <c:strCache>
                <c:ptCount val="1"/>
                <c:pt idx="0">
                  <c:v>Total</c:v>
                </c:pt>
              </c:strCache>
            </c:strRef>
          </c:tx>
          <c:explosion val="9"/>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23-45C2-BB69-D3D80E999F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23-45C2-BB69-D3D80E999F9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23-45C2-BB69-D3D80E999F9E}"/>
              </c:ext>
            </c:extLst>
          </c:dPt>
          <c:dLbls>
            <c:dLbl>
              <c:idx val="2"/>
              <c:layout>
                <c:manualLayout>
                  <c:x val="0.12378331415617112"/>
                  <c:y val="9.302867986316931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723-45C2-BB69-D3D80E999F9E}"/>
                </c:ext>
              </c:extLst>
            </c:dLbl>
            <c:spPr>
              <a:noFill/>
              <a:ln>
                <a:noFill/>
              </a:ln>
              <a:effectLst/>
            </c:spPr>
            <c:txPr>
              <a:bodyPr rot="0" spcFirstLastPara="1" vertOverflow="ellipsis" vert="horz" wrap="square" lIns="38100" tIns="19050" rIns="38100" bIns="19050" anchor="ctr" anchorCtr="1">
                <a:sp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Analysis!$AX$4:$AX$6</c:f>
              <c:strCache>
                <c:ptCount val="3"/>
                <c:pt idx="0">
                  <c:v>Direct Sales</c:v>
                </c:pt>
                <c:pt idx="1">
                  <c:v>Online</c:v>
                </c:pt>
                <c:pt idx="2">
                  <c:v>Wholesaler</c:v>
                </c:pt>
              </c:strCache>
            </c:strRef>
          </c:cat>
          <c:val>
            <c:numRef>
              <c:f>Analysis!$AY$4:$AY$6</c:f>
              <c:numCache>
                <c:formatCode>General</c:formatCode>
                <c:ptCount val="3"/>
                <c:pt idx="0">
                  <c:v>208140.15000000005</c:v>
                </c:pt>
                <c:pt idx="1">
                  <c:v>133923.87000000002</c:v>
                </c:pt>
                <c:pt idx="2">
                  <c:v>59202.700000000012</c:v>
                </c:pt>
              </c:numCache>
            </c:numRef>
          </c:val>
          <c:extLst>
            <c:ext xmlns:c16="http://schemas.microsoft.com/office/drawing/2014/chart" uri="{C3380CC4-5D6E-409C-BE32-E72D297353CC}">
              <c16:uniqueId val="{00000006-9723-45C2-BB69-D3D80E999F9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6.3264649248552796E-2"/>
          <c:y val="0.868573620815419"/>
          <c:w val="0.84089182775485005"/>
          <c:h val="0.123079420590329"/>
        </c:manualLayout>
      </c:layout>
      <c:overlay val="0"/>
      <c:spPr>
        <a:noFill/>
        <a:ln>
          <a:noFill/>
        </a:ln>
        <a:effectLst/>
      </c:spPr>
      <c:txPr>
        <a:bodyPr rot="0" spcFirstLastPara="1" vertOverflow="ellipsis" vert="horz" wrap="square" anchor="ctr" anchorCtr="1"/>
        <a:lstStyle/>
        <a:p>
          <a:pPr>
            <a:defRPr lang="en-US" sz="1600" b="1"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Excel Project 4.xlsx]Analysis!PivotTable9</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8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8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8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233951823863458"/>
          <c:y val="0.19297219166959401"/>
          <c:w val="0.59166699410655499"/>
          <c:h val="0.50493029870253203"/>
        </c:manualLayout>
      </c:layout>
      <c:pieChart>
        <c:varyColors val="1"/>
        <c:ser>
          <c:idx val="0"/>
          <c:order val="0"/>
          <c:tx>
            <c:strRef>
              <c:f>Analysis!$BC$3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60-4D2F-AD79-8025DFA4AC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60-4D2F-AD79-8025DFA4AC0F}"/>
              </c:ext>
            </c:extLst>
          </c:dPt>
          <c:dLbls>
            <c:spPr>
              <a:noFill/>
              <a:ln>
                <a:noFill/>
              </a:ln>
              <a:effectLst/>
            </c:spPr>
            <c:txPr>
              <a:bodyPr rot="0" spcFirstLastPara="1" vertOverflow="ellipsis" vert="horz" wrap="square" lIns="38100" tIns="19050" rIns="38100" bIns="19050" anchor="ctr" anchorCtr="1">
                <a:spAutoFit/>
              </a:bodyPr>
              <a:lstStyle/>
              <a:p>
                <a:pPr>
                  <a:defRPr lang="en-US" sz="28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Analysis!$BB$4:$BB$5</c:f>
              <c:strCache>
                <c:ptCount val="2"/>
                <c:pt idx="0">
                  <c:v>Cash</c:v>
                </c:pt>
                <c:pt idx="1">
                  <c:v>Online</c:v>
                </c:pt>
              </c:strCache>
            </c:strRef>
          </c:cat>
          <c:val>
            <c:numRef>
              <c:f>Analysis!$BC$4:$BC$5</c:f>
              <c:numCache>
                <c:formatCode>General</c:formatCode>
                <c:ptCount val="2"/>
                <c:pt idx="0">
                  <c:v>199371.70000000007</c:v>
                </c:pt>
                <c:pt idx="1">
                  <c:v>201895.01999999993</c:v>
                </c:pt>
              </c:numCache>
            </c:numRef>
          </c:val>
          <c:extLst>
            <c:ext xmlns:c16="http://schemas.microsoft.com/office/drawing/2014/chart" uri="{C3380CC4-5D6E-409C-BE32-E72D297353CC}">
              <c16:uniqueId val="{00000004-CC60-4D2F-AD79-8025DFA4AC0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21890626871437299"/>
          <c:y val="0.77280871685375496"/>
          <c:w val="0.57066428953197601"/>
          <c:h val="0.224477568524627"/>
        </c:manualLayout>
      </c:layout>
      <c:overlay val="0"/>
      <c:spPr>
        <a:noFill/>
        <a:ln>
          <a:noFill/>
        </a:ln>
        <a:effectLst/>
      </c:spPr>
      <c:txPr>
        <a:bodyPr rot="0" spcFirstLastPara="1" vertOverflow="ellipsis" vert="horz" wrap="square" anchor="ctr" anchorCtr="1"/>
        <a:lstStyle/>
        <a:p>
          <a:pPr>
            <a:defRPr lang="en-US" sz="32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Excel Project 4.xlsx]Analysis!PivotTable1</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2000">
                <a:srgbClr val="FF0000"/>
              </a:gs>
              <a:gs pos="83000">
                <a:schemeClr val="accent1">
                  <a:lumMod val="45000"/>
                  <a:lumOff val="55000"/>
                </a:schemeClr>
              </a:gs>
            </a:gsLst>
            <a:lin ang="5400000" scaled="1"/>
          </a:gradFill>
          <a:ln>
            <a:noFill/>
          </a:ln>
          <a:effectLst/>
        </c:spPr>
        <c:marker>
          <c:symbol val="none"/>
        </c:marker>
      </c:pivotFmt>
    </c:pivotFmts>
    <c:plotArea>
      <c:layout>
        <c:manualLayout>
          <c:layoutTarget val="inner"/>
          <c:xMode val="edge"/>
          <c:yMode val="edge"/>
          <c:x val="0.16961602120686584"/>
          <c:y val="0.13240720690532679"/>
          <c:w val="0.81236072958054395"/>
          <c:h val="0.79450422117110198"/>
        </c:manualLayout>
      </c:layout>
      <c:areaChart>
        <c:grouping val="standard"/>
        <c:varyColors val="0"/>
        <c:ser>
          <c:idx val="0"/>
          <c:order val="0"/>
          <c:tx>
            <c:strRef>
              <c:f>Analysis!$B$2</c:f>
              <c:strCache>
                <c:ptCount val="1"/>
                <c:pt idx="0">
                  <c:v>Total</c:v>
                </c:pt>
              </c:strCache>
            </c:strRef>
          </c:tx>
          <c:spPr>
            <a:gradFill>
              <a:gsLst>
                <a:gs pos="12000">
                  <a:srgbClr val="FF0000"/>
                </a:gs>
                <a:gs pos="83000">
                  <a:schemeClr val="accent1">
                    <a:lumMod val="45000"/>
                    <a:lumOff val="55000"/>
                  </a:schemeClr>
                </a:gs>
              </a:gsLst>
              <a:lin ang="5400000" scaled="1"/>
            </a:gra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6774.9</c:v>
                </c:pt>
              </c:numCache>
            </c:numRef>
          </c:val>
          <c:extLst>
            <c:ext xmlns:c16="http://schemas.microsoft.com/office/drawing/2014/chart" uri="{C3380CC4-5D6E-409C-BE32-E72D297353CC}">
              <c16:uniqueId val="{00000000-3526-461B-9984-51EEADEE4353}"/>
            </c:ext>
          </c:extLst>
        </c:ser>
        <c:dLbls>
          <c:showLegendKey val="0"/>
          <c:showVal val="0"/>
          <c:showCatName val="0"/>
          <c:showSerName val="0"/>
          <c:showPercent val="0"/>
          <c:showBubbleSize val="0"/>
        </c:dLbls>
        <c:axId val="1235063903"/>
        <c:axId val="1235066815"/>
      </c:areaChart>
      <c:catAx>
        <c:axId val="12350639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crossAx val="1235066815"/>
        <c:crosses val="autoZero"/>
        <c:auto val="1"/>
        <c:lblAlgn val="ctr"/>
        <c:lblOffset val="100"/>
        <c:noMultiLvlLbl val="0"/>
      </c:catAx>
      <c:valAx>
        <c:axId val="1235066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bg1"/>
                </a:solidFill>
                <a:latin typeface="+mn-lt"/>
                <a:ea typeface="+mn-ea"/>
                <a:cs typeface="+mn-cs"/>
              </a:defRPr>
            </a:pPr>
            <a:endParaRPr lang="en-US"/>
          </a:p>
        </c:txPr>
        <c:crossAx val="1235063903"/>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Analysis!$Q$2</c:f>
              <c:strCache>
                <c:ptCount val="1"/>
                <c:pt idx="0">
                  <c:v>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Analysis!$Q$3:$Q$14</c:f>
              <c:numCache>
                <c:formatCode>_-[$$-409]* #,##0.00_ ;_-[$$-409]* \-#,##0.00\ ;_-[$$-409]* "-"??_ ;_-@_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36952.78</c:v>
                </c:pt>
              </c:numCache>
            </c:numRef>
          </c:val>
          <c:extLst>
            <c:ext xmlns:c16="http://schemas.microsoft.com/office/drawing/2014/chart" uri="{C3380CC4-5D6E-409C-BE32-E72D297353CC}">
              <c16:uniqueId val="{0000000C-EACE-405F-8749-0C676590FEC2}"/>
            </c:ext>
          </c:extLst>
        </c:ser>
        <c:ser>
          <c:idx val="1"/>
          <c:order val="1"/>
          <c:tx>
            <c:strRef>
              <c:f>Analysis!$R$2</c:f>
              <c:strCache>
                <c:ptCount val="1"/>
                <c:pt idx="0">
                  <c:v>Profit</c:v>
                </c:pt>
              </c:strCache>
            </c:strRef>
          </c:tx>
          <c:spPr>
            <a:solidFill>
              <a:schemeClr val="accent2"/>
            </a:solidFill>
            <a:ln>
              <a:noFill/>
            </a:ln>
            <a:effectLst/>
          </c:spPr>
          <c:invertIfNegative val="0"/>
          <c:dLbls>
            <c:delete val="1"/>
          </c:dLbls>
          <c:cat>
            <c:strRef>
              <c:f>Analysis!$P$3:$P$14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Analysis!$R$3:$R$14</c:f>
              <c:numCache>
                <c:formatCode>_-[$$-409]* #,##0.00_ ;_-[$$-409]* \-#,##0.00\ ;_-[$$-409]* "-"??_ ;_-@_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5950.7799999999988</c:v>
                </c:pt>
              </c:numCache>
            </c:numRef>
          </c:val>
          <c:extLst>
            <c:ext xmlns:c16="http://schemas.microsoft.com/office/drawing/2014/chart" uri="{C3380CC4-5D6E-409C-BE32-E72D297353CC}">
              <c16:uniqueId val="{0000000D-EACE-405F-8749-0C676590FEC2}"/>
            </c:ext>
          </c:extLst>
        </c:ser>
        <c:dLbls>
          <c:showLegendKey val="0"/>
          <c:showVal val="1"/>
          <c:showCatName val="0"/>
          <c:showSerName val="0"/>
          <c:showPercent val="0"/>
          <c:showBubbleSize val="0"/>
        </c:dLbls>
        <c:gapWidth val="219"/>
        <c:overlap val="-27"/>
        <c:axId val="132123599"/>
        <c:axId val="132124431"/>
      </c:barChart>
      <c:catAx>
        <c:axId val="13212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124431"/>
        <c:crosses val="autoZero"/>
        <c:auto val="1"/>
        <c:lblAlgn val="ctr"/>
        <c:lblOffset val="100"/>
        <c:noMultiLvlLbl val="0"/>
      </c:catAx>
      <c:valAx>
        <c:axId val="132124431"/>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1235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Analysis!$AI$5:$AI$14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Analysis!$AJ$5:$AJ$14</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1E74-47C1-9798-3F8C19ACBD8D}"/>
            </c:ext>
          </c:extLst>
        </c:ser>
        <c:dLbls>
          <c:showLegendKey val="0"/>
          <c:showVal val="0"/>
          <c:showCatName val="0"/>
          <c:showSerName val="0"/>
          <c:showPercent val="0"/>
          <c:showBubbleSize val="0"/>
        </c:dLbls>
        <c:gapWidth val="50"/>
        <c:axId val="848509935"/>
        <c:axId val="848483055"/>
      </c:barChart>
      <c:catAx>
        <c:axId val="8485099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crossAx val="848483055"/>
        <c:crosses val="autoZero"/>
        <c:auto val="1"/>
        <c:lblAlgn val="ctr"/>
        <c:lblOffset val="100"/>
        <c:noMultiLvlLbl val="0"/>
      </c:catAx>
      <c:valAx>
        <c:axId val="848483055"/>
        <c:scaling>
          <c:orientation val="minMax"/>
        </c:scaling>
        <c:delete val="1"/>
        <c:axPos val="b"/>
        <c:numFmt formatCode="[$$-409]#,##0" sourceLinked="1"/>
        <c:majorTickMark val="out"/>
        <c:minorTickMark val="none"/>
        <c:tickLblPos val="nextTo"/>
        <c:crossAx val="8485099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Excel Project 4.xlsx]Analysis!PivotTable8</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layout>
            <c:manualLayout>
              <c:x val="0.12378331415617112"/>
              <c:y val="9.3028679863169317E-2"/>
            </c:manualLayout>
          </c:layout>
          <c:spPr>
            <a:noFill/>
            <a:ln>
              <a:noFill/>
            </a:ln>
            <a:effectLst/>
          </c:spPr>
          <c:txPr>
            <a:bodyPr rot="0" spcFirstLastPara="1" vertOverflow="ellipsis" vert="horz" wrap="square" lIns="38100" tIns="19050" rIns="38100" bIns="19050" anchor="ctr" anchorCtr="1">
              <a:sp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horzOverflow="clip" vert="horz" wrap="square" lIns="38100" tIns="19050" rIns="38100" bIns="19050" anchor="ctr" anchorCtr="1">
              <a:no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23497365446125101"/>
          <c:y val="9.1932331723008798E-2"/>
          <c:w val="0.55551344957915205"/>
          <c:h val="0.74434090056662205"/>
        </c:manualLayout>
      </c:layout>
      <c:pieChart>
        <c:varyColors val="1"/>
        <c:ser>
          <c:idx val="0"/>
          <c:order val="0"/>
          <c:tx>
            <c:strRef>
              <c:f>Analysis!$AY$3</c:f>
              <c:strCache>
                <c:ptCount val="1"/>
                <c:pt idx="0">
                  <c:v>Total</c:v>
                </c:pt>
              </c:strCache>
            </c:strRef>
          </c:tx>
          <c:explosion val="9"/>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E5-47AD-BC63-B7E223DF63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E5-47AD-BC63-B7E223DF63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6E5-47AD-BC63-B7E223DF63F3}"/>
              </c:ext>
            </c:extLst>
          </c:dPt>
          <c:dLbls>
            <c:dLbl>
              <c:idx val="2"/>
              <c:layout>
                <c:manualLayout>
                  <c:x val="0.12378331415617112"/>
                  <c:y val="9.302867986316931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6E5-47AD-BC63-B7E223DF63F3}"/>
                </c:ext>
              </c:extLst>
            </c:dLbl>
            <c:spPr>
              <a:noFill/>
              <a:ln>
                <a:noFill/>
              </a:ln>
              <a:effectLst/>
            </c:spPr>
            <c:txPr>
              <a:bodyPr rot="0" spcFirstLastPara="1" vertOverflow="ellipsis" vert="horz" wrap="square" lIns="38100" tIns="19050" rIns="38100" bIns="19050" anchor="ctr" anchorCtr="1">
                <a:spAutoFit/>
              </a:bodyPr>
              <a:lstStyle/>
              <a:p>
                <a:pPr>
                  <a:defRPr lang="en-US" sz="20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Analysis!$AX$4:$AX$6</c:f>
              <c:strCache>
                <c:ptCount val="3"/>
                <c:pt idx="0">
                  <c:v>Direct Sales</c:v>
                </c:pt>
                <c:pt idx="1">
                  <c:v>Online</c:v>
                </c:pt>
                <c:pt idx="2">
                  <c:v>Wholesaler</c:v>
                </c:pt>
              </c:strCache>
            </c:strRef>
          </c:cat>
          <c:val>
            <c:numRef>
              <c:f>Analysis!$AY$4:$AY$6</c:f>
              <c:numCache>
                <c:formatCode>General</c:formatCode>
                <c:ptCount val="3"/>
                <c:pt idx="0">
                  <c:v>208140.15000000005</c:v>
                </c:pt>
                <c:pt idx="1">
                  <c:v>133923.87000000002</c:v>
                </c:pt>
                <c:pt idx="2">
                  <c:v>59202.700000000012</c:v>
                </c:pt>
              </c:numCache>
            </c:numRef>
          </c:val>
          <c:extLst>
            <c:ext xmlns:c16="http://schemas.microsoft.com/office/drawing/2014/chart" uri="{C3380CC4-5D6E-409C-BE32-E72D297353CC}">
              <c16:uniqueId val="{00000006-86E5-47AD-BC63-B7E223DF63F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6.3264649248552796E-2"/>
          <c:y val="0.868573620815419"/>
          <c:w val="0.84089182775485005"/>
          <c:h val="0.123079420590329"/>
        </c:manualLayout>
      </c:layout>
      <c:overlay val="0"/>
      <c:spPr>
        <a:noFill/>
        <a:ln>
          <a:noFill/>
        </a:ln>
        <a:effectLst/>
      </c:spPr>
      <c:txPr>
        <a:bodyPr rot="0" spcFirstLastPara="1" vertOverflow="ellipsis" vert="horz" wrap="square" anchor="ctr" anchorCtr="1"/>
        <a:lstStyle/>
        <a:p>
          <a:pPr>
            <a:defRPr lang="en-US" sz="1600" b="1"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Excel Project 4.xlsx]Analysis!PivotTable9</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8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233951823863458"/>
          <c:y val="0.19297219166959401"/>
          <c:w val="0.59166699410655499"/>
          <c:h val="0.50493029870253203"/>
        </c:manualLayout>
      </c:layout>
      <c:pieChart>
        <c:varyColors val="1"/>
        <c:ser>
          <c:idx val="0"/>
          <c:order val="0"/>
          <c:tx>
            <c:strRef>
              <c:f>Analysis!$BC$3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0E-4522-8B31-3D57C7CB3B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0E-4522-8B31-3D57C7CB3BBA}"/>
              </c:ext>
            </c:extLst>
          </c:dPt>
          <c:dLbls>
            <c:spPr>
              <a:noFill/>
              <a:ln>
                <a:noFill/>
              </a:ln>
              <a:effectLst/>
            </c:spPr>
            <c:txPr>
              <a:bodyPr rot="0" spcFirstLastPara="1" vertOverflow="ellipsis" vert="horz" wrap="square" lIns="38100" tIns="19050" rIns="38100" bIns="19050" anchor="ctr" anchorCtr="1">
                <a:spAutoFit/>
              </a:bodyPr>
              <a:lstStyle/>
              <a:p>
                <a:pPr>
                  <a:defRPr lang="en-US" sz="28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Analysis!$BB$4:$BB$5</c:f>
              <c:strCache>
                <c:ptCount val="2"/>
                <c:pt idx="0">
                  <c:v>Cash</c:v>
                </c:pt>
                <c:pt idx="1">
                  <c:v>Online</c:v>
                </c:pt>
              </c:strCache>
            </c:strRef>
          </c:cat>
          <c:val>
            <c:numRef>
              <c:f>Analysis!$BC$4:$BC$5</c:f>
              <c:numCache>
                <c:formatCode>General</c:formatCode>
                <c:ptCount val="2"/>
                <c:pt idx="0">
                  <c:v>199371.70000000007</c:v>
                </c:pt>
                <c:pt idx="1">
                  <c:v>201895.01999999993</c:v>
                </c:pt>
              </c:numCache>
            </c:numRef>
          </c:val>
          <c:extLst>
            <c:ext xmlns:c16="http://schemas.microsoft.com/office/drawing/2014/chart" uri="{C3380CC4-5D6E-409C-BE32-E72D297353CC}">
              <c16:uniqueId val="{00000004-7C0E-4522-8B31-3D57C7CB3BB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21890626871437299"/>
          <c:y val="0.77280871685375496"/>
          <c:w val="0.57066428953197601"/>
          <c:h val="0.224477568524627"/>
        </c:manualLayout>
      </c:layout>
      <c:overlay val="0"/>
      <c:spPr>
        <a:noFill/>
        <a:ln>
          <a:noFill/>
        </a:ln>
        <a:effectLst/>
      </c:spPr>
      <c:txPr>
        <a:bodyPr rot="0" spcFirstLastPara="1" vertOverflow="ellipsis" vert="horz" wrap="square" anchor="ctr" anchorCtr="1"/>
        <a:lstStyle/>
        <a:p>
          <a:pPr>
            <a:defRPr lang="en-US" sz="32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 Excel Project 4.xlsx]Analysis!PivotTable1</c:name>
    <c:fmtId val="1"/>
  </c:pivotSource>
  <c:chart>
    <c:autoTitleDeleted val="1"/>
    <c:pivotFmts>
      <c:pivotFmt>
        <c:idx val="0"/>
        <c:spPr>
          <a:solidFill>
            <a:schemeClr val="accent4"/>
          </a:solidFill>
          <a:ln>
            <a:noFill/>
          </a:ln>
          <a:effectLst/>
        </c:spPr>
        <c:marker>
          <c:symbol val="none"/>
        </c:marker>
      </c:pivotFmt>
    </c:pivotFmts>
    <c:plotArea>
      <c:layout>
        <c:manualLayout>
          <c:layoutTarget val="inner"/>
          <c:xMode val="edge"/>
          <c:yMode val="edge"/>
          <c:x val="0.13276773171890499"/>
          <c:y val="3.6053717199752297E-2"/>
          <c:w val="0.81236072958054395"/>
          <c:h val="0.79450422117110198"/>
        </c:manualLayout>
      </c:layout>
      <c:areaChart>
        <c:grouping val="standard"/>
        <c:varyColors val="0"/>
        <c:ser>
          <c:idx val="0"/>
          <c:order val="0"/>
          <c:tx>
            <c:strRef>
              <c:f>Analysis!$B$2</c:f>
              <c:strCache>
                <c:ptCount val="1"/>
                <c:pt idx="0">
                  <c:v>Total</c:v>
                </c:pt>
              </c:strCache>
            </c:strRef>
          </c:tx>
          <c:spPr>
            <a:solidFill>
              <a:schemeClr val="accent4"/>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6774.9</c:v>
                </c:pt>
              </c:numCache>
            </c:numRef>
          </c:val>
          <c:extLst>
            <c:ext xmlns:c16="http://schemas.microsoft.com/office/drawing/2014/chart" uri="{C3380CC4-5D6E-409C-BE32-E72D297353CC}">
              <c16:uniqueId val="{00000000-EB60-49A5-93FD-D88307EFC8F5}"/>
            </c:ext>
          </c:extLst>
        </c:ser>
        <c:dLbls>
          <c:showLegendKey val="0"/>
          <c:showVal val="0"/>
          <c:showCatName val="0"/>
          <c:showSerName val="0"/>
          <c:showPercent val="0"/>
          <c:showBubbleSize val="0"/>
        </c:dLbls>
        <c:axId val="1235063903"/>
        <c:axId val="1235066815"/>
      </c:areaChart>
      <c:catAx>
        <c:axId val="12350639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1235066815"/>
        <c:crosses val="autoZero"/>
        <c:auto val="1"/>
        <c:lblAlgn val="ctr"/>
        <c:lblOffset val="100"/>
        <c:noMultiLvlLbl val="0"/>
      </c:catAx>
      <c:valAx>
        <c:axId val="12350668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1235063903"/>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lang="en-US"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Analysis!$Q$2</c:f>
              <c:strCache>
                <c:ptCount val="1"/>
                <c:pt idx="0">
                  <c:v>Sales</c:v>
                </c:pt>
              </c:strCache>
            </c:strRef>
          </c:tx>
          <c:spPr>
            <a:gradFill rotWithShape="1">
              <a:gsLst>
                <a:gs pos="0">
                  <a:schemeClr val="accent6"/>
                </a:gs>
                <a:gs pos="90000">
                  <a:schemeClr val="accent6">
                    <a:shade val="100000"/>
                    <a:satMod val="105000"/>
                  </a:schemeClr>
                </a:gs>
                <a:gs pos="100000">
                  <a:schemeClr val="accent6">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invertIfNegative val="0"/>
          <c:dLbls>
            <c:dLbl>
              <c:idx val="0"/>
              <c:tx>
                <c:rich>
                  <a:bodyPr/>
                  <a:lstStyle/>
                  <a:p>
                    <a:fld id="{5F341253-A3AC-4B2A-A99C-7881CFA5C5E4}" type="CELLRANGE">
                      <a:rPr lang="en-US"/>
                      <a:pPr/>
                      <a:t>[CELLRANGE]</a:t>
                    </a:fld>
                    <a:r>
                      <a:rPr lang="en-US"/>
                      <a:t>,</a:t>
                    </a:r>
                    <a:fld id="{480C929D-A2CE-4A13-8D42-57DBC5EA8AB8}"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DEB-41C0-B5B9-0B869299D605}"/>
                </c:ext>
              </c:extLst>
            </c:dLbl>
            <c:dLbl>
              <c:idx val="1"/>
              <c:tx>
                <c:rich>
                  <a:bodyPr/>
                  <a:lstStyle/>
                  <a:p>
                    <a:fld id="{EA0CA267-3715-4137-BAD5-925EECDBDE94}" type="CELLRANGE">
                      <a:rPr lang="en-US"/>
                      <a:pPr/>
                      <a:t>[CELLRANGE]</a:t>
                    </a:fld>
                    <a:r>
                      <a:rPr lang="en-US"/>
                      <a:t>,</a:t>
                    </a:r>
                    <a:fld id="{907FAD39-473F-4F64-9EB5-4FA84F7ACCC3}"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DEB-41C0-B5B9-0B869299D605}"/>
                </c:ext>
              </c:extLst>
            </c:dLbl>
            <c:dLbl>
              <c:idx val="2"/>
              <c:tx>
                <c:rich>
                  <a:bodyPr/>
                  <a:lstStyle/>
                  <a:p>
                    <a:fld id="{71A22976-63D2-48BB-8DD4-360B574A34C8}" type="CELLRANGE">
                      <a:rPr lang="en-US"/>
                      <a:pPr/>
                      <a:t>[CELLRANGE]</a:t>
                    </a:fld>
                    <a:r>
                      <a:rPr lang="en-US"/>
                      <a:t>,</a:t>
                    </a:r>
                    <a:fld id="{3936F75A-400A-457A-8C99-A1B9B636C883}"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DEB-41C0-B5B9-0B869299D605}"/>
                </c:ext>
              </c:extLst>
            </c:dLbl>
            <c:dLbl>
              <c:idx val="3"/>
              <c:tx>
                <c:rich>
                  <a:bodyPr/>
                  <a:lstStyle/>
                  <a:p>
                    <a:fld id="{4CE6AFED-8360-4B6A-AC15-06588A8B8F78}" type="CELLRANGE">
                      <a:rPr lang="en-US"/>
                      <a:pPr/>
                      <a:t>[CELLRANGE]</a:t>
                    </a:fld>
                    <a:r>
                      <a:rPr lang="en-US"/>
                      <a:t>,</a:t>
                    </a:r>
                    <a:fld id="{75EBD0C5-4159-436C-A46A-8689B8AE4D3A}"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DEB-41C0-B5B9-0B869299D605}"/>
                </c:ext>
              </c:extLst>
            </c:dLbl>
            <c:dLbl>
              <c:idx val="4"/>
              <c:tx>
                <c:rich>
                  <a:bodyPr/>
                  <a:lstStyle/>
                  <a:p>
                    <a:fld id="{E1A88B7A-BAB7-4BBC-BFBC-DC612D37F615}" type="CELLRANGE">
                      <a:rPr lang="en-US"/>
                      <a:pPr/>
                      <a:t>[CELLRANGE]</a:t>
                    </a:fld>
                    <a:r>
                      <a:rPr lang="en-US"/>
                      <a:t>,</a:t>
                    </a:r>
                    <a:fld id="{3175A8B4-CF52-4F31-9A57-9231CA18C813}"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DEB-41C0-B5B9-0B869299D605}"/>
                </c:ext>
              </c:extLst>
            </c:dLbl>
            <c:dLbl>
              <c:idx val="5"/>
              <c:tx>
                <c:rich>
                  <a:bodyPr/>
                  <a:lstStyle/>
                  <a:p>
                    <a:fld id="{19E006ED-18B4-48A8-846D-090CED212F2E}" type="CELLRANGE">
                      <a:rPr lang="en-US"/>
                      <a:pPr/>
                      <a:t>[CELLRANGE]</a:t>
                    </a:fld>
                    <a:r>
                      <a:rPr lang="en-US"/>
                      <a:t>,</a:t>
                    </a:r>
                    <a:fld id="{23522211-6EF7-4247-958A-2FDCC6F633F3}"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DEB-41C0-B5B9-0B869299D605}"/>
                </c:ext>
              </c:extLst>
            </c:dLbl>
            <c:dLbl>
              <c:idx val="6"/>
              <c:tx>
                <c:rich>
                  <a:bodyPr/>
                  <a:lstStyle/>
                  <a:p>
                    <a:fld id="{2BB0C026-F9FE-4EFA-9D71-1942A378DA1B}" type="CELLRANGE">
                      <a:rPr lang="en-US"/>
                      <a:pPr/>
                      <a:t>[CELLRANGE]</a:t>
                    </a:fld>
                    <a:r>
                      <a:rPr lang="en-US"/>
                      <a:t>,</a:t>
                    </a:r>
                    <a:fld id="{A4C8F556-0D52-4072-A02D-57FF4E980822}"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DEB-41C0-B5B9-0B869299D605}"/>
                </c:ext>
              </c:extLst>
            </c:dLbl>
            <c:dLbl>
              <c:idx val="7"/>
              <c:tx>
                <c:rich>
                  <a:bodyPr/>
                  <a:lstStyle/>
                  <a:p>
                    <a:fld id="{5C896F62-6808-43AF-A701-44B0DF42B187}" type="CELLRANGE">
                      <a:rPr lang="en-US"/>
                      <a:pPr/>
                      <a:t>[CELLRANGE]</a:t>
                    </a:fld>
                    <a:r>
                      <a:rPr lang="en-US"/>
                      <a:t>,</a:t>
                    </a:r>
                    <a:fld id="{A6D7F8E3-E23E-4FC3-A37A-B409F2179441}"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FDEB-41C0-B5B9-0B869299D605}"/>
                </c:ext>
              </c:extLst>
            </c:dLbl>
            <c:dLbl>
              <c:idx val="8"/>
              <c:tx>
                <c:rich>
                  <a:bodyPr/>
                  <a:lstStyle/>
                  <a:p>
                    <a:fld id="{54FB1A01-EF5F-4F5C-ADEF-E9B4BA98D255}" type="CELLRANGE">
                      <a:rPr lang="en-US"/>
                      <a:pPr/>
                      <a:t>[CELLRANGE]</a:t>
                    </a:fld>
                    <a:r>
                      <a:rPr lang="en-US"/>
                      <a:t>,</a:t>
                    </a:r>
                    <a:fld id="{971347A5-3311-410F-86CF-54E4B197606E}"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DEB-41C0-B5B9-0B869299D605}"/>
                </c:ext>
              </c:extLst>
            </c:dLbl>
            <c:dLbl>
              <c:idx val="9"/>
              <c:tx>
                <c:rich>
                  <a:bodyPr/>
                  <a:lstStyle/>
                  <a:p>
                    <a:fld id="{514872B0-4AE0-4195-B180-D18031CA5468}" type="CELLRANGE">
                      <a:rPr lang="en-US"/>
                      <a:pPr/>
                      <a:t>[CELLRANGE]</a:t>
                    </a:fld>
                    <a:r>
                      <a:rPr lang="en-US"/>
                      <a:t>,</a:t>
                    </a:r>
                    <a:fld id="{E4A6349F-8EDB-45A3-ADB1-546C55FB19B5}"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FDEB-41C0-B5B9-0B869299D605}"/>
                </c:ext>
              </c:extLst>
            </c:dLbl>
            <c:dLbl>
              <c:idx val="10"/>
              <c:tx>
                <c:rich>
                  <a:bodyPr/>
                  <a:lstStyle/>
                  <a:p>
                    <a:fld id="{D37C26FA-6ACA-43AA-998B-908FA435879E}" type="CELLRANGE">
                      <a:rPr lang="en-US"/>
                      <a:pPr/>
                      <a:t>[CELLRANGE]</a:t>
                    </a:fld>
                    <a:r>
                      <a:rPr lang="en-US"/>
                      <a:t>,</a:t>
                    </a:r>
                    <a:fld id="{C0399837-AC68-4D16-93AF-0E2E87911EEE}"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FDEB-41C0-B5B9-0B869299D605}"/>
                </c:ext>
              </c:extLst>
            </c:dLbl>
            <c:dLbl>
              <c:idx val="11"/>
              <c:tx>
                <c:rich>
                  <a:bodyPr/>
                  <a:lstStyle/>
                  <a:p>
                    <a:fld id="{DA88A4A3-FC47-4F4D-8646-A29CAE029202}" type="CELLRANGE">
                      <a:rPr lang="en-US"/>
                      <a:pPr/>
                      <a:t>[CELLRANGE]</a:t>
                    </a:fld>
                    <a:r>
                      <a:rPr lang="en-US"/>
                      <a:t>,</a:t>
                    </a:r>
                    <a:fld id="{568E288B-6E96-4ECE-BDD2-EEE76F5684A7}"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FDEB-41C0-B5B9-0B869299D605}"/>
                </c:ext>
              </c:extLst>
            </c:dLbl>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95000"/>
                          <a:alpha val="54000"/>
                        </a:schemeClr>
                      </a:solidFill>
                    </a:ln>
                    <a:effectLst/>
                  </c:spPr>
                </c15:leaderLines>
              </c:ext>
            </c:extLst>
          </c:dLbls>
          <c:cat>
            <c:strRef>
              <c:f>Analysis!$P$3:$P$14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Analysis!$Q$3:$Q$14</c:f>
              <c:numCache>
                <c:formatCode>_-[$$-409]* #,##0.00_ ;_-[$$-409]* \-#,##0.00\ ;_-[$$-409]* "-"??_ ;_-@_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36952.78</c:v>
                </c:pt>
              </c:numCache>
            </c:numRef>
          </c:val>
          <c:extLst>
            <c:ext xmlns:c15="http://schemas.microsoft.com/office/drawing/2012/chart" uri="{02D57815-91ED-43cb-92C2-25804820EDAC}">
              <c15:datalabelsRange>
                <c15:f>Analysis!$S$3:$S$14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FDEB-41C0-B5B9-0B869299D605}"/>
            </c:ext>
          </c:extLst>
        </c:ser>
        <c:ser>
          <c:idx val="1"/>
          <c:order val="1"/>
          <c:tx>
            <c:strRef>
              <c:f>Analysis!$R$2</c:f>
              <c:strCache>
                <c:ptCount val="1"/>
                <c:pt idx="0">
                  <c:v>Profit</c:v>
                </c:pt>
              </c:strCache>
            </c:strRef>
          </c:tx>
          <c:spPr>
            <a:gradFill rotWithShape="1">
              <a:gsLst>
                <a:gs pos="0">
                  <a:schemeClr val="accent5"/>
                </a:gs>
                <a:gs pos="90000">
                  <a:schemeClr val="accent5">
                    <a:shade val="100000"/>
                    <a:satMod val="105000"/>
                  </a:schemeClr>
                </a:gs>
                <a:gs pos="100000">
                  <a:schemeClr val="accent5">
                    <a:shade val="80000"/>
                    <a:satMod val="120000"/>
                  </a:schemeClr>
                </a:gs>
              </a:gsLst>
              <a:path path="circle">
                <a:fillToRect l="100000" t="100000" r="100000" b="100000"/>
              </a:path>
            </a:gradFill>
            <a:ln>
              <a:noFill/>
            </a:ln>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rgbClr r="0" g="0" b="0">
                  <a:shade val="27000"/>
                  <a:satMod val="120000"/>
                </a:scrgbClr>
              </a:contourClr>
            </a:sp3d>
          </c:spPr>
          <c:invertIfNegative val="0"/>
          <c:dLbls>
            <c:delete val="1"/>
          </c:dLbls>
          <c:cat>
            <c:strRef>
              <c:f>Analysis!$P$3:$P$14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Analysis!$R$3:$R$14</c:f>
              <c:numCache>
                <c:formatCode>_-[$$-409]* #,##0.00_ ;_-[$$-409]* \-#,##0.00\ ;_-[$$-409]* "-"??_ ;_-@_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5950.7799999999988</c:v>
                </c:pt>
              </c:numCache>
            </c:numRef>
          </c:val>
          <c:extLst>
            <c:ext xmlns:c16="http://schemas.microsoft.com/office/drawing/2014/chart" uri="{C3380CC4-5D6E-409C-BE32-E72D297353CC}">
              <c16:uniqueId val="{0000000D-FDEB-41C0-B5B9-0B869299D605}"/>
            </c:ext>
          </c:extLst>
        </c:ser>
        <c:dLbls>
          <c:showLegendKey val="0"/>
          <c:showVal val="1"/>
          <c:showCatName val="0"/>
          <c:showSerName val="0"/>
          <c:showPercent val="0"/>
          <c:showBubbleSize val="0"/>
        </c:dLbls>
        <c:gapWidth val="100"/>
        <c:overlap val="-24"/>
        <c:axId val="132123599"/>
        <c:axId val="132124431"/>
      </c:barChart>
      <c:catAx>
        <c:axId val="1321235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32124431"/>
        <c:crosses val="autoZero"/>
        <c:auto val="1"/>
        <c:lblAlgn val="ctr"/>
        <c:lblOffset val="100"/>
        <c:noMultiLvlLbl val="0"/>
      </c:catAx>
      <c:valAx>
        <c:axId val="132124431"/>
        <c:scaling>
          <c:orientation val="minMax"/>
        </c:scaling>
        <c:delete val="0"/>
        <c:axPos val="l"/>
        <c:majorGridlines>
          <c:spPr>
            <a:ln w="9525" cap="flat" cmpd="sng" algn="ctr">
              <a:solidFill>
                <a:schemeClr val="lt1">
                  <a:lumMod val="95000"/>
                  <a:alpha val="10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lt1">
                    <a:lumMod val="85000"/>
                  </a:schemeClr>
                </a:solidFill>
                <a:latin typeface="+mn-lt"/>
                <a:ea typeface="+mn-ea"/>
                <a:cs typeface="+mn-cs"/>
              </a:defRPr>
            </a:pPr>
            <a:endParaRPr lang="en-US"/>
          </a:p>
        </c:txPr>
        <c:crossAx val="132123599"/>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Excel Project 4.xlsx]Analysis!PivotTable8</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23497365446125101"/>
          <c:y val="9.1932331723008798E-2"/>
          <c:w val="0.55551344957915205"/>
          <c:h val="0.74434090056662205"/>
        </c:manualLayout>
      </c:layout>
      <c:pieChart>
        <c:varyColors val="1"/>
        <c:ser>
          <c:idx val="0"/>
          <c:order val="0"/>
          <c:tx>
            <c:strRef>
              <c:f>Analysis!$AY$3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F4-455A-BD3D-0D0A4E40014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CF4-455A-BD3D-0D0A4E40014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CF4-455A-BD3D-0D0A4E40014D}"/>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Analysis!$AX$4:$AX$6</c:f>
              <c:strCache>
                <c:ptCount val="3"/>
                <c:pt idx="0">
                  <c:v>Direct Sales</c:v>
                </c:pt>
                <c:pt idx="1">
                  <c:v>Online</c:v>
                </c:pt>
                <c:pt idx="2">
                  <c:v>Wholesaler</c:v>
                </c:pt>
              </c:strCache>
            </c:strRef>
          </c:cat>
          <c:val>
            <c:numRef>
              <c:f>Analysis!$AY$4:$AY$6</c:f>
              <c:numCache>
                <c:formatCode>General</c:formatCode>
                <c:ptCount val="3"/>
                <c:pt idx="0">
                  <c:v>208140.15000000005</c:v>
                </c:pt>
                <c:pt idx="1">
                  <c:v>133923.87000000002</c:v>
                </c:pt>
                <c:pt idx="2">
                  <c:v>59202.700000000012</c:v>
                </c:pt>
              </c:numCache>
            </c:numRef>
          </c:val>
          <c:extLst>
            <c:ext xmlns:c16="http://schemas.microsoft.com/office/drawing/2014/chart" uri="{C3380CC4-5D6E-409C-BE32-E72D297353CC}">
              <c16:uniqueId val="{00000006-8CF4-455A-BD3D-0D0A4E40014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6.3264649248552796E-2"/>
          <c:y val="0.868573620815419"/>
          <c:w val="0.84089182775485005"/>
          <c:h val="0.123079420590329"/>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Excel Project 4.xlsx]Analysis!PivotTable9</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233951823863458"/>
          <c:y val="0.19297219166959401"/>
          <c:w val="0.59166699410655499"/>
          <c:h val="0.50493029870253203"/>
        </c:manualLayout>
      </c:layout>
      <c:pieChart>
        <c:varyColors val="1"/>
        <c:ser>
          <c:idx val="0"/>
          <c:order val="0"/>
          <c:tx>
            <c:strRef>
              <c:f>Analysis!$BC$3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BE-499C-8A3B-EC7554A83A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BE-499C-8A3B-EC7554A83A20}"/>
              </c:ext>
            </c:extLst>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Analysis!$BB$4:$BB$5</c:f>
              <c:strCache>
                <c:ptCount val="2"/>
                <c:pt idx="0">
                  <c:v>Cash</c:v>
                </c:pt>
                <c:pt idx="1">
                  <c:v>Online</c:v>
                </c:pt>
              </c:strCache>
            </c:strRef>
          </c:cat>
          <c:val>
            <c:numRef>
              <c:f>Analysis!$BC$4:$BC$5</c:f>
              <c:numCache>
                <c:formatCode>General</c:formatCode>
                <c:ptCount val="2"/>
                <c:pt idx="0">
                  <c:v>199371.70000000007</c:v>
                </c:pt>
                <c:pt idx="1">
                  <c:v>201895.01999999993</c:v>
                </c:pt>
              </c:numCache>
            </c:numRef>
          </c:val>
          <c:extLst>
            <c:ext xmlns:c16="http://schemas.microsoft.com/office/drawing/2014/chart" uri="{C3380CC4-5D6E-409C-BE32-E72D297353CC}">
              <c16:uniqueId val="{00000004-35BE-499C-8A3B-EC7554A83A2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21890626871437299"/>
          <c:y val="0.77280871685375496"/>
          <c:w val="0.57066428953197601"/>
          <c:h val="0.224477568524627"/>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bar"/>
        <c:grouping val="clustered"/>
        <c:varyColors val="0"/>
        <c:ser>
          <c:idx val="0"/>
          <c:order val="0"/>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Analysis!$AI$5:$AI$14</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Analysis!$AJ$5:$AJ$14</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4896-447D-BB8B-06E415C38CD1}"/>
            </c:ext>
          </c:extLst>
        </c:ser>
        <c:dLbls>
          <c:showLegendKey val="0"/>
          <c:showVal val="0"/>
          <c:showCatName val="0"/>
          <c:showSerName val="0"/>
          <c:showPercent val="0"/>
          <c:showBubbleSize val="0"/>
        </c:dLbls>
        <c:gapWidth val="50"/>
        <c:axId val="848509935"/>
        <c:axId val="848483055"/>
      </c:barChart>
      <c:catAx>
        <c:axId val="8485099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483055"/>
        <c:crosses val="autoZero"/>
        <c:auto val="1"/>
        <c:lblAlgn val="ctr"/>
        <c:lblOffset val="100"/>
        <c:noMultiLvlLbl val="0"/>
      </c:catAx>
      <c:valAx>
        <c:axId val="848483055"/>
        <c:scaling>
          <c:orientation val="minMax"/>
        </c:scaling>
        <c:delete val="1"/>
        <c:axPos val="b"/>
        <c:numFmt formatCode="[$$-409]#,##0" sourceLinked="1"/>
        <c:majorTickMark val="out"/>
        <c:minorTickMark val="none"/>
        <c:tickLblPos val="nextTo"/>
        <c:crossAx val="8485099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[0]!CatagoryRange</cx:f>
      </cx:numDim>
    </cx:data>
  </cx:chartData>
  <cx:chart>
    <cx:plotArea>
      <cx:plotAreaRegion>
        <cx:plotSurface>
          <cx:spPr>
            <a:ln>
              <a:noFill/>
            </a:ln>
          </cx:spPr>
        </cx:plotSurface>
        <cx:series layoutId="treemap" uniqueId="{A87E0AC2-1FB9-4A5D-902B-C297B4368F28}">
          <cx:dataLabels pos="inEnd">
            <cx:txPr>
              <a:bodyPr spcFirstLastPara="1" vertOverflow="ellipsis" horzOverflow="overflow" wrap="square" lIns="0" tIns="0" rIns="0" bIns="0" anchor="ctr" anchorCtr="1"/>
              <a:lstStyle/>
              <a:p>
                <a:pPr algn="ctr" rtl="0">
                  <a:defRPr sz="2400" b="1"/>
                </a:pPr>
                <a:endParaRPr lang="en-US" sz="2400" b="1" i="0" u="none" strike="noStrike" baseline="0">
                  <a:solidFill>
                    <a:sysClr val="window" lastClr="FFFFFF"/>
                  </a:solidFill>
                  <a:latin typeface="Calibri"/>
                </a:endParaRPr>
              </a:p>
            </cx:txPr>
            <cx:visibility seriesName="0" categoryName="1" value="1"/>
            <cx:separator>
</cx:separator>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[0]!CatagoryRange</cx:f>
      </cx:numDim>
    </cx:data>
  </cx:chartData>
  <cx:chart>
    <cx:plotArea>
      <cx:plotAreaRegion>
        <cx:series layoutId="treemap" uniqueId="{A87E0AC2-1FB9-4A5D-902B-C297B4368F28}">
          <cx:tx>
            <cx:txData>
              <cx:f>_xlchart.v1.4</cx:f>
              <cx:v>Category</cx:v>
            </cx:txData>
          </cx:tx>
          <cx:dataLabels pos="inEnd">
            <cx:txPr>
              <a:bodyPr spcFirstLastPara="1" vertOverflow="ellipsis" horzOverflow="overflow" wrap="square" lIns="0" tIns="0" rIns="0" bIns="0" anchor="ctr" anchorCtr="1"/>
              <a:lstStyle/>
              <a:p>
                <a:pPr algn="ctr" rtl="0">
                  <a:defRPr sz="2400" b="1"/>
                </a:pPr>
                <a:endParaRPr lang="en-US" sz="2400" b="1" i="0" u="none" strike="noStrike" baseline="0">
                  <a:solidFill>
                    <a:sysClr val="window" lastClr="FFFFFF"/>
                  </a:solidFill>
                  <a:latin typeface="Calibri"/>
                </a:endParaRPr>
              </a:p>
            </cx:txPr>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[0]!CatagoryRange</cx:f>
      </cx:numDim>
    </cx:data>
  </cx:chartData>
  <cx:chart>
    <cx:plotArea>
      <cx:plotAreaRegion>
        <cx:series layoutId="treemap" uniqueId="{A87E0AC2-1FB9-4A5D-902B-C297B4368F28}">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7">
  <a:schemeClr val="accent4"/>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7">
  <a:schemeClr val="accent4"/>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Q:$Q" noThreeD="1"/>
</file>

<file path=xl/ctrlProps/ctrlProp2.xml><?xml version="1.0" encoding="utf-8"?>
<formControlPr xmlns="http://schemas.microsoft.com/office/spreadsheetml/2009/9/main" objectType="CheckBox" fmlaLink="$R:$R" noThreeD="1"/>
</file>

<file path=xl/ctrlProps/ctrlProp3.xml><?xml version="1.0" encoding="utf-8"?>
<formControlPr xmlns="http://schemas.microsoft.com/office/spreadsheetml/2009/9/main" objectType="CheckBox" checked="Checked" fmlaLink="$S:$S" noThreeD="1"/>
</file>

<file path=xl/ctrlProps/ctrlProp4.xml><?xml version="1.0" encoding="utf-8"?>
<formControlPr xmlns="http://schemas.microsoft.com/office/spreadsheetml/2009/9/main" objectType="Scroll" dx="26" fmlaLink="Analysis!$AI$2" max="100" min="1" page="10"/>
</file>

<file path=xl/ctrlProps/ctrlProp5.xml><?xml version="1.0" encoding="utf-8"?>
<formControlPr xmlns="http://schemas.microsoft.com/office/spreadsheetml/2009/9/main" objectType="CheckBox" checked="Checked" fmlaLink="$Q:$Q" noThreeD="1"/>
</file>

<file path=xl/ctrlProps/ctrlProp6.xml><?xml version="1.0" encoding="utf-8"?>
<formControlPr xmlns="http://schemas.microsoft.com/office/spreadsheetml/2009/9/main" objectType="CheckBox" checked="Checked" fmlaLink="$R:$R" noThreeD="1"/>
</file>

<file path=xl/ctrlProps/ctrlProp7.xml><?xml version="1.0" encoding="utf-8"?>
<formControlPr xmlns="http://schemas.microsoft.com/office/spreadsheetml/2009/9/main" objectType="CheckBox" checked="Checked" fmlaLink="$S:$S" noThreeD="1"/>
</file>

<file path=xl/ctrlProps/ctrlProp8.xml><?xml version="1.0" encoding="utf-8"?>
<formControlPr xmlns="http://schemas.microsoft.com/office/spreadsheetml/2009/9/main" objectType="Scroll" dx="26" fmlaLink="Analysis!$AI$2" max="100" min="1" page="10"/>
</file>

<file path=xl/ctrlProps/ctrlProp9.xml><?xml version="1.0" encoding="utf-8"?>
<formControlPr xmlns="http://schemas.microsoft.com/office/spreadsheetml/2009/9/main" objectType="CheckBox" checked="Checked" fmlaLink="$Q:$Q" noThreeD="1"/>
</file>

<file path=xl/ctrlProps/ctrlProp10.xml><?xml version="1.0" encoding="utf-8"?>
<formControlPr xmlns="http://schemas.microsoft.com/office/spreadsheetml/2009/9/main" objectType="CheckBox" checked="Checked" fmlaLink="$R:$R" noThreeD="1"/>
</file>

<file path=xl/ctrlProps/ctrlProp11.xml><?xml version="1.0" encoding="utf-8"?>
<formControlPr xmlns="http://schemas.microsoft.com/office/spreadsheetml/2009/9/main" objectType="CheckBox" checked="Checked" fmlaLink="$S:$S" noThreeD="1"/>
</file>

<file path=xl/ctrlProps/ctrlProp12.xml><?xml version="1.0" encoding="utf-8"?>
<formControlPr xmlns="http://schemas.microsoft.com/office/spreadsheetml/2009/9/main" objectType="Scroll" dx="26" fmlaLink="Analysis!$AI$2"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4.xml"/><Relationship Id="rId3" Type="http://schemas.openxmlformats.org/officeDocument/2006/relationships/image" Target="../media/image3.png"/><Relationship Id="rId21" Type="http://schemas.openxmlformats.org/officeDocument/2006/relationships/chart" Target="../charts/chart1.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2.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2.svg"/><Relationship Id="rId28" Type="http://schemas.openxmlformats.org/officeDocument/2006/relationships/chart" Target="../charts/chart5.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1.png"/><Relationship Id="rId27"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9.xml"/><Relationship Id="rId3" Type="http://schemas.openxmlformats.org/officeDocument/2006/relationships/image" Target="../media/image3.png"/><Relationship Id="rId21" Type="http://schemas.openxmlformats.org/officeDocument/2006/relationships/chart" Target="../charts/chart6.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8.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2.svg"/><Relationship Id="rId28" Type="http://schemas.openxmlformats.org/officeDocument/2006/relationships/chart" Target="../charts/chart10.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1.png"/><Relationship Id="rId27" Type="http://schemas.microsoft.com/office/2014/relationships/chartEx" Target="../charts/chartEx2.xml"/></Relationships>
</file>

<file path=xl/drawings/_rels/drawing4.xml.rels><?xml version="1.0" encoding="UTF-8" standalone="yes"?>
<Relationships xmlns="http://schemas.openxmlformats.org/package/2006/relationships"><Relationship Id="rId8" Type="http://schemas.openxmlformats.org/officeDocument/2006/relationships/image" Target="../media/image30.svg"/><Relationship Id="rId13" Type="http://schemas.openxmlformats.org/officeDocument/2006/relationships/image" Target="../media/image35.png"/><Relationship Id="rId18" Type="http://schemas.openxmlformats.org/officeDocument/2006/relationships/image" Target="../media/image40.svg"/><Relationship Id="rId3" Type="http://schemas.openxmlformats.org/officeDocument/2006/relationships/image" Target="../media/image25.png"/><Relationship Id="rId21" Type="http://schemas.openxmlformats.org/officeDocument/2006/relationships/image" Target="../media/image43.png"/><Relationship Id="rId7" Type="http://schemas.openxmlformats.org/officeDocument/2006/relationships/image" Target="../media/image29.png"/><Relationship Id="rId12" Type="http://schemas.openxmlformats.org/officeDocument/2006/relationships/image" Target="../media/image34.svg"/><Relationship Id="rId17" Type="http://schemas.openxmlformats.org/officeDocument/2006/relationships/image" Target="../media/image39.png"/><Relationship Id="rId2" Type="http://schemas.openxmlformats.org/officeDocument/2006/relationships/image" Target="../media/image24.svg"/><Relationship Id="rId16" Type="http://schemas.openxmlformats.org/officeDocument/2006/relationships/image" Target="../media/image38.svg"/><Relationship Id="rId20" Type="http://schemas.openxmlformats.org/officeDocument/2006/relationships/image" Target="../media/image42.svg"/><Relationship Id="rId1" Type="http://schemas.openxmlformats.org/officeDocument/2006/relationships/image" Target="../media/image23.png"/><Relationship Id="rId6" Type="http://schemas.openxmlformats.org/officeDocument/2006/relationships/image" Target="../media/image28.svg"/><Relationship Id="rId11" Type="http://schemas.openxmlformats.org/officeDocument/2006/relationships/image" Target="../media/image33.png"/><Relationship Id="rId24" Type="http://schemas.openxmlformats.org/officeDocument/2006/relationships/image" Target="../media/image46.svg"/><Relationship Id="rId5" Type="http://schemas.openxmlformats.org/officeDocument/2006/relationships/image" Target="../media/image27.png"/><Relationship Id="rId15" Type="http://schemas.openxmlformats.org/officeDocument/2006/relationships/image" Target="../media/image37.png"/><Relationship Id="rId23" Type="http://schemas.openxmlformats.org/officeDocument/2006/relationships/image" Target="../media/image45.png"/><Relationship Id="rId10" Type="http://schemas.openxmlformats.org/officeDocument/2006/relationships/image" Target="../media/image32.svg"/><Relationship Id="rId19" Type="http://schemas.openxmlformats.org/officeDocument/2006/relationships/image" Target="../media/image41.png"/><Relationship Id="rId4" Type="http://schemas.openxmlformats.org/officeDocument/2006/relationships/image" Target="../media/image26.svg"/><Relationship Id="rId9" Type="http://schemas.openxmlformats.org/officeDocument/2006/relationships/image" Target="../media/image31.png"/><Relationship Id="rId14" Type="http://schemas.openxmlformats.org/officeDocument/2006/relationships/image" Target="../media/image36.svg"/><Relationship Id="rId22" Type="http://schemas.openxmlformats.org/officeDocument/2006/relationships/image" Target="../media/image44.svg"/></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6" Type="http://schemas.microsoft.com/office/2014/relationships/chartEx" Target="../charts/chartEx3.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41</xdr:col>
      <xdr:colOff>133047</xdr:colOff>
      <xdr:row>68</xdr:row>
      <xdr:rowOff>96762</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0" y="0"/>
          <a:ext cx="25907697" cy="12638012"/>
        </a:xfrm>
        <a:prstGeom prst="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2</xdr:col>
      <xdr:colOff>172944</xdr:colOff>
      <xdr:row>0</xdr:row>
      <xdr:rowOff>30260</xdr:rowOff>
    </xdr:from>
    <xdr:to>
      <xdr:col>11</xdr:col>
      <xdr:colOff>222491</xdr:colOff>
      <xdr:row>6</xdr:row>
      <xdr:rowOff>15859</xdr:rowOff>
    </xdr:to>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1430244" y="30260"/>
          <a:ext cx="5707397" cy="1109549"/>
        </a:xfrm>
        <a:prstGeom prst="roundRect">
          <a:avLst/>
        </a:prstGeom>
        <a:no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181428</xdr:colOff>
      <xdr:row>1</xdr:row>
      <xdr:rowOff>22745</xdr:rowOff>
    </xdr:from>
    <xdr:to>
      <xdr:col>28</xdr:col>
      <xdr:colOff>285749</xdr:colOff>
      <xdr:row>7</xdr:row>
      <xdr:rowOff>12094</xdr:rowOff>
    </xdr:to>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7725228" y="206895"/>
          <a:ext cx="10162721" cy="1113299"/>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272955</xdr:colOff>
      <xdr:row>6</xdr:row>
      <xdr:rowOff>170597</xdr:rowOff>
    </xdr:from>
    <xdr:to>
      <xdr:col>3</xdr:col>
      <xdr:colOff>523254</xdr:colOff>
      <xdr:row>14</xdr:row>
      <xdr:rowOff>90985</xdr:rowOff>
    </xdr:to>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272955" y="1294547"/>
          <a:ext cx="2136249" cy="1393588"/>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272955</xdr:colOff>
      <xdr:row>7</xdr:row>
      <xdr:rowOff>68238</xdr:rowOff>
    </xdr:from>
    <xdr:to>
      <xdr:col>10</xdr:col>
      <xdr:colOff>90985</xdr:colOff>
      <xdr:row>14</xdr:row>
      <xdr:rowOff>11372</xdr:rowOff>
    </xdr:to>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2787555" y="1376338"/>
          <a:ext cx="3589930" cy="1232184"/>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338666</xdr:colOff>
      <xdr:row>7</xdr:row>
      <xdr:rowOff>125635</xdr:rowOff>
    </xdr:from>
    <xdr:to>
      <xdr:col>16</xdr:col>
      <xdr:colOff>314476</xdr:colOff>
      <xdr:row>14</xdr:row>
      <xdr:rowOff>48381</xdr:rowOff>
    </xdr:to>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6625166" y="1433735"/>
          <a:ext cx="3747710" cy="1211796"/>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459619</xdr:colOff>
      <xdr:row>7</xdr:row>
      <xdr:rowOff>86912</xdr:rowOff>
    </xdr:from>
    <xdr:to>
      <xdr:col>21</xdr:col>
      <xdr:colOff>483809</xdr:colOff>
      <xdr:row>14</xdr:row>
      <xdr:rowOff>12095</xdr:rowOff>
    </xdr:to>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10518019" y="1395012"/>
          <a:ext cx="3167440" cy="1214233"/>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95250</xdr:colOff>
      <xdr:row>16</xdr:row>
      <xdr:rowOff>79609</xdr:rowOff>
    </xdr:from>
    <xdr:to>
      <xdr:col>3</xdr:col>
      <xdr:colOff>523164</xdr:colOff>
      <xdr:row>41</xdr:row>
      <xdr:rowOff>111124</xdr:rowOff>
    </xdr:to>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95250" y="3045059"/>
          <a:ext cx="2313864" cy="4635265"/>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113346</xdr:colOff>
      <xdr:row>15</xdr:row>
      <xdr:rowOff>36287</xdr:rowOff>
    </xdr:from>
    <xdr:to>
      <xdr:col>13</xdr:col>
      <xdr:colOff>435428</xdr:colOff>
      <xdr:row>38</xdr:row>
      <xdr:rowOff>12096</xdr:rowOff>
    </xdr:to>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2627946" y="2817587"/>
          <a:ext cx="5979932" cy="4211259"/>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72571</xdr:colOff>
      <xdr:row>15</xdr:row>
      <xdr:rowOff>24190</xdr:rowOff>
    </xdr:from>
    <xdr:to>
      <xdr:col>22</xdr:col>
      <xdr:colOff>48381</xdr:colOff>
      <xdr:row>37</xdr:row>
      <xdr:rowOff>133047</xdr:rowOff>
    </xdr:to>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8873671" y="2805490"/>
          <a:ext cx="5005010" cy="4160157"/>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22</xdr:col>
      <xdr:colOff>420770</xdr:colOff>
      <xdr:row>8</xdr:row>
      <xdr:rowOff>0</xdr:rowOff>
    </xdr:from>
    <xdr:to>
      <xdr:col>28</xdr:col>
      <xdr:colOff>205618</xdr:colOff>
      <xdr:row>38</xdr:row>
      <xdr:rowOff>120952</xdr:rowOff>
    </xdr:to>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14251070" y="1492250"/>
          <a:ext cx="3556748" cy="5645452"/>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386246</xdr:colOff>
      <xdr:row>40</xdr:row>
      <xdr:rowOff>133212</xdr:rowOff>
    </xdr:from>
    <xdr:to>
      <xdr:col>19</xdr:col>
      <xdr:colOff>229810</xdr:colOff>
      <xdr:row>67</xdr:row>
      <xdr:rowOff>133048</xdr:rowOff>
    </xdr:to>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2900846" y="7518262"/>
          <a:ext cx="9273314" cy="4971886"/>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171071</xdr:colOff>
      <xdr:row>48</xdr:row>
      <xdr:rowOff>139719</xdr:rowOff>
    </xdr:from>
    <xdr:to>
      <xdr:col>3</xdr:col>
      <xdr:colOff>364413</xdr:colOff>
      <xdr:row>59</xdr:row>
      <xdr:rowOff>36487</xdr:rowOff>
    </xdr:to>
    <xdr:sp macro="" textlink="">
      <xdr:nvSpPr>
        <xdr:cNvPr id="14" name="Flowchart: Terminator 13">
          <a:extLst>
            <a:ext uri="{FF2B5EF4-FFF2-40B4-BE49-F238E27FC236}">
              <a16:creationId xmlns:a16="http://schemas.microsoft.com/office/drawing/2014/main" id="{00000000-0008-0000-0000-00000E000000}"/>
            </a:ext>
          </a:extLst>
        </xdr:cNvPr>
        <xdr:cNvSpPr/>
      </xdr:nvSpPr>
      <xdr:spPr>
        <a:xfrm>
          <a:off x="171071" y="8997969"/>
          <a:ext cx="2079292" cy="1922418"/>
        </a:xfrm>
        <a:prstGeom prst="flowChartTermina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532190</xdr:colOff>
      <xdr:row>40</xdr:row>
      <xdr:rowOff>84667</xdr:rowOff>
    </xdr:from>
    <xdr:to>
      <xdr:col>30</xdr:col>
      <xdr:colOff>580571</xdr:colOff>
      <xdr:row>67</xdr:row>
      <xdr:rowOff>36286</xdr:rowOff>
    </xdr:to>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13105190" y="7469717"/>
          <a:ext cx="6334881" cy="4923669"/>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29</xdr:col>
      <xdr:colOff>144517</xdr:colOff>
      <xdr:row>3</xdr:row>
      <xdr:rowOff>76298</xdr:rowOff>
    </xdr:from>
    <xdr:to>
      <xdr:col>33</xdr:col>
      <xdr:colOff>328448</xdr:colOff>
      <xdr:row>26</xdr:row>
      <xdr:rowOff>0</xdr:rowOff>
    </xdr:to>
    <xdr:sp macro="" textlink="">
      <xdr:nvSpPr>
        <xdr:cNvPr id="16" name="Flowchart: Off-page Connector 15">
          <a:extLst>
            <a:ext uri="{FF2B5EF4-FFF2-40B4-BE49-F238E27FC236}">
              <a16:creationId xmlns:a16="http://schemas.microsoft.com/office/drawing/2014/main" id="{00000000-0008-0000-0000-000010000000}"/>
            </a:ext>
          </a:extLst>
        </xdr:cNvPr>
        <xdr:cNvSpPr/>
      </xdr:nvSpPr>
      <xdr:spPr>
        <a:xfrm>
          <a:off x="18375367" y="647798"/>
          <a:ext cx="2698531" cy="4159152"/>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35</xdr:col>
      <xdr:colOff>197067</xdr:colOff>
      <xdr:row>3</xdr:row>
      <xdr:rowOff>37363</xdr:rowOff>
    </xdr:from>
    <xdr:to>
      <xdr:col>39</xdr:col>
      <xdr:colOff>341585</xdr:colOff>
      <xdr:row>25</xdr:row>
      <xdr:rowOff>91965</xdr:rowOff>
    </xdr:to>
    <xdr:sp macro="" textlink="">
      <xdr:nvSpPr>
        <xdr:cNvPr id="17" name="Flowchart: Off-page Connector 16">
          <a:extLst>
            <a:ext uri="{FF2B5EF4-FFF2-40B4-BE49-F238E27FC236}">
              <a16:creationId xmlns:a16="http://schemas.microsoft.com/office/drawing/2014/main" id="{00000000-0008-0000-0000-000011000000}"/>
            </a:ext>
          </a:extLst>
        </xdr:cNvPr>
        <xdr:cNvSpPr/>
      </xdr:nvSpPr>
      <xdr:spPr>
        <a:xfrm>
          <a:off x="22199817" y="608863"/>
          <a:ext cx="2659118" cy="4105902"/>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28</xdr:col>
      <xdr:colOff>472966</xdr:colOff>
      <xdr:row>1</xdr:row>
      <xdr:rowOff>159634</xdr:rowOff>
    </xdr:from>
    <xdr:to>
      <xdr:col>34</xdr:col>
      <xdr:colOff>0</xdr:colOff>
      <xdr:row>4</xdr:row>
      <xdr:rowOff>91965</xdr:rowOff>
    </xdr:to>
    <xdr:sp macro="" textlink="">
      <xdr:nvSpPr>
        <xdr:cNvPr id="18" name="Trapezoid 17">
          <a:extLst>
            <a:ext uri="{FF2B5EF4-FFF2-40B4-BE49-F238E27FC236}">
              <a16:creationId xmlns:a16="http://schemas.microsoft.com/office/drawing/2014/main" id="{00000000-0008-0000-0000-000012000000}"/>
            </a:ext>
          </a:extLst>
        </xdr:cNvPr>
        <xdr:cNvSpPr/>
      </xdr:nvSpPr>
      <xdr:spPr>
        <a:xfrm>
          <a:off x="18075166" y="343784"/>
          <a:ext cx="3298934" cy="503831"/>
        </a:xfrm>
        <a:prstGeom prst="trapezoid">
          <a:avLst>
            <a:gd name="adj" fmla="val 98899"/>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34</xdr:col>
      <xdr:colOff>486104</xdr:colOff>
      <xdr:row>2</xdr:row>
      <xdr:rowOff>3027</xdr:rowOff>
    </xdr:from>
    <xdr:to>
      <xdr:col>40</xdr:col>
      <xdr:colOff>13139</xdr:colOff>
      <xdr:row>4</xdr:row>
      <xdr:rowOff>65690</xdr:rowOff>
    </xdr:to>
    <xdr:sp macro="" textlink="">
      <xdr:nvSpPr>
        <xdr:cNvPr id="19" name="Trapezoid 18">
          <a:extLst>
            <a:ext uri="{FF2B5EF4-FFF2-40B4-BE49-F238E27FC236}">
              <a16:creationId xmlns:a16="http://schemas.microsoft.com/office/drawing/2014/main" id="{00000000-0008-0000-0000-000013000000}"/>
            </a:ext>
          </a:extLst>
        </xdr:cNvPr>
        <xdr:cNvSpPr/>
      </xdr:nvSpPr>
      <xdr:spPr>
        <a:xfrm>
          <a:off x="21860204" y="371327"/>
          <a:ext cx="3298935" cy="450013"/>
        </a:xfrm>
        <a:prstGeom prst="trapezoid">
          <a:avLst>
            <a:gd name="adj" fmla="val 98899"/>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31</xdr:col>
      <xdr:colOff>435429</xdr:colOff>
      <xdr:row>29</xdr:row>
      <xdr:rowOff>12095</xdr:rowOff>
    </xdr:from>
    <xdr:to>
      <xdr:col>39</xdr:col>
      <xdr:colOff>604761</xdr:colOff>
      <xdr:row>67</xdr:row>
      <xdr:rowOff>12095</xdr:rowOff>
    </xdr:to>
    <xdr:sp macro="" textlink="">
      <xdr:nvSpPr>
        <xdr:cNvPr id="20" name="Rectangle: Rounded Corners 19">
          <a:extLst>
            <a:ext uri="{FF2B5EF4-FFF2-40B4-BE49-F238E27FC236}">
              <a16:creationId xmlns:a16="http://schemas.microsoft.com/office/drawing/2014/main" id="{00000000-0008-0000-0000-000014000000}"/>
            </a:ext>
          </a:extLst>
        </xdr:cNvPr>
        <xdr:cNvSpPr/>
      </xdr:nvSpPr>
      <xdr:spPr>
        <a:xfrm>
          <a:off x="19923579" y="5371495"/>
          <a:ext cx="5198532" cy="6997700"/>
        </a:xfrm>
        <a:prstGeom prst="roundRect">
          <a:avLst/>
        </a:prstGeom>
        <a:solidFill>
          <a:schemeClr val="accent6">
            <a:lumMod val="90000"/>
            <a:lumOff val="10000"/>
          </a:schemeClr>
        </a:soli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29</xdr:col>
      <xdr:colOff>394138</xdr:colOff>
      <xdr:row>5</xdr:row>
      <xdr:rowOff>0</xdr:rowOff>
    </xdr:from>
    <xdr:to>
      <xdr:col>33</xdr:col>
      <xdr:colOff>78828</xdr:colOff>
      <xdr:row>25</xdr:row>
      <xdr:rowOff>13137</xdr:rowOff>
    </xdr:to>
    <xdr:sp macro="" textlink="">
      <xdr:nvSpPr>
        <xdr:cNvPr id="21" name="Flowchart: Off-page Connector 20">
          <a:extLst>
            <a:ext uri="{FF2B5EF4-FFF2-40B4-BE49-F238E27FC236}">
              <a16:creationId xmlns:a16="http://schemas.microsoft.com/office/drawing/2014/main" id="{00000000-0008-0000-0000-000015000000}"/>
            </a:ext>
          </a:extLst>
        </xdr:cNvPr>
        <xdr:cNvSpPr/>
      </xdr:nvSpPr>
      <xdr:spPr>
        <a:xfrm>
          <a:off x="18624988" y="939800"/>
          <a:ext cx="2199290" cy="3696137"/>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35</xdr:col>
      <xdr:colOff>486103</xdr:colOff>
      <xdr:row>4</xdr:row>
      <xdr:rowOff>170792</xdr:rowOff>
    </xdr:from>
    <xdr:to>
      <xdr:col>38</xdr:col>
      <xdr:colOff>591207</xdr:colOff>
      <xdr:row>24</xdr:row>
      <xdr:rowOff>91965</xdr:rowOff>
    </xdr:to>
    <xdr:sp macro="" textlink="">
      <xdr:nvSpPr>
        <xdr:cNvPr id="22" name="Flowchart: Off-page Connector 21">
          <a:extLst>
            <a:ext uri="{FF2B5EF4-FFF2-40B4-BE49-F238E27FC236}">
              <a16:creationId xmlns:a16="http://schemas.microsoft.com/office/drawing/2014/main" id="{00000000-0008-0000-0000-000016000000}"/>
            </a:ext>
          </a:extLst>
        </xdr:cNvPr>
        <xdr:cNvSpPr/>
      </xdr:nvSpPr>
      <xdr:spPr>
        <a:xfrm>
          <a:off x="22488853" y="926442"/>
          <a:ext cx="1991054" cy="3604173"/>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376011</xdr:colOff>
      <xdr:row>19</xdr:row>
      <xdr:rowOff>26330</xdr:rowOff>
    </xdr:from>
    <xdr:to>
      <xdr:col>13</xdr:col>
      <xdr:colOff>14432</xdr:colOff>
      <xdr:row>19</xdr:row>
      <xdr:rowOff>28864</xdr:rowOff>
    </xdr:to>
    <xdr:cxnSp macro="">
      <xdr:nvCxnSpPr>
        <xdr:cNvPr id="23" name="Straight Connector 22">
          <a:extLst>
            <a:ext uri="{FF2B5EF4-FFF2-40B4-BE49-F238E27FC236}">
              <a16:creationId xmlns:a16="http://schemas.microsoft.com/office/drawing/2014/main" id="{00000000-0008-0000-0000-000017000000}"/>
            </a:ext>
          </a:extLst>
        </xdr:cNvPr>
        <xdr:cNvCxnSpPr/>
      </xdr:nvCxnSpPr>
      <xdr:spPr>
        <a:xfrm>
          <a:off x="2890611" y="3544230"/>
          <a:ext cx="5296271" cy="253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418523</xdr:colOff>
      <xdr:row>17</xdr:row>
      <xdr:rowOff>173181</xdr:rowOff>
    </xdr:from>
    <xdr:to>
      <xdr:col>21</xdr:col>
      <xdr:colOff>490682</xdr:colOff>
      <xdr:row>18</xdr:row>
      <xdr:rowOff>14432</xdr:rowOff>
    </xdr:to>
    <xdr:cxnSp macro="">
      <xdr:nvCxnSpPr>
        <xdr:cNvPr id="24" name="Straight Connector 23">
          <a:extLst>
            <a:ext uri="{FF2B5EF4-FFF2-40B4-BE49-F238E27FC236}">
              <a16:creationId xmlns:a16="http://schemas.microsoft.com/office/drawing/2014/main" id="{00000000-0008-0000-0000-000018000000}"/>
            </a:ext>
          </a:extLst>
        </xdr:cNvPr>
        <xdr:cNvCxnSpPr/>
      </xdr:nvCxnSpPr>
      <xdr:spPr>
        <a:xfrm flipV="1">
          <a:off x="9219623" y="3322781"/>
          <a:ext cx="4472709" cy="2540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162442</xdr:colOff>
      <xdr:row>11</xdr:row>
      <xdr:rowOff>59070</xdr:rowOff>
    </xdr:from>
    <xdr:to>
      <xdr:col>27</xdr:col>
      <xdr:colOff>398721</xdr:colOff>
      <xdr:row>11</xdr:row>
      <xdr:rowOff>103372</xdr:rowOff>
    </xdr:to>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a:off x="14621392" y="2103770"/>
          <a:ext cx="2750879" cy="4430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77470</xdr:colOff>
      <xdr:row>44</xdr:row>
      <xdr:rowOff>103372</xdr:rowOff>
    </xdr:from>
    <xdr:to>
      <xdr:col>18</xdr:col>
      <xdr:colOff>310116</xdr:colOff>
      <xdr:row>45</xdr:row>
      <xdr:rowOff>4096</xdr:rowOff>
    </xdr:to>
    <xdr:cxnSp macro="">
      <xdr:nvCxnSpPr>
        <xdr:cNvPr id="26" name="Straight Connector 25">
          <a:extLst>
            <a:ext uri="{FF2B5EF4-FFF2-40B4-BE49-F238E27FC236}">
              <a16:creationId xmlns:a16="http://schemas.microsoft.com/office/drawing/2014/main" id="{00000000-0008-0000-0000-00001A000000}"/>
            </a:ext>
          </a:extLst>
        </xdr:cNvPr>
        <xdr:cNvCxnSpPr/>
      </xdr:nvCxnSpPr>
      <xdr:spPr>
        <a:xfrm flipV="1">
          <a:off x="3849370" y="8225022"/>
          <a:ext cx="7776446" cy="8487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475651</xdr:colOff>
      <xdr:row>44</xdr:row>
      <xdr:rowOff>112936</xdr:rowOff>
    </xdr:from>
    <xdr:to>
      <xdr:col>30</xdr:col>
      <xdr:colOff>354699</xdr:colOff>
      <xdr:row>44</xdr:row>
      <xdr:rowOff>132907</xdr:rowOff>
    </xdr:to>
    <xdr:cxnSp macro="">
      <xdr:nvCxnSpPr>
        <xdr:cNvPr id="27" name="Straight Connector 26">
          <a:extLst>
            <a:ext uri="{FF2B5EF4-FFF2-40B4-BE49-F238E27FC236}">
              <a16:creationId xmlns:a16="http://schemas.microsoft.com/office/drawing/2014/main" id="{00000000-0008-0000-0000-00001B000000}"/>
            </a:ext>
          </a:extLst>
        </xdr:cNvPr>
        <xdr:cNvCxnSpPr/>
      </xdr:nvCxnSpPr>
      <xdr:spPr>
        <a:xfrm>
          <a:off x="13677301" y="8234586"/>
          <a:ext cx="5536898" cy="1997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355524</xdr:colOff>
      <xdr:row>34</xdr:row>
      <xdr:rowOff>14768</xdr:rowOff>
    </xdr:from>
    <xdr:to>
      <xdr:col>39</xdr:col>
      <xdr:colOff>295349</xdr:colOff>
      <xdr:row>34</xdr:row>
      <xdr:rowOff>63130</xdr:rowOff>
    </xdr:to>
    <xdr:cxnSp macro="">
      <xdr:nvCxnSpPr>
        <xdr:cNvPr id="28" name="Straight Connector 27">
          <a:extLst>
            <a:ext uri="{FF2B5EF4-FFF2-40B4-BE49-F238E27FC236}">
              <a16:creationId xmlns:a16="http://schemas.microsoft.com/office/drawing/2014/main" id="{00000000-0008-0000-0000-00001C000000}"/>
            </a:ext>
          </a:extLst>
        </xdr:cNvPr>
        <xdr:cNvCxnSpPr/>
      </xdr:nvCxnSpPr>
      <xdr:spPr>
        <a:xfrm flipV="1">
          <a:off x="20472324" y="6294918"/>
          <a:ext cx="4340375" cy="483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67930</xdr:colOff>
      <xdr:row>40</xdr:row>
      <xdr:rowOff>173118</xdr:rowOff>
    </xdr:from>
    <xdr:to>
      <xdr:col>7</xdr:col>
      <xdr:colOff>168298</xdr:colOff>
      <xdr:row>44</xdr:row>
      <xdr:rowOff>48570</xdr:rowOff>
    </xdr:to>
    <xdr:pic>
      <xdr:nvPicPr>
        <xdr:cNvPr id="29" name="Graphic 28" descr="Daily calendar with solid fill">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839830" y="7558168"/>
          <a:ext cx="729018" cy="612052"/>
        </a:xfrm>
        <a:prstGeom prst="rect">
          <a:avLst/>
        </a:prstGeom>
      </xdr:spPr>
    </xdr:pic>
    <xdr:clientData/>
  </xdr:twoCellAnchor>
  <xdr:twoCellAnchor>
    <xdr:from>
      <xdr:col>30</xdr:col>
      <xdr:colOff>302172</xdr:colOff>
      <xdr:row>18</xdr:row>
      <xdr:rowOff>44804</xdr:rowOff>
    </xdr:from>
    <xdr:to>
      <xdr:col>32</xdr:col>
      <xdr:colOff>131380</xdr:colOff>
      <xdr:row>23</xdr:row>
      <xdr:rowOff>57006</xdr:rowOff>
    </xdr:to>
    <xdr:pic>
      <xdr:nvPicPr>
        <xdr:cNvPr id="30" name="Graphic 29" descr="Trophy with solid fill">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161672" y="3378554"/>
          <a:ext cx="1086508" cy="932952"/>
        </a:xfrm>
        <a:prstGeom prst="rect">
          <a:avLst/>
        </a:prstGeom>
      </xdr:spPr>
    </xdr:pic>
    <xdr:clientData/>
  </xdr:twoCellAnchor>
  <xdr:twoCellAnchor>
    <xdr:from>
      <xdr:col>36</xdr:col>
      <xdr:colOff>381001</xdr:colOff>
      <xdr:row>16</xdr:row>
      <xdr:rowOff>157656</xdr:rowOff>
    </xdr:from>
    <xdr:to>
      <xdr:col>38</xdr:col>
      <xdr:colOff>210207</xdr:colOff>
      <xdr:row>22</xdr:row>
      <xdr:rowOff>83698</xdr:rowOff>
    </xdr:to>
    <xdr:pic>
      <xdr:nvPicPr>
        <xdr:cNvPr id="31" name="Graphic 30" descr="Ribbon with solid fill">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012401" y="3123106"/>
          <a:ext cx="1086506" cy="1030942"/>
        </a:xfrm>
        <a:prstGeom prst="rect">
          <a:avLst/>
        </a:prstGeom>
      </xdr:spPr>
    </xdr:pic>
    <xdr:clientData/>
  </xdr:twoCellAnchor>
  <xdr:twoCellAnchor>
    <xdr:from>
      <xdr:col>8</xdr:col>
      <xdr:colOff>250209</xdr:colOff>
      <xdr:row>7</xdr:row>
      <xdr:rowOff>180112</xdr:rowOff>
    </xdr:from>
    <xdr:to>
      <xdr:col>9</xdr:col>
      <xdr:colOff>443553</xdr:colOff>
      <xdr:row>12</xdr:row>
      <xdr:rowOff>136476</xdr:rowOff>
    </xdr:to>
    <xdr:pic>
      <xdr:nvPicPr>
        <xdr:cNvPr id="32" name="Graphic 31" descr="Money with solid fill">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279409" y="1488212"/>
          <a:ext cx="821994" cy="877114"/>
        </a:xfrm>
        <a:prstGeom prst="rect">
          <a:avLst/>
        </a:prstGeom>
      </xdr:spPr>
    </xdr:pic>
    <xdr:clientData/>
  </xdr:twoCellAnchor>
  <xdr:twoCellAnchor>
    <xdr:from>
      <xdr:col>14</xdr:col>
      <xdr:colOff>461818</xdr:colOff>
      <xdr:row>8</xdr:row>
      <xdr:rowOff>162677</xdr:rowOff>
    </xdr:from>
    <xdr:to>
      <xdr:col>16</xdr:col>
      <xdr:colOff>64825</xdr:colOff>
      <xdr:row>13</xdr:row>
      <xdr:rowOff>34558</xdr:rowOff>
    </xdr:to>
    <xdr:pic>
      <xdr:nvPicPr>
        <xdr:cNvPr id="33" name="Graphic 32" descr="Bar graph with upward trend with solid fill">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262918" y="1654927"/>
          <a:ext cx="860307" cy="792631"/>
        </a:xfrm>
        <a:prstGeom prst="rect">
          <a:avLst/>
        </a:prstGeom>
      </xdr:spPr>
    </xdr:pic>
    <xdr:clientData/>
  </xdr:twoCellAnchor>
  <xdr:twoCellAnchor>
    <xdr:from>
      <xdr:col>0</xdr:col>
      <xdr:colOff>316544</xdr:colOff>
      <xdr:row>0</xdr:row>
      <xdr:rowOff>104044</xdr:rowOff>
    </xdr:from>
    <xdr:to>
      <xdr:col>1</xdr:col>
      <xdr:colOff>482627</xdr:colOff>
      <xdr:row>6</xdr:row>
      <xdr:rowOff>11228</xdr:rowOff>
    </xdr:to>
    <xdr:pic>
      <xdr:nvPicPr>
        <xdr:cNvPr id="34" name="Graphic 33" descr="Presentation with bar chart with solid fill">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16544" y="104044"/>
          <a:ext cx="844378" cy="1047298"/>
        </a:xfrm>
        <a:prstGeom prst="rect">
          <a:avLst/>
        </a:prstGeom>
      </xdr:spPr>
    </xdr:pic>
    <xdr:clientData/>
  </xdr:twoCellAnchor>
  <xdr:twoCellAnchor>
    <xdr:from>
      <xdr:col>22</xdr:col>
      <xdr:colOff>136490</xdr:colOff>
      <xdr:row>41</xdr:row>
      <xdr:rowOff>28611</xdr:rowOff>
    </xdr:from>
    <xdr:to>
      <xdr:col>23</xdr:col>
      <xdr:colOff>48381</xdr:colOff>
      <xdr:row>44</xdr:row>
      <xdr:rowOff>110683</xdr:rowOff>
    </xdr:to>
    <xdr:pic>
      <xdr:nvPicPr>
        <xdr:cNvPr id="35" name="Graphic 34" descr="Coins with solid fill">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3966790" y="7597811"/>
          <a:ext cx="540541" cy="634522"/>
        </a:xfrm>
        <a:prstGeom prst="rect">
          <a:avLst/>
        </a:prstGeom>
      </xdr:spPr>
    </xdr:pic>
    <xdr:clientData/>
  </xdr:twoCellAnchor>
  <xdr:twoCellAnchor>
    <xdr:from>
      <xdr:col>19</xdr:col>
      <xdr:colOff>478465</xdr:colOff>
      <xdr:row>8</xdr:row>
      <xdr:rowOff>90352</xdr:rowOff>
    </xdr:from>
    <xdr:to>
      <xdr:col>21</xdr:col>
      <xdr:colOff>222034</xdr:colOff>
      <xdr:row>13</xdr:row>
      <xdr:rowOff>88604</xdr:rowOff>
    </xdr:to>
    <xdr:pic>
      <xdr:nvPicPr>
        <xdr:cNvPr id="36" name="Graphic 35" descr="Piggy Bank with solid fill">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2422815" y="1582602"/>
          <a:ext cx="1000869" cy="919002"/>
        </a:xfrm>
        <a:prstGeom prst="rect">
          <a:avLst/>
        </a:prstGeom>
      </xdr:spPr>
    </xdr:pic>
    <xdr:clientData/>
  </xdr:twoCellAnchor>
  <xdr:twoCellAnchor>
    <xdr:from>
      <xdr:col>4</xdr:col>
      <xdr:colOff>375226</xdr:colOff>
      <xdr:row>15</xdr:row>
      <xdr:rowOff>112056</xdr:rowOff>
    </xdr:from>
    <xdr:to>
      <xdr:col>5</xdr:col>
      <xdr:colOff>418521</xdr:colOff>
      <xdr:row>18</xdr:row>
      <xdr:rowOff>107271</xdr:rowOff>
    </xdr:to>
    <xdr:pic>
      <xdr:nvPicPr>
        <xdr:cNvPr id="37" name="Graphic 36" descr="Daily calendar with solid fill">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89826" y="2893356"/>
          <a:ext cx="671945" cy="547665"/>
        </a:xfrm>
        <a:prstGeom prst="rect">
          <a:avLst/>
        </a:prstGeom>
      </xdr:spPr>
    </xdr:pic>
    <xdr:clientData/>
  </xdr:twoCellAnchor>
  <xdr:twoCellAnchor>
    <xdr:from>
      <xdr:col>15</xdr:col>
      <xdr:colOff>3888</xdr:colOff>
      <xdr:row>14</xdr:row>
      <xdr:rowOff>131124</xdr:rowOff>
    </xdr:from>
    <xdr:to>
      <xdr:col>16</xdr:col>
      <xdr:colOff>14432</xdr:colOff>
      <xdr:row>17</xdr:row>
      <xdr:rowOff>179173</xdr:rowOff>
    </xdr:to>
    <xdr:pic>
      <xdr:nvPicPr>
        <xdr:cNvPr id="38" name="Graphic 37" descr="Arrow circle with solid fill">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433638" y="2728274"/>
          <a:ext cx="639194" cy="600499"/>
        </a:xfrm>
        <a:prstGeom prst="rect">
          <a:avLst/>
        </a:prstGeom>
      </xdr:spPr>
    </xdr:pic>
    <xdr:clientData/>
  </xdr:twoCellAnchor>
  <xdr:twoCellAnchor>
    <xdr:from>
      <xdr:col>32</xdr:col>
      <xdr:colOff>203314</xdr:colOff>
      <xdr:row>29</xdr:row>
      <xdr:rowOff>138376</xdr:rowOff>
    </xdr:from>
    <xdr:to>
      <xdr:col>33</xdr:col>
      <xdr:colOff>387046</xdr:colOff>
      <xdr:row>33</xdr:row>
      <xdr:rowOff>36285</xdr:rowOff>
    </xdr:to>
    <xdr:pic>
      <xdr:nvPicPr>
        <xdr:cNvPr id="39" name="Graphic 38" descr="Mountains with solid fill">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flipH="1">
          <a:off x="20320114" y="5497776"/>
          <a:ext cx="812382" cy="634509"/>
        </a:xfrm>
        <a:prstGeom prst="rect">
          <a:avLst/>
        </a:prstGeom>
      </xdr:spPr>
    </xdr:pic>
    <xdr:clientData/>
  </xdr:twoCellAnchor>
  <xdr:twoCellAnchor>
    <xdr:from>
      <xdr:col>24</xdr:col>
      <xdr:colOff>116412</xdr:colOff>
      <xdr:row>8</xdr:row>
      <xdr:rowOff>101189</xdr:rowOff>
    </xdr:from>
    <xdr:to>
      <xdr:col>26</xdr:col>
      <xdr:colOff>178746</xdr:colOff>
      <xdr:row>10</xdr:row>
      <xdr:rowOff>42536</xdr:rowOff>
    </xdr:to>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15204012" y="1593439"/>
          <a:ext cx="1319634" cy="3096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twoCellAnchor>
  <xdr:twoCellAnchor>
    <xdr:from>
      <xdr:col>24</xdr:col>
      <xdr:colOff>391395</xdr:colOff>
      <xdr:row>12</xdr:row>
      <xdr:rowOff>59086</xdr:rowOff>
    </xdr:from>
    <xdr:to>
      <xdr:col>26</xdr:col>
      <xdr:colOff>453729</xdr:colOff>
      <xdr:row>14</xdr:row>
      <xdr:rowOff>434</xdr:rowOff>
    </xdr:to>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15478995" y="2287936"/>
          <a:ext cx="1319634" cy="3096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twoCellAnchor>
  <xdr:twoCellAnchor>
    <xdr:from>
      <xdr:col>17</xdr:col>
      <xdr:colOff>278189</xdr:colOff>
      <xdr:row>8</xdr:row>
      <xdr:rowOff>12094</xdr:rowOff>
    </xdr:from>
    <xdr:to>
      <xdr:col>20</xdr:col>
      <xdr:colOff>181427</xdr:colOff>
      <xdr:row>11</xdr:row>
      <xdr:rowOff>120951</xdr:rowOff>
    </xdr:to>
    <xdr:sp macro="" textlink="">
      <xdr:nvSpPr>
        <xdr:cNvPr id="42" name="TextBox 41">
          <a:extLst>
            <a:ext uri="{FF2B5EF4-FFF2-40B4-BE49-F238E27FC236}">
              <a16:creationId xmlns:a16="http://schemas.microsoft.com/office/drawing/2014/main" id="{00000000-0008-0000-0000-00002A000000}"/>
            </a:ext>
          </a:extLst>
        </xdr:cNvPr>
        <xdr:cNvSpPr txBox="1"/>
      </xdr:nvSpPr>
      <xdr:spPr>
        <a:xfrm flipH="1">
          <a:off x="10965239" y="1504344"/>
          <a:ext cx="1789188" cy="661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FFC000"/>
              </a:solidFill>
            </a:rPr>
            <a:t>PROFIT%</a:t>
          </a:r>
        </a:p>
      </xdr:txBody>
    </xdr:sp>
    <xdr:clientData/>
  </xdr:twoCellAnchor>
  <xdr:twoCellAnchor>
    <xdr:from>
      <xdr:col>3</xdr:col>
      <xdr:colOff>423284</xdr:colOff>
      <xdr:row>0</xdr:row>
      <xdr:rowOff>29535</xdr:rowOff>
    </xdr:from>
    <xdr:to>
      <xdr:col>11</xdr:col>
      <xdr:colOff>103371</xdr:colOff>
      <xdr:row>3</xdr:row>
      <xdr:rowOff>143781</xdr:rowOff>
    </xdr:to>
    <xdr:sp macro="" textlink="">
      <xdr:nvSpPr>
        <xdr:cNvPr id="43" name="TextBox 42">
          <a:extLst>
            <a:ext uri="{FF2B5EF4-FFF2-40B4-BE49-F238E27FC236}">
              <a16:creationId xmlns:a16="http://schemas.microsoft.com/office/drawing/2014/main" id="{00000000-0008-0000-0000-00002B000000}"/>
            </a:ext>
          </a:extLst>
        </xdr:cNvPr>
        <xdr:cNvSpPr txBox="1"/>
      </xdr:nvSpPr>
      <xdr:spPr>
        <a:xfrm flipH="1">
          <a:off x="2309234" y="29535"/>
          <a:ext cx="4709287" cy="685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bg1"/>
              </a:solidFill>
            </a:rPr>
            <a:t>SALES</a:t>
          </a:r>
          <a:r>
            <a:rPr lang="en-IN" sz="4000" b="1" baseline="0">
              <a:solidFill>
                <a:schemeClr val="bg1"/>
              </a:solidFill>
            </a:rPr>
            <a:t> DASHBOARD</a:t>
          </a:r>
          <a:endParaRPr lang="en-IN" sz="4000" b="1">
            <a:solidFill>
              <a:schemeClr val="bg1"/>
            </a:solidFill>
          </a:endParaRPr>
        </a:p>
      </xdr:txBody>
    </xdr:sp>
    <xdr:clientData/>
  </xdr:twoCellAnchor>
  <xdr:twoCellAnchor>
    <xdr:from>
      <xdr:col>5</xdr:col>
      <xdr:colOff>435426</xdr:colOff>
      <xdr:row>15</xdr:row>
      <xdr:rowOff>144319</xdr:rowOff>
    </xdr:from>
    <xdr:to>
      <xdr:col>9</xdr:col>
      <xdr:colOff>562840</xdr:colOff>
      <xdr:row>18</xdr:row>
      <xdr:rowOff>115455</xdr:rowOff>
    </xdr:to>
    <xdr:sp macro="" textlink="">
      <xdr:nvSpPr>
        <xdr:cNvPr id="44" name="TextBox 43">
          <a:extLst>
            <a:ext uri="{FF2B5EF4-FFF2-40B4-BE49-F238E27FC236}">
              <a16:creationId xmlns:a16="http://schemas.microsoft.com/office/drawing/2014/main" id="{00000000-0008-0000-0000-00002C000000}"/>
            </a:ext>
          </a:extLst>
        </xdr:cNvPr>
        <xdr:cNvSpPr txBox="1"/>
      </xdr:nvSpPr>
      <xdr:spPr>
        <a:xfrm flipH="1">
          <a:off x="3578676" y="2925619"/>
          <a:ext cx="2642014" cy="523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rPr>
            <a:t>MONTHLY</a:t>
          </a:r>
        </a:p>
      </xdr:txBody>
    </xdr:sp>
    <xdr:clientData/>
  </xdr:twoCellAnchor>
  <xdr:twoCellAnchor>
    <xdr:from>
      <xdr:col>4</xdr:col>
      <xdr:colOff>107658</xdr:colOff>
      <xdr:row>3</xdr:row>
      <xdr:rowOff>143781</xdr:rowOff>
    </xdr:from>
    <xdr:to>
      <xdr:col>9</xdr:col>
      <xdr:colOff>0</xdr:colOff>
      <xdr:row>6</xdr:row>
      <xdr:rowOff>118138</xdr:rowOff>
    </xdr:to>
    <xdr:sp macro="" textlink="">
      <xdr:nvSpPr>
        <xdr:cNvPr id="45" name="TextBox 44">
          <a:extLst>
            <a:ext uri="{FF2B5EF4-FFF2-40B4-BE49-F238E27FC236}">
              <a16:creationId xmlns:a16="http://schemas.microsoft.com/office/drawing/2014/main" id="{00000000-0008-0000-0000-00002D000000}"/>
            </a:ext>
          </a:extLst>
        </xdr:cNvPr>
        <xdr:cNvSpPr txBox="1"/>
      </xdr:nvSpPr>
      <xdr:spPr>
        <a:xfrm flipH="1">
          <a:off x="2622258" y="715281"/>
          <a:ext cx="3035592" cy="526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FFC000"/>
              </a:solidFill>
            </a:rPr>
            <a:t>Supermarket</a:t>
          </a:r>
          <a:r>
            <a:rPr lang="en-IN" sz="2400" b="1" baseline="0">
              <a:solidFill>
                <a:srgbClr val="FFC000"/>
              </a:solidFill>
            </a:rPr>
            <a:t> Shope</a:t>
          </a:r>
          <a:endParaRPr lang="en-IN" sz="2400" b="1">
            <a:solidFill>
              <a:srgbClr val="FFC000"/>
            </a:solidFill>
          </a:endParaRPr>
        </a:p>
      </xdr:txBody>
    </xdr:sp>
    <xdr:clientData/>
  </xdr:twoCellAnchor>
  <xdr:twoCellAnchor>
    <xdr:from>
      <xdr:col>4</xdr:col>
      <xdr:colOff>591401</xdr:colOff>
      <xdr:row>7</xdr:row>
      <xdr:rowOff>102357</xdr:rowOff>
    </xdr:from>
    <xdr:to>
      <xdr:col>8</xdr:col>
      <xdr:colOff>147847</xdr:colOff>
      <xdr:row>9</xdr:row>
      <xdr:rowOff>159224</xdr:rowOff>
    </xdr:to>
    <xdr:sp macro="" textlink="">
      <xdr:nvSpPr>
        <xdr:cNvPr id="46" name="TextBox 45">
          <a:extLst>
            <a:ext uri="{FF2B5EF4-FFF2-40B4-BE49-F238E27FC236}">
              <a16:creationId xmlns:a16="http://schemas.microsoft.com/office/drawing/2014/main" id="{00000000-0008-0000-0000-00002E000000}"/>
            </a:ext>
          </a:extLst>
        </xdr:cNvPr>
        <xdr:cNvSpPr txBox="1"/>
      </xdr:nvSpPr>
      <xdr:spPr>
        <a:xfrm flipH="1">
          <a:off x="3106001" y="1410457"/>
          <a:ext cx="2071046" cy="425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FFC000"/>
              </a:solidFill>
            </a:rPr>
            <a:t>TOTAL</a:t>
          </a:r>
          <a:r>
            <a:rPr lang="en-IN" sz="2000" b="1" baseline="0">
              <a:solidFill>
                <a:srgbClr val="FFC000"/>
              </a:solidFill>
            </a:rPr>
            <a:t> SALES</a:t>
          </a:r>
          <a:endParaRPr lang="en-IN" sz="2000" b="1">
            <a:solidFill>
              <a:srgbClr val="FFC000"/>
            </a:solidFill>
          </a:endParaRPr>
        </a:p>
      </xdr:txBody>
    </xdr:sp>
    <xdr:clientData/>
  </xdr:twoCellAnchor>
  <xdr:twoCellAnchor>
    <xdr:from>
      <xdr:col>10</xdr:col>
      <xdr:colOff>592667</xdr:colOff>
      <xdr:row>7</xdr:row>
      <xdr:rowOff>169334</xdr:rowOff>
    </xdr:from>
    <xdr:to>
      <xdr:col>14</xdr:col>
      <xdr:colOff>532190</xdr:colOff>
      <xdr:row>10</xdr:row>
      <xdr:rowOff>157238</xdr:rowOff>
    </xdr:to>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6879167" y="1477434"/>
          <a:ext cx="2454123" cy="540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FFC000"/>
              </a:solidFill>
            </a:rPr>
            <a:t>TOTAL</a:t>
          </a:r>
          <a:r>
            <a:rPr lang="en-IN" sz="2000" b="1" baseline="0">
              <a:solidFill>
                <a:srgbClr val="FFC000"/>
              </a:solidFill>
            </a:rPr>
            <a:t> </a:t>
          </a:r>
          <a:r>
            <a:rPr lang="en-IN" sz="2000" b="1">
              <a:solidFill>
                <a:srgbClr val="FFC000"/>
              </a:solidFill>
            </a:rPr>
            <a:t>PROFIT%</a:t>
          </a:r>
        </a:p>
      </xdr:txBody>
    </xdr:sp>
    <xdr:clientData/>
  </xdr:twoCellAnchor>
  <xdr:twoCellAnchor>
    <xdr:from>
      <xdr:col>16</xdr:col>
      <xdr:colOff>523875</xdr:colOff>
      <xdr:row>15</xdr:row>
      <xdr:rowOff>31750</xdr:rowOff>
    </xdr:from>
    <xdr:to>
      <xdr:col>20</xdr:col>
      <xdr:colOff>492125</xdr:colOff>
      <xdr:row>17</xdr:row>
      <xdr:rowOff>158751</xdr:rowOff>
    </xdr:to>
    <xdr:sp macro="" textlink="">
      <xdr:nvSpPr>
        <xdr:cNvPr id="48" name="TextBox 47">
          <a:extLst>
            <a:ext uri="{FF2B5EF4-FFF2-40B4-BE49-F238E27FC236}">
              <a16:creationId xmlns:a16="http://schemas.microsoft.com/office/drawing/2014/main" id="{00000000-0008-0000-0000-000030000000}"/>
            </a:ext>
          </a:extLst>
        </xdr:cNvPr>
        <xdr:cNvSpPr txBox="1"/>
      </xdr:nvSpPr>
      <xdr:spPr>
        <a:xfrm flipH="1">
          <a:off x="10582275" y="2813050"/>
          <a:ext cx="2482850" cy="49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rPr>
            <a:t>PRODUCT</a:t>
          </a:r>
          <a:endParaRPr lang="en-IN" sz="2400" b="1">
            <a:solidFill>
              <a:schemeClr val="bg1"/>
            </a:solidFill>
          </a:endParaRPr>
        </a:p>
      </xdr:txBody>
    </xdr:sp>
    <xdr:clientData/>
  </xdr:twoCellAnchor>
  <xdr:twoCellAnchor>
    <xdr:from>
      <xdr:col>24</xdr:col>
      <xdr:colOff>84667</xdr:colOff>
      <xdr:row>8</xdr:row>
      <xdr:rowOff>60474</xdr:rowOff>
    </xdr:from>
    <xdr:to>
      <xdr:col>26</xdr:col>
      <xdr:colOff>507999</xdr:colOff>
      <xdr:row>10</xdr:row>
      <xdr:rowOff>145143</xdr:rowOff>
    </xdr:to>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15172267" y="1552724"/>
          <a:ext cx="1680632" cy="452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FFC000"/>
              </a:solidFill>
            </a:rPr>
            <a:t>SALES TYPE</a:t>
          </a:r>
        </a:p>
      </xdr:txBody>
    </xdr:sp>
    <xdr:clientData/>
  </xdr:twoCellAnchor>
  <xdr:twoCellAnchor>
    <xdr:from>
      <xdr:col>7</xdr:col>
      <xdr:colOff>523163</xdr:colOff>
      <xdr:row>41</xdr:row>
      <xdr:rowOff>29536</xdr:rowOff>
    </xdr:from>
    <xdr:to>
      <xdr:col>12</xdr:col>
      <xdr:colOff>34117</xdr:colOff>
      <xdr:row>44</xdr:row>
      <xdr:rowOff>73838</xdr:rowOff>
    </xdr:to>
    <xdr:sp macro="" textlink="">
      <xdr:nvSpPr>
        <xdr:cNvPr id="50" name="TextBox 49">
          <a:extLst>
            <a:ext uri="{FF2B5EF4-FFF2-40B4-BE49-F238E27FC236}">
              <a16:creationId xmlns:a16="http://schemas.microsoft.com/office/drawing/2014/main" id="{00000000-0008-0000-0000-000032000000}"/>
            </a:ext>
          </a:extLst>
        </xdr:cNvPr>
        <xdr:cNvSpPr txBox="1"/>
      </xdr:nvSpPr>
      <xdr:spPr>
        <a:xfrm flipH="1">
          <a:off x="4923713" y="7598736"/>
          <a:ext cx="2654204" cy="596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rPr>
            <a:t>DAILY</a:t>
          </a:r>
          <a:endParaRPr lang="en-IN" sz="2000" b="1">
            <a:solidFill>
              <a:schemeClr val="bg1"/>
            </a:solidFill>
          </a:endParaRPr>
        </a:p>
      </xdr:txBody>
    </xdr:sp>
    <xdr:clientData/>
  </xdr:twoCellAnchor>
  <xdr:twoCellAnchor>
    <xdr:from>
      <xdr:col>24</xdr:col>
      <xdr:colOff>423332</xdr:colOff>
      <xdr:row>41</xdr:row>
      <xdr:rowOff>72571</xdr:rowOff>
    </xdr:from>
    <xdr:to>
      <xdr:col>29</xdr:col>
      <xdr:colOff>602511</xdr:colOff>
      <xdr:row>45</xdr:row>
      <xdr:rowOff>60476</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rot="10800000" flipV="1">
          <a:off x="15510932" y="7641771"/>
          <a:ext cx="3322429" cy="724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rPr>
            <a:t>PAYMENT MODE</a:t>
          </a:r>
        </a:p>
      </xdr:txBody>
    </xdr:sp>
    <xdr:clientData/>
  </xdr:twoCellAnchor>
  <xdr:twoCellAnchor>
    <xdr:from>
      <xdr:col>4</xdr:col>
      <xdr:colOff>500993</xdr:colOff>
      <xdr:row>9</xdr:row>
      <xdr:rowOff>164143</xdr:rowOff>
    </xdr:from>
    <xdr:to>
      <xdr:col>8</xdr:col>
      <xdr:colOff>120814</xdr:colOff>
      <xdr:row>13</xdr:row>
      <xdr:rowOff>11373</xdr:rowOff>
    </xdr:to>
    <xdr:sp macro="" textlink="">
      <xdr:nvSpPr>
        <xdr:cNvPr id="52" name="TextBox 51">
          <a:extLst>
            <a:ext uri="{FF2B5EF4-FFF2-40B4-BE49-F238E27FC236}">
              <a16:creationId xmlns:a16="http://schemas.microsoft.com/office/drawing/2014/main" id="{00000000-0008-0000-0000-000034000000}"/>
            </a:ext>
          </a:extLst>
        </xdr:cNvPr>
        <xdr:cNvSpPr txBox="1"/>
      </xdr:nvSpPr>
      <xdr:spPr>
        <a:xfrm flipH="1">
          <a:off x="3015593" y="1840543"/>
          <a:ext cx="2134421" cy="583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 $4,01,266.72 </a:t>
          </a:r>
        </a:p>
      </xdr:txBody>
    </xdr:sp>
    <xdr:clientData/>
  </xdr:twoCellAnchor>
  <xdr:twoCellAnchor>
    <xdr:from>
      <xdr:col>11</xdr:col>
      <xdr:colOff>167605</xdr:colOff>
      <xdr:row>10</xdr:row>
      <xdr:rowOff>156479</xdr:rowOff>
    </xdr:from>
    <xdr:to>
      <xdr:col>14</xdr:col>
      <xdr:colOff>578284</xdr:colOff>
      <xdr:row>14</xdr:row>
      <xdr:rowOff>16970</xdr:rowOff>
    </xdr:to>
    <xdr:sp macro="" textlink="Analysis!F9">
      <xdr:nvSpPr>
        <xdr:cNvPr id="53" name="TextBox 52">
          <a:extLst>
            <a:ext uri="{FF2B5EF4-FFF2-40B4-BE49-F238E27FC236}">
              <a16:creationId xmlns:a16="http://schemas.microsoft.com/office/drawing/2014/main" id="{00000000-0008-0000-0000-000035000000}"/>
            </a:ext>
          </a:extLst>
        </xdr:cNvPr>
        <xdr:cNvSpPr txBox="1"/>
      </xdr:nvSpPr>
      <xdr:spPr>
        <a:xfrm flipH="1">
          <a:off x="7082755" y="2017029"/>
          <a:ext cx="2296629" cy="59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B3C8C4-BFB3-4CF5-8831-C5B4EE5AB536}" type="TxLink">
            <a:rPr lang="en-US" sz="2400" b="1" i="0" u="none" strike="noStrike">
              <a:solidFill>
                <a:schemeClr val="bg1"/>
              </a:solidFill>
              <a:latin typeface="Calibri" panose="020F0502020204030204"/>
              <a:ea typeface="Calibri" panose="020F0502020204030204"/>
              <a:cs typeface="Calibri" panose="020F0502020204030204"/>
            </a:rPr>
            <a:pPr/>
            <a:t> $68,894.72 </a:t>
          </a:fld>
          <a:endParaRPr lang="en-IN" sz="2400" b="1">
            <a:solidFill>
              <a:schemeClr val="bg1"/>
            </a:solidFill>
          </a:endParaRPr>
        </a:p>
      </xdr:txBody>
    </xdr:sp>
    <xdr:clientData/>
  </xdr:twoCellAnchor>
  <xdr:twoCellAnchor>
    <xdr:from>
      <xdr:col>17</xdr:col>
      <xdr:colOff>547806</xdr:colOff>
      <xdr:row>11</xdr:row>
      <xdr:rowOff>25617</xdr:rowOff>
    </xdr:from>
    <xdr:to>
      <xdr:col>20</xdr:col>
      <xdr:colOff>153440</xdr:colOff>
      <xdr:row>13</xdr:row>
      <xdr:rowOff>25042</xdr:rowOff>
    </xdr:to>
    <xdr:sp macro="" textlink="Analysis!F10">
      <xdr:nvSpPr>
        <xdr:cNvPr id="54" name="TextBox 53">
          <a:extLst>
            <a:ext uri="{FF2B5EF4-FFF2-40B4-BE49-F238E27FC236}">
              <a16:creationId xmlns:a16="http://schemas.microsoft.com/office/drawing/2014/main" id="{00000000-0008-0000-0000-000036000000}"/>
            </a:ext>
          </a:extLst>
        </xdr:cNvPr>
        <xdr:cNvSpPr txBox="1"/>
      </xdr:nvSpPr>
      <xdr:spPr>
        <a:xfrm flipH="1">
          <a:off x="11234856" y="2070317"/>
          <a:ext cx="1491584" cy="36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AA7769-34F9-42C1-A69C-D0CA58E1540C}" type="TxLink">
            <a:rPr lang="en-US" sz="2400" b="1" i="0" u="none" strike="noStrike">
              <a:solidFill>
                <a:schemeClr val="bg1"/>
              </a:solidFill>
              <a:latin typeface="Calibri" panose="020F0502020204030204"/>
              <a:ea typeface="Calibri" panose="020F0502020204030204"/>
              <a:cs typeface="Calibri" panose="020F0502020204030204"/>
            </a:rPr>
            <a:pPr/>
            <a:t>21%</a:t>
          </a:fld>
          <a:endParaRPr lang="en-IN" sz="2400" b="1">
            <a:solidFill>
              <a:schemeClr val="bg1"/>
            </a:solidFill>
          </a:endParaRPr>
        </a:p>
      </xdr:txBody>
    </xdr:sp>
    <xdr:clientData/>
  </xdr:twoCellAnchor>
  <xdr:twoCellAnchor>
    <xdr:from>
      <xdr:col>34</xdr:col>
      <xdr:colOff>236887</xdr:colOff>
      <xdr:row>29</xdr:row>
      <xdr:rowOff>177998</xdr:rowOff>
    </xdr:from>
    <xdr:to>
      <xdr:col>37</xdr:col>
      <xdr:colOff>0</xdr:colOff>
      <xdr:row>33</xdr:row>
      <xdr:rowOff>145144</xdr:rowOff>
    </xdr:to>
    <xdr:sp macro="" textlink="">
      <xdr:nvSpPr>
        <xdr:cNvPr id="55" name="TextBox 54">
          <a:extLst>
            <a:ext uri="{FF2B5EF4-FFF2-40B4-BE49-F238E27FC236}">
              <a16:creationId xmlns:a16="http://schemas.microsoft.com/office/drawing/2014/main" id="{00000000-0008-0000-0000-000037000000}"/>
            </a:ext>
          </a:extLst>
        </xdr:cNvPr>
        <xdr:cNvSpPr txBox="1"/>
      </xdr:nvSpPr>
      <xdr:spPr>
        <a:xfrm flipH="1">
          <a:off x="21610987" y="5537398"/>
          <a:ext cx="1649063" cy="703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rPr>
            <a:t>CATAGORY</a:t>
          </a:r>
        </a:p>
      </xdr:txBody>
    </xdr:sp>
    <xdr:clientData/>
  </xdr:twoCellAnchor>
  <xdr:twoCellAnchor>
    <xdr:from>
      <xdr:col>29</xdr:col>
      <xdr:colOff>604345</xdr:colOff>
      <xdr:row>5</xdr:row>
      <xdr:rowOff>91967</xdr:rowOff>
    </xdr:from>
    <xdr:to>
      <xdr:col>32</xdr:col>
      <xdr:colOff>512379</xdr:colOff>
      <xdr:row>8</xdr:row>
      <xdr:rowOff>131380</xdr:rowOff>
    </xdr:to>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18835195" y="1031767"/>
          <a:ext cx="1793984" cy="591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rgbClr val="FFC000"/>
              </a:solidFill>
            </a:rPr>
            <a:t>TOP</a:t>
          </a:r>
          <a:r>
            <a:rPr lang="en-IN" sz="2000" b="1" baseline="0">
              <a:solidFill>
                <a:srgbClr val="FFC000"/>
              </a:solidFill>
            </a:rPr>
            <a:t> PRODUCT</a:t>
          </a:r>
          <a:endParaRPr lang="en-IN" sz="2000" b="1">
            <a:solidFill>
              <a:srgbClr val="FFC000"/>
            </a:solidFill>
          </a:endParaRPr>
        </a:p>
      </xdr:txBody>
    </xdr:sp>
    <xdr:clientData/>
  </xdr:twoCellAnchor>
  <xdr:twoCellAnchor>
    <xdr:from>
      <xdr:col>30</xdr:col>
      <xdr:colOff>60924</xdr:colOff>
      <xdr:row>11</xdr:row>
      <xdr:rowOff>162441</xdr:rowOff>
    </xdr:from>
    <xdr:to>
      <xdr:col>31</xdr:col>
      <xdr:colOff>251046</xdr:colOff>
      <xdr:row>15</xdr:row>
      <xdr:rowOff>14767</xdr:rowOff>
    </xdr:to>
    <xdr:sp macro="" textlink="Analysis!AG2">
      <xdr:nvSpPr>
        <xdr:cNvPr id="57" name="TextBox 56">
          <a:extLst>
            <a:ext uri="{FF2B5EF4-FFF2-40B4-BE49-F238E27FC236}">
              <a16:creationId xmlns:a16="http://schemas.microsoft.com/office/drawing/2014/main" id="{00000000-0008-0000-0000-000039000000}"/>
            </a:ext>
          </a:extLst>
        </xdr:cNvPr>
        <xdr:cNvSpPr txBox="1"/>
      </xdr:nvSpPr>
      <xdr:spPr>
        <a:xfrm flipH="1">
          <a:off x="18920424" y="2207141"/>
          <a:ext cx="818772" cy="58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B4FB92E-E3F8-4BD1-854C-AF480E3776DC}" type="TxLink">
            <a:rPr lang="en-US" sz="2800" b="1" i="0" u="none" strike="noStrike">
              <a:solidFill>
                <a:schemeClr val="bg1"/>
              </a:solidFill>
              <a:latin typeface="Calibri"/>
              <a:ea typeface="Calibri"/>
              <a:cs typeface="Calibri"/>
            </a:rPr>
            <a:pPr/>
            <a:t>132</a:t>
          </a:fld>
          <a:endParaRPr lang="en-IN" sz="4000" b="1">
            <a:solidFill>
              <a:schemeClr val="bg1"/>
            </a:solidFill>
          </a:endParaRPr>
        </a:p>
      </xdr:txBody>
    </xdr:sp>
    <xdr:clientData/>
  </xdr:twoCellAnchor>
  <xdr:twoCellAnchor>
    <xdr:from>
      <xdr:col>30</xdr:col>
      <xdr:colOff>139554</xdr:colOff>
      <xdr:row>15</xdr:row>
      <xdr:rowOff>18023</xdr:rowOff>
    </xdr:from>
    <xdr:to>
      <xdr:col>32</xdr:col>
      <xdr:colOff>457790</xdr:colOff>
      <xdr:row>18</xdr:row>
      <xdr:rowOff>29534</xdr:rowOff>
    </xdr:to>
    <xdr:sp macro="" textlink="Analysis!AF2">
      <xdr:nvSpPr>
        <xdr:cNvPr id="58" name="TextBox 57">
          <a:extLst>
            <a:ext uri="{FF2B5EF4-FFF2-40B4-BE49-F238E27FC236}">
              <a16:creationId xmlns:a16="http://schemas.microsoft.com/office/drawing/2014/main" id="{00000000-0008-0000-0000-00003A000000}"/>
            </a:ext>
          </a:extLst>
        </xdr:cNvPr>
        <xdr:cNvSpPr txBox="1"/>
      </xdr:nvSpPr>
      <xdr:spPr>
        <a:xfrm flipH="1">
          <a:off x="18999054" y="2799323"/>
          <a:ext cx="1575536" cy="5639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20E4F9-A0ED-481A-9C37-49D567CBB798}" type="TxLink">
            <a:rPr lang="en-US" sz="2800" b="1" i="0" u="none" strike="noStrike">
              <a:solidFill>
                <a:schemeClr val="bg1"/>
              </a:solidFill>
              <a:latin typeface="Calibri"/>
              <a:ea typeface="Calibri"/>
              <a:cs typeface="Calibri"/>
            </a:rPr>
            <a:pPr/>
            <a:t>$22,952</a:t>
          </a:fld>
          <a:endParaRPr lang="en-IN" sz="2800" b="1">
            <a:solidFill>
              <a:schemeClr val="bg1"/>
            </a:solidFill>
          </a:endParaRPr>
        </a:p>
      </xdr:txBody>
    </xdr:sp>
    <xdr:clientData/>
  </xdr:twoCellAnchor>
  <xdr:twoCellAnchor>
    <xdr:from>
      <xdr:col>35</xdr:col>
      <xdr:colOff>499239</xdr:colOff>
      <xdr:row>6</xdr:row>
      <xdr:rowOff>30028</xdr:rowOff>
    </xdr:from>
    <xdr:to>
      <xdr:col>38</xdr:col>
      <xdr:colOff>591206</xdr:colOff>
      <xdr:row>8</xdr:row>
      <xdr:rowOff>165578</xdr:rowOff>
    </xdr:to>
    <xdr:sp macro="" textlink="">
      <xdr:nvSpPr>
        <xdr:cNvPr id="59" name="TextBox 58">
          <a:extLst>
            <a:ext uri="{FF2B5EF4-FFF2-40B4-BE49-F238E27FC236}">
              <a16:creationId xmlns:a16="http://schemas.microsoft.com/office/drawing/2014/main" id="{00000000-0008-0000-0000-00003B000000}"/>
            </a:ext>
          </a:extLst>
        </xdr:cNvPr>
        <xdr:cNvSpPr txBox="1"/>
      </xdr:nvSpPr>
      <xdr:spPr>
        <a:xfrm flipH="1">
          <a:off x="22501989" y="1153978"/>
          <a:ext cx="1977917" cy="50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rgbClr val="FFC000"/>
              </a:solidFill>
            </a:rPr>
            <a:t>TOP</a:t>
          </a:r>
          <a:r>
            <a:rPr lang="en-IN" sz="2000" b="1" baseline="0">
              <a:solidFill>
                <a:srgbClr val="FFC000"/>
              </a:solidFill>
            </a:rPr>
            <a:t> CATAGORY</a:t>
          </a:r>
          <a:endParaRPr lang="en-IN" sz="2000" b="1">
            <a:solidFill>
              <a:srgbClr val="FFC000"/>
            </a:solidFill>
          </a:endParaRPr>
        </a:p>
      </xdr:txBody>
    </xdr:sp>
    <xdr:clientData/>
  </xdr:twoCellAnchor>
  <xdr:twoCellAnchor>
    <xdr:from>
      <xdr:col>35</xdr:col>
      <xdr:colOff>472556</xdr:colOff>
      <xdr:row>8</xdr:row>
      <xdr:rowOff>14768</xdr:rowOff>
    </xdr:from>
    <xdr:to>
      <xdr:col>39</xdr:col>
      <xdr:colOff>472557</xdr:colOff>
      <xdr:row>12</xdr:row>
      <xdr:rowOff>147674</xdr:rowOff>
    </xdr:to>
    <xdr:sp macro="" textlink="Analysis!AR2">
      <xdr:nvSpPr>
        <xdr:cNvPr id="60" name="TextBox 59">
          <a:extLst>
            <a:ext uri="{FF2B5EF4-FFF2-40B4-BE49-F238E27FC236}">
              <a16:creationId xmlns:a16="http://schemas.microsoft.com/office/drawing/2014/main" id="{00000000-0008-0000-0000-00003C000000}"/>
            </a:ext>
          </a:extLst>
        </xdr:cNvPr>
        <xdr:cNvSpPr txBox="1"/>
      </xdr:nvSpPr>
      <xdr:spPr>
        <a:xfrm flipH="1">
          <a:off x="22475306" y="1507018"/>
          <a:ext cx="2514601" cy="869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37B9ED-2F06-42AF-A30C-8B3EBF3D6AD7}" type="TxLink">
            <a:rPr lang="en-US" sz="3200" b="1" i="0" u="none" strike="noStrike">
              <a:solidFill>
                <a:schemeClr val="bg1"/>
              </a:solidFill>
              <a:latin typeface="Calibri"/>
              <a:ea typeface="Calibri"/>
              <a:cs typeface="Calibri"/>
            </a:rPr>
            <a:pPr/>
            <a:t>Catagory04</a:t>
          </a:fld>
          <a:endParaRPr lang="en-IN" sz="3200" b="1">
            <a:solidFill>
              <a:schemeClr val="bg1"/>
            </a:solidFill>
          </a:endParaRPr>
        </a:p>
      </xdr:txBody>
    </xdr:sp>
    <xdr:clientData/>
  </xdr:twoCellAnchor>
  <xdr:twoCellAnchor>
    <xdr:from>
      <xdr:col>36</xdr:col>
      <xdr:colOff>147673</xdr:colOff>
      <xdr:row>12</xdr:row>
      <xdr:rowOff>118047</xdr:rowOff>
    </xdr:from>
    <xdr:to>
      <xdr:col>39</xdr:col>
      <xdr:colOff>191976</xdr:colOff>
      <xdr:row>16</xdr:row>
      <xdr:rowOff>14767</xdr:rowOff>
    </xdr:to>
    <xdr:sp macro="" textlink="Analysis!AS2">
      <xdr:nvSpPr>
        <xdr:cNvPr id="61" name="TextBox 60">
          <a:extLst>
            <a:ext uri="{FF2B5EF4-FFF2-40B4-BE49-F238E27FC236}">
              <a16:creationId xmlns:a16="http://schemas.microsoft.com/office/drawing/2014/main" id="{00000000-0008-0000-0000-00003D000000}"/>
            </a:ext>
          </a:extLst>
        </xdr:cNvPr>
        <xdr:cNvSpPr txBox="1"/>
      </xdr:nvSpPr>
      <xdr:spPr>
        <a:xfrm flipH="1">
          <a:off x="22779073" y="2346897"/>
          <a:ext cx="1930253" cy="633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BA85C0-AC0A-404C-BC9A-EB612F28C747}" type="TxLink">
            <a:rPr lang="en-US" sz="2800" b="1" i="0" u="none" strike="noStrike">
              <a:solidFill>
                <a:schemeClr val="bg1"/>
              </a:solidFill>
              <a:latin typeface="Calibri"/>
              <a:ea typeface="Calibri"/>
              <a:cs typeface="Calibri"/>
            </a:rPr>
            <a:pPr/>
            <a:t>$1,87,486</a:t>
          </a:fld>
          <a:endParaRPr lang="en-IN" sz="2800" b="1">
            <a:solidFill>
              <a:schemeClr val="bg1"/>
            </a:solidFill>
          </a:endParaRPr>
        </a:p>
      </xdr:txBody>
    </xdr:sp>
    <xdr:clientData/>
  </xdr:twoCellAnchor>
  <xdr:twoCellAnchor>
    <xdr:from>
      <xdr:col>31</xdr:col>
      <xdr:colOff>457730</xdr:colOff>
      <xdr:row>11</xdr:row>
      <xdr:rowOff>162442</xdr:rowOff>
    </xdr:from>
    <xdr:to>
      <xdr:col>32</xdr:col>
      <xdr:colOff>605464</xdr:colOff>
      <xdr:row>15</xdr:row>
      <xdr:rowOff>14768</xdr:rowOff>
    </xdr:to>
    <xdr:sp macro="" textlink="Analysis!AE2">
      <xdr:nvSpPr>
        <xdr:cNvPr id="62" name="TextBox 61">
          <a:extLst>
            <a:ext uri="{FF2B5EF4-FFF2-40B4-BE49-F238E27FC236}">
              <a16:creationId xmlns:a16="http://schemas.microsoft.com/office/drawing/2014/main" id="{00000000-0008-0000-0000-00003E000000}"/>
            </a:ext>
          </a:extLst>
        </xdr:cNvPr>
        <xdr:cNvSpPr txBox="1"/>
      </xdr:nvSpPr>
      <xdr:spPr>
        <a:xfrm flipH="1">
          <a:off x="19945880" y="2207142"/>
          <a:ext cx="776384" cy="588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F03FB4-ADE9-493E-BFB9-68794520FE8B}" type="TxLink">
            <a:rPr lang="en-US" sz="2800" b="1" i="0" u="none" strike="noStrike">
              <a:solidFill>
                <a:schemeClr val="bg1"/>
              </a:solidFill>
              <a:latin typeface="Calibri"/>
              <a:ea typeface="Calibri"/>
              <a:cs typeface="Calibri"/>
            </a:rPr>
            <a:pPr/>
            <a:t>Kg</a:t>
          </a:fld>
          <a:endParaRPr lang="en-IN" sz="2800" b="1">
            <a:solidFill>
              <a:schemeClr val="bg1"/>
            </a:solidFill>
          </a:endParaRPr>
        </a:p>
      </xdr:txBody>
    </xdr:sp>
    <xdr:clientData/>
  </xdr:twoCellAnchor>
  <xdr:twoCellAnchor>
    <xdr:from>
      <xdr:col>29</xdr:col>
      <xdr:colOff>605465</xdr:colOff>
      <xdr:row>8</xdr:row>
      <xdr:rowOff>71767</xdr:rowOff>
    </xdr:from>
    <xdr:to>
      <xdr:col>33</xdr:col>
      <xdr:colOff>206743</xdr:colOff>
      <xdr:row>11</xdr:row>
      <xdr:rowOff>147675</xdr:rowOff>
    </xdr:to>
    <xdr:sp macro="" textlink="Analysis!AD2">
      <xdr:nvSpPr>
        <xdr:cNvPr id="63" name="TextBox 62">
          <a:extLst>
            <a:ext uri="{FF2B5EF4-FFF2-40B4-BE49-F238E27FC236}">
              <a16:creationId xmlns:a16="http://schemas.microsoft.com/office/drawing/2014/main" id="{00000000-0008-0000-0000-00003F000000}"/>
            </a:ext>
          </a:extLst>
        </xdr:cNvPr>
        <xdr:cNvSpPr txBox="1"/>
      </xdr:nvSpPr>
      <xdr:spPr>
        <a:xfrm flipH="1">
          <a:off x="18836315" y="1564017"/>
          <a:ext cx="2115878" cy="628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69E335-2B42-4584-BE04-69B9A7DB54DD}" type="TxLink">
            <a:rPr lang="en-US" sz="3200" b="1" i="0" u="none" strike="noStrike">
              <a:solidFill>
                <a:schemeClr val="bg1"/>
              </a:solidFill>
              <a:latin typeface="Calibri"/>
              <a:ea typeface="Calibri"/>
              <a:cs typeface="Calibri"/>
            </a:rPr>
            <a:pPr/>
            <a:t>Product41</a:t>
          </a:fld>
          <a:endParaRPr lang="en-IN" sz="3200" b="1">
            <a:solidFill>
              <a:schemeClr val="bg1"/>
            </a:solidFill>
          </a:endParaRPr>
        </a:p>
      </xdr:txBody>
    </xdr:sp>
    <xdr:clientData/>
  </xdr:twoCellAnchor>
  <xdr:twoCellAnchor>
    <xdr:from>
      <xdr:col>5</xdr:col>
      <xdr:colOff>509264</xdr:colOff>
      <xdr:row>46</xdr:row>
      <xdr:rowOff>146407</xdr:rowOff>
    </xdr:from>
    <xdr:to>
      <xdr:col>18</xdr:col>
      <xdr:colOff>72571</xdr:colOff>
      <xdr:row>64</xdr:row>
      <xdr:rowOff>44048</xdr:rowOff>
    </xdr:to>
    <xdr:graphicFrame macro="">
      <xdr:nvGraphicFramePr>
        <xdr:cNvPr id="64" name="Chart 63">
          <a:extLst>
            <a:ext uri="{FF2B5EF4-FFF2-40B4-BE49-F238E27FC236}">
              <a16:creationId xmlns:a16="http://schemas.microsoft.com/office/drawing/2014/main" id="{00000000-0008-0000-0000-00004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0</xdr:col>
      <xdr:colOff>398060</xdr:colOff>
      <xdr:row>7</xdr:row>
      <xdr:rowOff>170600</xdr:rowOff>
    </xdr:from>
    <xdr:to>
      <xdr:col>3</xdr:col>
      <xdr:colOff>241813</xdr:colOff>
      <xdr:row>13</xdr:row>
      <xdr:rowOff>104043</xdr:rowOff>
    </xdr:to>
    <mc:AlternateContent xmlns:mc="http://schemas.openxmlformats.org/markup-compatibility/2006" xmlns:a14="http://schemas.microsoft.com/office/drawing/2010/main">
      <mc:Choice Requires="a14">
        <xdr:graphicFrame macro="">
          <xdr:nvGraphicFramePr>
            <xdr:cNvPr id="65" name="Year 2">
              <a:extLst>
                <a:ext uri="{FF2B5EF4-FFF2-40B4-BE49-F238E27FC236}">
                  <a16:creationId xmlns:a16="http://schemas.microsoft.com/office/drawing/2014/main" id="{00000000-0008-0000-0000-000041000000}"/>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98060" y="1498327"/>
              <a:ext cx="1878639" cy="1059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238126</xdr:colOff>
      <xdr:row>17</xdr:row>
      <xdr:rowOff>113729</xdr:rowOff>
    </xdr:from>
    <xdr:to>
      <xdr:col>3</xdr:col>
      <xdr:colOff>288638</xdr:colOff>
      <xdr:row>38</xdr:row>
      <xdr:rowOff>86591</xdr:rowOff>
    </xdr:to>
    <mc:AlternateContent xmlns:mc="http://schemas.openxmlformats.org/markup-compatibility/2006" xmlns:a14="http://schemas.microsoft.com/office/drawing/2010/main">
      <mc:Choice Requires="a14">
        <xdr:graphicFrame macro="">
          <xdr:nvGraphicFramePr>
            <xdr:cNvPr id="66" name="Month 2">
              <a:extLst>
                <a:ext uri="{FF2B5EF4-FFF2-40B4-BE49-F238E27FC236}">
                  <a16:creationId xmlns:a16="http://schemas.microsoft.com/office/drawing/2014/main" id="{00000000-0008-0000-0000-000042000000}"/>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238125" y="3317593"/>
              <a:ext cx="2088485" cy="41883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526283</xdr:colOff>
      <xdr:row>50</xdr:row>
      <xdr:rowOff>66106</xdr:rowOff>
    </xdr:from>
    <xdr:to>
      <xdr:col>2</xdr:col>
      <xdr:colOff>608767</xdr:colOff>
      <xdr:row>57</xdr:row>
      <xdr:rowOff>122972</xdr:rowOff>
    </xdr:to>
    <xdr:pic>
      <xdr:nvPicPr>
        <xdr:cNvPr id="67" name="Graphic 66" descr="Shopping cart with solid fill">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526283" y="9292656"/>
          <a:ext cx="1420025" cy="1345916"/>
        </a:xfrm>
        <a:prstGeom prst="rect">
          <a:avLst/>
        </a:prstGeom>
      </xdr:spPr>
    </xdr:pic>
    <xdr:clientData/>
  </xdr:twoCellAnchor>
  <xdr:twoCellAnchor>
    <xdr:from>
      <xdr:col>4</xdr:col>
      <xdr:colOff>241904</xdr:colOff>
      <xdr:row>19</xdr:row>
      <xdr:rowOff>86592</xdr:rowOff>
    </xdr:from>
    <xdr:to>
      <xdr:col>13</xdr:col>
      <xdr:colOff>331932</xdr:colOff>
      <xdr:row>37</xdr:row>
      <xdr:rowOff>84669</xdr:rowOff>
    </xdr:to>
    <xdr:graphicFrame macro="">
      <xdr:nvGraphicFramePr>
        <xdr:cNvPr id="68" name="Chart 67">
          <a:extLst>
            <a:ext uri="{FF2B5EF4-FFF2-40B4-BE49-F238E27FC236}">
              <a16:creationId xmlns:a16="http://schemas.microsoft.com/office/drawing/2014/main" id="{00000000-0008-0000-0000-00004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463550</xdr:colOff>
          <xdr:row>16</xdr:row>
          <xdr:rowOff>88900</xdr:rowOff>
        </xdr:from>
        <xdr:to>
          <xdr:col>9</xdr:col>
          <xdr:colOff>114300</xdr:colOff>
          <xdr:row>17</xdr:row>
          <xdr:rowOff>42718</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603250</xdr:colOff>
          <xdr:row>15</xdr:row>
          <xdr:rowOff>95250</xdr:rowOff>
        </xdr:from>
        <xdr:to>
          <xdr:col>10</xdr:col>
          <xdr:colOff>304800</xdr:colOff>
          <xdr:row>18</xdr:row>
          <xdr:rowOff>45604</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0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336550</xdr:colOff>
          <xdr:row>16</xdr:row>
          <xdr:rowOff>57150</xdr:rowOff>
        </xdr:from>
        <xdr:to>
          <xdr:col>11</xdr:col>
          <xdr:colOff>622300</xdr:colOff>
          <xdr:row>17</xdr:row>
          <xdr:rowOff>158749</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0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12</xdr:col>
      <xdr:colOff>508000</xdr:colOff>
      <xdr:row>1</xdr:row>
      <xdr:rowOff>158750</xdr:rowOff>
    </xdr:from>
    <xdr:to>
      <xdr:col>18</xdr:col>
      <xdr:colOff>620568</xdr:colOff>
      <xdr:row>6</xdr:row>
      <xdr:rowOff>57727</xdr:rowOff>
    </xdr:to>
    <mc:AlternateContent xmlns:mc="http://schemas.openxmlformats.org/markup-compatibility/2006" xmlns:a14="http://schemas.microsoft.com/office/drawing/2010/main">
      <mc:Choice Requires="a14">
        <xdr:graphicFrame macro="">
          <xdr:nvGraphicFramePr>
            <xdr:cNvPr id="72" name="SALE TYPE 2">
              <a:extLst>
                <a:ext uri="{FF2B5EF4-FFF2-40B4-BE49-F238E27FC236}">
                  <a16:creationId xmlns:a16="http://schemas.microsoft.com/office/drawing/2014/main" id="{00000000-0008-0000-0000-000048000000}"/>
                </a:ext>
              </a:extLst>
            </xdr:cNvPr>
            <xdr:cNvGraphicFramePr/>
          </xdr:nvGraphicFramePr>
          <xdr:xfrm>
            <a:off x="0" y="0"/>
            <a:ext cx="0" cy="0"/>
          </xdr:xfrm>
          <a:graphic>
            <a:graphicData uri="http://schemas.microsoft.com/office/drawing/2010/slicer">
              <sle:slicer xmlns:sle="http://schemas.microsoft.com/office/drawing/2010/slicer" name="SALE TYPE 2"/>
            </a:graphicData>
          </a:graphic>
        </xdr:graphicFrame>
      </mc:Choice>
      <mc:Fallback xmlns="">
        <xdr:sp macro="" textlink="">
          <xdr:nvSpPr>
            <xdr:cNvPr id="0" name=""/>
            <xdr:cNvSpPr>
              <a:spLocks noTextEdit="1"/>
            </xdr:cNvSpPr>
          </xdr:nvSpPr>
          <xdr:spPr>
            <a:xfrm>
              <a:off x="8128000" y="235240"/>
              <a:ext cx="4270374" cy="10137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476250</xdr:colOff>
      <xdr:row>2</xdr:row>
      <xdr:rowOff>28863</xdr:rowOff>
    </xdr:from>
    <xdr:to>
      <xdr:col>26</xdr:col>
      <xdr:colOff>518101</xdr:colOff>
      <xdr:row>6</xdr:row>
      <xdr:rowOff>86590</xdr:rowOff>
    </xdr:to>
    <mc:AlternateContent xmlns:mc="http://schemas.openxmlformats.org/markup-compatibility/2006" xmlns:a14="http://schemas.microsoft.com/office/drawing/2010/main">
      <mc:Choice Requires="a14">
        <xdr:graphicFrame macro="">
          <xdr:nvGraphicFramePr>
            <xdr:cNvPr id="73" name="PAYMENT MODE 2">
              <a:extLst>
                <a:ext uri="{FF2B5EF4-FFF2-40B4-BE49-F238E27FC236}">
                  <a16:creationId xmlns:a16="http://schemas.microsoft.com/office/drawing/2014/main" id="{00000000-0008-0000-0000-00004900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12938125" y="187614"/>
              <a:ext cx="4349750" cy="10651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349250</xdr:colOff>
      <xdr:row>19</xdr:row>
      <xdr:rowOff>95251</xdr:rowOff>
    </xdr:from>
    <xdr:to>
      <xdr:col>21</xdr:col>
      <xdr:colOff>508000</xdr:colOff>
      <xdr:row>36</xdr:row>
      <xdr:rowOff>1</xdr:rowOff>
    </xdr:to>
    <xdr:graphicFrame macro="">
      <xdr:nvGraphicFramePr>
        <xdr:cNvPr id="74" name="Chart 73">
          <a:extLst>
            <a:ext uri="{FF2B5EF4-FFF2-40B4-BE49-F238E27FC236}">
              <a16:creationId xmlns:a16="http://schemas.microsoft.com/office/drawing/2014/main" id="{00000000-0008-0000-0000-00004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393700</xdr:colOff>
          <xdr:row>18</xdr:row>
          <xdr:rowOff>95250</xdr:rowOff>
        </xdr:from>
        <xdr:to>
          <xdr:col>15</xdr:col>
          <xdr:colOff>228600</xdr:colOff>
          <xdr:row>35</xdr:row>
          <xdr:rowOff>4041</xdr:rowOff>
        </xdr:to>
        <xdr:sp macro="" textlink="">
          <xdr:nvSpPr>
            <xdr:cNvPr id="7172" name="Scroll Bar 4" hidden="1">
              <a:extLst>
                <a:ext uri="{63B3BB69-23CF-44E3-9099-C40C66FF867C}">
                  <a14:compatExt spid="_x0000_s7172"/>
                </a:ext>
                <a:ext uri="{FF2B5EF4-FFF2-40B4-BE49-F238E27FC236}">
                  <a16:creationId xmlns:a16="http://schemas.microsoft.com/office/drawing/2014/main" id="{00000000-0008-0000-0000-000004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23</xdr:col>
      <xdr:colOff>12095</xdr:colOff>
      <xdr:row>13</xdr:row>
      <xdr:rowOff>60476</xdr:rowOff>
    </xdr:from>
    <xdr:to>
      <xdr:col>28</xdr:col>
      <xdr:colOff>48380</xdr:colOff>
      <xdr:row>36</xdr:row>
      <xdr:rowOff>157238</xdr:rowOff>
    </xdr:to>
    <xdr:graphicFrame macro="">
      <xdr:nvGraphicFramePr>
        <xdr:cNvPr id="76" name="Chart 75">
          <a:extLst>
            <a:ext uri="{FF2B5EF4-FFF2-40B4-BE49-F238E27FC236}">
              <a16:creationId xmlns:a16="http://schemas.microsoft.com/office/drawing/2014/main" id="{00000000-0008-0000-0000-00004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31</xdr:col>
      <xdr:colOff>663864</xdr:colOff>
      <xdr:row>36</xdr:row>
      <xdr:rowOff>101023</xdr:rowOff>
    </xdr:from>
    <xdr:to>
      <xdr:col>39</xdr:col>
      <xdr:colOff>331932</xdr:colOff>
      <xdr:row>63</xdr:row>
      <xdr:rowOff>115455</xdr:rowOff>
    </xdr:to>
    <mc:AlternateContent xmlns:mc="http://schemas.openxmlformats.org/markup-compatibility/2006">
      <mc:Choice xmlns:cx1="http://schemas.microsoft.com/office/drawing/2015/9/8/chartex" Requires="cx1">
        <xdr:graphicFrame macro="">
          <xdr:nvGraphicFramePr>
            <xdr:cNvPr id="77" name="Chart 76">
              <a:extLst>
                <a:ext uri="{FF2B5EF4-FFF2-40B4-BE49-F238E27FC236}">
                  <a16:creationId xmlns:a16="http://schemas.microsoft.com/office/drawing/2014/main" id="{00000000-0008-0000-0000-00004D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21726814" y="6304973"/>
              <a:ext cx="5103668" cy="464358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381000</xdr:colOff>
      <xdr:row>46</xdr:row>
      <xdr:rowOff>97973</xdr:rowOff>
    </xdr:from>
    <xdr:to>
      <xdr:col>29</xdr:col>
      <xdr:colOff>566057</xdr:colOff>
      <xdr:row>64</xdr:row>
      <xdr:rowOff>130628</xdr:rowOff>
    </xdr:to>
    <xdr:graphicFrame macro="">
      <xdr:nvGraphicFramePr>
        <xdr:cNvPr id="78" name="Chart 77">
          <a:extLst>
            <a:ext uri="{FF2B5EF4-FFF2-40B4-BE49-F238E27FC236}">
              <a16:creationId xmlns:a16="http://schemas.microsoft.com/office/drawing/2014/main" id="{00000000-0008-0000-00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8</xdr:col>
      <xdr:colOff>620152</xdr:colOff>
      <xdr:row>16</xdr:row>
      <xdr:rowOff>0</xdr:rowOff>
    </xdr:from>
    <xdr:to>
      <xdr:col>10</xdr:col>
      <xdr:colOff>43295</xdr:colOff>
      <xdr:row>18</xdr:row>
      <xdr:rowOff>43296</xdr:rowOff>
    </xdr:to>
    <xdr:sp macro="" textlink="Analysis!F10">
      <xdr:nvSpPr>
        <xdr:cNvPr id="79" name="TextBox 78">
          <a:extLst>
            <a:ext uri="{FF2B5EF4-FFF2-40B4-BE49-F238E27FC236}">
              <a16:creationId xmlns:a16="http://schemas.microsoft.com/office/drawing/2014/main" id="{00000000-0008-0000-0000-00004F000000}"/>
            </a:ext>
          </a:extLst>
        </xdr:cNvPr>
        <xdr:cNvSpPr txBox="1"/>
      </xdr:nvSpPr>
      <xdr:spPr>
        <a:xfrm flipH="1">
          <a:off x="5700152" y="3016250"/>
          <a:ext cx="693143" cy="418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Sales</a:t>
          </a:r>
        </a:p>
      </xdr:txBody>
    </xdr:sp>
    <xdr:clientData/>
  </xdr:twoCellAnchor>
  <xdr:twoCellAnchor>
    <xdr:from>
      <xdr:col>10</xdr:col>
      <xdr:colOff>188969</xdr:colOff>
      <xdr:row>16</xdr:row>
      <xdr:rowOff>32246</xdr:rowOff>
    </xdr:from>
    <xdr:to>
      <xdr:col>11</xdr:col>
      <xdr:colOff>247112</xdr:colOff>
      <xdr:row>18</xdr:row>
      <xdr:rowOff>75542</xdr:rowOff>
    </xdr:to>
    <xdr:sp macro="" textlink="Analysis!F10">
      <xdr:nvSpPr>
        <xdr:cNvPr id="80" name="TextBox 79">
          <a:extLst>
            <a:ext uri="{FF2B5EF4-FFF2-40B4-BE49-F238E27FC236}">
              <a16:creationId xmlns:a16="http://schemas.microsoft.com/office/drawing/2014/main" id="{00000000-0008-0000-0000-000050000000}"/>
            </a:ext>
          </a:extLst>
        </xdr:cNvPr>
        <xdr:cNvSpPr txBox="1"/>
      </xdr:nvSpPr>
      <xdr:spPr>
        <a:xfrm flipH="1">
          <a:off x="6538969" y="3048496"/>
          <a:ext cx="693143" cy="418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Profit</a:t>
          </a:r>
        </a:p>
      </xdr:txBody>
    </xdr:sp>
    <xdr:clientData/>
  </xdr:twoCellAnchor>
  <xdr:twoCellAnchor>
    <xdr:from>
      <xdr:col>11</xdr:col>
      <xdr:colOff>543413</xdr:colOff>
      <xdr:row>16</xdr:row>
      <xdr:rowOff>25896</xdr:rowOff>
    </xdr:from>
    <xdr:to>
      <xdr:col>13</xdr:col>
      <xdr:colOff>288636</xdr:colOff>
      <xdr:row>18</xdr:row>
      <xdr:rowOff>43296</xdr:rowOff>
    </xdr:to>
    <xdr:sp macro="" textlink="Analysis!F10">
      <xdr:nvSpPr>
        <xdr:cNvPr id="81" name="TextBox 80">
          <a:extLst>
            <a:ext uri="{FF2B5EF4-FFF2-40B4-BE49-F238E27FC236}">
              <a16:creationId xmlns:a16="http://schemas.microsoft.com/office/drawing/2014/main" id="{00000000-0008-0000-0000-000051000000}"/>
            </a:ext>
          </a:extLst>
        </xdr:cNvPr>
        <xdr:cNvSpPr txBox="1"/>
      </xdr:nvSpPr>
      <xdr:spPr>
        <a:xfrm flipH="1">
          <a:off x="7528413" y="3042146"/>
          <a:ext cx="1015223" cy="392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rPr>
            <a:t>Profit%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41</xdr:col>
      <xdr:colOff>133047</xdr:colOff>
      <xdr:row>68</xdr:row>
      <xdr:rowOff>96762</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0" y="0"/>
          <a:ext cx="26168047" cy="14802785"/>
        </a:xfrm>
        <a:prstGeom prst="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solidFill>
              <a:schemeClr val="bg1"/>
            </a:solidFill>
          </a:endParaRPr>
        </a:p>
      </xdr:txBody>
    </xdr:sp>
    <xdr:clientData/>
  </xdr:twoCellAnchor>
  <xdr:twoCellAnchor>
    <xdr:from>
      <xdr:col>2</xdr:col>
      <xdr:colOff>172944</xdr:colOff>
      <xdr:row>0</xdr:row>
      <xdr:rowOff>30260</xdr:rowOff>
    </xdr:from>
    <xdr:to>
      <xdr:col>11</xdr:col>
      <xdr:colOff>222491</xdr:colOff>
      <xdr:row>6</xdr:row>
      <xdr:rowOff>15859</xdr:rowOff>
    </xdr:to>
    <xdr:sp macro="" textlink="">
      <xdr:nvSpPr>
        <xdr:cNvPr id="30" name="Rectangle: Rounded Corners 29">
          <a:extLst>
            <a:ext uri="{FF2B5EF4-FFF2-40B4-BE49-F238E27FC236}">
              <a16:creationId xmlns:a16="http://schemas.microsoft.com/office/drawing/2014/main" id="{00000000-0008-0000-0100-00001E000000}"/>
            </a:ext>
          </a:extLst>
        </xdr:cNvPr>
        <xdr:cNvSpPr/>
      </xdr:nvSpPr>
      <xdr:spPr>
        <a:xfrm>
          <a:off x="1442944" y="30260"/>
          <a:ext cx="5764547" cy="1270031"/>
        </a:xfrm>
        <a:prstGeom prst="roundRect">
          <a:avLst/>
        </a:prstGeom>
        <a:no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181428</xdr:colOff>
      <xdr:row>1</xdr:row>
      <xdr:rowOff>22745</xdr:rowOff>
    </xdr:from>
    <xdr:to>
      <xdr:col>28</xdr:col>
      <xdr:colOff>285749</xdr:colOff>
      <xdr:row>7</xdr:row>
      <xdr:rowOff>12094</xdr:rowOff>
    </xdr:to>
    <xdr:sp macro="" textlink="">
      <xdr:nvSpPr>
        <xdr:cNvPr id="31" name="Rectangle: Rounded Corners 30">
          <a:extLst>
            <a:ext uri="{FF2B5EF4-FFF2-40B4-BE49-F238E27FC236}">
              <a16:creationId xmlns:a16="http://schemas.microsoft.com/office/drawing/2014/main" id="{00000000-0008-0000-0100-00001F000000}"/>
            </a:ext>
          </a:extLst>
        </xdr:cNvPr>
        <xdr:cNvSpPr/>
      </xdr:nvSpPr>
      <xdr:spPr>
        <a:xfrm>
          <a:off x="7801428" y="239222"/>
          <a:ext cx="10264321" cy="1273781"/>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272955</xdr:colOff>
      <xdr:row>6</xdr:row>
      <xdr:rowOff>170597</xdr:rowOff>
    </xdr:from>
    <xdr:to>
      <xdr:col>3</xdr:col>
      <xdr:colOff>523254</xdr:colOff>
      <xdr:row>14</xdr:row>
      <xdr:rowOff>90985</xdr:rowOff>
    </xdr:to>
    <xdr:sp macro="" textlink="">
      <xdr:nvSpPr>
        <xdr:cNvPr id="32" name="Rectangle: Rounded Corners 31">
          <a:extLst>
            <a:ext uri="{FF2B5EF4-FFF2-40B4-BE49-F238E27FC236}">
              <a16:creationId xmlns:a16="http://schemas.microsoft.com/office/drawing/2014/main" id="{00000000-0008-0000-0100-000020000000}"/>
            </a:ext>
          </a:extLst>
        </xdr:cNvPr>
        <xdr:cNvSpPr/>
      </xdr:nvSpPr>
      <xdr:spPr>
        <a:xfrm>
          <a:off x="272955" y="1455029"/>
          <a:ext cx="2155299" cy="1652206"/>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272955</xdr:colOff>
      <xdr:row>7</xdr:row>
      <xdr:rowOff>68238</xdr:rowOff>
    </xdr:from>
    <xdr:to>
      <xdr:col>10</xdr:col>
      <xdr:colOff>90985</xdr:colOff>
      <xdr:row>14</xdr:row>
      <xdr:rowOff>11372</xdr:rowOff>
    </xdr:to>
    <xdr:sp macro="" textlink="">
      <xdr:nvSpPr>
        <xdr:cNvPr id="33" name="Rectangle: Rounded Corners 32">
          <a:extLst>
            <a:ext uri="{FF2B5EF4-FFF2-40B4-BE49-F238E27FC236}">
              <a16:creationId xmlns:a16="http://schemas.microsoft.com/office/drawing/2014/main" id="{00000000-0008-0000-0100-000021000000}"/>
            </a:ext>
          </a:extLst>
        </xdr:cNvPr>
        <xdr:cNvSpPr/>
      </xdr:nvSpPr>
      <xdr:spPr>
        <a:xfrm>
          <a:off x="2812955" y="1569147"/>
          <a:ext cx="3628030" cy="1458475"/>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338666</xdr:colOff>
      <xdr:row>7</xdr:row>
      <xdr:rowOff>125635</xdr:rowOff>
    </xdr:from>
    <xdr:to>
      <xdr:col>16</xdr:col>
      <xdr:colOff>314476</xdr:colOff>
      <xdr:row>14</xdr:row>
      <xdr:rowOff>48381</xdr:rowOff>
    </xdr:to>
    <xdr:sp macro="" textlink="">
      <xdr:nvSpPr>
        <xdr:cNvPr id="34" name="Rectangle: Rounded Corners 33">
          <a:extLst>
            <a:ext uri="{FF2B5EF4-FFF2-40B4-BE49-F238E27FC236}">
              <a16:creationId xmlns:a16="http://schemas.microsoft.com/office/drawing/2014/main" id="{00000000-0008-0000-0100-000022000000}"/>
            </a:ext>
          </a:extLst>
        </xdr:cNvPr>
        <xdr:cNvSpPr/>
      </xdr:nvSpPr>
      <xdr:spPr>
        <a:xfrm>
          <a:off x="6688666" y="1626544"/>
          <a:ext cx="3785810" cy="1438087"/>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459619</xdr:colOff>
      <xdr:row>7</xdr:row>
      <xdr:rowOff>86912</xdr:rowOff>
    </xdr:from>
    <xdr:to>
      <xdr:col>21</xdr:col>
      <xdr:colOff>483809</xdr:colOff>
      <xdr:row>14</xdr:row>
      <xdr:rowOff>12095</xdr:rowOff>
    </xdr:to>
    <xdr:sp macro="" textlink="">
      <xdr:nvSpPr>
        <xdr:cNvPr id="35" name="Rectangle: Rounded Corners 34">
          <a:extLst>
            <a:ext uri="{FF2B5EF4-FFF2-40B4-BE49-F238E27FC236}">
              <a16:creationId xmlns:a16="http://schemas.microsoft.com/office/drawing/2014/main" id="{00000000-0008-0000-0100-000023000000}"/>
            </a:ext>
          </a:extLst>
        </xdr:cNvPr>
        <xdr:cNvSpPr/>
      </xdr:nvSpPr>
      <xdr:spPr>
        <a:xfrm>
          <a:off x="10619619" y="1587821"/>
          <a:ext cx="3199190" cy="1440524"/>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95250</xdr:colOff>
      <xdr:row>16</xdr:row>
      <xdr:rowOff>79609</xdr:rowOff>
    </xdr:from>
    <xdr:to>
      <xdr:col>3</xdr:col>
      <xdr:colOff>523164</xdr:colOff>
      <xdr:row>41</xdr:row>
      <xdr:rowOff>111124</xdr:rowOff>
    </xdr:to>
    <xdr:sp macro="" textlink="">
      <xdr:nvSpPr>
        <xdr:cNvPr id="36" name="Rectangle: Rounded Corners 35">
          <a:extLst>
            <a:ext uri="{FF2B5EF4-FFF2-40B4-BE49-F238E27FC236}">
              <a16:creationId xmlns:a16="http://schemas.microsoft.com/office/drawing/2014/main" id="{00000000-0008-0000-0100-000024000000}"/>
            </a:ext>
          </a:extLst>
        </xdr:cNvPr>
        <xdr:cNvSpPr/>
      </xdr:nvSpPr>
      <xdr:spPr>
        <a:xfrm>
          <a:off x="95250" y="3528814"/>
          <a:ext cx="2332914" cy="5443446"/>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113346</xdr:colOff>
      <xdr:row>15</xdr:row>
      <xdr:rowOff>36287</xdr:rowOff>
    </xdr:from>
    <xdr:to>
      <xdr:col>13</xdr:col>
      <xdr:colOff>435428</xdr:colOff>
      <xdr:row>38</xdr:row>
      <xdr:rowOff>12096</xdr:rowOff>
    </xdr:to>
    <xdr:sp macro="" textlink="">
      <xdr:nvSpPr>
        <xdr:cNvPr id="37" name="Rectangle: Rounded Corners 36">
          <a:extLst>
            <a:ext uri="{FF2B5EF4-FFF2-40B4-BE49-F238E27FC236}">
              <a16:creationId xmlns:a16="http://schemas.microsoft.com/office/drawing/2014/main" id="{00000000-0008-0000-0100-000025000000}"/>
            </a:ext>
          </a:extLst>
        </xdr:cNvPr>
        <xdr:cNvSpPr/>
      </xdr:nvSpPr>
      <xdr:spPr>
        <a:xfrm>
          <a:off x="2653346" y="3269014"/>
          <a:ext cx="6037082" cy="4954787"/>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72571</xdr:colOff>
      <xdr:row>15</xdr:row>
      <xdr:rowOff>24190</xdr:rowOff>
    </xdr:from>
    <xdr:to>
      <xdr:col>22</xdr:col>
      <xdr:colOff>48381</xdr:colOff>
      <xdr:row>37</xdr:row>
      <xdr:rowOff>133047</xdr:rowOff>
    </xdr:to>
    <xdr:sp macro="" textlink="">
      <xdr:nvSpPr>
        <xdr:cNvPr id="38" name="Rectangle: Rounded Corners 37">
          <a:extLst>
            <a:ext uri="{FF2B5EF4-FFF2-40B4-BE49-F238E27FC236}">
              <a16:creationId xmlns:a16="http://schemas.microsoft.com/office/drawing/2014/main" id="{00000000-0008-0000-0100-000026000000}"/>
            </a:ext>
          </a:extLst>
        </xdr:cNvPr>
        <xdr:cNvSpPr/>
      </xdr:nvSpPr>
      <xdr:spPr>
        <a:xfrm>
          <a:off x="8962571" y="3256917"/>
          <a:ext cx="5055810" cy="4871357"/>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22</xdr:col>
      <xdr:colOff>420770</xdr:colOff>
      <xdr:row>8</xdr:row>
      <xdr:rowOff>0</xdr:rowOff>
    </xdr:from>
    <xdr:to>
      <xdr:col>28</xdr:col>
      <xdr:colOff>205618</xdr:colOff>
      <xdr:row>38</xdr:row>
      <xdr:rowOff>120952</xdr:rowOff>
    </xdr:to>
    <xdr:sp macro="" textlink="">
      <xdr:nvSpPr>
        <xdr:cNvPr id="39" name="Rectangle: Rounded Corners 38">
          <a:extLst>
            <a:ext uri="{FF2B5EF4-FFF2-40B4-BE49-F238E27FC236}">
              <a16:creationId xmlns:a16="http://schemas.microsoft.com/office/drawing/2014/main" id="{00000000-0008-0000-0100-000027000000}"/>
            </a:ext>
          </a:extLst>
        </xdr:cNvPr>
        <xdr:cNvSpPr/>
      </xdr:nvSpPr>
      <xdr:spPr>
        <a:xfrm>
          <a:off x="14390770" y="1717386"/>
          <a:ext cx="3594848" cy="6615271"/>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386246</xdr:colOff>
      <xdr:row>40</xdr:row>
      <xdr:rowOff>133212</xdr:rowOff>
    </xdr:from>
    <xdr:to>
      <xdr:col>19</xdr:col>
      <xdr:colOff>229810</xdr:colOff>
      <xdr:row>67</xdr:row>
      <xdr:rowOff>133048</xdr:rowOff>
    </xdr:to>
    <xdr:sp macro="" textlink="">
      <xdr:nvSpPr>
        <xdr:cNvPr id="40" name="Rectangle: Rounded Corners 39">
          <a:extLst>
            <a:ext uri="{FF2B5EF4-FFF2-40B4-BE49-F238E27FC236}">
              <a16:creationId xmlns:a16="http://schemas.microsoft.com/office/drawing/2014/main" id="{00000000-0008-0000-0100-000028000000}"/>
            </a:ext>
          </a:extLst>
        </xdr:cNvPr>
        <xdr:cNvSpPr/>
      </xdr:nvSpPr>
      <xdr:spPr>
        <a:xfrm>
          <a:off x="2926246" y="8777871"/>
          <a:ext cx="9368564" cy="5844722"/>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171071</xdr:colOff>
      <xdr:row>48</xdr:row>
      <xdr:rowOff>139719</xdr:rowOff>
    </xdr:from>
    <xdr:to>
      <xdr:col>3</xdr:col>
      <xdr:colOff>364413</xdr:colOff>
      <xdr:row>59</xdr:row>
      <xdr:rowOff>36487</xdr:rowOff>
    </xdr:to>
    <xdr:sp macro="" textlink="">
      <xdr:nvSpPr>
        <xdr:cNvPr id="41" name="Flowchart: Terminator 40">
          <a:extLst>
            <a:ext uri="{FF2B5EF4-FFF2-40B4-BE49-F238E27FC236}">
              <a16:creationId xmlns:a16="http://schemas.microsoft.com/office/drawing/2014/main" id="{00000000-0008-0000-0100-000029000000}"/>
            </a:ext>
          </a:extLst>
        </xdr:cNvPr>
        <xdr:cNvSpPr/>
      </xdr:nvSpPr>
      <xdr:spPr>
        <a:xfrm>
          <a:off x="171071" y="10516196"/>
          <a:ext cx="2098342" cy="2278018"/>
        </a:xfrm>
        <a:prstGeom prst="flowChartTermina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532190</xdr:colOff>
      <xdr:row>40</xdr:row>
      <xdr:rowOff>84667</xdr:rowOff>
    </xdr:from>
    <xdr:to>
      <xdr:col>30</xdr:col>
      <xdr:colOff>580571</xdr:colOff>
      <xdr:row>67</xdr:row>
      <xdr:rowOff>36286</xdr:rowOff>
    </xdr:to>
    <xdr:sp macro="" textlink="">
      <xdr:nvSpPr>
        <xdr:cNvPr id="42" name="Rectangle: Rounded Corners 41">
          <a:extLst>
            <a:ext uri="{FF2B5EF4-FFF2-40B4-BE49-F238E27FC236}">
              <a16:creationId xmlns:a16="http://schemas.microsoft.com/office/drawing/2014/main" id="{00000000-0008-0000-0100-00002A000000}"/>
            </a:ext>
          </a:extLst>
        </xdr:cNvPr>
        <xdr:cNvSpPr/>
      </xdr:nvSpPr>
      <xdr:spPr>
        <a:xfrm>
          <a:off x="13232190" y="8729326"/>
          <a:ext cx="6398381" cy="5796505"/>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29</xdr:col>
      <xdr:colOff>144517</xdr:colOff>
      <xdr:row>3</xdr:row>
      <xdr:rowOff>76298</xdr:rowOff>
    </xdr:from>
    <xdr:to>
      <xdr:col>33</xdr:col>
      <xdr:colOff>328448</xdr:colOff>
      <xdr:row>26</xdr:row>
      <xdr:rowOff>0</xdr:rowOff>
    </xdr:to>
    <xdr:sp macro="" textlink="">
      <xdr:nvSpPr>
        <xdr:cNvPr id="43" name="Flowchart: Off-page Connector 42">
          <a:extLst>
            <a:ext uri="{FF2B5EF4-FFF2-40B4-BE49-F238E27FC236}">
              <a16:creationId xmlns:a16="http://schemas.microsoft.com/office/drawing/2014/main" id="{00000000-0008-0000-0100-00002B000000}"/>
            </a:ext>
          </a:extLst>
        </xdr:cNvPr>
        <xdr:cNvSpPr/>
      </xdr:nvSpPr>
      <xdr:spPr>
        <a:xfrm>
          <a:off x="18559517" y="711298"/>
          <a:ext cx="2723931" cy="4902679"/>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35</xdr:col>
      <xdr:colOff>197067</xdr:colOff>
      <xdr:row>3</xdr:row>
      <xdr:rowOff>37363</xdr:rowOff>
    </xdr:from>
    <xdr:to>
      <xdr:col>39</xdr:col>
      <xdr:colOff>341585</xdr:colOff>
      <xdr:row>25</xdr:row>
      <xdr:rowOff>91965</xdr:rowOff>
    </xdr:to>
    <xdr:sp macro="" textlink="">
      <xdr:nvSpPr>
        <xdr:cNvPr id="44" name="Flowchart: Off-page Connector 43">
          <a:extLst>
            <a:ext uri="{FF2B5EF4-FFF2-40B4-BE49-F238E27FC236}">
              <a16:creationId xmlns:a16="http://schemas.microsoft.com/office/drawing/2014/main" id="{00000000-0008-0000-0100-00002C000000}"/>
            </a:ext>
          </a:extLst>
        </xdr:cNvPr>
        <xdr:cNvSpPr/>
      </xdr:nvSpPr>
      <xdr:spPr>
        <a:xfrm>
          <a:off x="22422067" y="672363"/>
          <a:ext cx="2684518" cy="4817102"/>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28</xdr:col>
      <xdr:colOff>472966</xdr:colOff>
      <xdr:row>1</xdr:row>
      <xdr:rowOff>159634</xdr:rowOff>
    </xdr:from>
    <xdr:to>
      <xdr:col>34</xdr:col>
      <xdr:colOff>0</xdr:colOff>
      <xdr:row>4</xdr:row>
      <xdr:rowOff>91965</xdr:rowOff>
    </xdr:to>
    <xdr:sp macro="" textlink="">
      <xdr:nvSpPr>
        <xdr:cNvPr id="45" name="Trapezoid 44">
          <a:extLst>
            <a:ext uri="{FF2B5EF4-FFF2-40B4-BE49-F238E27FC236}">
              <a16:creationId xmlns:a16="http://schemas.microsoft.com/office/drawing/2014/main" id="{00000000-0008-0000-0100-00002D000000}"/>
            </a:ext>
          </a:extLst>
        </xdr:cNvPr>
        <xdr:cNvSpPr/>
      </xdr:nvSpPr>
      <xdr:spPr>
        <a:xfrm>
          <a:off x="18252966" y="376111"/>
          <a:ext cx="3337034" cy="567331"/>
        </a:xfrm>
        <a:prstGeom prst="trapezoid">
          <a:avLst>
            <a:gd name="adj" fmla="val 98899"/>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34</xdr:col>
      <xdr:colOff>486104</xdr:colOff>
      <xdr:row>2</xdr:row>
      <xdr:rowOff>3027</xdr:rowOff>
    </xdr:from>
    <xdr:to>
      <xdr:col>40</xdr:col>
      <xdr:colOff>13139</xdr:colOff>
      <xdr:row>4</xdr:row>
      <xdr:rowOff>65690</xdr:rowOff>
    </xdr:to>
    <xdr:sp macro="" textlink="">
      <xdr:nvSpPr>
        <xdr:cNvPr id="46" name="Trapezoid 45">
          <a:extLst>
            <a:ext uri="{FF2B5EF4-FFF2-40B4-BE49-F238E27FC236}">
              <a16:creationId xmlns:a16="http://schemas.microsoft.com/office/drawing/2014/main" id="{00000000-0008-0000-0100-00002E000000}"/>
            </a:ext>
          </a:extLst>
        </xdr:cNvPr>
        <xdr:cNvSpPr/>
      </xdr:nvSpPr>
      <xdr:spPr>
        <a:xfrm>
          <a:off x="22076104" y="435982"/>
          <a:ext cx="3337035" cy="481185"/>
        </a:xfrm>
        <a:prstGeom prst="trapezoid">
          <a:avLst>
            <a:gd name="adj" fmla="val 98899"/>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31</xdr:col>
      <xdr:colOff>435429</xdr:colOff>
      <xdr:row>29</xdr:row>
      <xdr:rowOff>12095</xdr:rowOff>
    </xdr:from>
    <xdr:to>
      <xdr:col>39</xdr:col>
      <xdr:colOff>604761</xdr:colOff>
      <xdr:row>67</xdr:row>
      <xdr:rowOff>12095</xdr:rowOff>
    </xdr:to>
    <xdr:sp macro="" textlink="">
      <xdr:nvSpPr>
        <xdr:cNvPr id="47" name="Rectangle: Rounded Corners 46">
          <a:extLst>
            <a:ext uri="{FF2B5EF4-FFF2-40B4-BE49-F238E27FC236}">
              <a16:creationId xmlns:a16="http://schemas.microsoft.com/office/drawing/2014/main" id="{00000000-0008-0000-0100-00002F000000}"/>
            </a:ext>
          </a:extLst>
        </xdr:cNvPr>
        <xdr:cNvSpPr/>
      </xdr:nvSpPr>
      <xdr:spPr>
        <a:xfrm>
          <a:off x="20120429" y="6275504"/>
          <a:ext cx="5249332" cy="8226136"/>
        </a:xfrm>
        <a:prstGeom prst="roundRect">
          <a:avLst/>
        </a:prstGeom>
        <a:solidFill>
          <a:schemeClr val="accent6">
            <a:lumMod val="90000"/>
            <a:lumOff val="10000"/>
          </a:schemeClr>
        </a:soli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29</xdr:col>
      <xdr:colOff>394138</xdr:colOff>
      <xdr:row>5</xdr:row>
      <xdr:rowOff>0</xdr:rowOff>
    </xdr:from>
    <xdr:to>
      <xdr:col>33</xdr:col>
      <xdr:colOff>78828</xdr:colOff>
      <xdr:row>25</xdr:row>
      <xdr:rowOff>13137</xdr:rowOff>
    </xdr:to>
    <xdr:sp macro="" textlink="">
      <xdr:nvSpPr>
        <xdr:cNvPr id="48" name="Flowchart: Off-page Connector 47">
          <a:extLst>
            <a:ext uri="{FF2B5EF4-FFF2-40B4-BE49-F238E27FC236}">
              <a16:creationId xmlns:a16="http://schemas.microsoft.com/office/drawing/2014/main" id="{00000000-0008-0000-0100-000030000000}"/>
            </a:ext>
          </a:extLst>
        </xdr:cNvPr>
        <xdr:cNvSpPr/>
      </xdr:nvSpPr>
      <xdr:spPr>
        <a:xfrm>
          <a:off x="18809138" y="1067955"/>
          <a:ext cx="2224690" cy="4342682"/>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35</xdr:col>
      <xdr:colOff>486103</xdr:colOff>
      <xdr:row>4</xdr:row>
      <xdr:rowOff>170792</xdr:rowOff>
    </xdr:from>
    <xdr:to>
      <xdr:col>38</xdr:col>
      <xdr:colOff>591207</xdr:colOff>
      <xdr:row>24</xdr:row>
      <xdr:rowOff>91965</xdr:rowOff>
    </xdr:to>
    <xdr:sp macro="" textlink="">
      <xdr:nvSpPr>
        <xdr:cNvPr id="49" name="Flowchart: Off-page Connector 48">
          <a:extLst>
            <a:ext uri="{FF2B5EF4-FFF2-40B4-BE49-F238E27FC236}">
              <a16:creationId xmlns:a16="http://schemas.microsoft.com/office/drawing/2014/main" id="{00000000-0008-0000-0100-000031000000}"/>
            </a:ext>
          </a:extLst>
        </xdr:cNvPr>
        <xdr:cNvSpPr/>
      </xdr:nvSpPr>
      <xdr:spPr>
        <a:xfrm>
          <a:off x="22711103" y="1022269"/>
          <a:ext cx="2010104" cy="4250719"/>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376011</xdr:colOff>
      <xdr:row>19</xdr:row>
      <xdr:rowOff>26330</xdr:rowOff>
    </xdr:from>
    <xdr:to>
      <xdr:col>13</xdr:col>
      <xdr:colOff>14432</xdr:colOff>
      <xdr:row>19</xdr:row>
      <xdr:rowOff>28864</xdr:rowOff>
    </xdr:to>
    <xdr:cxnSp macro="">
      <xdr:nvCxnSpPr>
        <xdr:cNvPr id="50" name="Straight Connector 49">
          <a:extLst>
            <a:ext uri="{FF2B5EF4-FFF2-40B4-BE49-F238E27FC236}">
              <a16:creationId xmlns:a16="http://schemas.microsoft.com/office/drawing/2014/main" id="{00000000-0008-0000-0100-000032000000}"/>
            </a:ext>
          </a:extLst>
        </xdr:cNvPr>
        <xdr:cNvCxnSpPr/>
      </xdr:nvCxnSpPr>
      <xdr:spPr>
        <a:xfrm>
          <a:off x="2916011" y="4124966"/>
          <a:ext cx="5353421" cy="253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418523</xdr:colOff>
      <xdr:row>17</xdr:row>
      <xdr:rowOff>173181</xdr:rowOff>
    </xdr:from>
    <xdr:to>
      <xdr:col>21</xdr:col>
      <xdr:colOff>490682</xdr:colOff>
      <xdr:row>18</xdr:row>
      <xdr:rowOff>14432</xdr:rowOff>
    </xdr:to>
    <xdr:cxnSp macro="">
      <xdr:nvCxnSpPr>
        <xdr:cNvPr id="51" name="Straight Connector 50">
          <a:extLst>
            <a:ext uri="{FF2B5EF4-FFF2-40B4-BE49-F238E27FC236}">
              <a16:creationId xmlns:a16="http://schemas.microsoft.com/office/drawing/2014/main" id="{00000000-0008-0000-0100-000033000000}"/>
            </a:ext>
          </a:extLst>
        </xdr:cNvPr>
        <xdr:cNvCxnSpPr/>
      </xdr:nvCxnSpPr>
      <xdr:spPr>
        <a:xfrm flipV="1">
          <a:off x="9308523" y="3838863"/>
          <a:ext cx="4517159" cy="577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162442</xdr:colOff>
      <xdr:row>11</xdr:row>
      <xdr:rowOff>59070</xdr:rowOff>
    </xdr:from>
    <xdr:to>
      <xdr:col>27</xdr:col>
      <xdr:colOff>398721</xdr:colOff>
      <xdr:row>11</xdr:row>
      <xdr:rowOff>103372</xdr:rowOff>
    </xdr:to>
    <xdr:cxnSp macro="">
      <xdr:nvCxnSpPr>
        <xdr:cNvPr id="52" name="Straight Connector 51">
          <a:extLst>
            <a:ext uri="{FF2B5EF4-FFF2-40B4-BE49-F238E27FC236}">
              <a16:creationId xmlns:a16="http://schemas.microsoft.com/office/drawing/2014/main" id="{00000000-0008-0000-0100-000034000000}"/>
            </a:ext>
          </a:extLst>
        </xdr:cNvPr>
        <xdr:cNvCxnSpPr/>
      </xdr:nvCxnSpPr>
      <xdr:spPr>
        <a:xfrm>
          <a:off x="14767442" y="2425888"/>
          <a:ext cx="2776279" cy="4430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77470</xdr:colOff>
      <xdr:row>44</xdr:row>
      <xdr:rowOff>103372</xdr:rowOff>
    </xdr:from>
    <xdr:to>
      <xdr:col>18</xdr:col>
      <xdr:colOff>310116</xdr:colOff>
      <xdr:row>45</xdr:row>
      <xdr:rowOff>4096</xdr:rowOff>
    </xdr:to>
    <xdr:cxnSp macro="">
      <xdr:nvCxnSpPr>
        <xdr:cNvPr id="53" name="Straight Connector 52">
          <a:extLst>
            <a:ext uri="{FF2B5EF4-FFF2-40B4-BE49-F238E27FC236}">
              <a16:creationId xmlns:a16="http://schemas.microsoft.com/office/drawing/2014/main" id="{00000000-0008-0000-0100-000035000000}"/>
            </a:ext>
          </a:extLst>
        </xdr:cNvPr>
        <xdr:cNvCxnSpPr/>
      </xdr:nvCxnSpPr>
      <xdr:spPr>
        <a:xfrm flipV="1">
          <a:off x="3887470" y="9613940"/>
          <a:ext cx="7852646" cy="11720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475651</xdr:colOff>
      <xdr:row>44</xdr:row>
      <xdr:rowOff>112936</xdr:rowOff>
    </xdr:from>
    <xdr:to>
      <xdr:col>30</xdr:col>
      <xdr:colOff>354699</xdr:colOff>
      <xdr:row>44</xdr:row>
      <xdr:rowOff>132907</xdr:rowOff>
    </xdr:to>
    <xdr:cxnSp macro="">
      <xdr:nvCxnSpPr>
        <xdr:cNvPr id="54" name="Straight Connector 53">
          <a:extLst>
            <a:ext uri="{FF2B5EF4-FFF2-40B4-BE49-F238E27FC236}">
              <a16:creationId xmlns:a16="http://schemas.microsoft.com/office/drawing/2014/main" id="{00000000-0008-0000-0100-000036000000}"/>
            </a:ext>
          </a:extLst>
        </xdr:cNvPr>
        <xdr:cNvCxnSpPr/>
      </xdr:nvCxnSpPr>
      <xdr:spPr>
        <a:xfrm>
          <a:off x="13810651" y="9623504"/>
          <a:ext cx="5594048" cy="1997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355524</xdr:colOff>
      <xdr:row>34</xdr:row>
      <xdr:rowOff>14768</xdr:rowOff>
    </xdr:from>
    <xdr:to>
      <xdr:col>39</xdr:col>
      <xdr:colOff>295349</xdr:colOff>
      <xdr:row>34</xdr:row>
      <xdr:rowOff>63130</xdr:rowOff>
    </xdr:to>
    <xdr:cxnSp macro="">
      <xdr:nvCxnSpPr>
        <xdr:cNvPr id="55" name="Straight Connector 54">
          <a:extLst>
            <a:ext uri="{FF2B5EF4-FFF2-40B4-BE49-F238E27FC236}">
              <a16:creationId xmlns:a16="http://schemas.microsoft.com/office/drawing/2014/main" id="{00000000-0008-0000-0100-000037000000}"/>
            </a:ext>
          </a:extLst>
        </xdr:cNvPr>
        <xdr:cNvCxnSpPr/>
      </xdr:nvCxnSpPr>
      <xdr:spPr>
        <a:xfrm flipV="1">
          <a:off x="20675524" y="7360563"/>
          <a:ext cx="4384825" cy="483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67930</xdr:colOff>
      <xdr:row>40</xdr:row>
      <xdr:rowOff>173118</xdr:rowOff>
    </xdr:from>
    <xdr:to>
      <xdr:col>7</xdr:col>
      <xdr:colOff>168298</xdr:colOff>
      <xdr:row>44</xdr:row>
      <xdr:rowOff>48570</xdr:rowOff>
    </xdr:to>
    <xdr:pic>
      <xdr:nvPicPr>
        <xdr:cNvPr id="66" name="Graphic 65" descr="Daily calendar with solid fill">
          <a:extLst>
            <a:ext uri="{FF2B5EF4-FFF2-40B4-BE49-F238E27FC236}">
              <a16:creationId xmlns:a16="http://schemas.microsoft.com/office/drawing/2014/main" id="{00000000-0008-0000-0100-00004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877930" y="8817777"/>
          <a:ext cx="735368" cy="741361"/>
        </a:xfrm>
        <a:prstGeom prst="rect">
          <a:avLst/>
        </a:prstGeom>
      </xdr:spPr>
    </xdr:pic>
    <xdr:clientData/>
  </xdr:twoCellAnchor>
  <xdr:twoCellAnchor>
    <xdr:from>
      <xdr:col>30</xdr:col>
      <xdr:colOff>302172</xdr:colOff>
      <xdr:row>18</xdr:row>
      <xdr:rowOff>44804</xdr:rowOff>
    </xdr:from>
    <xdr:to>
      <xdr:col>32</xdr:col>
      <xdr:colOff>131380</xdr:colOff>
      <xdr:row>23</xdr:row>
      <xdr:rowOff>57006</xdr:rowOff>
    </xdr:to>
    <xdr:pic>
      <xdr:nvPicPr>
        <xdr:cNvPr id="68" name="Graphic 67" descr="Trophy with solid fill">
          <a:extLst>
            <a:ext uri="{FF2B5EF4-FFF2-40B4-BE49-F238E27FC236}">
              <a16:creationId xmlns:a16="http://schemas.microsoft.com/office/drawing/2014/main" id="{00000000-0008-0000-0100-00004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352172" y="3926963"/>
          <a:ext cx="1099208" cy="1094588"/>
        </a:xfrm>
        <a:prstGeom prst="rect">
          <a:avLst/>
        </a:prstGeom>
      </xdr:spPr>
    </xdr:pic>
    <xdr:clientData/>
  </xdr:twoCellAnchor>
  <xdr:twoCellAnchor>
    <xdr:from>
      <xdr:col>36</xdr:col>
      <xdr:colOff>381001</xdr:colOff>
      <xdr:row>16</xdr:row>
      <xdr:rowOff>157656</xdr:rowOff>
    </xdr:from>
    <xdr:to>
      <xdr:col>38</xdr:col>
      <xdr:colOff>210207</xdr:colOff>
      <xdr:row>22</xdr:row>
      <xdr:rowOff>83698</xdr:rowOff>
    </xdr:to>
    <xdr:pic>
      <xdr:nvPicPr>
        <xdr:cNvPr id="70" name="Graphic 69" descr="Ribbon with solid fill">
          <a:extLst>
            <a:ext uri="{FF2B5EF4-FFF2-40B4-BE49-F238E27FC236}">
              <a16:creationId xmlns:a16="http://schemas.microsoft.com/office/drawing/2014/main" id="{00000000-0008-0000-0100-00004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241001" y="3606861"/>
          <a:ext cx="1099206" cy="1224905"/>
        </a:xfrm>
        <a:prstGeom prst="rect">
          <a:avLst/>
        </a:prstGeom>
      </xdr:spPr>
    </xdr:pic>
    <xdr:clientData/>
  </xdr:twoCellAnchor>
  <xdr:twoCellAnchor>
    <xdr:from>
      <xdr:col>8</xdr:col>
      <xdr:colOff>250209</xdr:colOff>
      <xdr:row>7</xdr:row>
      <xdr:rowOff>180112</xdr:rowOff>
    </xdr:from>
    <xdr:to>
      <xdr:col>9</xdr:col>
      <xdr:colOff>443553</xdr:colOff>
      <xdr:row>12</xdr:row>
      <xdr:rowOff>136476</xdr:rowOff>
    </xdr:to>
    <xdr:pic>
      <xdr:nvPicPr>
        <xdr:cNvPr id="72" name="Graphic 71" descr="Money with solid fill">
          <a:extLst>
            <a:ext uri="{FF2B5EF4-FFF2-40B4-BE49-F238E27FC236}">
              <a16:creationId xmlns:a16="http://schemas.microsoft.com/office/drawing/2014/main" id="{00000000-0008-0000-0100-000048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330209" y="1681021"/>
          <a:ext cx="828344" cy="1038750"/>
        </a:xfrm>
        <a:prstGeom prst="rect">
          <a:avLst/>
        </a:prstGeom>
      </xdr:spPr>
    </xdr:pic>
    <xdr:clientData/>
  </xdr:twoCellAnchor>
  <xdr:twoCellAnchor>
    <xdr:from>
      <xdr:col>14</xdr:col>
      <xdr:colOff>461818</xdr:colOff>
      <xdr:row>8</xdr:row>
      <xdr:rowOff>162677</xdr:rowOff>
    </xdr:from>
    <xdr:to>
      <xdr:col>16</xdr:col>
      <xdr:colOff>64825</xdr:colOff>
      <xdr:row>13</xdr:row>
      <xdr:rowOff>34558</xdr:rowOff>
    </xdr:to>
    <xdr:pic>
      <xdr:nvPicPr>
        <xdr:cNvPr id="74" name="Graphic 73" descr="Bar graph with upward trend with solid fill">
          <a:extLst>
            <a:ext uri="{FF2B5EF4-FFF2-40B4-BE49-F238E27FC236}">
              <a16:creationId xmlns:a16="http://schemas.microsoft.com/office/drawing/2014/main" id="{00000000-0008-0000-0100-00004A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51818" y="1880063"/>
          <a:ext cx="873007" cy="954268"/>
        </a:xfrm>
        <a:prstGeom prst="rect">
          <a:avLst/>
        </a:prstGeom>
      </xdr:spPr>
    </xdr:pic>
    <xdr:clientData/>
  </xdr:twoCellAnchor>
  <xdr:twoCellAnchor>
    <xdr:from>
      <xdr:col>1</xdr:col>
      <xdr:colOff>114499</xdr:colOff>
      <xdr:row>0</xdr:row>
      <xdr:rowOff>132907</xdr:rowOff>
    </xdr:from>
    <xdr:to>
      <xdr:col>2</xdr:col>
      <xdr:colOff>280581</xdr:colOff>
      <xdr:row>6</xdr:row>
      <xdr:rowOff>40091</xdr:rowOff>
    </xdr:to>
    <xdr:pic>
      <xdr:nvPicPr>
        <xdr:cNvPr id="78" name="Graphic 77" descr="Presentation with bar chart with solid fill">
          <a:extLst>
            <a:ext uri="{FF2B5EF4-FFF2-40B4-BE49-F238E27FC236}">
              <a16:creationId xmlns:a16="http://schemas.microsoft.com/office/drawing/2014/main" id="{00000000-0008-0000-0100-00004E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49499" y="132907"/>
          <a:ext cx="801082" cy="1191616"/>
        </a:xfrm>
        <a:prstGeom prst="rect">
          <a:avLst/>
        </a:prstGeom>
      </xdr:spPr>
    </xdr:pic>
    <xdr:clientData/>
  </xdr:twoCellAnchor>
  <xdr:twoCellAnchor>
    <xdr:from>
      <xdr:col>22</xdr:col>
      <xdr:colOff>136490</xdr:colOff>
      <xdr:row>41</xdr:row>
      <xdr:rowOff>28611</xdr:rowOff>
    </xdr:from>
    <xdr:to>
      <xdr:col>23</xdr:col>
      <xdr:colOff>48381</xdr:colOff>
      <xdr:row>44</xdr:row>
      <xdr:rowOff>110683</xdr:rowOff>
    </xdr:to>
    <xdr:pic>
      <xdr:nvPicPr>
        <xdr:cNvPr id="80" name="Graphic 79" descr="Coins with solid fill">
          <a:extLst>
            <a:ext uri="{FF2B5EF4-FFF2-40B4-BE49-F238E27FC236}">
              <a16:creationId xmlns:a16="http://schemas.microsoft.com/office/drawing/2014/main" id="{00000000-0008-0000-0100-000050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06490" y="8889747"/>
          <a:ext cx="546891" cy="731504"/>
        </a:xfrm>
        <a:prstGeom prst="rect">
          <a:avLst/>
        </a:prstGeom>
      </xdr:spPr>
    </xdr:pic>
    <xdr:clientData/>
  </xdr:twoCellAnchor>
  <xdr:twoCellAnchor>
    <xdr:from>
      <xdr:col>19</xdr:col>
      <xdr:colOff>478465</xdr:colOff>
      <xdr:row>8</xdr:row>
      <xdr:rowOff>90352</xdr:rowOff>
    </xdr:from>
    <xdr:to>
      <xdr:col>21</xdr:col>
      <xdr:colOff>222034</xdr:colOff>
      <xdr:row>13</xdr:row>
      <xdr:rowOff>88604</xdr:rowOff>
    </xdr:to>
    <xdr:pic>
      <xdr:nvPicPr>
        <xdr:cNvPr id="82" name="Graphic 81" descr="Piggy Bank with solid fill">
          <a:extLst>
            <a:ext uri="{FF2B5EF4-FFF2-40B4-BE49-F238E27FC236}">
              <a16:creationId xmlns:a16="http://schemas.microsoft.com/office/drawing/2014/main" id="{00000000-0008-0000-0100-000052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2543465" y="1807738"/>
          <a:ext cx="1013569" cy="1080639"/>
        </a:xfrm>
        <a:prstGeom prst="rect">
          <a:avLst/>
        </a:prstGeom>
      </xdr:spPr>
    </xdr:pic>
    <xdr:clientData/>
  </xdr:twoCellAnchor>
  <xdr:twoCellAnchor>
    <xdr:from>
      <xdr:col>4</xdr:col>
      <xdr:colOff>375226</xdr:colOff>
      <xdr:row>15</xdr:row>
      <xdr:rowOff>112056</xdr:rowOff>
    </xdr:from>
    <xdr:to>
      <xdr:col>5</xdr:col>
      <xdr:colOff>418521</xdr:colOff>
      <xdr:row>18</xdr:row>
      <xdr:rowOff>107271</xdr:rowOff>
    </xdr:to>
    <xdr:pic>
      <xdr:nvPicPr>
        <xdr:cNvPr id="92" name="Graphic 91" descr="Daily calendar with solid fill">
          <a:extLst>
            <a:ext uri="{FF2B5EF4-FFF2-40B4-BE49-F238E27FC236}">
              <a16:creationId xmlns:a16="http://schemas.microsoft.com/office/drawing/2014/main" id="{00000000-0008-0000-0100-00005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915226" y="3344783"/>
          <a:ext cx="678295" cy="644647"/>
        </a:xfrm>
        <a:prstGeom prst="rect">
          <a:avLst/>
        </a:prstGeom>
      </xdr:spPr>
    </xdr:pic>
    <xdr:clientData/>
  </xdr:twoCellAnchor>
  <xdr:twoCellAnchor>
    <xdr:from>
      <xdr:col>15</xdr:col>
      <xdr:colOff>3888</xdr:colOff>
      <xdr:row>14</xdr:row>
      <xdr:rowOff>131124</xdr:rowOff>
    </xdr:from>
    <xdr:to>
      <xdr:col>16</xdr:col>
      <xdr:colOff>14432</xdr:colOff>
      <xdr:row>17</xdr:row>
      <xdr:rowOff>179173</xdr:rowOff>
    </xdr:to>
    <xdr:pic>
      <xdr:nvPicPr>
        <xdr:cNvPr id="94" name="Graphic 93" descr="Arrow circle with solid fill">
          <a:extLst>
            <a:ext uri="{FF2B5EF4-FFF2-40B4-BE49-F238E27FC236}">
              <a16:creationId xmlns:a16="http://schemas.microsoft.com/office/drawing/2014/main" id="{00000000-0008-0000-0100-00005E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528888" y="3147374"/>
          <a:ext cx="645544" cy="697481"/>
        </a:xfrm>
        <a:prstGeom prst="rect">
          <a:avLst/>
        </a:prstGeom>
      </xdr:spPr>
    </xdr:pic>
    <xdr:clientData/>
  </xdr:twoCellAnchor>
  <xdr:twoCellAnchor>
    <xdr:from>
      <xdr:col>32</xdr:col>
      <xdr:colOff>203314</xdr:colOff>
      <xdr:row>29</xdr:row>
      <xdr:rowOff>138376</xdr:rowOff>
    </xdr:from>
    <xdr:to>
      <xdr:col>33</xdr:col>
      <xdr:colOff>387046</xdr:colOff>
      <xdr:row>33</xdr:row>
      <xdr:rowOff>36285</xdr:rowOff>
    </xdr:to>
    <xdr:pic>
      <xdr:nvPicPr>
        <xdr:cNvPr id="96" name="Graphic 95" descr="Mountains with solid fill">
          <a:extLst>
            <a:ext uri="{FF2B5EF4-FFF2-40B4-BE49-F238E27FC236}">
              <a16:creationId xmlns:a16="http://schemas.microsoft.com/office/drawing/2014/main" id="{00000000-0008-0000-0100-000060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flipH="1">
          <a:off x="20523314" y="6401785"/>
          <a:ext cx="818732" cy="763818"/>
        </a:xfrm>
        <a:prstGeom prst="rect">
          <a:avLst/>
        </a:prstGeom>
      </xdr:spPr>
    </xdr:pic>
    <xdr:clientData/>
  </xdr:twoCellAnchor>
  <xdr:twoCellAnchor>
    <xdr:from>
      <xdr:col>24</xdr:col>
      <xdr:colOff>116412</xdr:colOff>
      <xdr:row>8</xdr:row>
      <xdr:rowOff>101189</xdr:rowOff>
    </xdr:from>
    <xdr:to>
      <xdr:col>26</xdr:col>
      <xdr:colOff>178746</xdr:colOff>
      <xdr:row>10</xdr:row>
      <xdr:rowOff>42536</xdr:rowOff>
    </xdr:to>
    <xdr:sp macro="" textlink="">
      <xdr:nvSpPr>
        <xdr:cNvPr id="97" name="TextBox 96">
          <a:extLst>
            <a:ext uri="{FF2B5EF4-FFF2-40B4-BE49-F238E27FC236}">
              <a16:creationId xmlns:a16="http://schemas.microsoft.com/office/drawing/2014/main" id="{00000000-0008-0000-0100-000061000000}"/>
            </a:ext>
          </a:extLst>
        </xdr:cNvPr>
        <xdr:cNvSpPr txBox="1"/>
      </xdr:nvSpPr>
      <xdr:spPr>
        <a:xfrm>
          <a:off x="15356412" y="1818575"/>
          <a:ext cx="1332334" cy="374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twoCellAnchor>
  <xdr:twoCellAnchor>
    <xdr:from>
      <xdr:col>24</xdr:col>
      <xdr:colOff>391395</xdr:colOff>
      <xdr:row>12</xdr:row>
      <xdr:rowOff>59086</xdr:rowOff>
    </xdr:from>
    <xdr:to>
      <xdr:col>26</xdr:col>
      <xdr:colOff>453729</xdr:colOff>
      <xdr:row>14</xdr:row>
      <xdr:rowOff>434</xdr:rowOff>
    </xdr:to>
    <xdr:sp macro="" textlink="">
      <xdr:nvSpPr>
        <xdr:cNvPr id="102" name="TextBox 101">
          <a:extLst>
            <a:ext uri="{FF2B5EF4-FFF2-40B4-BE49-F238E27FC236}">
              <a16:creationId xmlns:a16="http://schemas.microsoft.com/office/drawing/2014/main" id="{00000000-0008-0000-0100-000066000000}"/>
            </a:ext>
          </a:extLst>
        </xdr:cNvPr>
        <xdr:cNvSpPr txBox="1"/>
      </xdr:nvSpPr>
      <xdr:spPr>
        <a:xfrm>
          <a:off x="15631395" y="2642381"/>
          <a:ext cx="1332334" cy="3743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twoCellAnchor>
  <xdr:twoCellAnchor>
    <xdr:from>
      <xdr:col>17</xdr:col>
      <xdr:colOff>278189</xdr:colOff>
      <xdr:row>8</xdr:row>
      <xdr:rowOff>12094</xdr:rowOff>
    </xdr:from>
    <xdr:to>
      <xdr:col>20</xdr:col>
      <xdr:colOff>181427</xdr:colOff>
      <xdr:row>11</xdr:row>
      <xdr:rowOff>120951</xdr:rowOff>
    </xdr:to>
    <xdr:sp macro="" textlink="">
      <xdr:nvSpPr>
        <xdr:cNvPr id="104" name="TextBox 103">
          <a:extLst>
            <a:ext uri="{FF2B5EF4-FFF2-40B4-BE49-F238E27FC236}">
              <a16:creationId xmlns:a16="http://schemas.microsoft.com/office/drawing/2014/main" id="{00000000-0008-0000-0100-000068000000}"/>
            </a:ext>
          </a:extLst>
        </xdr:cNvPr>
        <xdr:cNvSpPr txBox="1"/>
      </xdr:nvSpPr>
      <xdr:spPr>
        <a:xfrm flipH="1">
          <a:off x="11073189" y="1729480"/>
          <a:ext cx="1808238" cy="758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FFC000"/>
              </a:solidFill>
            </a:rPr>
            <a:t>PROFIT%</a:t>
          </a:r>
        </a:p>
      </xdr:txBody>
    </xdr:sp>
    <xdr:clientData/>
  </xdr:twoCellAnchor>
  <xdr:twoCellAnchor>
    <xdr:from>
      <xdr:col>3</xdr:col>
      <xdr:colOff>423284</xdr:colOff>
      <xdr:row>0</xdr:row>
      <xdr:rowOff>29535</xdr:rowOff>
    </xdr:from>
    <xdr:to>
      <xdr:col>11</xdr:col>
      <xdr:colOff>103371</xdr:colOff>
      <xdr:row>3</xdr:row>
      <xdr:rowOff>143781</xdr:rowOff>
    </xdr:to>
    <xdr:sp macro="" textlink="">
      <xdr:nvSpPr>
        <xdr:cNvPr id="105" name="TextBox 104">
          <a:extLst>
            <a:ext uri="{FF2B5EF4-FFF2-40B4-BE49-F238E27FC236}">
              <a16:creationId xmlns:a16="http://schemas.microsoft.com/office/drawing/2014/main" id="{00000000-0008-0000-0100-000069000000}"/>
            </a:ext>
          </a:extLst>
        </xdr:cNvPr>
        <xdr:cNvSpPr txBox="1"/>
      </xdr:nvSpPr>
      <xdr:spPr>
        <a:xfrm flipH="1">
          <a:off x="2328284" y="29535"/>
          <a:ext cx="4760087" cy="749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bg1"/>
              </a:solidFill>
            </a:rPr>
            <a:t>SALES</a:t>
          </a:r>
          <a:r>
            <a:rPr lang="en-IN" sz="4000" b="1" baseline="0">
              <a:solidFill>
                <a:schemeClr val="bg1"/>
              </a:solidFill>
            </a:rPr>
            <a:t> DASHBOARD</a:t>
          </a:r>
          <a:endParaRPr lang="en-IN" sz="4000" b="1">
            <a:solidFill>
              <a:schemeClr val="bg1"/>
            </a:solidFill>
          </a:endParaRPr>
        </a:p>
      </xdr:txBody>
    </xdr:sp>
    <xdr:clientData/>
  </xdr:twoCellAnchor>
  <xdr:twoCellAnchor>
    <xdr:from>
      <xdr:col>5</xdr:col>
      <xdr:colOff>435426</xdr:colOff>
      <xdr:row>15</xdr:row>
      <xdr:rowOff>144319</xdr:rowOff>
    </xdr:from>
    <xdr:to>
      <xdr:col>9</xdr:col>
      <xdr:colOff>562840</xdr:colOff>
      <xdr:row>18</xdr:row>
      <xdr:rowOff>115455</xdr:rowOff>
    </xdr:to>
    <xdr:sp macro="" textlink="">
      <xdr:nvSpPr>
        <xdr:cNvPr id="106" name="TextBox 105">
          <a:extLst>
            <a:ext uri="{FF2B5EF4-FFF2-40B4-BE49-F238E27FC236}">
              <a16:creationId xmlns:a16="http://schemas.microsoft.com/office/drawing/2014/main" id="{00000000-0008-0000-0100-00006A000000}"/>
            </a:ext>
          </a:extLst>
        </xdr:cNvPr>
        <xdr:cNvSpPr txBox="1"/>
      </xdr:nvSpPr>
      <xdr:spPr>
        <a:xfrm flipH="1">
          <a:off x="3610426" y="3377046"/>
          <a:ext cx="2667414" cy="620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rPr>
            <a:t>MONTHLY</a:t>
          </a:r>
        </a:p>
      </xdr:txBody>
    </xdr:sp>
    <xdr:clientData/>
  </xdr:twoCellAnchor>
  <xdr:twoCellAnchor>
    <xdr:from>
      <xdr:col>4</xdr:col>
      <xdr:colOff>107658</xdr:colOff>
      <xdr:row>3</xdr:row>
      <xdr:rowOff>143781</xdr:rowOff>
    </xdr:from>
    <xdr:to>
      <xdr:col>9</xdr:col>
      <xdr:colOff>0</xdr:colOff>
      <xdr:row>6</xdr:row>
      <xdr:rowOff>118138</xdr:rowOff>
    </xdr:to>
    <xdr:sp macro="" textlink="">
      <xdr:nvSpPr>
        <xdr:cNvPr id="107" name="TextBox 106">
          <a:extLst>
            <a:ext uri="{FF2B5EF4-FFF2-40B4-BE49-F238E27FC236}">
              <a16:creationId xmlns:a16="http://schemas.microsoft.com/office/drawing/2014/main" id="{00000000-0008-0000-0100-00006B000000}"/>
            </a:ext>
          </a:extLst>
        </xdr:cNvPr>
        <xdr:cNvSpPr txBox="1"/>
      </xdr:nvSpPr>
      <xdr:spPr>
        <a:xfrm flipH="1">
          <a:off x="2647658" y="778781"/>
          <a:ext cx="3067342" cy="623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FFC000"/>
              </a:solidFill>
            </a:rPr>
            <a:t>Supermarket</a:t>
          </a:r>
          <a:r>
            <a:rPr lang="en-IN" sz="2400" b="1" baseline="0">
              <a:solidFill>
                <a:srgbClr val="FFC000"/>
              </a:solidFill>
            </a:rPr>
            <a:t> Shope</a:t>
          </a:r>
          <a:endParaRPr lang="en-IN" sz="2400" b="1">
            <a:solidFill>
              <a:srgbClr val="FFC000"/>
            </a:solidFill>
          </a:endParaRPr>
        </a:p>
      </xdr:txBody>
    </xdr:sp>
    <xdr:clientData/>
  </xdr:twoCellAnchor>
  <xdr:twoCellAnchor>
    <xdr:from>
      <xdr:col>4</xdr:col>
      <xdr:colOff>591401</xdr:colOff>
      <xdr:row>7</xdr:row>
      <xdr:rowOff>102357</xdr:rowOff>
    </xdr:from>
    <xdr:to>
      <xdr:col>8</xdr:col>
      <xdr:colOff>147847</xdr:colOff>
      <xdr:row>9</xdr:row>
      <xdr:rowOff>159224</xdr:rowOff>
    </xdr:to>
    <xdr:sp macro="" textlink="">
      <xdr:nvSpPr>
        <xdr:cNvPr id="108" name="TextBox 107">
          <a:extLst>
            <a:ext uri="{FF2B5EF4-FFF2-40B4-BE49-F238E27FC236}">
              <a16:creationId xmlns:a16="http://schemas.microsoft.com/office/drawing/2014/main" id="{00000000-0008-0000-0100-00006C000000}"/>
            </a:ext>
          </a:extLst>
        </xdr:cNvPr>
        <xdr:cNvSpPr txBox="1"/>
      </xdr:nvSpPr>
      <xdr:spPr>
        <a:xfrm flipH="1">
          <a:off x="3131401" y="1603266"/>
          <a:ext cx="2096446" cy="489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FFC000"/>
              </a:solidFill>
            </a:rPr>
            <a:t>TOTAL</a:t>
          </a:r>
          <a:r>
            <a:rPr lang="en-IN" sz="2000" b="1" baseline="0">
              <a:solidFill>
                <a:srgbClr val="FFC000"/>
              </a:solidFill>
            </a:rPr>
            <a:t> SALES</a:t>
          </a:r>
          <a:endParaRPr lang="en-IN" sz="2000" b="1">
            <a:solidFill>
              <a:srgbClr val="FFC000"/>
            </a:solidFill>
          </a:endParaRPr>
        </a:p>
      </xdr:txBody>
    </xdr:sp>
    <xdr:clientData/>
  </xdr:twoCellAnchor>
  <xdr:twoCellAnchor>
    <xdr:from>
      <xdr:col>10</xdr:col>
      <xdr:colOff>592667</xdr:colOff>
      <xdr:row>7</xdr:row>
      <xdr:rowOff>169334</xdr:rowOff>
    </xdr:from>
    <xdr:to>
      <xdr:col>14</xdr:col>
      <xdr:colOff>532190</xdr:colOff>
      <xdr:row>10</xdr:row>
      <xdr:rowOff>157238</xdr:rowOff>
    </xdr:to>
    <xdr:sp macro="" textlink="">
      <xdr:nvSpPr>
        <xdr:cNvPr id="109" name="TextBox 108">
          <a:extLst>
            <a:ext uri="{FF2B5EF4-FFF2-40B4-BE49-F238E27FC236}">
              <a16:creationId xmlns:a16="http://schemas.microsoft.com/office/drawing/2014/main" id="{00000000-0008-0000-0100-00006D000000}"/>
            </a:ext>
          </a:extLst>
        </xdr:cNvPr>
        <xdr:cNvSpPr txBox="1"/>
      </xdr:nvSpPr>
      <xdr:spPr>
        <a:xfrm>
          <a:off x="6942667" y="1670243"/>
          <a:ext cx="2479523" cy="637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rgbClr val="FFC000"/>
              </a:solidFill>
            </a:rPr>
            <a:t>TOTAL</a:t>
          </a:r>
          <a:r>
            <a:rPr lang="en-IN" sz="2000" b="1" baseline="0">
              <a:solidFill>
                <a:srgbClr val="FFC000"/>
              </a:solidFill>
            </a:rPr>
            <a:t> </a:t>
          </a:r>
          <a:r>
            <a:rPr lang="en-IN" sz="2000" b="1">
              <a:solidFill>
                <a:srgbClr val="FFC000"/>
              </a:solidFill>
            </a:rPr>
            <a:t>PROFIT%</a:t>
          </a:r>
        </a:p>
      </xdr:txBody>
    </xdr:sp>
    <xdr:clientData/>
  </xdr:twoCellAnchor>
  <xdr:twoCellAnchor>
    <xdr:from>
      <xdr:col>16</xdr:col>
      <xdr:colOff>523875</xdr:colOff>
      <xdr:row>15</xdr:row>
      <xdr:rowOff>31750</xdr:rowOff>
    </xdr:from>
    <xdr:to>
      <xdr:col>20</xdr:col>
      <xdr:colOff>492125</xdr:colOff>
      <xdr:row>17</xdr:row>
      <xdr:rowOff>158751</xdr:rowOff>
    </xdr:to>
    <xdr:sp macro="" textlink="">
      <xdr:nvSpPr>
        <xdr:cNvPr id="110" name="TextBox 109">
          <a:extLst>
            <a:ext uri="{FF2B5EF4-FFF2-40B4-BE49-F238E27FC236}">
              <a16:creationId xmlns:a16="http://schemas.microsoft.com/office/drawing/2014/main" id="{00000000-0008-0000-0100-00006E000000}"/>
            </a:ext>
          </a:extLst>
        </xdr:cNvPr>
        <xdr:cNvSpPr txBox="1"/>
      </xdr:nvSpPr>
      <xdr:spPr>
        <a:xfrm flipH="1">
          <a:off x="10683875" y="3264477"/>
          <a:ext cx="2508250" cy="559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rPr>
            <a:t>PRODUCT</a:t>
          </a:r>
          <a:endParaRPr lang="en-IN" sz="2400" b="1">
            <a:solidFill>
              <a:schemeClr val="bg1"/>
            </a:solidFill>
          </a:endParaRPr>
        </a:p>
      </xdr:txBody>
    </xdr:sp>
    <xdr:clientData/>
  </xdr:twoCellAnchor>
  <xdr:twoCellAnchor>
    <xdr:from>
      <xdr:col>24</xdr:col>
      <xdr:colOff>84667</xdr:colOff>
      <xdr:row>8</xdr:row>
      <xdr:rowOff>60474</xdr:rowOff>
    </xdr:from>
    <xdr:to>
      <xdr:col>26</xdr:col>
      <xdr:colOff>507999</xdr:colOff>
      <xdr:row>10</xdr:row>
      <xdr:rowOff>145143</xdr:rowOff>
    </xdr:to>
    <xdr:sp macro="" textlink="">
      <xdr:nvSpPr>
        <xdr:cNvPr id="111" name="TextBox 110">
          <a:extLst>
            <a:ext uri="{FF2B5EF4-FFF2-40B4-BE49-F238E27FC236}">
              <a16:creationId xmlns:a16="http://schemas.microsoft.com/office/drawing/2014/main" id="{00000000-0008-0000-0100-00006F000000}"/>
            </a:ext>
          </a:extLst>
        </xdr:cNvPr>
        <xdr:cNvSpPr txBox="1"/>
      </xdr:nvSpPr>
      <xdr:spPr>
        <a:xfrm>
          <a:off x="15324667" y="1777860"/>
          <a:ext cx="1693332" cy="517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solidFill>
            </a:rPr>
            <a:t>SALES TYPE</a:t>
          </a:r>
        </a:p>
      </xdr:txBody>
    </xdr:sp>
    <xdr:clientData/>
  </xdr:twoCellAnchor>
  <xdr:twoCellAnchor>
    <xdr:from>
      <xdr:col>7</xdr:col>
      <xdr:colOff>523163</xdr:colOff>
      <xdr:row>41</xdr:row>
      <xdr:rowOff>29536</xdr:rowOff>
    </xdr:from>
    <xdr:to>
      <xdr:col>12</xdr:col>
      <xdr:colOff>34117</xdr:colOff>
      <xdr:row>44</xdr:row>
      <xdr:rowOff>73838</xdr:rowOff>
    </xdr:to>
    <xdr:sp macro="" textlink="">
      <xdr:nvSpPr>
        <xdr:cNvPr id="112" name="TextBox 111">
          <a:extLst>
            <a:ext uri="{FF2B5EF4-FFF2-40B4-BE49-F238E27FC236}">
              <a16:creationId xmlns:a16="http://schemas.microsoft.com/office/drawing/2014/main" id="{00000000-0008-0000-0100-000070000000}"/>
            </a:ext>
          </a:extLst>
        </xdr:cNvPr>
        <xdr:cNvSpPr txBox="1"/>
      </xdr:nvSpPr>
      <xdr:spPr>
        <a:xfrm flipH="1">
          <a:off x="4968163" y="8890672"/>
          <a:ext cx="2685954" cy="693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rPr>
            <a:t>DAILY</a:t>
          </a:r>
          <a:endParaRPr lang="en-IN" sz="2000" b="1">
            <a:solidFill>
              <a:schemeClr val="bg1"/>
            </a:solidFill>
          </a:endParaRPr>
        </a:p>
      </xdr:txBody>
    </xdr:sp>
    <xdr:clientData/>
  </xdr:twoCellAnchor>
  <xdr:twoCellAnchor>
    <xdr:from>
      <xdr:col>24</xdr:col>
      <xdr:colOff>423332</xdr:colOff>
      <xdr:row>41</xdr:row>
      <xdr:rowOff>72571</xdr:rowOff>
    </xdr:from>
    <xdr:to>
      <xdr:col>29</xdr:col>
      <xdr:colOff>602511</xdr:colOff>
      <xdr:row>45</xdr:row>
      <xdr:rowOff>60476</xdr:rowOff>
    </xdr:to>
    <xdr:sp macro="" textlink="">
      <xdr:nvSpPr>
        <xdr:cNvPr id="113" name="TextBox 112">
          <a:extLst>
            <a:ext uri="{FF2B5EF4-FFF2-40B4-BE49-F238E27FC236}">
              <a16:creationId xmlns:a16="http://schemas.microsoft.com/office/drawing/2014/main" id="{00000000-0008-0000-0100-000071000000}"/>
            </a:ext>
          </a:extLst>
        </xdr:cNvPr>
        <xdr:cNvSpPr txBox="1"/>
      </xdr:nvSpPr>
      <xdr:spPr>
        <a:xfrm rot="10800000" flipV="1">
          <a:off x="15663332" y="8933707"/>
          <a:ext cx="3354179" cy="853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rPr>
            <a:t>PAYMENT MODE</a:t>
          </a:r>
        </a:p>
      </xdr:txBody>
    </xdr:sp>
    <xdr:clientData/>
  </xdr:twoCellAnchor>
  <xdr:twoCellAnchor>
    <xdr:from>
      <xdr:col>4</xdr:col>
      <xdr:colOff>500993</xdr:colOff>
      <xdr:row>9</xdr:row>
      <xdr:rowOff>164143</xdr:rowOff>
    </xdr:from>
    <xdr:to>
      <xdr:col>8</xdr:col>
      <xdr:colOff>120814</xdr:colOff>
      <xdr:row>13</xdr:row>
      <xdr:rowOff>11373</xdr:rowOff>
    </xdr:to>
    <xdr:sp macro="" textlink="">
      <xdr:nvSpPr>
        <xdr:cNvPr id="114" name="TextBox 113">
          <a:extLst>
            <a:ext uri="{FF2B5EF4-FFF2-40B4-BE49-F238E27FC236}">
              <a16:creationId xmlns:a16="http://schemas.microsoft.com/office/drawing/2014/main" id="{00000000-0008-0000-0100-000072000000}"/>
            </a:ext>
          </a:extLst>
        </xdr:cNvPr>
        <xdr:cNvSpPr txBox="1"/>
      </xdr:nvSpPr>
      <xdr:spPr>
        <a:xfrm flipH="1">
          <a:off x="3040993" y="2098007"/>
          <a:ext cx="2159821" cy="713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1"/>
              </a:solidFill>
            </a:rPr>
            <a:t> $4,01,266.72 </a:t>
          </a:r>
        </a:p>
      </xdr:txBody>
    </xdr:sp>
    <xdr:clientData/>
  </xdr:twoCellAnchor>
  <xdr:twoCellAnchor>
    <xdr:from>
      <xdr:col>11</xdr:col>
      <xdr:colOff>167605</xdr:colOff>
      <xdr:row>10</xdr:row>
      <xdr:rowOff>156479</xdr:rowOff>
    </xdr:from>
    <xdr:to>
      <xdr:col>14</xdr:col>
      <xdr:colOff>578284</xdr:colOff>
      <xdr:row>14</xdr:row>
      <xdr:rowOff>16970</xdr:rowOff>
    </xdr:to>
    <xdr:sp macro="" textlink="Analysis!F9">
      <xdr:nvSpPr>
        <xdr:cNvPr id="115" name="TextBox 114">
          <a:extLst>
            <a:ext uri="{FF2B5EF4-FFF2-40B4-BE49-F238E27FC236}">
              <a16:creationId xmlns:a16="http://schemas.microsoft.com/office/drawing/2014/main" id="{00000000-0008-0000-0100-000073000000}"/>
            </a:ext>
          </a:extLst>
        </xdr:cNvPr>
        <xdr:cNvSpPr txBox="1"/>
      </xdr:nvSpPr>
      <xdr:spPr>
        <a:xfrm flipH="1">
          <a:off x="7152605" y="2306820"/>
          <a:ext cx="2315679" cy="72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B3C8C4-BFB3-4CF5-8831-C5B4EE5AB536}" type="TxLink">
            <a:rPr lang="en-US" sz="2400" b="1" i="0" u="none" strike="noStrike">
              <a:solidFill>
                <a:schemeClr val="bg1"/>
              </a:solidFill>
              <a:latin typeface="Calibri" panose="020F0502020204030204"/>
              <a:ea typeface="Calibri" panose="020F0502020204030204"/>
              <a:cs typeface="Calibri" panose="020F0502020204030204"/>
            </a:rPr>
            <a:pPr/>
            <a:t> $68,894.72 </a:t>
          </a:fld>
          <a:endParaRPr lang="en-IN" sz="2400" b="1">
            <a:solidFill>
              <a:schemeClr val="bg1"/>
            </a:solidFill>
          </a:endParaRPr>
        </a:p>
      </xdr:txBody>
    </xdr:sp>
    <xdr:clientData/>
  </xdr:twoCellAnchor>
  <xdr:twoCellAnchor>
    <xdr:from>
      <xdr:col>17</xdr:col>
      <xdr:colOff>547806</xdr:colOff>
      <xdr:row>11</xdr:row>
      <xdr:rowOff>25617</xdr:rowOff>
    </xdr:from>
    <xdr:to>
      <xdr:col>20</xdr:col>
      <xdr:colOff>153440</xdr:colOff>
      <xdr:row>13</xdr:row>
      <xdr:rowOff>25042</xdr:rowOff>
    </xdr:to>
    <xdr:sp macro="" textlink="Analysis!F10">
      <xdr:nvSpPr>
        <xdr:cNvPr id="118" name="TextBox 117">
          <a:extLst>
            <a:ext uri="{FF2B5EF4-FFF2-40B4-BE49-F238E27FC236}">
              <a16:creationId xmlns:a16="http://schemas.microsoft.com/office/drawing/2014/main" id="{00000000-0008-0000-0100-000076000000}"/>
            </a:ext>
          </a:extLst>
        </xdr:cNvPr>
        <xdr:cNvSpPr txBox="1"/>
      </xdr:nvSpPr>
      <xdr:spPr>
        <a:xfrm flipH="1">
          <a:off x="11342806" y="2392435"/>
          <a:ext cx="1510634" cy="432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AA7769-34F9-42C1-A69C-D0CA58E1540C}" type="TxLink">
            <a:rPr lang="en-US" sz="2400" b="1" i="0" u="none" strike="noStrike">
              <a:solidFill>
                <a:schemeClr val="bg1"/>
              </a:solidFill>
              <a:latin typeface="Calibri" panose="020F0502020204030204"/>
              <a:ea typeface="Calibri" panose="020F0502020204030204"/>
              <a:cs typeface="Calibri" panose="020F0502020204030204"/>
            </a:rPr>
            <a:pPr/>
            <a:t>21%</a:t>
          </a:fld>
          <a:endParaRPr lang="en-IN" sz="2400" b="1">
            <a:solidFill>
              <a:schemeClr val="bg1"/>
            </a:solidFill>
          </a:endParaRPr>
        </a:p>
      </xdr:txBody>
    </xdr:sp>
    <xdr:clientData/>
  </xdr:twoCellAnchor>
  <xdr:twoCellAnchor>
    <xdr:from>
      <xdr:col>34</xdr:col>
      <xdr:colOff>236887</xdr:colOff>
      <xdr:row>29</xdr:row>
      <xdr:rowOff>177998</xdr:rowOff>
    </xdr:from>
    <xdr:to>
      <xdr:col>37</xdr:col>
      <xdr:colOff>0</xdr:colOff>
      <xdr:row>33</xdr:row>
      <xdr:rowOff>145144</xdr:rowOff>
    </xdr:to>
    <xdr:sp macro="" textlink="">
      <xdr:nvSpPr>
        <xdr:cNvPr id="119" name="TextBox 118">
          <a:extLst>
            <a:ext uri="{FF2B5EF4-FFF2-40B4-BE49-F238E27FC236}">
              <a16:creationId xmlns:a16="http://schemas.microsoft.com/office/drawing/2014/main" id="{00000000-0008-0000-0100-000077000000}"/>
            </a:ext>
          </a:extLst>
        </xdr:cNvPr>
        <xdr:cNvSpPr txBox="1"/>
      </xdr:nvSpPr>
      <xdr:spPr>
        <a:xfrm flipH="1">
          <a:off x="21826887" y="6441407"/>
          <a:ext cx="1668113" cy="833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rPr>
            <a:t>CATAGORY</a:t>
          </a:r>
        </a:p>
      </xdr:txBody>
    </xdr:sp>
    <xdr:clientData/>
  </xdr:twoCellAnchor>
  <xdr:twoCellAnchor>
    <xdr:from>
      <xdr:col>29</xdr:col>
      <xdr:colOff>604345</xdr:colOff>
      <xdr:row>5</xdr:row>
      <xdr:rowOff>91967</xdr:rowOff>
    </xdr:from>
    <xdr:to>
      <xdr:col>32</xdr:col>
      <xdr:colOff>512379</xdr:colOff>
      <xdr:row>8</xdr:row>
      <xdr:rowOff>131380</xdr:rowOff>
    </xdr:to>
    <xdr:sp macro="" textlink="">
      <xdr:nvSpPr>
        <xdr:cNvPr id="121" name="TextBox 120">
          <a:extLst>
            <a:ext uri="{FF2B5EF4-FFF2-40B4-BE49-F238E27FC236}">
              <a16:creationId xmlns:a16="http://schemas.microsoft.com/office/drawing/2014/main" id="{00000000-0008-0000-0100-000079000000}"/>
            </a:ext>
          </a:extLst>
        </xdr:cNvPr>
        <xdr:cNvSpPr txBox="1"/>
      </xdr:nvSpPr>
      <xdr:spPr>
        <a:xfrm>
          <a:off x="19019345" y="1159922"/>
          <a:ext cx="1813034" cy="688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rgbClr val="FFC000"/>
              </a:solidFill>
            </a:rPr>
            <a:t>TOP</a:t>
          </a:r>
          <a:r>
            <a:rPr lang="en-IN" sz="2000" b="1" baseline="0">
              <a:solidFill>
                <a:srgbClr val="FFC000"/>
              </a:solidFill>
            </a:rPr>
            <a:t> PRODUCT</a:t>
          </a:r>
          <a:endParaRPr lang="en-IN" sz="2000" b="1">
            <a:solidFill>
              <a:srgbClr val="FFC000"/>
            </a:solidFill>
          </a:endParaRPr>
        </a:p>
      </xdr:txBody>
    </xdr:sp>
    <xdr:clientData/>
  </xdr:twoCellAnchor>
  <xdr:twoCellAnchor>
    <xdr:from>
      <xdr:col>30</xdr:col>
      <xdr:colOff>60924</xdr:colOff>
      <xdr:row>11</xdr:row>
      <xdr:rowOff>162441</xdr:rowOff>
    </xdr:from>
    <xdr:to>
      <xdr:col>31</xdr:col>
      <xdr:colOff>251046</xdr:colOff>
      <xdr:row>15</xdr:row>
      <xdr:rowOff>14767</xdr:rowOff>
    </xdr:to>
    <xdr:sp macro="" textlink="Analysis!AG2">
      <xdr:nvSpPr>
        <xdr:cNvPr id="122" name="TextBox 121">
          <a:extLst>
            <a:ext uri="{FF2B5EF4-FFF2-40B4-BE49-F238E27FC236}">
              <a16:creationId xmlns:a16="http://schemas.microsoft.com/office/drawing/2014/main" id="{00000000-0008-0000-0100-00007A000000}"/>
            </a:ext>
          </a:extLst>
        </xdr:cNvPr>
        <xdr:cNvSpPr txBox="1"/>
      </xdr:nvSpPr>
      <xdr:spPr>
        <a:xfrm flipH="1">
          <a:off x="19110924" y="2529259"/>
          <a:ext cx="825122" cy="718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B4FB92E-E3F8-4BD1-854C-AF480E3776DC}" type="TxLink">
            <a:rPr lang="en-US" sz="2800" b="1" i="0" u="none" strike="noStrike">
              <a:solidFill>
                <a:schemeClr val="bg1"/>
              </a:solidFill>
              <a:latin typeface="Calibri"/>
              <a:ea typeface="Calibri"/>
              <a:cs typeface="Calibri"/>
            </a:rPr>
            <a:pPr/>
            <a:t>132</a:t>
          </a:fld>
          <a:endParaRPr lang="en-IN" sz="4000" b="1">
            <a:solidFill>
              <a:schemeClr val="bg1"/>
            </a:solidFill>
          </a:endParaRPr>
        </a:p>
      </xdr:txBody>
    </xdr:sp>
    <xdr:clientData/>
  </xdr:twoCellAnchor>
  <xdr:twoCellAnchor>
    <xdr:from>
      <xdr:col>30</xdr:col>
      <xdr:colOff>139554</xdr:colOff>
      <xdr:row>15</xdr:row>
      <xdr:rowOff>18023</xdr:rowOff>
    </xdr:from>
    <xdr:to>
      <xdr:col>32</xdr:col>
      <xdr:colOff>457790</xdr:colOff>
      <xdr:row>18</xdr:row>
      <xdr:rowOff>29534</xdr:rowOff>
    </xdr:to>
    <xdr:sp macro="" textlink="Analysis!AF2">
      <xdr:nvSpPr>
        <xdr:cNvPr id="123" name="TextBox 122">
          <a:extLst>
            <a:ext uri="{FF2B5EF4-FFF2-40B4-BE49-F238E27FC236}">
              <a16:creationId xmlns:a16="http://schemas.microsoft.com/office/drawing/2014/main" id="{00000000-0008-0000-0100-00007B000000}"/>
            </a:ext>
          </a:extLst>
        </xdr:cNvPr>
        <xdr:cNvSpPr txBox="1"/>
      </xdr:nvSpPr>
      <xdr:spPr>
        <a:xfrm flipH="1">
          <a:off x="19189554" y="3250750"/>
          <a:ext cx="1588236" cy="660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20E4F9-A0ED-481A-9C37-49D567CBB798}" type="TxLink">
            <a:rPr lang="en-US" sz="2800" b="1" i="0" u="none" strike="noStrike">
              <a:solidFill>
                <a:schemeClr val="bg1"/>
              </a:solidFill>
              <a:latin typeface="Calibri"/>
              <a:ea typeface="Calibri"/>
              <a:cs typeface="Calibri"/>
            </a:rPr>
            <a:pPr/>
            <a:t>$22,952</a:t>
          </a:fld>
          <a:endParaRPr lang="en-IN" sz="2800" b="1">
            <a:solidFill>
              <a:schemeClr val="bg1"/>
            </a:solidFill>
          </a:endParaRPr>
        </a:p>
      </xdr:txBody>
    </xdr:sp>
    <xdr:clientData/>
  </xdr:twoCellAnchor>
  <xdr:twoCellAnchor>
    <xdr:from>
      <xdr:col>35</xdr:col>
      <xdr:colOff>499239</xdr:colOff>
      <xdr:row>6</xdr:row>
      <xdr:rowOff>30028</xdr:rowOff>
    </xdr:from>
    <xdr:to>
      <xdr:col>38</xdr:col>
      <xdr:colOff>591206</xdr:colOff>
      <xdr:row>8</xdr:row>
      <xdr:rowOff>165578</xdr:rowOff>
    </xdr:to>
    <xdr:sp macro="" textlink="">
      <xdr:nvSpPr>
        <xdr:cNvPr id="124" name="TextBox 123">
          <a:extLst>
            <a:ext uri="{FF2B5EF4-FFF2-40B4-BE49-F238E27FC236}">
              <a16:creationId xmlns:a16="http://schemas.microsoft.com/office/drawing/2014/main" id="{00000000-0008-0000-0100-00007C000000}"/>
            </a:ext>
          </a:extLst>
        </xdr:cNvPr>
        <xdr:cNvSpPr txBox="1"/>
      </xdr:nvSpPr>
      <xdr:spPr>
        <a:xfrm flipH="1">
          <a:off x="22724239" y="1314460"/>
          <a:ext cx="1996967" cy="5685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rgbClr val="FFC000"/>
              </a:solidFill>
            </a:rPr>
            <a:t>TOP</a:t>
          </a:r>
          <a:r>
            <a:rPr lang="en-IN" sz="2000" b="1" baseline="0">
              <a:solidFill>
                <a:srgbClr val="FFC000"/>
              </a:solidFill>
            </a:rPr>
            <a:t> CATAGORY</a:t>
          </a:r>
          <a:endParaRPr lang="en-IN" sz="2000" b="1">
            <a:solidFill>
              <a:srgbClr val="FFC000"/>
            </a:solidFill>
          </a:endParaRPr>
        </a:p>
      </xdr:txBody>
    </xdr:sp>
    <xdr:clientData/>
  </xdr:twoCellAnchor>
  <xdr:twoCellAnchor>
    <xdr:from>
      <xdr:col>35</xdr:col>
      <xdr:colOff>472556</xdr:colOff>
      <xdr:row>8</xdr:row>
      <xdr:rowOff>14768</xdr:rowOff>
    </xdr:from>
    <xdr:to>
      <xdr:col>39</xdr:col>
      <xdr:colOff>472557</xdr:colOff>
      <xdr:row>12</xdr:row>
      <xdr:rowOff>147674</xdr:rowOff>
    </xdr:to>
    <xdr:sp macro="" textlink="Analysis!AR2">
      <xdr:nvSpPr>
        <xdr:cNvPr id="125" name="TextBox 124">
          <a:extLst>
            <a:ext uri="{FF2B5EF4-FFF2-40B4-BE49-F238E27FC236}">
              <a16:creationId xmlns:a16="http://schemas.microsoft.com/office/drawing/2014/main" id="{00000000-0008-0000-0100-00007D000000}"/>
            </a:ext>
          </a:extLst>
        </xdr:cNvPr>
        <xdr:cNvSpPr txBox="1"/>
      </xdr:nvSpPr>
      <xdr:spPr>
        <a:xfrm flipH="1">
          <a:off x="22697556" y="1732154"/>
          <a:ext cx="2540001" cy="998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37B9ED-2F06-42AF-A30C-8B3EBF3D6AD7}" type="TxLink">
            <a:rPr lang="en-US" sz="3200" b="1" i="0" u="none" strike="noStrike">
              <a:solidFill>
                <a:schemeClr val="bg1"/>
              </a:solidFill>
              <a:latin typeface="Calibri"/>
              <a:ea typeface="Calibri"/>
              <a:cs typeface="Calibri"/>
            </a:rPr>
            <a:pPr/>
            <a:t>Catagory04</a:t>
          </a:fld>
          <a:endParaRPr lang="en-IN" sz="3200" b="1">
            <a:solidFill>
              <a:schemeClr val="bg1"/>
            </a:solidFill>
          </a:endParaRPr>
        </a:p>
      </xdr:txBody>
    </xdr:sp>
    <xdr:clientData/>
  </xdr:twoCellAnchor>
  <xdr:twoCellAnchor>
    <xdr:from>
      <xdr:col>36</xdr:col>
      <xdr:colOff>147673</xdr:colOff>
      <xdr:row>12</xdr:row>
      <xdr:rowOff>118047</xdr:rowOff>
    </xdr:from>
    <xdr:to>
      <xdr:col>39</xdr:col>
      <xdr:colOff>191976</xdr:colOff>
      <xdr:row>16</xdr:row>
      <xdr:rowOff>14767</xdr:rowOff>
    </xdr:to>
    <xdr:sp macro="" textlink="Analysis!AS2">
      <xdr:nvSpPr>
        <xdr:cNvPr id="126" name="TextBox 125">
          <a:extLst>
            <a:ext uri="{FF2B5EF4-FFF2-40B4-BE49-F238E27FC236}">
              <a16:creationId xmlns:a16="http://schemas.microsoft.com/office/drawing/2014/main" id="{00000000-0008-0000-0100-00007E000000}"/>
            </a:ext>
          </a:extLst>
        </xdr:cNvPr>
        <xdr:cNvSpPr txBox="1"/>
      </xdr:nvSpPr>
      <xdr:spPr>
        <a:xfrm flipH="1">
          <a:off x="23007673" y="2701342"/>
          <a:ext cx="1949303" cy="76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8BA85C0-AC0A-404C-BC9A-EB612F28C747}" type="TxLink">
            <a:rPr lang="en-US" sz="2800" b="1" i="0" u="none" strike="noStrike">
              <a:solidFill>
                <a:schemeClr val="bg1"/>
              </a:solidFill>
              <a:latin typeface="Calibri"/>
              <a:ea typeface="Calibri"/>
              <a:cs typeface="Calibri"/>
            </a:rPr>
            <a:pPr/>
            <a:t>$1,87,486</a:t>
          </a:fld>
          <a:endParaRPr lang="en-IN" sz="2800" b="1">
            <a:solidFill>
              <a:schemeClr val="bg1"/>
            </a:solidFill>
          </a:endParaRPr>
        </a:p>
      </xdr:txBody>
    </xdr:sp>
    <xdr:clientData/>
  </xdr:twoCellAnchor>
  <xdr:twoCellAnchor>
    <xdr:from>
      <xdr:col>31</xdr:col>
      <xdr:colOff>457730</xdr:colOff>
      <xdr:row>11</xdr:row>
      <xdr:rowOff>162442</xdr:rowOff>
    </xdr:from>
    <xdr:to>
      <xdr:col>32</xdr:col>
      <xdr:colOff>605464</xdr:colOff>
      <xdr:row>15</xdr:row>
      <xdr:rowOff>14768</xdr:rowOff>
    </xdr:to>
    <xdr:sp macro="" textlink="Analysis!AE2">
      <xdr:nvSpPr>
        <xdr:cNvPr id="128" name="TextBox 127">
          <a:extLst>
            <a:ext uri="{FF2B5EF4-FFF2-40B4-BE49-F238E27FC236}">
              <a16:creationId xmlns:a16="http://schemas.microsoft.com/office/drawing/2014/main" id="{00000000-0008-0000-0100-000080000000}"/>
            </a:ext>
          </a:extLst>
        </xdr:cNvPr>
        <xdr:cNvSpPr txBox="1"/>
      </xdr:nvSpPr>
      <xdr:spPr>
        <a:xfrm flipH="1">
          <a:off x="20142730" y="2529260"/>
          <a:ext cx="782734" cy="718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F03FB4-ADE9-493E-BFB9-68794520FE8B}" type="TxLink">
            <a:rPr lang="en-US" sz="2800" b="1" i="0" u="none" strike="noStrike">
              <a:solidFill>
                <a:schemeClr val="bg1"/>
              </a:solidFill>
              <a:latin typeface="Calibri"/>
              <a:ea typeface="Calibri"/>
              <a:cs typeface="Calibri"/>
            </a:rPr>
            <a:pPr/>
            <a:t>Kg</a:t>
          </a:fld>
          <a:endParaRPr lang="en-IN" sz="2800" b="1">
            <a:solidFill>
              <a:schemeClr val="bg1"/>
            </a:solidFill>
          </a:endParaRPr>
        </a:p>
      </xdr:txBody>
    </xdr:sp>
    <xdr:clientData/>
  </xdr:twoCellAnchor>
  <xdr:twoCellAnchor>
    <xdr:from>
      <xdr:col>29</xdr:col>
      <xdr:colOff>605465</xdr:colOff>
      <xdr:row>8</xdr:row>
      <xdr:rowOff>71767</xdr:rowOff>
    </xdr:from>
    <xdr:to>
      <xdr:col>33</xdr:col>
      <xdr:colOff>206743</xdr:colOff>
      <xdr:row>11</xdr:row>
      <xdr:rowOff>147675</xdr:rowOff>
    </xdr:to>
    <xdr:sp macro="" textlink="Analysis!AD2">
      <xdr:nvSpPr>
        <xdr:cNvPr id="129" name="TextBox 128">
          <a:extLst>
            <a:ext uri="{FF2B5EF4-FFF2-40B4-BE49-F238E27FC236}">
              <a16:creationId xmlns:a16="http://schemas.microsoft.com/office/drawing/2014/main" id="{00000000-0008-0000-0100-000081000000}"/>
            </a:ext>
          </a:extLst>
        </xdr:cNvPr>
        <xdr:cNvSpPr txBox="1"/>
      </xdr:nvSpPr>
      <xdr:spPr>
        <a:xfrm flipH="1">
          <a:off x="19020465" y="1789153"/>
          <a:ext cx="2141278" cy="725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69E335-2B42-4584-BE04-69B9A7DB54DD}" type="TxLink">
            <a:rPr lang="en-US" sz="3200" b="1" i="0" u="none" strike="noStrike">
              <a:solidFill>
                <a:schemeClr val="bg1"/>
              </a:solidFill>
              <a:latin typeface="Calibri"/>
              <a:ea typeface="Calibri"/>
              <a:cs typeface="Calibri"/>
            </a:rPr>
            <a:pPr/>
            <a:t>Product41</a:t>
          </a:fld>
          <a:endParaRPr lang="en-IN" sz="3200" b="1">
            <a:solidFill>
              <a:schemeClr val="bg1"/>
            </a:solidFill>
          </a:endParaRPr>
        </a:p>
      </xdr:txBody>
    </xdr:sp>
    <xdr:clientData/>
  </xdr:twoCellAnchor>
  <xdr:twoCellAnchor>
    <xdr:from>
      <xdr:col>5</xdr:col>
      <xdr:colOff>509264</xdr:colOff>
      <xdr:row>46</xdr:row>
      <xdr:rowOff>146407</xdr:rowOff>
    </xdr:from>
    <xdr:to>
      <xdr:col>18</xdr:col>
      <xdr:colOff>72571</xdr:colOff>
      <xdr:row>64</xdr:row>
      <xdr:rowOff>44048</xdr:rowOff>
    </xdr:to>
    <xdr:graphicFrame macro="">
      <xdr:nvGraphicFramePr>
        <xdr:cNvPr id="69" name="Chart 68">
          <a:extLst>
            <a:ext uri="{FF2B5EF4-FFF2-40B4-BE49-F238E27FC236}">
              <a16:creationId xmlns:a16="http://schemas.microsoft.com/office/drawing/2014/main" id="{00000000-0008-0000-0100-00004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0</xdr:col>
      <xdr:colOff>398060</xdr:colOff>
      <xdr:row>7</xdr:row>
      <xdr:rowOff>170600</xdr:rowOff>
    </xdr:from>
    <xdr:to>
      <xdr:col>3</xdr:col>
      <xdr:colOff>241813</xdr:colOff>
      <xdr:row>13</xdr:row>
      <xdr:rowOff>104043</xdr:rowOff>
    </xdr:to>
    <mc:AlternateContent xmlns:mc="http://schemas.openxmlformats.org/markup-compatibility/2006" xmlns:a14="http://schemas.microsoft.com/office/drawing/2010/main">
      <mc:Choice Requires="a14">
        <xdr:graphicFrame macro="">
          <xdr:nvGraphicFramePr>
            <xdr:cNvPr id="71" name="Year 1">
              <a:extLst>
                <a:ext uri="{FF2B5EF4-FFF2-40B4-BE49-F238E27FC236}">
                  <a16:creationId xmlns:a16="http://schemas.microsoft.com/office/drawing/2014/main" id="{00000000-0008-0000-0100-000047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98060" y="1411736"/>
              <a:ext cx="1878639" cy="1059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238125</xdr:colOff>
      <xdr:row>17</xdr:row>
      <xdr:rowOff>113729</xdr:rowOff>
    </xdr:from>
    <xdr:to>
      <xdr:col>3</xdr:col>
      <xdr:colOff>291724</xdr:colOff>
      <xdr:row>39</xdr:row>
      <xdr:rowOff>174625</xdr:rowOff>
    </xdr:to>
    <mc:AlternateContent xmlns:mc="http://schemas.openxmlformats.org/markup-compatibility/2006" xmlns:a14="http://schemas.microsoft.com/office/drawing/2010/main">
      <mc:Choice Requires="a14">
        <xdr:graphicFrame macro="">
          <xdr:nvGraphicFramePr>
            <xdr:cNvPr id="73" name="Month 1">
              <a:extLst>
                <a:ext uri="{FF2B5EF4-FFF2-40B4-BE49-F238E27FC236}">
                  <a16:creationId xmlns:a16="http://schemas.microsoft.com/office/drawing/2014/main" id="{00000000-0008-0000-0100-000049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38125" y="3086684"/>
              <a:ext cx="2088485" cy="41883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526283</xdr:colOff>
      <xdr:row>50</xdr:row>
      <xdr:rowOff>66106</xdr:rowOff>
    </xdr:from>
    <xdr:to>
      <xdr:col>2</xdr:col>
      <xdr:colOff>608767</xdr:colOff>
      <xdr:row>57</xdr:row>
      <xdr:rowOff>122972</xdr:rowOff>
    </xdr:to>
    <xdr:pic>
      <xdr:nvPicPr>
        <xdr:cNvPr id="75" name="Graphic 74" descr="Shopping cart with solid fill">
          <a:extLst>
            <a:ext uri="{FF2B5EF4-FFF2-40B4-BE49-F238E27FC236}">
              <a16:creationId xmlns:a16="http://schemas.microsoft.com/office/drawing/2014/main" id="{00000000-0008-0000-0100-00004B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526283" y="10875538"/>
          <a:ext cx="1439075" cy="1370161"/>
        </a:xfrm>
        <a:prstGeom prst="rect">
          <a:avLst/>
        </a:prstGeom>
      </xdr:spPr>
    </xdr:pic>
    <xdr:clientData/>
  </xdr:twoCellAnchor>
  <xdr:twoCellAnchor>
    <xdr:from>
      <xdr:col>4</xdr:col>
      <xdr:colOff>241904</xdr:colOff>
      <xdr:row>19</xdr:row>
      <xdr:rowOff>86592</xdr:rowOff>
    </xdr:from>
    <xdr:to>
      <xdr:col>13</xdr:col>
      <xdr:colOff>331932</xdr:colOff>
      <xdr:row>37</xdr:row>
      <xdr:rowOff>84669</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114300</xdr:colOff>
          <xdr:row>16</xdr:row>
          <xdr:rowOff>146050</xdr:rowOff>
        </xdr:from>
        <xdr:to>
          <xdr:col>10</xdr:col>
          <xdr:colOff>260350</xdr:colOff>
          <xdr:row>17</xdr:row>
          <xdr:rowOff>55418</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15</xdr:row>
          <xdr:rowOff>127000</xdr:rowOff>
        </xdr:from>
        <xdr:to>
          <xdr:col>11</xdr:col>
          <xdr:colOff>171450</xdr:colOff>
          <xdr:row>18</xdr:row>
          <xdr:rowOff>71004</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336550</xdr:colOff>
          <xdr:row>16</xdr:row>
          <xdr:rowOff>57150</xdr:rowOff>
        </xdr:from>
        <xdr:to>
          <xdr:col>11</xdr:col>
          <xdr:colOff>622300</xdr:colOff>
          <xdr:row>17</xdr:row>
          <xdr:rowOff>158749</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12</xdr:col>
      <xdr:colOff>508000</xdr:colOff>
      <xdr:row>1</xdr:row>
      <xdr:rowOff>47626</xdr:rowOff>
    </xdr:from>
    <xdr:to>
      <xdr:col>19</xdr:col>
      <xdr:colOff>30305</xdr:colOff>
      <xdr:row>6</xdr:row>
      <xdr:rowOff>108858</xdr:rowOff>
    </xdr:to>
    <mc:AlternateContent xmlns:mc="http://schemas.openxmlformats.org/markup-compatibility/2006" xmlns:a14="http://schemas.microsoft.com/office/drawing/2010/main">
      <mc:Choice Requires="a14">
        <xdr:graphicFrame macro="">
          <xdr:nvGraphicFramePr>
            <xdr:cNvPr id="4" name="SALE TYPE 1">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8647545" y="220808"/>
              <a:ext cx="4270374" cy="10137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238125</xdr:colOff>
      <xdr:row>1</xdr:row>
      <xdr:rowOff>0</xdr:rowOff>
    </xdr:from>
    <xdr:to>
      <xdr:col>26</xdr:col>
      <xdr:colOff>518102</xdr:colOff>
      <xdr:row>6</xdr:row>
      <xdr:rowOff>106285</xdr:rowOff>
    </xdr:to>
    <mc:AlternateContent xmlns:mc="http://schemas.openxmlformats.org/markup-compatibility/2006" xmlns:a14="http://schemas.microsoft.com/office/drawing/2010/main">
      <mc:Choice Requires="a14">
        <xdr:graphicFrame macro="">
          <xdr:nvGraphicFramePr>
            <xdr:cNvPr id="5" name="PAYMENT MODE 1">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3804034" y="173182"/>
              <a:ext cx="4349750" cy="10587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349250</xdr:colOff>
      <xdr:row>19</xdr:row>
      <xdr:rowOff>95251</xdr:rowOff>
    </xdr:from>
    <xdr:to>
      <xdr:col>21</xdr:col>
      <xdr:colOff>508000</xdr:colOff>
      <xdr:row>36</xdr:row>
      <xdr:rowOff>1</xdr:rowOff>
    </xdr:to>
    <xdr:graphicFrame macro="">
      <xdr:nvGraphicFramePr>
        <xdr:cNvPr id="16" name="Chart 15">
          <a:extLst>
            <a:ext uri="{FF2B5EF4-FFF2-40B4-BE49-F238E27FC236}">
              <a16:creationId xmlns:a16="http://schemas.microsoft.com/office/drawing/2014/main" id="{00000000-0008-0000-01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336550</xdr:colOff>
          <xdr:row>19</xdr:row>
          <xdr:rowOff>107950</xdr:rowOff>
        </xdr:from>
        <xdr:to>
          <xdr:col>15</xdr:col>
          <xdr:colOff>171450</xdr:colOff>
          <xdr:row>36</xdr:row>
          <xdr:rowOff>16741</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23</xdr:col>
      <xdr:colOff>12095</xdr:colOff>
      <xdr:row>13</xdr:row>
      <xdr:rowOff>60476</xdr:rowOff>
    </xdr:from>
    <xdr:to>
      <xdr:col>28</xdr:col>
      <xdr:colOff>48380</xdr:colOff>
      <xdr:row>36</xdr:row>
      <xdr:rowOff>157238</xdr:rowOff>
    </xdr:to>
    <xdr:graphicFrame macro="">
      <xdr:nvGraphicFramePr>
        <xdr:cNvPr id="17" name="Chart 16">
          <a:extLst>
            <a:ext uri="{FF2B5EF4-FFF2-40B4-BE49-F238E27FC236}">
              <a16:creationId xmlns:a16="http://schemas.microsoft.com/office/drawing/2014/main" id="{00000000-0008-0000-01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32</xdr:col>
      <xdr:colOff>103372</xdr:colOff>
      <xdr:row>36</xdr:row>
      <xdr:rowOff>0</xdr:rowOff>
    </xdr:from>
    <xdr:to>
      <xdr:col>39</xdr:col>
      <xdr:colOff>516860</xdr:colOff>
      <xdr:row>63</xdr:row>
      <xdr:rowOff>147674</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00000000-0008-0000-0100-00001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21845772" y="6203950"/>
              <a:ext cx="5169638" cy="47768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381000</xdr:colOff>
      <xdr:row>46</xdr:row>
      <xdr:rowOff>97973</xdr:rowOff>
    </xdr:from>
    <xdr:to>
      <xdr:col>29</xdr:col>
      <xdr:colOff>566057</xdr:colOff>
      <xdr:row>64</xdr:row>
      <xdr:rowOff>130628</xdr:rowOff>
    </xdr:to>
    <xdr:graphicFrame macro="">
      <xdr:nvGraphicFramePr>
        <xdr:cNvPr id="24" name="Chart 23">
          <a:extLst>
            <a:ext uri="{FF2B5EF4-FFF2-40B4-BE49-F238E27FC236}">
              <a16:creationId xmlns:a16="http://schemas.microsoft.com/office/drawing/2014/main" id="{00000000-0008-0000-01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107627</xdr:colOff>
      <xdr:row>40</xdr:row>
      <xdr:rowOff>53814</xdr:rowOff>
    </xdr:to>
    <xdr:grpSp>
      <xdr:nvGrpSpPr>
        <xdr:cNvPr id="42" name="Group 41">
          <a:extLst>
            <a:ext uri="{FF2B5EF4-FFF2-40B4-BE49-F238E27FC236}">
              <a16:creationId xmlns:a16="http://schemas.microsoft.com/office/drawing/2014/main" id="{00000000-0008-0000-0200-00002A000000}"/>
            </a:ext>
          </a:extLst>
        </xdr:cNvPr>
        <xdr:cNvGrpSpPr/>
      </xdr:nvGrpSpPr>
      <xdr:grpSpPr>
        <a:xfrm>
          <a:off x="0" y="0"/>
          <a:ext cx="14346695" cy="6941950"/>
          <a:chOff x="0" y="0"/>
          <a:chExt cx="12525149" cy="5930254"/>
        </a:xfrm>
      </xdr:grpSpPr>
      <xdr:sp macro="" textlink="">
        <xdr:nvSpPr>
          <xdr:cNvPr id="2" name="Rectangle 1">
            <a:extLst>
              <a:ext uri="{FF2B5EF4-FFF2-40B4-BE49-F238E27FC236}">
                <a16:creationId xmlns:a16="http://schemas.microsoft.com/office/drawing/2014/main" id="{00000000-0008-0000-0200-000002000000}"/>
              </a:ext>
            </a:extLst>
          </xdr:cNvPr>
          <xdr:cNvSpPr/>
        </xdr:nvSpPr>
        <xdr:spPr>
          <a:xfrm>
            <a:off x="0" y="0"/>
            <a:ext cx="12525148" cy="5930254"/>
          </a:xfrm>
          <a:prstGeom prst="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150792" y="92873"/>
            <a:ext cx="5751006" cy="790407"/>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6087885" y="92873"/>
            <a:ext cx="6186808" cy="790407"/>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150792" y="968188"/>
            <a:ext cx="1307947" cy="1176927"/>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1603112" y="968188"/>
            <a:ext cx="2384889" cy="791445"/>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00000000-0008-0000-0200-000007000000}"/>
              </a:ext>
            </a:extLst>
          </xdr:cNvPr>
          <xdr:cNvSpPr/>
        </xdr:nvSpPr>
        <xdr:spPr>
          <a:xfrm>
            <a:off x="4177294" y="968188"/>
            <a:ext cx="2282222" cy="791445"/>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6648809" y="968188"/>
            <a:ext cx="2197933" cy="791445"/>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182876" y="2231060"/>
            <a:ext cx="1307947" cy="2582774"/>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1603112" y="1970148"/>
            <a:ext cx="2974698" cy="1720232"/>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4804004" y="1970147"/>
            <a:ext cx="2197933" cy="1720232"/>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7354123" y="1970147"/>
            <a:ext cx="1492620" cy="1720232"/>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1712191" y="3900893"/>
            <a:ext cx="5289747" cy="1851579"/>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Flowchart: Terminator 13">
            <a:extLst>
              <a:ext uri="{FF2B5EF4-FFF2-40B4-BE49-F238E27FC236}">
                <a16:creationId xmlns:a16="http://schemas.microsoft.com/office/drawing/2014/main" id="{00000000-0008-0000-0200-00000E000000}"/>
              </a:ext>
            </a:extLst>
          </xdr:cNvPr>
          <xdr:cNvSpPr/>
        </xdr:nvSpPr>
        <xdr:spPr>
          <a:xfrm>
            <a:off x="150792" y="4962065"/>
            <a:ext cx="1340030" cy="790407"/>
          </a:xfrm>
          <a:prstGeom prst="flowChartTerminator">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7220956" y="3900895"/>
            <a:ext cx="1625786" cy="1851577"/>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Flowchart: Off-page Connector 15">
            <a:extLst>
              <a:ext uri="{FF2B5EF4-FFF2-40B4-BE49-F238E27FC236}">
                <a16:creationId xmlns:a16="http://schemas.microsoft.com/office/drawing/2014/main" id="{00000000-0008-0000-0200-000010000000}"/>
              </a:ext>
            </a:extLst>
          </xdr:cNvPr>
          <xdr:cNvSpPr/>
        </xdr:nvSpPr>
        <xdr:spPr>
          <a:xfrm>
            <a:off x="9176475" y="968187"/>
            <a:ext cx="1121777" cy="1997588"/>
          </a:xfrm>
          <a:prstGeom prst="flowChartOffpageConnector">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Flowchart: Off-page Connector 16">
            <a:extLst>
              <a:ext uri="{FF2B5EF4-FFF2-40B4-BE49-F238E27FC236}">
                <a16:creationId xmlns:a16="http://schemas.microsoft.com/office/drawing/2014/main" id="{00000000-0008-0000-0200-000011000000}"/>
              </a:ext>
            </a:extLst>
          </xdr:cNvPr>
          <xdr:cNvSpPr/>
        </xdr:nvSpPr>
        <xdr:spPr>
          <a:xfrm>
            <a:off x="11088698" y="968188"/>
            <a:ext cx="1121776" cy="1997587"/>
          </a:xfrm>
          <a:prstGeom prst="flowChartOffpageConnector">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Trapezoid 17">
            <a:extLst>
              <a:ext uri="{FF2B5EF4-FFF2-40B4-BE49-F238E27FC236}">
                <a16:creationId xmlns:a16="http://schemas.microsoft.com/office/drawing/2014/main" id="{00000000-0008-0000-0200-000012000000}"/>
              </a:ext>
            </a:extLst>
          </xdr:cNvPr>
          <xdr:cNvSpPr/>
        </xdr:nvSpPr>
        <xdr:spPr>
          <a:xfrm>
            <a:off x="8877191" y="968187"/>
            <a:ext cx="1737329" cy="253771"/>
          </a:xfrm>
          <a:prstGeom prst="trapezoid">
            <a:avLst>
              <a:gd name="adj" fmla="val 98899"/>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Trapezoid 18">
            <a:extLst>
              <a:ext uri="{FF2B5EF4-FFF2-40B4-BE49-F238E27FC236}">
                <a16:creationId xmlns:a16="http://schemas.microsoft.com/office/drawing/2014/main" id="{00000000-0008-0000-0200-000013000000}"/>
              </a:ext>
            </a:extLst>
          </xdr:cNvPr>
          <xdr:cNvSpPr/>
        </xdr:nvSpPr>
        <xdr:spPr>
          <a:xfrm>
            <a:off x="10787820" y="942381"/>
            <a:ext cx="1737329" cy="251435"/>
          </a:xfrm>
          <a:prstGeom prst="trapezoid">
            <a:avLst>
              <a:gd name="adj" fmla="val 98899"/>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00000000-0008-0000-0200-000014000000}"/>
              </a:ext>
            </a:extLst>
          </xdr:cNvPr>
          <xdr:cNvSpPr/>
        </xdr:nvSpPr>
        <xdr:spPr>
          <a:xfrm>
            <a:off x="8971883" y="3050682"/>
            <a:ext cx="3270727" cy="2701790"/>
          </a:xfrm>
          <a:prstGeom prst="roundRect">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Flowchart: Off-page Connector 20">
            <a:extLst>
              <a:ext uri="{FF2B5EF4-FFF2-40B4-BE49-F238E27FC236}">
                <a16:creationId xmlns:a16="http://schemas.microsoft.com/office/drawing/2014/main" id="{00000000-0008-0000-0200-000015000000}"/>
              </a:ext>
            </a:extLst>
          </xdr:cNvPr>
          <xdr:cNvSpPr/>
        </xdr:nvSpPr>
        <xdr:spPr>
          <a:xfrm>
            <a:off x="9328877" y="1306866"/>
            <a:ext cx="726363" cy="1433282"/>
          </a:xfrm>
          <a:prstGeom prst="flowChartOffpageConnector">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000000-0008-0000-0200-000016000000}"/>
              </a:ext>
            </a:extLst>
          </xdr:cNvPr>
          <xdr:cNvSpPr/>
        </xdr:nvSpPr>
        <xdr:spPr>
          <a:xfrm>
            <a:off x="11300621" y="1306865"/>
            <a:ext cx="711725" cy="1433282"/>
          </a:xfrm>
          <a:prstGeom prst="flowChartOffpageConnector">
            <a:avLst/>
          </a:prstGeom>
          <a:solidFill>
            <a:schemeClr val="accent5">
              <a:lumMod val="60000"/>
              <a:lumOff val="4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3" name="Straight Connector 22">
            <a:extLst>
              <a:ext uri="{FF2B5EF4-FFF2-40B4-BE49-F238E27FC236}">
                <a16:creationId xmlns:a16="http://schemas.microsoft.com/office/drawing/2014/main" id="{00000000-0008-0000-0200-000017000000}"/>
              </a:ext>
            </a:extLst>
          </xdr:cNvPr>
          <xdr:cNvCxnSpPr/>
        </xdr:nvCxnSpPr>
        <xdr:spPr>
          <a:xfrm>
            <a:off x="1935134" y="2231060"/>
            <a:ext cx="2232866"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4" name="Straight Connector 23">
            <a:extLst>
              <a:ext uri="{FF2B5EF4-FFF2-40B4-BE49-F238E27FC236}">
                <a16:creationId xmlns:a16="http://schemas.microsoft.com/office/drawing/2014/main" id="{00000000-0008-0000-0200-000018000000}"/>
              </a:ext>
            </a:extLst>
          </xdr:cNvPr>
          <xdr:cNvCxnSpPr/>
        </xdr:nvCxnSpPr>
        <xdr:spPr>
          <a:xfrm>
            <a:off x="4932341" y="2301318"/>
            <a:ext cx="1846564"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5" name="Straight Connector 24">
            <a:extLst>
              <a:ext uri="{FF2B5EF4-FFF2-40B4-BE49-F238E27FC236}">
                <a16:creationId xmlns:a16="http://schemas.microsoft.com/office/drawing/2014/main" id="{00000000-0008-0000-0200-000019000000}"/>
              </a:ext>
            </a:extLst>
          </xdr:cNvPr>
          <xdr:cNvCxnSpPr/>
        </xdr:nvCxnSpPr>
        <xdr:spPr>
          <a:xfrm>
            <a:off x="7440216" y="2301318"/>
            <a:ext cx="1303426"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6" name="Straight Connector 25">
            <a:extLst>
              <a:ext uri="{FF2B5EF4-FFF2-40B4-BE49-F238E27FC236}">
                <a16:creationId xmlns:a16="http://schemas.microsoft.com/office/drawing/2014/main" id="{00000000-0008-0000-0200-00001A000000}"/>
              </a:ext>
            </a:extLst>
          </xdr:cNvPr>
          <xdr:cNvCxnSpPr/>
        </xdr:nvCxnSpPr>
        <xdr:spPr>
          <a:xfrm>
            <a:off x="1935136" y="4154773"/>
            <a:ext cx="4843772"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7" name="Straight Connector 26">
            <a:extLst>
              <a:ext uri="{FF2B5EF4-FFF2-40B4-BE49-F238E27FC236}">
                <a16:creationId xmlns:a16="http://schemas.microsoft.com/office/drawing/2014/main" id="{00000000-0008-0000-0200-00001B000000}"/>
              </a:ext>
            </a:extLst>
          </xdr:cNvPr>
          <xdr:cNvCxnSpPr/>
        </xdr:nvCxnSpPr>
        <xdr:spPr>
          <a:xfrm>
            <a:off x="7354123" y="4242854"/>
            <a:ext cx="1389519"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8" name="Straight Connector 27">
            <a:extLst>
              <a:ext uri="{FF2B5EF4-FFF2-40B4-BE49-F238E27FC236}">
                <a16:creationId xmlns:a16="http://schemas.microsoft.com/office/drawing/2014/main" id="{00000000-0008-0000-0200-00001C000000}"/>
              </a:ext>
            </a:extLst>
          </xdr:cNvPr>
          <xdr:cNvCxnSpPr/>
        </xdr:nvCxnSpPr>
        <xdr:spPr>
          <a:xfrm flipV="1">
            <a:off x="9415686" y="3775997"/>
            <a:ext cx="2493987" cy="1"/>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13575</xdr:colOff>
      <xdr:row>1</xdr:row>
      <xdr:rowOff>67240</xdr:rowOff>
    </xdr:from>
    <xdr:to>
      <xdr:col>2</xdr:col>
      <xdr:colOff>294501</xdr:colOff>
      <xdr:row>6</xdr:row>
      <xdr:rowOff>47577</xdr:rowOff>
    </xdr:to>
    <xdr:pic>
      <xdr:nvPicPr>
        <xdr:cNvPr id="2" name="Graphic 1" descr="Daily calendar with solid fill">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3175" y="251390"/>
          <a:ext cx="941326" cy="901087"/>
        </a:xfrm>
        <a:prstGeom prst="rect">
          <a:avLst/>
        </a:prstGeom>
      </xdr:spPr>
    </xdr:pic>
    <xdr:clientData/>
  </xdr:twoCellAnchor>
  <xdr:twoCellAnchor editAs="oneCell">
    <xdr:from>
      <xdr:col>0</xdr:col>
      <xdr:colOff>333684</xdr:colOff>
      <xdr:row>6</xdr:row>
      <xdr:rowOff>161824</xdr:rowOff>
    </xdr:from>
    <xdr:to>
      <xdr:col>1</xdr:col>
      <xdr:colOff>599973</xdr:colOff>
      <xdr:row>11</xdr:row>
      <xdr:rowOff>142161</xdr:rowOff>
    </xdr:to>
    <xdr:pic>
      <xdr:nvPicPr>
        <xdr:cNvPr id="3" name="Graphic 2" descr="Trophy with solid fill">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33684" y="1266724"/>
          <a:ext cx="926689" cy="901087"/>
        </a:xfrm>
        <a:prstGeom prst="rect">
          <a:avLst/>
        </a:prstGeom>
      </xdr:spPr>
    </xdr:pic>
    <xdr:clientData/>
  </xdr:twoCellAnchor>
  <xdr:twoCellAnchor editAs="oneCell">
    <xdr:from>
      <xdr:col>2</xdr:col>
      <xdr:colOff>196791</xdr:colOff>
      <xdr:row>13</xdr:row>
      <xdr:rowOff>177980</xdr:rowOff>
    </xdr:from>
    <xdr:to>
      <xdr:col>3</xdr:col>
      <xdr:colOff>475368</xdr:colOff>
      <xdr:row>18</xdr:row>
      <xdr:rowOff>158316</xdr:rowOff>
    </xdr:to>
    <xdr:pic>
      <xdr:nvPicPr>
        <xdr:cNvPr id="4" name="Graphic 3" descr="Ribbon with solid fill">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415991" y="2571930"/>
          <a:ext cx="938977" cy="901086"/>
        </a:xfrm>
        <a:prstGeom prst="rect">
          <a:avLst/>
        </a:prstGeom>
      </xdr:spPr>
    </xdr:pic>
    <xdr:clientData/>
  </xdr:twoCellAnchor>
  <xdr:twoCellAnchor editAs="oneCell">
    <xdr:from>
      <xdr:col>3</xdr:col>
      <xdr:colOff>505553</xdr:colOff>
      <xdr:row>4</xdr:row>
      <xdr:rowOff>163409</xdr:rowOff>
    </xdr:from>
    <xdr:to>
      <xdr:col>5</xdr:col>
      <xdr:colOff>111441</xdr:colOff>
      <xdr:row>9</xdr:row>
      <xdr:rowOff>143745</xdr:rowOff>
    </xdr:to>
    <xdr:pic>
      <xdr:nvPicPr>
        <xdr:cNvPr id="5" name="Graphic 4" descr="Money with solid fill">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334353" y="900009"/>
          <a:ext cx="926688" cy="901086"/>
        </a:xfrm>
        <a:prstGeom prst="rect">
          <a:avLst/>
        </a:prstGeom>
      </xdr:spPr>
    </xdr:pic>
    <xdr:clientData/>
  </xdr:twoCellAnchor>
  <xdr:twoCellAnchor editAs="oneCell">
    <xdr:from>
      <xdr:col>2</xdr:col>
      <xdr:colOff>95625</xdr:colOff>
      <xdr:row>4</xdr:row>
      <xdr:rowOff>110957</xdr:rowOff>
    </xdr:from>
    <xdr:to>
      <xdr:col>3</xdr:col>
      <xdr:colOff>489302</xdr:colOff>
      <xdr:row>9</xdr:row>
      <xdr:rowOff>92477</xdr:rowOff>
    </xdr:to>
    <xdr:pic>
      <xdr:nvPicPr>
        <xdr:cNvPr id="6" name="Graphic 5" descr="Bar graph with upward trend with solid fill">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314825" y="847557"/>
          <a:ext cx="1054077" cy="902270"/>
        </a:xfrm>
        <a:prstGeom prst="rect">
          <a:avLst/>
        </a:prstGeom>
      </xdr:spPr>
    </xdr:pic>
    <xdr:clientData/>
  </xdr:twoCellAnchor>
  <xdr:twoCellAnchor editAs="oneCell">
    <xdr:from>
      <xdr:col>2</xdr:col>
      <xdr:colOff>430930</xdr:colOff>
      <xdr:row>0</xdr:row>
      <xdr:rowOff>0</xdr:rowOff>
    </xdr:from>
    <xdr:to>
      <xdr:col>4</xdr:col>
      <xdr:colOff>147220</xdr:colOff>
      <xdr:row>4</xdr:row>
      <xdr:rowOff>164488</xdr:rowOff>
    </xdr:to>
    <xdr:pic>
      <xdr:nvPicPr>
        <xdr:cNvPr id="7" name="Graphic 6" descr="Database with solid fill">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50130" y="0"/>
          <a:ext cx="1037090" cy="901088"/>
        </a:xfrm>
        <a:prstGeom prst="rect">
          <a:avLst/>
        </a:prstGeom>
      </xdr:spPr>
    </xdr:pic>
    <xdr:clientData/>
  </xdr:twoCellAnchor>
  <xdr:twoCellAnchor editAs="oneCell">
    <xdr:from>
      <xdr:col>3</xdr:col>
      <xdr:colOff>170703</xdr:colOff>
      <xdr:row>10</xdr:row>
      <xdr:rowOff>14033</xdr:rowOff>
    </xdr:from>
    <xdr:to>
      <xdr:col>4</xdr:col>
      <xdr:colOff>562030</xdr:colOff>
      <xdr:row>14</xdr:row>
      <xdr:rowOff>178520</xdr:rowOff>
    </xdr:to>
    <xdr:pic>
      <xdr:nvPicPr>
        <xdr:cNvPr id="8" name="Graphic 7" descr="Presentation with bar chart with solid fill">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99503" y="1855533"/>
          <a:ext cx="1051727" cy="901087"/>
        </a:xfrm>
        <a:prstGeom prst="rect">
          <a:avLst/>
        </a:prstGeom>
      </xdr:spPr>
    </xdr:pic>
    <xdr:clientData/>
  </xdr:twoCellAnchor>
  <xdr:twoCellAnchor editAs="oneCell">
    <xdr:from>
      <xdr:col>1</xdr:col>
      <xdr:colOff>164756</xdr:colOff>
      <xdr:row>13</xdr:row>
      <xdr:rowOff>150927</xdr:rowOff>
    </xdr:from>
    <xdr:to>
      <xdr:col>2</xdr:col>
      <xdr:colOff>223433</xdr:colOff>
      <xdr:row>17</xdr:row>
      <xdr:rowOff>97305</xdr:rowOff>
    </xdr:to>
    <xdr:pic>
      <xdr:nvPicPr>
        <xdr:cNvPr id="9" name="Graphic 8" descr="Coins with solid fill">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74356" y="2544877"/>
          <a:ext cx="719077" cy="682978"/>
        </a:xfrm>
        <a:prstGeom prst="rect">
          <a:avLst/>
        </a:prstGeom>
      </xdr:spPr>
    </xdr:pic>
    <xdr:clientData/>
  </xdr:twoCellAnchor>
  <xdr:twoCellAnchor editAs="oneCell">
    <xdr:from>
      <xdr:col>2</xdr:col>
      <xdr:colOff>147940</xdr:colOff>
      <xdr:row>10</xdr:row>
      <xdr:rowOff>38788</xdr:rowOff>
    </xdr:from>
    <xdr:to>
      <xdr:col>3</xdr:col>
      <xdr:colOff>189630</xdr:colOff>
      <xdr:row>13</xdr:row>
      <xdr:rowOff>167838</xdr:rowOff>
    </xdr:to>
    <xdr:pic>
      <xdr:nvPicPr>
        <xdr:cNvPr id="10" name="Graphic 9" descr="Piggy Bank with solid fill">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367140" y="1880288"/>
          <a:ext cx="702090" cy="681500"/>
        </a:xfrm>
        <a:prstGeom prst="rect">
          <a:avLst/>
        </a:prstGeom>
      </xdr:spPr>
    </xdr:pic>
    <xdr:clientData/>
  </xdr:twoCellAnchor>
  <xdr:twoCellAnchor editAs="oneCell">
    <xdr:from>
      <xdr:col>3</xdr:col>
      <xdr:colOff>430206</xdr:colOff>
      <xdr:row>15</xdr:row>
      <xdr:rowOff>79442</xdr:rowOff>
    </xdr:from>
    <xdr:to>
      <xdr:col>4</xdr:col>
      <xdr:colOff>474245</xdr:colOff>
      <xdr:row>19</xdr:row>
      <xdr:rowOff>25820</xdr:rowOff>
    </xdr:to>
    <xdr:pic>
      <xdr:nvPicPr>
        <xdr:cNvPr id="11" name="Graphic 10" descr="Shopping cart with solid fill">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259006" y="2841692"/>
          <a:ext cx="704439" cy="682978"/>
        </a:xfrm>
        <a:prstGeom prst="rect">
          <a:avLst/>
        </a:prstGeom>
      </xdr:spPr>
    </xdr:pic>
    <xdr:clientData/>
  </xdr:twoCellAnchor>
  <xdr:twoCellAnchor editAs="oneCell">
    <xdr:from>
      <xdr:col>5</xdr:col>
      <xdr:colOff>410644</xdr:colOff>
      <xdr:row>13</xdr:row>
      <xdr:rowOff>3052</xdr:rowOff>
    </xdr:from>
    <xdr:to>
      <xdr:col>7</xdr:col>
      <xdr:colOff>18882</xdr:colOff>
      <xdr:row>17</xdr:row>
      <xdr:rowOff>174932</xdr:rowOff>
    </xdr:to>
    <xdr:pic>
      <xdr:nvPicPr>
        <xdr:cNvPr id="12" name="Graphic 11" descr="Speaker phone with solid fill">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3458644" y="2397002"/>
          <a:ext cx="929038" cy="908480"/>
        </a:xfrm>
        <a:prstGeom prst="rect">
          <a:avLst/>
        </a:prstGeom>
      </xdr:spPr>
    </xdr:pic>
    <xdr:clientData/>
  </xdr:twoCellAnchor>
  <xdr:twoCellAnchor editAs="oneCell">
    <xdr:from>
      <xdr:col>8</xdr:col>
      <xdr:colOff>5024</xdr:colOff>
      <xdr:row>14</xdr:row>
      <xdr:rowOff>11211</xdr:rowOff>
    </xdr:from>
    <xdr:to>
      <xdr:col>9</xdr:col>
      <xdr:colOff>273661</xdr:colOff>
      <xdr:row>18</xdr:row>
      <xdr:rowOff>183091</xdr:rowOff>
    </xdr:to>
    <xdr:pic>
      <xdr:nvPicPr>
        <xdr:cNvPr id="13" name="Graphic 12" descr="Call center with solid fill">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4881824" y="2589311"/>
          <a:ext cx="929037" cy="908480"/>
        </a:xfrm>
        <a:prstGeom prst="rect">
          <a:avLst/>
        </a:prstGeom>
      </xdr:spPr>
    </xdr:pic>
    <xdr:clientData/>
  </xdr:twoCellAnchor>
  <xdr:twoCellAnchor editAs="oneCell">
    <xdr:from>
      <xdr:col>0</xdr:col>
      <xdr:colOff>0</xdr:colOff>
      <xdr:row>18</xdr:row>
      <xdr:rowOff>63574</xdr:rowOff>
    </xdr:from>
    <xdr:to>
      <xdr:col>1</xdr:col>
      <xdr:colOff>283274</xdr:colOff>
      <xdr:row>23</xdr:row>
      <xdr:rowOff>51305</xdr:rowOff>
    </xdr:to>
    <xdr:pic>
      <xdr:nvPicPr>
        <xdr:cNvPr id="14" name="Graphic 13" descr="Daily calendar with solid fill">
          <a:extLst>
            <a:ext uri="{FF2B5EF4-FFF2-40B4-BE49-F238E27FC236}">
              <a16:creationId xmlns:a16="http://schemas.microsoft.com/office/drawing/2014/main" id="{00000000-0008-0000-03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3378274"/>
          <a:ext cx="943674" cy="90848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167173</xdr:colOff>
      <xdr:row>25</xdr:row>
      <xdr:rowOff>56147</xdr:rowOff>
    </xdr:from>
    <xdr:to>
      <xdr:col>5</xdr:col>
      <xdr:colOff>1128293</xdr:colOff>
      <xdr:row>29</xdr:row>
      <xdr:rowOff>56147</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r="http://schemas.openxmlformats.org/officeDocument/2006/relationships" xmlns="">
        <xdr:sp macro="" textlink="">
          <xdr:nvSpPr>
            <xdr:cNvPr id="0" name=""/>
            <xdr:cNvSpPr>
              <a:spLocks noTextEdit="1"/>
            </xdr:cNvSpPr>
          </xdr:nvSpPr>
          <xdr:spPr>
            <a:xfrm>
              <a:off x="2865755" y="4627880"/>
              <a:ext cx="1845945" cy="13716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5</xdr:col>
      <xdr:colOff>952500</xdr:colOff>
      <xdr:row>26</xdr:row>
      <xdr:rowOff>63502</xdr:rowOff>
    </xdr:from>
    <xdr:to>
      <xdr:col>6</xdr:col>
      <xdr:colOff>954017</xdr:colOff>
      <xdr:row>29</xdr:row>
      <xdr:rowOff>120317</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r="http://schemas.openxmlformats.org/officeDocument/2006/relationships" xmlns="">
        <xdr:sp macro="" textlink="">
          <xdr:nvSpPr>
            <xdr:cNvPr id="0" name=""/>
            <xdr:cNvSpPr>
              <a:spLocks noTextEdit="1"/>
            </xdr:cNvSpPr>
          </xdr:nvSpPr>
          <xdr:spPr>
            <a:xfrm>
              <a:off x="4965700" y="4851400"/>
              <a:ext cx="1827530" cy="10414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6</xdr:col>
      <xdr:colOff>1333500</xdr:colOff>
      <xdr:row>25</xdr:row>
      <xdr:rowOff>114300</xdr:rowOff>
    </xdr:from>
    <xdr:to>
      <xdr:col>9</xdr:col>
      <xdr:colOff>5065</xdr:colOff>
      <xdr:row>40</xdr:row>
      <xdr:rowOff>98418</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r="http://schemas.openxmlformats.org/officeDocument/2006/relationships" xmlns="">
        <xdr:sp macro="" textlink="">
          <xdr:nvSpPr>
            <xdr:cNvPr id="0" name=""/>
            <xdr:cNvSpPr>
              <a:spLocks noTextEdit="1"/>
            </xdr:cNvSpPr>
          </xdr:nvSpPr>
          <xdr:spPr>
            <a:xfrm>
              <a:off x="6972300" y="4718050"/>
              <a:ext cx="1865630" cy="274574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editAs="oneCell">
    <xdr:from>
      <xdr:col>10</xdr:col>
      <xdr:colOff>101600</xdr:colOff>
      <xdr:row>26</xdr:row>
      <xdr:rowOff>127000</xdr:rowOff>
    </xdr:from>
    <xdr:to>
      <xdr:col>11</xdr:col>
      <xdr:colOff>1273330</xdr:colOff>
      <xdr:row>32</xdr:row>
      <xdr:rowOff>45358</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r="http://schemas.openxmlformats.org/officeDocument/2006/relationships" xmlns="">
        <xdr:sp macro="" textlink="">
          <xdr:nvSpPr>
            <xdr:cNvPr id="0" name=""/>
            <xdr:cNvSpPr>
              <a:spLocks noTextEdit="1"/>
            </xdr:cNvSpPr>
          </xdr:nvSpPr>
          <xdr:spPr>
            <a:xfrm>
              <a:off x="9232900" y="4914900"/>
              <a:ext cx="1826895" cy="102298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twoCellAnchor>
    <xdr:from>
      <xdr:col>0</xdr:col>
      <xdr:colOff>298061</xdr:colOff>
      <xdr:row>34</xdr:row>
      <xdr:rowOff>174949</xdr:rowOff>
    </xdr:from>
    <xdr:to>
      <xdr:col>4</xdr:col>
      <xdr:colOff>544286</xdr:colOff>
      <xdr:row>46</xdr:row>
      <xdr:rowOff>45357</xdr:rowOff>
    </xdr:to>
    <xdr:graphicFrame macro="">
      <xdr:nvGraphicFramePr>
        <xdr:cNvPr id="7" name="Chart 6">
          <a:extLst>
            <a:ext uri="{FF2B5EF4-FFF2-40B4-BE49-F238E27FC236}">
              <a16:creationId xmlns:a16="http://schemas.microsoft.com/office/drawing/2014/main" id="{00000000-0008-0000-06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833923</xdr:colOff>
      <xdr:row>20</xdr:row>
      <xdr:rowOff>57151</xdr:rowOff>
    </xdr:from>
    <xdr:to>
      <xdr:col>18</xdr:col>
      <xdr:colOff>487913</xdr:colOff>
      <xdr:row>35</xdr:row>
      <xdr:rowOff>78922</xdr:rowOff>
    </xdr:to>
    <xdr:graphicFrame macro="">
      <xdr:nvGraphicFramePr>
        <xdr:cNvPr id="8" name="Chart 7">
          <a:extLst>
            <a:ext uri="{FF2B5EF4-FFF2-40B4-BE49-F238E27FC236}">
              <a16:creationId xmlns:a16="http://schemas.microsoft.com/office/drawing/2014/main" id="{00000000-0008-0000-06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16</xdr:col>
          <xdr:colOff>241300</xdr:colOff>
          <xdr:row>14</xdr:row>
          <xdr:rowOff>114300</xdr:rowOff>
        </xdr:from>
        <xdr:to>
          <xdr:col>16</xdr:col>
          <xdr:colOff>527050</xdr:colOff>
          <xdr:row>15</xdr:row>
          <xdr:rowOff>151732</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304800</xdr:colOff>
          <xdr:row>14</xdr:row>
          <xdr:rowOff>107950</xdr:rowOff>
        </xdr:from>
        <xdr:to>
          <xdr:col>17</xdr:col>
          <xdr:colOff>520700</xdr:colOff>
          <xdr:row>15</xdr:row>
          <xdr:rowOff>179472</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317500</xdr:colOff>
          <xdr:row>14</xdr:row>
          <xdr:rowOff>101600</xdr:rowOff>
        </xdr:from>
        <xdr:to>
          <xdr:col>18</xdr:col>
          <xdr:colOff>527050</xdr:colOff>
          <xdr:row>15</xdr:row>
          <xdr:rowOff>179472</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0</xdr:colOff>
      <xdr:row>0</xdr:row>
      <xdr:rowOff>0</xdr:rowOff>
    </xdr:to>
    <xdr:sp macro="" textlink="">
      <xdr:nvSpPr>
        <xdr:cNvPr id="6" name="Chart 5">
          <a:extLst>
            <a:ext uri="{FF2B5EF4-FFF2-40B4-BE49-F238E27FC236}">
              <a16:creationId xmlns:a16="http://schemas.microsoft.com/office/drawing/2014/main" id="{00000000-0008-0000-0600-000006000000}"/>
            </a:ext>
          </a:extLst>
        </xdr:cNvPr>
        <xdr:cNvSpPr/>
      </xdr:nvSpPr>
      <xdr:spPr>
        <a:xfrm>
          <a:off x="0" y="0"/>
          <a:ext cx="0" cy="0"/>
        </a:xfrm>
      </xdr:spPr>
    </xdr:sp>
    <xdr:clientData/>
  </xdr:twoCellAnchor>
  <xdr:twoCellAnchor>
    <xdr:from>
      <xdr:col>48</xdr:col>
      <xdr:colOff>330459</xdr:colOff>
      <xdr:row>14</xdr:row>
      <xdr:rowOff>116632</xdr:rowOff>
    </xdr:from>
    <xdr:to>
      <xdr:col>50</xdr:col>
      <xdr:colOff>1257041</xdr:colOff>
      <xdr:row>32</xdr:row>
      <xdr:rowOff>176463</xdr:rowOff>
    </xdr:to>
    <xdr:graphicFrame macro="">
      <xdr:nvGraphicFramePr>
        <xdr:cNvPr id="10" name="Chart 9">
          <a:extLst>
            <a:ext uri="{FF2B5EF4-FFF2-40B4-BE49-F238E27FC236}">
              <a16:creationId xmlns:a16="http://schemas.microsoft.com/office/drawing/2014/main" id="{00000000-0008-0000-06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53</xdr:col>
      <xdr:colOff>77755</xdr:colOff>
      <xdr:row>10</xdr:row>
      <xdr:rowOff>19438</xdr:rowOff>
    </xdr:from>
    <xdr:to>
      <xdr:col>54</xdr:col>
      <xdr:colOff>1419031</xdr:colOff>
      <xdr:row>21</xdr:row>
      <xdr:rowOff>90713</xdr:rowOff>
    </xdr:to>
    <xdr:graphicFrame macro="">
      <xdr:nvGraphicFramePr>
        <xdr:cNvPr id="11" name="Chart 10">
          <a:extLst>
            <a:ext uri="{FF2B5EF4-FFF2-40B4-BE49-F238E27FC236}">
              <a16:creationId xmlns:a16="http://schemas.microsoft.com/office/drawing/2014/main" id="{00000000-0008-0000-06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34</xdr:col>
      <xdr:colOff>264696</xdr:colOff>
      <xdr:row>16</xdr:row>
      <xdr:rowOff>160420</xdr:rowOff>
    </xdr:from>
    <xdr:to>
      <xdr:col>38</xdr:col>
      <xdr:colOff>160423</xdr:colOff>
      <xdr:row>30</xdr:row>
      <xdr:rowOff>172452</xdr:rowOff>
    </xdr:to>
    <xdr:graphicFrame macro="">
      <xdr:nvGraphicFramePr>
        <xdr:cNvPr id="9" name="Chart 8">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33</xdr:col>
          <xdr:colOff>508000</xdr:colOff>
          <xdr:row>15</xdr:row>
          <xdr:rowOff>63500</xdr:rowOff>
        </xdr:from>
        <xdr:to>
          <xdr:col>33</xdr:col>
          <xdr:colOff>1003300</xdr:colOff>
          <xdr:row>29</xdr:row>
          <xdr:rowOff>5681</xdr:rowOff>
        </xdr:to>
        <xdr:sp macro="" textlink="">
          <xdr:nvSpPr>
            <xdr:cNvPr id="4104" name="Scroll Bar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40</xdr:col>
      <xdr:colOff>64168</xdr:colOff>
      <xdr:row>11</xdr:row>
      <xdr:rowOff>28074</xdr:rowOff>
    </xdr:from>
    <xdr:to>
      <xdr:col>43</xdr:col>
      <xdr:colOff>320842</xdr:colOff>
      <xdr:row>26</xdr:row>
      <xdr:rowOff>4011</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00000000-0008-0000-0600-00000F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2469468" y="1914024"/>
              <a:ext cx="3323724" cy="25476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Kharole" refreshedDate="45420.973503125002" createdVersion="7" refreshedVersion="7" minRefreshableVersion="3" recordCount="526" xr:uid="{00000000-000A-0000-FFFF-FFFF00000000}">
  <cacheSource type="worksheet">
    <worksheetSource name="Table2"/>
  </cacheSource>
  <cacheFields count="16">
    <cacheField name="Column1" numFmtId="14">
      <sharedItems containsSemiMixedTypes="0" containsNonDate="0" containsDate="1" containsString="0" minDate="2021-01-01T00:00:00" maxDate="2022-12-3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cacheField>
    <cacheField name="PRODUCT ID" numFmtId="0">
      <sharedItems containsNonDate="0"/>
    </cacheField>
    <cacheField name="QUANTITY" numFmtId="0">
      <sharedItems containsSemiMixedTypes="0" containsNonDate="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7">
      <sharedItems containsSemiMixedTypes="0" containsNonDate="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4">
        <s v="Catagory03"/>
        <s v="Catagory04"/>
        <s v="Catagory02"/>
        <s v="Catagory01"/>
      </sharedItems>
    </cacheField>
    <cacheField name="UOM" numFmtId="0">
      <sharedItems count="1">
        <s v="Kg"/>
      </sharedItems>
    </cacheField>
    <cacheField name="BUYING PRIZE" numFmtId="0">
      <sharedItems containsSemiMixedTypes="0" containsNonDate="0" containsString="0" containsNumber="1" containsInteger="1" minValue="5" maxValue="150"/>
    </cacheField>
    <cacheField name="SELLING PRICE" numFmtId="0">
      <sharedItems containsSemiMixedTypes="0" containsNonDate="0" containsString="0" containsNumber="1" minValue="6.7" maxValue="210"/>
    </cacheField>
    <cacheField name="Total Buying Value" numFmtId="0">
      <sharedItems containsSemiMixedTypes="0" containsNonDate="0" containsString="0" containsNumber="1" containsInteger="1" minValue="5" maxValue="2250"/>
    </cacheField>
    <cacheField name="Total Selling Value" numFmtId="0">
      <sharedItems containsSemiMixedTypes="0" containsNonDate="0" containsString="0" containsNumber="1" minValue="6.7" maxValue="3150"/>
    </cacheField>
    <cacheField name="Day" numFmtId="0">
      <sharedItems containsSemiMixedTypes="0" containsString="0" containsNumber="1" containsInteger="1" minValue="0"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0" maxValue="2022" count="2">
        <n v="2021"/>
        <n v="202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6">
  <r>
    <x v="0"/>
    <s v="P0024"/>
    <n v="9"/>
    <x v="0"/>
    <x v="0"/>
    <n v="0"/>
    <x v="0"/>
    <x v="0"/>
    <x v="0"/>
    <n v="144"/>
    <n v="156.96"/>
    <n v="1296"/>
    <n v="1412.64"/>
    <x v="0"/>
    <x v="0"/>
    <x v="0"/>
  </r>
  <r>
    <x v="1"/>
    <s v="P0038"/>
    <n v="15"/>
    <x v="1"/>
    <x v="1"/>
    <n v="0"/>
    <x v="1"/>
    <x v="1"/>
    <x v="0"/>
    <n v="72"/>
    <n v="79.92"/>
    <n v="1080"/>
    <n v="1198.8"/>
    <x v="1"/>
    <x v="0"/>
    <x v="0"/>
  </r>
  <r>
    <x v="1"/>
    <s v="P0013"/>
    <n v="6"/>
    <x v="2"/>
    <x v="1"/>
    <n v="0"/>
    <x v="2"/>
    <x v="2"/>
    <x v="0"/>
    <n v="112"/>
    <n v="122.08"/>
    <n v="672"/>
    <n v="732.48"/>
    <x v="1"/>
    <x v="0"/>
    <x v="0"/>
  </r>
  <r>
    <x v="2"/>
    <s v="P0004"/>
    <n v="5"/>
    <x v="2"/>
    <x v="0"/>
    <n v="0"/>
    <x v="3"/>
    <x v="3"/>
    <x v="0"/>
    <n v="44"/>
    <n v="48.84"/>
    <n v="220"/>
    <n v="244.20000000000002"/>
    <x v="2"/>
    <x v="0"/>
    <x v="0"/>
  </r>
  <r>
    <x v="3"/>
    <s v="P0035"/>
    <n v="12"/>
    <x v="1"/>
    <x v="0"/>
    <n v="0"/>
    <x v="4"/>
    <x v="1"/>
    <x v="0"/>
    <n v="5"/>
    <n v="6.7"/>
    <n v="60"/>
    <n v="80.400000000000006"/>
    <x v="3"/>
    <x v="0"/>
    <x v="0"/>
  </r>
  <r>
    <x v="4"/>
    <s v="P0031"/>
    <n v="1"/>
    <x v="2"/>
    <x v="1"/>
    <n v="0"/>
    <x v="5"/>
    <x v="1"/>
    <x v="0"/>
    <n v="93"/>
    <n v="104.16"/>
    <n v="93"/>
    <n v="104.16"/>
    <x v="4"/>
    <x v="0"/>
    <x v="0"/>
  </r>
  <r>
    <x v="4"/>
    <s v="P0003"/>
    <n v="8"/>
    <x v="2"/>
    <x v="1"/>
    <n v="0"/>
    <x v="6"/>
    <x v="3"/>
    <x v="0"/>
    <n v="71"/>
    <n v="80.94"/>
    <n v="568"/>
    <n v="647.52"/>
    <x v="4"/>
    <x v="0"/>
    <x v="0"/>
  </r>
  <r>
    <x v="4"/>
    <s v="P0025"/>
    <n v="4"/>
    <x v="2"/>
    <x v="0"/>
    <n v="0"/>
    <x v="7"/>
    <x v="1"/>
    <x v="0"/>
    <n v="7"/>
    <n v="8.33"/>
    <n v="28"/>
    <n v="33.32"/>
    <x v="4"/>
    <x v="0"/>
    <x v="0"/>
  </r>
  <r>
    <x v="5"/>
    <s v="P0037"/>
    <n v="3"/>
    <x v="2"/>
    <x v="1"/>
    <n v="0"/>
    <x v="8"/>
    <x v="1"/>
    <x v="0"/>
    <n v="67"/>
    <n v="85.76"/>
    <n v="201"/>
    <n v="257.28000000000003"/>
    <x v="5"/>
    <x v="0"/>
    <x v="0"/>
  </r>
  <r>
    <x v="5"/>
    <s v="P0014"/>
    <n v="4"/>
    <x v="0"/>
    <x v="0"/>
    <n v="0"/>
    <x v="9"/>
    <x v="2"/>
    <x v="0"/>
    <n v="112"/>
    <n v="146.72"/>
    <n v="448"/>
    <n v="586.88"/>
    <x v="5"/>
    <x v="0"/>
    <x v="0"/>
  </r>
  <r>
    <x v="5"/>
    <s v="P0042"/>
    <n v="4"/>
    <x v="2"/>
    <x v="0"/>
    <n v="0"/>
    <x v="10"/>
    <x v="1"/>
    <x v="0"/>
    <n v="120"/>
    <n v="162"/>
    <n v="480"/>
    <n v="648"/>
    <x v="5"/>
    <x v="0"/>
    <x v="0"/>
  </r>
  <r>
    <x v="6"/>
    <s v="P0042"/>
    <n v="10"/>
    <x v="1"/>
    <x v="1"/>
    <n v="0"/>
    <x v="10"/>
    <x v="1"/>
    <x v="0"/>
    <n v="120"/>
    <n v="162"/>
    <n v="1200"/>
    <n v="1620"/>
    <x v="6"/>
    <x v="0"/>
    <x v="0"/>
  </r>
  <r>
    <x v="7"/>
    <s v="P0044"/>
    <n v="13"/>
    <x v="2"/>
    <x v="0"/>
    <n v="0"/>
    <x v="11"/>
    <x v="1"/>
    <x v="0"/>
    <n v="76"/>
    <n v="82.08"/>
    <n v="988"/>
    <n v="1067.04"/>
    <x v="7"/>
    <x v="0"/>
    <x v="0"/>
  </r>
  <r>
    <x v="7"/>
    <s v="P0023"/>
    <n v="3"/>
    <x v="1"/>
    <x v="1"/>
    <n v="0"/>
    <x v="12"/>
    <x v="0"/>
    <x v="0"/>
    <n v="141"/>
    <n v="149.46"/>
    <n v="423"/>
    <n v="448.38"/>
    <x v="7"/>
    <x v="0"/>
    <x v="0"/>
  </r>
  <r>
    <x v="8"/>
    <s v="P0035"/>
    <n v="6"/>
    <x v="2"/>
    <x v="1"/>
    <n v="0"/>
    <x v="4"/>
    <x v="1"/>
    <x v="0"/>
    <n v="5"/>
    <n v="6.7"/>
    <n v="30"/>
    <n v="40.200000000000003"/>
    <x v="8"/>
    <x v="0"/>
    <x v="0"/>
  </r>
  <r>
    <x v="9"/>
    <s v="P0034"/>
    <n v="4"/>
    <x v="2"/>
    <x v="1"/>
    <n v="0"/>
    <x v="13"/>
    <x v="1"/>
    <x v="0"/>
    <n v="55"/>
    <n v="58.3"/>
    <n v="220"/>
    <n v="233.2"/>
    <x v="9"/>
    <x v="0"/>
    <x v="0"/>
  </r>
  <r>
    <x v="9"/>
    <s v="P0020"/>
    <n v="4"/>
    <x v="2"/>
    <x v="1"/>
    <n v="0"/>
    <x v="14"/>
    <x v="0"/>
    <x v="0"/>
    <n v="61"/>
    <n v="76.25"/>
    <n v="244"/>
    <n v="305"/>
    <x v="9"/>
    <x v="0"/>
    <x v="0"/>
  </r>
  <r>
    <x v="10"/>
    <s v="P0004"/>
    <n v="15"/>
    <x v="0"/>
    <x v="1"/>
    <n v="0"/>
    <x v="3"/>
    <x v="3"/>
    <x v="0"/>
    <n v="44"/>
    <n v="48.84"/>
    <n v="660"/>
    <n v="732.6"/>
    <x v="10"/>
    <x v="0"/>
    <x v="0"/>
  </r>
  <r>
    <x v="10"/>
    <s v="P0003"/>
    <n v="9"/>
    <x v="2"/>
    <x v="0"/>
    <n v="0"/>
    <x v="6"/>
    <x v="3"/>
    <x v="0"/>
    <n v="71"/>
    <n v="80.94"/>
    <n v="639"/>
    <n v="728.46"/>
    <x v="10"/>
    <x v="0"/>
    <x v="0"/>
  </r>
  <r>
    <x v="10"/>
    <s v="P0042"/>
    <n v="6"/>
    <x v="2"/>
    <x v="0"/>
    <n v="0"/>
    <x v="10"/>
    <x v="1"/>
    <x v="0"/>
    <n v="120"/>
    <n v="162"/>
    <n v="720"/>
    <n v="972"/>
    <x v="10"/>
    <x v="0"/>
    <x v="0"/>
  </r>
  <r>
    <x v="11"/>
    <s v="P0034"/>
    <n v="6"/>
    <x v="2"/>
    <x v="1"/>
    <n v="0"/>
    <x v="13"/>
    <x v="1"/>
    <x v="0"/>
    <n v="55"/>
    <n v="58.3"/>
    <n v="330"/>
    <n v="349.79999999999995"/>
    <x v="11"/>
    <x v="0"/>
    <x v="0"/>
  </r>
  <r>
    <x v="11"/>
    <s v="P0035"/>
    <n v="7"/>
    <x v="2"/>
    <x v="0"/>
    <n v="0"/>
    <x v="4"/>
    <x v="1"/>
    <x v="0"/>
    <n v="5"/>
    <n v="6.7"/>
    <n v="35"/>
    <n v="46.9"/>
    <x v="11"/>
    <x v="0"/>
    <x v="0"/>
  </r>
  <r>
    <x v="11"/>
    <s v="P0031"/>
    <n v="14"/>
    <x v="2"/>
    <x v="0"/>
    <n v="0"/>
    <x v="5"/>
    <x v="1"/>
    <x v="0"/>
    <n v="93"/>
    <n v="104.16"/>
    <n v="1302"/>
    <n v="1458.24"/>
    <x v="11"/>
    <x v="0"/>
    <x v="0"/>
  </r>
  <r>
    <x v="12"/>
    <s v="P0044"/>
    <n v="9"/>
    <x v="0"/>
    <x v="1"/>
    <n v="0"/>
    <x v="11"/>
    <x v="1"/>
    <x v="0"/>
    <n v="76"/>
    <n v="82.08"/>
    <n v="684"/>
    <n v="738.72"/>
    <x v="12"/>
    <x v="0"/>
    <x v="0"/>
  </r>
  <r>
    <x v="12"/>
    <s v="P0006"/>
    <n v="7"/>
    <x v="1"/>
    <x v="1"/>
    <n v="0"/>
    <x v="15"/>
    <x v="3"/>
    <x v="0"/>
    <n v="75"/>
    <n v="85.5"/>
    <n v="525"/>
    <n v="598.5"/>
    <x v="12"/>
    <x v="0"/>
    <x v="0"/>
  </r>
  <r>
    <x v="12"/>
    <s v="P0001"/>
    <n v="7"/>
    <x v="1"/>
    <x v="0"/>
    <n v="0"/>
    <x v="16"/>
    <x v="3"/>
    <x v="0"/>
    <n v="98"/>
    <n v="103.88"/>
    <n v="686"/>
    <n v="727.16"/>
    <x v="12"/>
    <x v="0"/>
    <x v="0"/>
  </r>
  <r>
    <x v="13"/>
    <s v="P0040"/>
    <n v="7"/>
    <x v="0"/>
    <x v="0"/>
    <n v="0"/>
    <x v="17"/>
    <x v="1"/>
    <x v="0"/>
    <n v="90"/>
    <n v="115.2"/>
    <n v="630"/>
    <n v="806.4"/>
    <x v="13"/>
    <x v="0"/>
    <x v="0"/>
  </r>
  <r>
    <x v="13"/>
    <s v="P0032"/>
    <n v="3"/>
    <x v="0"/>
    <x v="0"/>
    <n v="0"/>
    <x v="18"/>
    <x v="1"/>
    <x v="0"/>
    <n v="89"/>
    <n v="117.48"/>
    <n v="267"/>
    <n v="352.44"/>
    <x v="13"/>
    <x v="0"/>
    <x v="0"/>
  </r>
  <r>
    <x v="14"/>
    <s v="P0004"/>
    <n v="10"/>
    <x v="1"/>
    <x v="1"/>
    <n v="0"/>
    <x v="3"/>
    <x v="3"/>
    <x v="0"/>
    <n v="44"/>
    <n v="48.84"/>
    <n v="440"/>
    <n v="488.40000000000003"/>
    <x v="14"/>
    <x v="0"/>
    <x v="0"/>
  </r>
  <r>
    <x v="14"/>
    <s v="P0029"/>
    <n v="2"/>
    <x v="2"/>
    <x v="1"/>
    <n v="0"/>
    <x v="19"/>
    <x v="1"/>
    <x v="0"/>
    <n v="47"/>
    <n v="53.11"/>
    <n v="94"/>
    <n v="106.22"/>
    <x v="14"/>
    <x v="0"/>
    <x v="0"/>
  </r>
  <r>
    <x v="15"/>
    <s v="P0010"/>
    <n v="7"/>
    <x v="1"/>
    <x v="0"/>
    <n v="0"/>
    <x v="20"/>
    <x v="2"/>
    <x v="0"/>
    <n v="148"/>
    <n v="164.28"/>
    <n v="1036"/>
    <n v="1149.96"/>
    <x v="1"/>
    <x v="1"/>
    <x v="0"/>
  </r>
  <r>
    <x v="16"/>
    <s v="P0016"/>
    <n v="13"/>
    <x v="2"/>
    <x v="0"/>
    <n v="0"/>
    <x v="21"/>
    <x v="2"/>
    <x v="0"/>
    <n v="13"/>
    <n v="16.64"/>
    <n v="169"/>
    <n v="216.32"/>
    <x v="2"/>
    <x v="1"/>
    <x v="0"/>
  </r>
  <r>
    <x v="16"/>
    <s v="P0022"/>
    <n v="2"/>
    <x v="0"/>
    <x v="1"/>
    <n v="0"/>
    <x v="22"/>
    <x v="0"/>
    <x v="0"/>
    <n v="121"/>
    <n v="141.57"/>
    <n v="242"/>
    <n v="283.14"/>
    <x v="2"/>
    <x v="1"/>
    <x v="0"/>
  </r>
  <r>
    <x v="17"/>
    <s v="P0037"/>
    <n v="4"/>
    <x v="1"/>
    <x v="0"/>
    <n v="0"/>
    <x v="8"/>
    <x v="1"/>
    <x v="0"/>
    <n v="67"/>
    <n v="85.76"/>
    <n v="268"/>
    <n v="343.04"/>
    <x v="3"/>
    <x v="1"/>
    <x v="0"/>
  </r>
  <r>
    <x v="18"/>
    <s v="P0043"/>
    <n v="7"/>
    <x v="1"/>
    <x v="1"/>
    <n v="0"/>
    <x v="23"/>
    <x v="1"/>
    <x v="0"/>
    <n v="67"/>
    <n v="83.08"/>
    <n v="469"/>
    <n v="581.55999999999995"/>
    <x v="15"/>
    <x v="1"/>
    <x v="0"/>
  </r>
  <r>
    <x v="18"/>
    <s v="P0005"/>
    <n v="1"/>
    <x v="2"/>
    <x v="1"/>
    <n v="0"/>
    <x v="24"/>
    <x v="3"/>
    <x v="0"/>
    <n v="133"/>
    <n v="155.61000000000001"/>
    <n v="133"/>
    <n v="155.61000000000001"/>
    <x v="15"/>
    <x v="1"/>
    <x v="0"/>
  </r>
  <r>
    <x v="18"/>
    <s v="P0043"/>
    <n v="9"/>
    <x v="2"/>
    <x v="1"/>
    <n v="0"/>
    <x v="23"/>
    <x v="1"/>
    <x v="0"/>
    <n v="67"/>
    <n v="83.08"/>
    <n v="603"/>
    <n v="747.72"/>
    <x v="15"/>
    <x v="1"/>
    <x v="0"/>
  </r>
  <r>
    <x v="19"/>
    <s v="P0035"/>
    <n v="1"/>
    <x v="2"/>
    <x v="1"/>
    <n v="0"/>
    <x v="4"/>
    <x v="1"/>
    <x v="0"/>
    <n v="5"/>
    <n v="6.7"/>
    <n v="5"/>
    <n v="6.7"/>
    <x v="16"/>
    <x v="1"/>
    <x v="0"/>
  </r>
  <r>
    <x v="20"/>
    <s v="P0034"/>
    <n v="14"/>
    <x v="2"/>
    <x v="0"/>
    <n v="0"/>
    <x v="13"/>
    <x v="1"/>
    <x v="0"/>
    <n v="55"/>
    <n v="58.3"/>
    <n v="770"/>
    <n v="816.19999999999993"/>
    <x v="4"/>
    <x v="1"/>
    <x v="0"/>
  </r>
  <r>
    <x v="21"/>
    <s v="P0008"/>
    <n v="7"/>
    <x v="2"/>
    <x v="1"/>
    <n v="0"/>
    <x v="25"/>
    <x v="3"/>
    <x v="0"/>
    <n v="83"/>
    <n v="94.62"/>
    <n v="581"/>
    <n v="662.34"/>
    <x v="6"/>
    <x v="1"/>
    <x v="0"/>
  </r>
  <r>
    <x v="21"/>
    <s v="P0023"/>
    <n v="9"/>
    <x v="1"/>
    <x v="1"/>
    <n v="0"/>
    <x v="12"/>
    <x v="0"/>
    <x v="0"/>
    <n v="141"/>
    <n v="149.46"/>
    <n v="1269"/>
    <n v="1345.14"/>
    <x v="6"/>
    <x v="1"/>
    <x v="0"/>
  </r>
  <r>
    <x v="22"/>
    <s v="P0027"/>
    <n v="4"/>
    <x v="2"/>
    <x v="0"/>
    <n v="0"/>
    <x v="26"/>
    <x v="1"/>
    <x v="0"/>
    <n v="48"/>
    <n v="57.120000000000005"/>
    <n v="192"/>
    <n v="228.48000000000002"/>
    <x v="17"/>
    <x v="1"/>
    <x v="0"/>
  </r>
  <r>
    <x v="23"/>
    <s v="P0015"/>
    <n v="6"/>
    <x v="1"/>
    <x v="1"/>
    <n v="0"/>
    <x v="27"/>
    <x v="2"/>
    <x v="0"/>
    <n v="12"/>
    <n v="15.719999999999999"/>
    <n v="72"/>
    <n v="94.32"/>
    <x v="7"/>
    <x v="1"/>
    <x v="0"/>
  </r>
  <r>
    <x v="24"/>
    <s v="P0030"/>
    <n v="11"/>
    <x v="1"/>
    <x v="1"/>
    <n v="0"/>
    <x v="28"/>
    <x v="1"/>
    <x v="0"/>
    <n v="148"/>
    <n v="201.28"/>
    <n v="1628"/>
    <n v="2214.08"/>
    <x v="9"/>
    <x v="1"/>
    <x v="0"/>
  </r>
  <r>
    <x v="25"/>
    <s v="P0013"/>
    <n v="5"/>
    <x v="1"/>
    <x v="1"/>
    <n v="0"/>
    <x v="2"/>
    <x v="2"/>
    <x v="0"/>
    <n v="112"/>
    <n v="122.08"/>
    <n v="560"/>
    <n v="610.4"/>
    <x v="18"/>
    <x v="1"/>
    <x v="0"/>
  </r>
  <r>
    <x v="26"/>
    <s v="P0025"/>
    <n v="3"/>
    <x v="2"/>
    <x v="1"/>
    <n v="0"/>
    <x v="7"/>
    <x v="1"/>
    <x v="0"/>
    <n v="7"/>
    <n v="8.33"/>
    <n v="21"/>
    <n v="24.990000000000002"/>
    <x v="19"/>
    <x v="1"/>
    <x v="0"/>
  </r>
  <r>
    <x v="26"/>
    <s v="P0005"/>
    <n v="2"/>
    <x v="2"/>
    <x v="0"/>
    <n v="0"/>
    <x v="24"/>
    <x v="3"/>
    <x v="0"/>
    <n v="133"/>
    <n v="155.61000000000001"/>
    <n v="266"/>
    <n v="311.22000000000003"/>
    <x v="19"/>
    <x v="1"/>
    <x v="0"/>
  </r>
  <r>
    <x v="27"/>
    <s v="P0002"/>
    <n v="4"/>
    <x v="0"/>
    <x v="0"/>
    <n v="0"/>
    <x v="29"/>
    <x v="3"/>
    <x v="0"/>
    <n v="105"/>
    <n v="142.80000000000001"/>
    <n v="420"/>
    <n v="571.20000000000005"/>
    <x v="11"/>
    <x v="1"/>
    <x v="0"/>
  </r>
  <r>
    <x v="27"/>
    <s v="P0032"/>
    <n v="11"/>
    <x v="1"/>
    <x v="1"/>
    <n v="0"/>
    <x v="18"/>
    <x v="1"/>
    <x v="0"/>
    <n v="89"/>
    <n v="117.48"/>
    <n v="979"/>
    <n v="1292.28"/>
    <x v="11"/>
    <x v="1"/>
    <x v="0"/>
  </r>
  <r>
    <x v="27"/>
    <s v="P0030"/>
    <n v="2"/>
    <x v="2"/>
    <x v="0"/>
    <n v="0"/>
    <x v="28"/>
    <x v="1"/>
    <x v="0"/>
    <n v="148"/>
    <n v="201.28"/>
    <n v="296"/>
    <n v="402.56"/>
    <x v="11"/>
    <x v="1"/>
    <x v="0"/>
  </r>
  <r>
    <x v="28"/>
    <s v="P0018"/>
    <n v="11"/>
    <x v="0"/>
    <x v="0"/>
    <n v="0"/>
    <x v="30"/>
    <x v="2"/>
    <x v="0"/>
    <n v="37"/>
    <n v="49.21"/>
    <n v="407"/>
    <n v="541.31000000000006"/>
    <x v="13"/>
    <x v="1"/>
    <x v="0"/>
  </r>
  <r>
    <x v="29"/>
    <s v="P0011"/>
    <n v="1"/>
    <x v="2"/>
    <x v="0"/>
    <n v="0"/>
    <x v="31"/>
    <x v="2"/>
    <x v="0"/>
    <n v="44"/>
    <n v="48.4"/>
    <n v="44"/>
    <n v="48.4"/>
    <x v="2"/>
    <x v="2"/>
    <x v="0"/>
  </r>
  <r>
    <x v="30"/>
    <s v="P0021"/>
    <n v="9"/>
    <x v="2"/>
    <x v="1"/>
    <n v="0"/>
    <x v="32"/>
    <x v="0"/>
    <x v="0"/>
    <n v="126"/>
    <n v="162.54"/>
    <n v="1134"/>
    <n v="1462.86"/>
    <x v="20"/>
    <x v="2"/>
    <x v="0"/>
  </r>
  <r>
    <x v="31"/>
    <s v="P0027"/>
    <n v="6"/>
    <x v="1"/>
    <x v="1"/>
    <n v="0"/>
    <x v="26"/>
    <x v="1"/>
    <x v="0"/>
    <n v="48"/>
    <n v="57.120000000000005"/>
    <n v="288"/>
    <n v="342.72"/>
    <x v="21"/>
    <x v="2"/>
    <x v="0"/>
  </r>
  <r>
    <x v="31"/>
    <s v="P0044"/>
    <n v="9"/>
    <x v="1"/>
    <x v="0"/>
    <n v="0"/>
    <x v="11"/>
    <x v="1"/>
    <x v="0"/>
    <n v="76"/>
    <n v="82.08"/>
    <n v="684"/>
    <n v="738.72"/>
    <x v="21"/>
    <x v="2"/>
    <x v="0"/>
  </r>
  <r>
    <x v="32"/>
    <s v="P0029"/>
    <n v="6"/>
    <x v="0"/>
    <x v="0"/>
    <n v="0"/>
    <x v="19"/>
    <x v="1"/>
    <x v="0"/>
    <n v="47"/>
    <n v="53.11"/>
    <n v="282"/>
    <n v="318.65999999999997"/>
    <x v="4"/>
    <x v="2"/>
    <x v="0"/>
  </r>
  <r>
    <x v="33"/>
    <s v="P0025"/>
    <n v="11"/>
    <x v="2"/>
    <x v="1"/>
    <n v="0"/>
    <x v="7"/>
    <x v="1"/>
    <x v="0"/>
    <n v="7"/>
    <n v="8.33"/>
    <n v="77"/>
    <n v="91.63"/>
    <x v="5"/>
    <x v="2"/>
    <x v="0"/>
  </r>
  <r>
    <x v="34"/>
    <s v="P0028"/>
    <n v="10"/>
    <x v="0"/>
    <x v="1"/>
    <n v="0"/>
    <x v="33"/>
    <x v="1"/>
    <x v="0"/>
    <n v="37"/>
    <n v="41.81"/>
    <n v="370"/>
    <n v="418.1"/>
    <x v="22"/>
    <x v="2"/>
    <x v="0"/>
  </r>
  <r>
    <x v="35"/>
    <s v="P0039"/>
    <n v="11"/>
    <x v="1"/>
    <x v="1"/>
    <n v="0"/>
    <x v="34"/>
    <x v="1"/>
    <x v="0"/>
    <n v="37"/>
    <n v="42.55"/>
    <n v="407"/>
    <n v="468.04999999999995"/>
    <x v="17"/>
    <x v="2"/>
    <x v="0"/>
  </r>
  <r>
    <x v="36"/>
    <s v="P0012"/>
    <n v="14"/>
    <x v="2"/>
    <x v="1"/>
    <n v="0"/>
    <x v="35"/>
    <x v="2"/>
    <x v="0"/>
    <n v="73"/>
    <n v="94.17"/>
    <n v="1022"/>
    <n v="1318.38"/>
    <x v="23"/>
    <x v="2"/>
    <x v="0"/>
  </r>
  <r>
    <x v="37"/>
    <s v="P0042"/>
    <n v="8"/>
    <x v="0"/>
    <x v="1"/>
    <n v="0"/>
    <x v="10"/>
    <x v="1"/>
    <x v="0"/>
    <n v="120"/>
    <n v="162"/>
    <n v="960"/>
    <n v="1296"/>
    <x v="7"/>
    <x v="2"/>
    <x v="0"/>
  </r>
  <r>
    <x v="38"/>
    <s v="P0028"/>
    <n v="9"/>
    <x v="1"/>
    <x v="1"/>
    <n v="0"/>
    <x v="33"/>
    <x v="1"/>
    <x v="0"/>
    <n v="37"/>
    <n v="41.81"/>
    <n v="333"/>
    <n v="376.29"/>
    <x v="8"/>
    <x v="2"/>
    <x v="0"/>
  </r>
  <r>
    <x v="39"/>
    <s v="P0020"/>
    <n v="13"/>
    <x v="1"/>
    <x v="0"/>
    <n v="0"/>
    <x v="14"/>
    <x v="0"/>
    <x v="0"/>
    <n v="61"/>
    <n v="76.25"/>
    <n v="793"/>
    <n v="991.25"/>
    <x v="10"/>
    <x v="2"/>
    <x v="0"/>
  </r>
  <r>
    <x v="39"/>
    <s v="P0039"/>
    <n v="7"/>
    <x v="2"/>
    <x v="0"/>
    <n v="0"/>
    <x v="34"/>
    <x v="1"/>
    <x v="0"/>
    <n v="37"/>
    <n v="42.55"/>
    <n v="259"/>
    <n v="297.84999999999997"/>
    <x v="10"/>
    <x v="2"/>
    <x v="0"/>
  </r>
  <r>
    <x v="40"/>
    <s v="P0002"/>
    <n v="8"/>
    <x v="1"/>
    <x v="0"/>
    <n v="0"/>
    <x v="29"/>
    <x v="3"/>
    <x v="0"/>
    <n v="105"/>
    <n v="142.80000000000001"/>
    <n v="840"/>
    <n v="1142.4000000000001"/>
    <x v="18"/>
    <x v="2"/>
    <x v="0"/>
  </r>
  <r>
    <x v="40"/>
    <s v="P0012"/>
    <n v="4"/>
    <x v="1"/>
    <x v="0"/>
    <n v="0"/>
    <x v="35"/>
    <x v="2"/>
    <x v="0"/>
    <n v="73"/>
    <n v="94.17"/>
    <n v="292"/>
    <n v="376.68"/>
    <x v="18"/>
    <x v="2"/>
    <x v="0"/>
  </r>
  <r>
    <x v="41"/>
    <s v="P0024"/>
    <n v="14"/>
    <x v="1"/>
    <x v="1"/>
    <n v="0"/>
    <x v="0"/>
    <x v="0"/>
    <x v="0"/>
    <n v="144"/>
    <n v="156.96"/>
    <n v="2016"/>
    <n v="2197.44"/>
    <x v="11"/>
    <x v="2"/>
    <x v="0"/>
  </r>
  <r>
    <x v="41"/>
    <s v="P0006"/>
    <n v="4"/>
    <x v="2"/>
    <x v="1"/>
    <n v="0"/>
    <x v="15"/>
    <x v="3"/>
    <x v="0"/>
    <n v="75"/>
    <n v="85.5"/>
    <n v="300"/>
    <n v="342"/>
    <x v="11"/>
    <x v="2"/>
    <x v="0"/>
  </r>
  <r>
    <x v="41"/>
    <s v="P0029"/>
    <n v="8"/>
    <x v="2"/>
    <x v="1"/>
    <n v="0"/>
    <x v="19"/>
    <x v="1"/>
    <x v="0"/>
    <n v="47"/>
    <n v="53.11"/>
    <n v="376"/>
    <n v="424.88"/>
    <x v="11"/>
    <x v="2"/>
    <x v="0"/>
  </r>
  <r>
    <x v="41"/>
    <s v="P0038"/>
    <n v="2"/>
    <x v="2"/>
    <x v="0"/>
    <n v="0"/>
    <x v="1"/>
    <x v="1"/>
    <x v="0"/>
    <n v="72"/>
    <n v="79.92"/>
    <n v="144"/>
    <n v="159.84"/>
    <x v="11"/>
    <x v="2"/>
    <x v="0"/>
  </r>
  <r>
    <x v="42"/>
    <s v="P0001"/>
    <n v="4"/>
    <x v="2"/>
    <x v="1"/>
    <n v="0"/>
    <x v="16"/>
    <x v="3"/>
    <x v="0"/>
    <n v="98"/>
    <n v="103.88"/>
    <n v="392"/>
    <n v="415.52"/>
    <x v="12"/>
    <x v="2"/>
    <x v="0"/>
  </r>
  <r>
    <x v="42"/>
    <s v="P0042"/>
    <n v="1"/>
    <x v="2"/>
    <x v="1"/>
    <n v="0"/>
    <x v="10"/>
    <x v="1"/>
    <x v="0"/>
    <n v="120"/>
    <n v="162"/>
    <n v="120"/>
    <n v="162"/>
    <x v="12"/>
    <x v="2"/>
    <x v="0"/>
  </r>
  <r>
    <x v="42"/>
    <s v="P0010"/>
    <n v="9"/>
    <x v="2"/>
    <x v="0"/>
    <n v="0"/>
    <x v="20"/>
    <x v="2"/>
    <x v="0"/>
    <n v="148"/>
    <n v="164.28"/>
    <n v="1332"/>
    <n v="1478.52"/>
    <x v="12"/>
    <x v="2"/>
    <x v="0"/>
  </r>
  <r>
    <x v="43"/>
    <s v="P0030"/>
    <n v="3"/>
    <x v="2"/>
    <x v="0"/>
    <n v="0"/>
    <x v="28"/>
    <x v="1"/>
    <x v="0"/>
    <n v="148"/>
    <n v="201.28"/>
    <n v="444"/>
    <n v="603.84"/>
    <x v="13"/>
    <x v="2"/>
    <x v="0"/>
  </r>
  <r>
    <x v="44"/>
    <s v="P0007"/>
    <n v="8"/>
    <x v="1"/>
    <x v="1"/>
    <n v="0"/>
    <x v="36"/>
    <x v="3"/>
    <x v="0"/>
    <n v="43"/>
    <n v="47.730000000000004"/>
    <n v="344"/>
    <n v="381.84000000000003"/>
    <x v="14"/>
    <x v="2"/>
    <x v="0"/>
  </r>
  <r>
    <x v="45"/>
    <s v="P0038"/>
    <n v="1"/>
    <x v="1"/>
    <x v="1"/>
    <n v="0"/>
    <x v="1"/>
    <x v="1"/>
    <x v="0"/>
    <n v="72"/>
    <n v="79.92"/>
    <n v="72"/>
    <n v="79.92"/>
    <x v="24"/>
    <x v="2"/>
    <x v="0"/>
  </r>
  <r>
    <x v="46"/>
    <s v="P0042"/>
    <n v="3"/>
    <x v="2"/>
    <x v="1"/>
    <n v="0"/>
    <x v="10"/>
    <x v="1"/>
    <x v="0"/>
    <n v="120"/>
    <n v="162"/>
    <n v="360"/>
    <n v="486"/>
    <x v="25"/>
    <x v="2"/>
    <x v="0"/>
  </r>
  <r>
    <x v="47"/>
    <s v="P0040"/>
    <n v="4"/>
    <x v="2"/>
    <x v="1"/>
    <n v="0"/>
    <x v="17"/>
    <x v="1"/>
    <x v="0"/>
    <n v="90"/>
    <n v="115.2"/>
    <n v="360"/>
    <n v="460.8"/>
    <x v="3"/>
    <x v="3"/>
    <x v="0"/>
  </r>
  <r>
    <x v="47"/>
    <s v="P0009"/>
    <n v="9"/>
    <x v="1"/>
    <x v="1"/>
    <n v="0"/>
    <x v="37"/>
    <x v="3"/>
    <x v="0"/>
    <n v="6"/>
    <n v="7.8599999999999994"/>
    <n v="54"/>
    <n v="70.739999999999995"/>
    <x v="3"/>
    <x v="3"/>
    <x v="0"/>
  </r>
  <r>
    <x v="48"/>
    <s v="P0031"/>
    <n v="15"/>
    <x v="1"/>
    <x v="0"/>
    <n v="0"/>
    <x v="5"/>
    <x v="1"/>
    <x v="0"/>
    <n v="93"/>
    <n v="104.16"/>
    <n v="1395"/>
    <n v="1562.3999999999999"/>
    <x v="15"/>
    <x v="3"/>
    <x v="0"/>
  </r>
  <r>
    <x v="49"/>
    <s v="P0005"/>
    <n v="3"/>
    <x v="1"/>
    <x v="0"/>
    <n v="0"/>
    <x v="24"/>
    <x v="3"/>
    <x v="0"/>
    <n v="133"/>
    <n v="155.61000000000001"/>
    <n v="399"/>
    <n v="466.83000000000004"/>
    <x v="4"/>
    <x v="3"/>
    <x v="0"/>
  </r>
  <r>
    <x v="50"/>
    <s v="P0022"/>
    <n v="14"/>
    <x v="2"/>
    <x v="0"/>
    <n v="0"/>
    <x v="22"/>
    <x v="0"/>
    <x v="0"/>
    <n v="121"/>
    <n v="141.57"/>
    <n v="1694"/>
    <n v="1981.98"/>
    <x v="26"/>
    <x v="3"/>
    <x v="0"/>
  </r>
  <r>
    <x v="51"/>
    <s v="P0037"/>
    <n v="3"/>
    <x v="2"/>
    <x v="1"/>
    <n v="0"/>
    <x v="8"/>
    <x v="1"/>
    <x v="0"/>
    <n v="67"/>
    <n v="85.76"/>
    <n v="201"/>
    <n v="257.28000000000003"/>
    <x v="6"/>
    <x v="3"/>
    <x v="0"/>
  </r>
  <r>
    <x v="51"/>
    <s v="P0029"/>
    <n v="4"/>
    <x v="2"/>
    <x v="0"/>
    <n v="0"/>
    <x v="19"/>
    <x v="1"/>
    <x v="0"/>
    <n v="47"/>
    <n v="53.11"/>
    <n v="188"/>
    <n v="212.44"/>
    <x v="6"/>
    <x v="3"/>
    <x v="0"/>
  </r>
  <r>
    <x v="51"/>
    <s v="P0027"/>
    <n v="9"/>
    <x v="2"/>
    <x v="0"/>
    <n v="0"/>
    <x v="26"/>
    <x v="1"/>
    <x v="0"/>
    <n v="48"/>
    <n v="57.120000000000005"/>
    <n v="432"/>
    <n v="514.08000000000004"/>
    <x v="6"/>
    <x v="3"/>
    <x v="0"/>
  </r>
  <r>
    <x v="51"/>
    <s v="P0033"/>
    <n v="13"/>
    <x v="2"/>
    <x v="1"/>
    <n v="0"/>
    <x v="38"/>
    <x v="1"/>
    <x v="0"/>
    <n v="95"/>
    <n v="119.7"/>
    <n v="1235"/>
    <n v="1556.1000000000001"/>
    <x v="6"/>
    <x v="3"/>
    <x v="0"/>
  </r>
  <r>
    <x v="52"/>
    <s v="P0017"/>
    <n v="3"/>
    <x v="2"/>
    <x v="0"/>
    <n v="0"/>
    <x v="39"/>
    <x v="2"/>
    <x v="0"/>
    <n v="134"/>
    <n v="156.78"/>
    <n v="402"/>
    <n v="470.34000000000003"/>
    <x v="17"/>
    <x v="3"/>
    <x v="0"/>
  </r>
  <r>
    <x v="53"/>
    <s v="P0018"/>
    <n v="15"/>
    <x v="2"/>
    <x v="1"/>
    <n v="0"/>
    <x v="30"/>
    <x v="2"/>
    <x v="0"/>
    <n v="37"/>
    <n v="49.21"/>
    <n v="555"/>
    <n v="738.15"/>
    <x v="23"/>
    <x v="3"/>
    <x v="0"/>
  </r>
  <r>
    <x v="54"/>
    <s v="P0038"/>
    <n v="9"/>
    <x v="0"/>
    <x v="0"/>
    <n v="0"/>
    <x v="1"/>
    <x v="1"/>
    <x v="0"/>
    <n v="72"/>
    <n v="79.92"/>
    <n v="648"/>
    <n v="719.28"/>
    <x v="7"/>
    <x v="3"/>
    <x v="0"/>
  </r>
  <r>
    <x v="54"/>
    <s v="P0019"/>
    <n v="13"/>
    <x v="2"/>
    <x v="1"/>
    <n v="0"/>
    <x v="40"/>
    <x v="2"/>
    <x v="0"/>
    <n v="150"/>
    <n v="210"/>
    <n v="1950"/>
    <n v="2730"/>
    <x v="7"/>
    <x v="3"/>
    <x v="0"/>
  </r>
  <r>
    <x v="55"/>
    <s v="P0042"/>
    <n v="6"/>
    <x v="2"/>
    <x v="0"/>
    <n v="0"/>
    <x v="10"/>
    <x v="1"/>
    <x v="0"/>
    <n v="120"/>
    <n v="162"/>
    <n v="720"/>
    <n v="972"/>
    <x v="19"/>
    <x v="3"/>
    <x v="0"/>
  </r>
  <r>
    <x v="55"/>
    <s v="P0028"/>
    <n v="10"/>
    <x v="2"/>
    <x v="0"/>
    <n v="0"/>
    <x v="33"/>
    <x v="1"/>
    <x v="0"/>
    <n v="37"/>
    <n v="41.81"/>
    <n v="370"/>
    <n v="418.1"/>
    <x v="19"/>
    <x v="3"/>
    <x v="0"/>
  </r>
  <r>
    <x v="56"/>
    <s v="P0030"/>
    <n v="2"/>
    <x v="1"/>
    <x v="0"/>
    <n v="0"/>
    <x v="28"/>
    <x v="1"/>
    <x v="0"/>
    <n v="148"/>
    <n v="201.28"/>
    <n v="296"/>
    <n v="402.56"/>
    <x v="27"/>
    <x v="3"/>
    <x v="0"/>
  </r>
  <r>
    <x v="57"/>
    <s v="P0037"/>
    <n v="3"/>
    <x v="2"/>
    <x v="0"/>
    <n v="0"/>
    <x v="8"/>
    <x v="1"/>
    <x v="0"/>
    <n v="67"/>
    <n v="85.76"/>
    <n v="201"/>
    <n v="257.28000000000003"/>
    <x v="12"/>
    <x v="3"/>
    <x v="0"/>
  </r>
  <r>
    <x v="58"/>
    <s v="P0030"/>
    <n v="7"/>
    <x v="2"/>
    <x v="0"/>
    <n v="0"/>
    <x v="28"/>
    <x v="1"/>
    <x v="0"/>
    <n v="148"/>
    <n v="201.28"/>
    <n v="1036"/>
    <n v="1408.96"/>
    <x v="28"/>
    <x v="3"/>
    <x v="0"/>
  </r>
  <r>
    <x v="59"/>
    <s v="P0029"/>
    <n v="1"/>
    <x v="2"/>
    <x v="0"/>
    <n v="0"/>
    <x v="19"/>
    <x v="1"/>
    <x v="0"/>
    <n v="47"/>
    <n v="53.11"/>
    <n v="47"/>
    <n v="53.11"/>
    <x v="24"/>
    <x v="3"/>
    <x v="0"/>
  </r>
  <r>
    <x v="60"/>
    <s v="P0018"/>
    <n v="3"/>
    <x v="1"/>
    <x v="1"/>
    <n v="0"/>
    <x v="30"/>
    <x v="2"/>
    <x v="0"/>
    <n v="37"/>
    <n v="49.21"/>
    <n v="111"/>
    <n v="147.63"/>
    <x v="0"/>
    <x v="4"/>
    <x v="0"/>
  </r>
  <r>
    <x v="60"/>
    <s v="P0042"/>
    <n v="1"/>
    <x v="1"/>
    <x v="1"/>
    <n v="0"/>
    <x v="10"/>
    <x v="1"/>
    <x v="0"/>
    <n v="120"/>
    <n v="162"/>
    <n v="120"/>
    <n v="162"/>
    <x v="0"/>
    <x v="4"/>
    <x v="0"/>
  </r>
  <r>
    <x v="61"/>
    <s v="P0034"/>
    <n v="3"/>
    <x v="1"/>
    <x v="0"/>
    <n v="0"/>
    <x v="13"/>
    <x v="1"/>
    <x v="0"/>
    <n v="55"/>
    <n v="58.3"/>
    <n v="165"/>
    <n v="174.89999999999998"/>
    <x v="2"/>
    <x v="4"/>
    <x v="0"/>
  </r>
  <r>
    <x v="62"/>
    <s v="P0015"/>
    <n v="13"/>
    <x v="1"/>
    <x v="0"/>
    <n v="0"/>
    <x v="27"/>
    <x v="2"/>
    <x v="0"/>
    <n v="12"/>
    <n v="15.719999999999999"/>
    <n v="156"/>
    <n v="204.35999999999999"/>
    <x v="3"/>
    <x v="4"/>
    <x v="0"/>
  </r>
  <r>
    <x v="62"/>
    <s v="P0014"/>
    <n v="4"/>
    <x v="2"/>
    <x v="1"/>
    <n v="0"/>
    <x v="9"/>
    <x v="2"/>
    <x v="0"/>
    <n v="112"/>
    <n v="146.72"/>
    <n v="448"/>
    <n v="586.88"/>
    <x v="3"/>
    <x v="4"/>
    <x v="0"/>
  </r>
  <r>
    <x v="63"/>
    <s v="P0009"/>
    <n v="13"/>
    <x v="2"/>
    <x v="1"/>
    <n v="0"/>
    <x v="37"/>
    <x v="3"/>
    <x v="0"/>
    <n v="6"/>
    <n v="7.8599999999999994"/>
    <n v="78"/>
    <n v="102.17999999999999"/>
    <x v="15"/>
    <x v="4"/>
    <x v="0"/>
  </r>
  <r>
    <x v="64"/>
    <s v="P0008"/>
    <n v="15"/>
    <x v="2"/>
    <x v="0"/>
    <n v="0"/>
    <x v="25"/>
    <x v="3"/>
    <x v="0"/>
    <n v="83"/>
    <n v="94.62"/>
    <n v="1245"/>
    <n v="1419.3000000000002"/>
    <x v="16"/>
    <x v="4"/>
    <x v="0"/>
  </r>
  <r>
    <x v="64"/>
    <s v="P0009"/>
    <n v="6"/>
    <x v="1"/>
    <x v="0"/>
    <n v="0"/>
    <x v="37"/>
    <x v="3"/>
    <x v="0"/>
    <n v="6"/>
    <n v="7.8599999999999994"/>
    <n v="36"/>
    <n v="47.16"/>
    <x v="16"/>
    <x v="4"/>
    <x v="0"/>
  </r>
  <r>
    <x v="65"/>
    <s v="P0018"/>
    <n v="1"/>
    <x v="2"/>
    <x v="1"/>
    <n v="0"/>
    <x v="30"/>
    <x v="2"/>
    <x v="0"/>
    <n v="37"/>
    <n v="49.21"/>
    <n v="37"/>
    <n v="49.21"/>
    <x v="20"/>
    <x v="4"/>
    <x v="0"/>
  </r>
  <r>
    <x v="66"/>
    <s v="P0016"/>
    <n v="6"/>
    <x v="1"/>
    <x v="0"/>
    <n v="0"/>
    <x v="21"/>
    <x v="2"/>
    <x v="0"/>
    <n v="13"/>
    <n v="16.64"/>
    <n v="78"/>
    <n v="99.84"/>
    <x v="4"/>
    <x v="4"/>
    <x v="0"/>
  </r>
  <r>
    <x v="66"/>
    <s v="P0028"/>
    <n v="8"/>
    <x v="2"/>
    <x v="1"/>
    <n v="0"/>
    <x v="33"/>
    <x v="1"/>
    <x v="0"/>
    <n v="37"/>
    <n v="41.81"/>
    <n v="296"/>
    <n v="334.48"/>
    <x v="4"/>
    <x v="4"/>
    <x v="0"/>
  </r>
  <r>
    <x v="67"/>
    <s v="P0016"/>
    <n v="3"/>
    <x v="2"/>
    <x v="0"/>
    <n v="0"/>
    <x v="21"/>
    <x v="2"/>
    <x v="0"/>
    <n v="13"/>
    <n v="16.64"/>
    <n v="39"/>
    <n v="49.92"/>
    <x v="6"/>
    <x v="4"/>
    <x v="0"/>
  </r>
  <r>
    <x v="67"/>
    <s v="P0035"/>
    <n v="15"/>
    <x v="2"/>
    <x v="0"/>
    <n v="0"/>
    <x v="4"/>
    <x v="1"/>
    <x v="0"/>
    <n v="5"/>
    <n v="6.7"/>
    <n v="75"/>
    <n v="100.5"/>
    <x v="6"/>
    <x v="4"/>
    <x v="0"/>
  </r>
  <r>
    <x v="68"/>
    <s v="P0029"/>
    <n v="4"/>
    <x v="2"/>
    <x v="0"/>
    <n v="0"/>
    <x v="19"/>
    <x v="1"/>
    <x v="0"/>
    <n v="47"/>
    <n v="53.11"/>
    <n v="188"/>
    <n v="212.44"/>
    <x v="22"/>
    <x v="4"/>
    <x v="0"/>
  </r>
  <r>
    <x v="69"/>
    <s v="P0042"/>
    <n v="2"/>
    <x v="1"/>
    <x v="1"/>
    <n v="0"/>
    <x v="10"/>
    <x v="1"/>
    <x v="0"/>
    <n v="120"/>
    <n v="162"/>
    <n v="240"/>
    <n v="324"/>
    <x v="9"/>
    <x v="4"/>
    <x v="0"/>
  </r>
  <r>
    <x v="70"/>
    <s v="P0040"/>
    <n v="11"/>
    <x v="2"/>
    <x v="0"/>
    <n v="0"/>
    <x v="17"/>
    <x v="1"/>
    <x v="0"/>
    <n v="90"/>
    <n v="115.2"/>
    <n v="990"/>
    <n v="1267.2"/>
    <x v="19"/>
    <x v="4"/>
    <x v="0"/>
  </r>
  <r>
    <x v="71"/>
    <s v="P0023"/>
    <n v="13"/>
    <x v="1"/>
    <x v="0"/>
    <n v="0"/>
    <x v="12"/>
    <x v="0"/>
    <x v="0"/>
    <n v="141"/>
    <n v="149.46"/>
    <n v="1833"/>
    <n v="1942.98"/>
    <x v="24"/>
    <x v="4"/>
    <x v="0"/>
  </r>
  <r>
    <x v="71"/>
    <s v="P0013"/>
    <n v="6"/>
    <x v="1"/>
    <x v="1"/>
    <n v="0"/>
    <x v="2"/>
    <x v="2"/>
    <x v="0"/>
    <n v="112"/>
    <n v="122.08"/>
    <n v="672"/>
    <n v="732.48"/>
    <x v="24"/>
    <x v="4"/>
    <x v="0"/>
  </r>
  <r>
    <x v="72"/>
    <s v="P0021"/>
    <n v="10"/>
    <x v="2"/>
    <x v="1"/>
    <n v="0"/>
    <x v="32"/>
    <x v="0"/>
    <x v="0"/>
    <n v="126"/>
    <n v="162.54"/>
    <n v="1260"/>
    <n v="1625.3999999999999"/>
    <x v="2"/>
    <x v="5"/>
    <x v="0"/>
  </r>
  <r>
    <x v="73"/>
    <s v="P0020"/>
    <n v="8"/>
    <x v="0"/>
    <x v="0"/>
    <n v="0"/>
    <x v="14"/>
    <x v="0"/>
    <x v="0"/>
    <n v="61"/>
    <n v="76.25"/>
    <n v="488"/>
    <n v="610"/>
    <x v="3"/>
    <x v="5"/>
    <x v="0"/>
  </r>
  <r>
    <x v="73"/>
    <s v="P0020"/>
    <n v="12"/>
    <x v="1"/>
    <x v="1"/>
    <n v="0"/>
    <x v="14"/>
    <x v="0"/>
    <x v="0"/>
    <n v="61"/>
    <n v="76.25"/>
    <n v="732"/>
    <n v="915"/>
    <x v="3"/>
    <x v="5"/>
    <x v="0"/>
  </r>
  <r>
    <x v="74"/>
    <s v="P0022"/>
    <n v="15"/>
    <x v="0"/>
    <x v="0"/>
    <n v="0"/>
    <x v="22"/>
    <x v="0"/>
    <x v="0"/>
    <n v="121"/>
    <n v="141.57"/>
    <n v="1815"/>
    <n v="2123.5499999999997"/>
    <x v="15"/>
    <x v="5"/>
    <x v="0"/>
  </r>
  <r>
    <x v="74"/>
    <s v="P0035"/>
    <n v="10"/>
    <x v="2"/>
    <x v="0"/>
    <n v="0"/>
    <x v="4"/>
    <x v="1"/>
    <x v="0"/>
    <n v="5"/>
    <n v="6.7"/>
    <n v="50"/>
    <n v="67"/>
    <x v="15"/>
    <x v="5"/>
    <x v="0"/>
  </r>
  <r>
    <x v="75"/>
    <s v="P0033"/>
    <n v="6"/>
    <x v="2"/>
    <x v="0"/>
    <n v="0"/>
    <x v="38"/>
    <x v="1"/>
    <x v="0"/>
    <n v="95"/>
    <n v="119.7"/>
    <n v="570"/>
    <n v="718.2"/>
    <x v="16"/>
    <x v="5"/>
    <x v="0"/>
  </r>
  <r>
    <x v="76"/>
    <s v="P0028"/>
    <n v="11"/>
    <x v="2"/>
    <x v="0"/>
    <n v="0"/>
    <x v="33"/>
    <x v="1"/>
    <x v="0"/>
    <n v="37"/>
    <n v="41.81"/>
    <n v="407"/>
    <n v="459.91"/>
    <x v="21"/>
    <x v="5"/>
    <x v="0"/>
  </r>
  <r>
    <x v="76"/>
    <s v="P0004"/>
    <n v="11"/>
    <x v="0"/>
    <x v="1"/>
    <n v="0"/>
    <x v="3"/>
    <x v="3"/>
    <x v="0"/>
    <n v="44"/>
    <n v="48.84"/>
    <n v="484"/>
    <n v="537.24"/>
    <x v="21"/>
    <x v="5"/>
    <x v="0"/>
  </r>
  <r>
    <x v="77"/>
    <s v="P0001"/>
    <n v="7"/>
    <x v="2"/>
    <x v="0"/>
    <n v="0"/>
    <x v="16"/>
    <x v="3"/>
    <x v="0"/>
    <n v="98"/>
    <n v="103.88"/>
    <n v="686"/>
    <n v="727.16"/>
    <x v="4"/>
    <x v="5"/>
    <x v="0"/>
  </r>
  <r>
    <x v="78"/>
    <s v="P0032"/>
    <n v="12"/>
    <x v="0"/>
    <x v="1"/>
    <n v="0"/>
    <x v="18"/>
    <x v="1"/>
    <x v="0"/>
    <n v="89"/>
    <n v="117.48"/>
    <n v="1068"/>
    <n v="1409.76"/>
    <x v="5"/>
    <x v="5"/>
    <x v="0"/>
  </r>
  <r>
    <x v="79"/>
    <s v="P0041"/>
    <n v="6"/>
    <x v="2"/>
    <x v="0"/>
    <n v="0"/>
    <x v="41"/>
    <x v="1"/>
    <x v="0"/>
    <n v="138"/>
    <n v="173.88"/>
    <n v="828"/>
    <n v="1043.28"/>
    <x v="6"/>
    <x v="5"/>
    <x v="0"/>
  </r>
  <r>
    <x v="80"/>
    <s v="P0025"/>
    <n v="10"/>
    <x v="1"/>
    <x v="1"/>
    <n v="0"/>
    <x v="7"/>
    <x v="1"/>
    <x v="0"/>
    <n v="7"/>
    <n v="8.33"/>
    <n v="70"/>
    <n v="83.3"/>
    <x v="29"/>
    <x v="5"/>
    <x v="0"/>
  </r>
  <r>
    <x v="81"/>
    <s v="P0019"/>
    <n v="5"/>
    <x v="0"/>
    <x v="1"/>
    <n v="0"/>
    <x v="40"/>
    <x v="2"/>
    <x v="0"/>
    <n v="150"/>
    <n v="210"/>
    <n v="750"/>
    <n v="1050"/>
    <x v="23"/>
    <x v="5"/>
    <x v="0"/>
  </r>
  <r>
    <x v="81"/>
    <s v="P0015"/>
    <n v="12"/>
    <x v="1"/>
    <x v="1"/>
    <n v="0"/>
    <x v="27"/>
    <x v="2"/>
    <x v="0"/>
    <n v="12"/>
    <n v="15.719999999999999"/>
    <n v="144"/>
    <n v="188.64"/>
    <x v="23"/>
    <x v="5"/>
    <x v="0"/>
  </r>
  <r>
    <x v="81"/>
    <s v="P0039"/>
    <n v="11"/>
    <x v="2"/>
    <x v="1"/>
    <n v="0"/>
    <x v="34"/>
    <x v="1"/>
    <x v="0"/>
    <n v="37"/>
    <n v="42.55"/>
    <n v="407"/>
    <n v="468.04999999999995"/>
    <x v="23"/>
    <x v="5"/>
    <x v="0"/>
  </r>
  <r>
    <x v="82"/>
    <s v="P0025"/>
    <n v="13"/>
    <x v="2"/>
    <x v="1"/>
    <n v="0"/>
    <x v="7"/>
    <x v="1"/>
    <x v="0"/>
    <n v="7"/>
    <n v="8.33"/>
    <n v="91"/>
    <n v="108.29"/>
    <x v="7"/>
    <x v="5"/>
    <x v="0"/>
  </r>
  <r>
    <x v="83"/>
    <s v="P0041"/>
    <n v="5"/>
    <x v="2"/>
    <x v="0"/>
    <n v="0"/>
    <x v="41"/>
    <x v="1"/>
    <x v="0"/>
    <n v="138"/>
    <n v="173.88"/>
    <n v="690"/>
    <n v="869.4"/>
    <x v="8"/>
    <x v="5"/>
    <x v="0"/>
  </r>
  <r>
    <x v="84"/>
    <s v="P0016"/>
    <n v="1"/>
    <x v="0"/>
    <x v="1"/>
    <n v="0"/>
    <x v="21"/>
    <x v="2"/>
    <x v="0"/>
    <n v="13"/>
    <n v="16.64"/>
    <n v="13"/>
    <n v="16.64"/>
    <x v="9"/>
    <x v="5"/>
    <x v="0"/>
  </r>
  <r>
    <x v="85"/>
    <s v="P0016"/>
    <n v="4"/>
    <x v="2"/>
    <x v="0"/>
    <n v="0"/>
    <x v="21"/>
    <x v="2"/>
    <x v="0"/>
    <n v="13"/>
    <n v="16.64"/>
    <n v="52"/>
    <n v="66.56"/>
    <x v="19"/>
    <x v="5"/>
    <x v="0"/>
  </r>
  <r>
    <x v="86"/>
    <s v="P0011"/>
    <n v="13"/>
    <x v="2"/>
    <x v="0"/>
    <n v="0"/>
    <x v="31"/>
    <x v="2"/>
    <x v="0"/>
    <n v="44"/>
    <n v="48.4"/>
    <n v="572"/>
    <n v="629.19999999999993"/>
    <x v="27"/>
    <x v="5"/>
    <x v="0"/>
  </r>
  <r>
    <x v="87"/>
    <s v="P0009"/>
    <n v="7"/>
    <x v="1"/>
    <x v="0"/>
    <n v="0"/>
    <x v="37"/>
    <x v="3"/>
    <x v="0"/>
    <n v="6"/>
    <n v="7.8599999999999994"/>
    <n v="42"/>
    <n v="55.019999999999996"/>
    <x v="12"/>
    <x v="5"/>
    <x v="0"/>
  </r>
  <r>
    <x v="88"/>
    <s v="P0005"/>
    <n v="11"/>
    <x v="2"/>
    <x v="1"/>
    <n v="0"/>
    <x v="24"/>
    <x v="3"/>
    <x v="0"/>
    <n v="133"/>
    <n v="155.61000000000001"/>
    <n v="1463"/>
    <n v="1711.71"/>
    <x v="13"/>
    <x v="5"/>
    <x v="0"/>
  </r>
  <r>
    <x v="89"/>
    <s v="P0021"/>
    <n v="2"/>
    <x v="1"/>
    <x v="1"/>
    <n v="0"/>
    <x v="32"/>
    <x v="0"/>
    <x v="0"/>
    <n v="126"/>
    <n v="162.54"/>
    <n v="252"/>
    <n v="325.08"/>
    <x v="14"/>
    <x v="5"/>
    <x v="0"/>
  </r>
  <r>
    <x v="89"/>
    <s v="P0035"/>
    <n v="7"/>
    <x v="1"/>
    <x v="0"/>
    <n v="0"/>
    <x v="4"/>
    <x v="1"/>
    <x v="0"/>
    <n v="5"/>
    <n v="6.7"/>
    <n v="35"/>
    <n v="46.9"/>
    <x v="14"/>
    <x v="5"/>
    <x v="0"/>
  </r>
  <r>
    <x v="90"/>
    <s v="P0014"/>
    <n v="4"/>
    <x v="2"/>
    <x v="0"/>
    <n v="0"/>
    <x v="9"/>
    <x v="2"/>
    <x v="0"/>
    <n v="112"/>
    <n v="146.72"/>
    <n v="448"/>
    <n v="586.88"/>
    <x v="28"/>
    <x v="5"/>
    <x v="0"/>
  </r>
  <r>
    <x v="91"/>
    <s v="P0005"/>
    <n v="11"/>
    <x v="2"/>
    <x v="1"/>
    <n v="0"/>
    <x v="24"/>
    <x v="3"/>
    <x v="0"/>
    <n v="133"/>
    <n v="155.61000000000001"/>
    <n v="1463"/>
    <n v="1711.71"/>
    <x v="0"/>
    <x v="6"/>
    <x v="0"/>
  </r>
  <r>
    <x v="92"/>
    <s v="P0010"/>
    <n v="11"/>
    <x v="2"/>
    <x v="1"/>
    <n v="0"/>
    <x v="20"/>
    <x v="2"/>
    <x v="0"/>
    <n v="148"/>
    <n v="164.28"/>
    <n v="1628"/>
    <n v="1807.08"/>
    <x v="1"/>
    <x v="6"/>
    <x v="0"/>
  </r>
  <r>
    <x v="93"/>
    <s v="P0033"/>
    <n v="9"/>
    <x v="1"/>
    <x v="1"/>
    <n v="0"/>
    <x v="38"/>
    <x v="1"/>
    <x v="0"/>
    <n v="95"/>
    <n v="119.7"/>
    <n v="855"/>
    <n v="1077.3"/>
    <x v="2"/>
    <x v="6"/>
    <x v="0"/>
  </r>
  <r>
    <x v="93"/>
    <s v="P0003"/>
    <n v="8"/>
    <x v="1"/>
    <x v="1"/>
    <n v="0"/>
    <x v="6"/>
    <x v="3"/>
    <x v="0"/>
    <n v="71"/>
    <n v="80.94"/>
    <n v="568"/>
    <n v="647.52"/>
    <x v="2"/>
    <x v="6"/>
    <x v="0"/>
  </r>
  <r>
    <x v="94"/>
    <s v="P0002"/>
    <n v="8"/>
    <x v="2"/>
    <x v="0"/>
    <n v="0"/>
    <x v="29"/>
    <x v="3"/>
    <x v="0"/>
    <n v="105"/>
    <n v="142.80000000000001"/>
    <n v="840"/>
    <n v="1142.4000000000001"/>
    <x v="15"/>
    <x v="6"/>
    <x v="0"/>
  </r>
  <r>
    <x v="95"/>
    <s v="P0041"/>
    <n v="15"/>
    <x v="2"/>
    <x v="1"/>
    <n v="0"/>
    <x v="41"/>
    <x v="1"/>
    <x v="0"/>
    <n v="138"/>
    <n v="173.88"/>
    <n v="2070"/>
    <n v="2608.1999999999998"/>
    <x v="16"/>
    <x v="6"/>
    <x v="0"/>
  </r>
  <r>
    <x v="96"/>
    <s v="P0004"/>
    <n v="10"/>
    <x v="2"/>
    <x v="0"/>
    <n v="0"/>
    <x v="3"/>
    <x v="3"/>
    <x v="0"/>
    <n v="44"/>
    <n v="48.84"/>
    <n v="440"/>
    <n v="488.40000000000003"/>
    <x v="21"/>
    <x v="6"/>
    <x v="0"/>
  </r>
  <r>
    <x v="97"/>
    <s v="P0034"/>
    <n v="6"/>
    <x v="0"/>
    <x v="1"/>
    <n v="0"/>
    <x v="13"/>
    <x v="1"/>
    <x v="0"/>
    <n v="55"/>
    <n v="58.3"/>
    <n v="330"/>
    <n v="349.79999999999995"/>
    <x v="26"/>
    <x v="6"/>
    <x v="0"/>
  </r>
  <r>
    <x v="98"/>
    <s v="P0009"/>
    <n v="4"/>
    <x v="0"/>
    <x v="0"/>
    <n v="0"/>
    <x v="37"/>
    <x v="3"/>
    <x v="0"/>
    <n v="6"/>
    <n v="7.8599999999999994"/>
    <n v="24"/>
    <n v="31.439999999999998"/>
    <x v="5"/>
    <x v="6"/>
    <x v="0"/>
  </r>
  <r>
    <x v="99"/>
    <s v="P0019"/>
    <n v="1"/>
    <x v="2"/>
    <x v="1"/>
    <n v="0"/>
    <x v="40"/>
    <x v="2"/>
    <x v="0"/>
    <n v="150"/>
    <n v="210"/>
    <n v="150"/>
    <n v="210"/>
    <x v="22"/>
    <x v="6"/>
    <x v="0"/>
  </r>
  <r>
    <x v="100"/>
    <s v="P0023"/>
    <n v="8"/>
    <x v="0"/>
    <x v="1"/>
    <n v="0"/>
    <x v="12"/>
    <x v="0"/>
    <x v="0"/>
    <n v="141"/>
    <n v="149.46"/>
    <n v="1128"/>
    <n v="1195.68"/>
    <x v="23"/>
    <x v="6"/>
    <x v="0"/>
  </r>
  <r>
    <x v="101"/>
    <s v="P0027"/>
    <n v="14"/>
    <x v="1"/>
    <x v="0"/>
    <n v="0"/>
    <x v="26"/>
    <x v="1"/>
    <x v="0"/>
    <n v="48"/>
    <n v="57.120000000000005"/>
    <n v="672"/>
    <n v="799.68000000000006"/>
    <x v="7"/>
    <x v="6"/>
    <x v="0"/>
  </r>
  <r>
    <x v="102"/>
    <s v="P0038"/>
    <n v="11"/>
    <x v="1"/>
    <x v="0"/>
    <n v="0"/>
    <x v="1"/>
    <x v="1"/>
    <x v="0"/>
    <n v="72"/>
    <n v="79.92"/>
    <n v="792"/>
    <n v="879.12"/>
    <x v="9"/>
    <x v="6"/>
    <x v="0"/>
  </r>
  <r>
    <x v="102"/>
    <s v="P0043"/>
    <n v="5"/>
    <x v="2"/>
    <x v="0"/>
    <n v="0"/>
    <x v="23"/>
    <x v="1"/>
    <x v="0"/>
    <n v="67"/>
    <n v="83.08"/>
    <n v="335"/>
    <n v="415.4"/>
    <x v="9"/>
    <x v="6"/>
    <x v="0"/>
  </r>
  <r>
    <x v="103"/>
    <s v="P0029"/>
    <n v="15"/>
    <x v="2"/>
    <x v="0"/>
    <n v="0"/>
    <x v="19"/>
    <x v="1"/>
    <x v="0"/>
    <n v="47"/>
    <n v="53.11"/>
    <n v="705"/>
    <n v="796.65"/>
    <x v="10"/>
    <x v="6"/>
    <x v="0"/>
  </r>
  <r>
    <x v="104"/>
    <s v="P0026"/>
    <n v="3"/>
    <x v="0"/>
    <x v="1"/>
    <n v="0"/>
    <x v="42"/>
    <x v="1"/>
    <x v="0"/>
    <n v="18"/>
    <n v="24.66"/>
    <n v="54"/>
    <n v="73.98"/>
    <x v="18"/>
    <x v="6"/>
    <x v="0"/>
  </r>
  <r>
    <x v="104"/>
    <s v="P0024"/>
    <n v="14"/>
    <x v="1"/>
    <x v="1"/>
    <n v="0"/>
    <x v="0"/>
    <x v="0"/>
    <x v="0"/>
    <n v="144"/>
    <n v="156.96"/>
    <n v="2016"/>
    <n v="2197.44"/>
    <x v="18"/>
    <x v="6"/>
    <x v="0"/>
  </r>
  <r>
    <x v="105"/>
    <s v="P0036"/>
    <n v="7"/>
    <x v="0"/>
    <x v="0"/>
    <n v="0"/>
    <x v="43"/>
    <x v="1"/>
    <x v="0"/>
    <n v="90"/>
    <n v="96.3"/>
    <n v="630"/>
    <n v="674.1"/>
    <x v="19"/>
    <x v="6"/>
    <x v="0"/>
  </r>
  <r>
    <x v="105"/>
    <s v="P0037"/>
    <n v="8"/>
    <x v="2"/>
    <x v="0"/>
    <n v="0"/>
    <x v="8"/>
    <x v="1"/>
    <x v="0"/>
    <n v="67"/>
    <n v="85.76"/>
    <n v="536"/>
    <n v="686.08"/>
    <x v="19"/>
    <x v="6"/>
    <x v="0"/>
  </r>
  <r>
    <x v="106"/>
    <s v="P0009"/>
    <n v="4"/>
    <x v="1"/>
    <x v="1"/>
    <n v="0"/>
    <x v="37"/>
    <x v="3"/>
    <x v="0"/>
    <n v="6"/>
    <n v="7.8599999999999994"/>
    <n v="24"/>
    <n v="31.439999999999998"/>
    <x v="27"/>
    <x v="6"/>
    <x v="0"/>
  </r>
  <r>
    <x v="107"/>
    <s v="P0044"/>
    <n v="15"/>
    <x v="1"/>
    <x v="1"/>
    <n v="0"/>
    <x v="11"/>
    <x v="1"/>
    <x v="0"/>
    <n v="76"/>
    <n v="82.08"/>
    <n v="1140"/>
    <n v="1231.2"/>
    <x v="28"/>
    <x v="6"/>
    <x v="0"/>
  </r>
  <r>
    <x v="108"/>
    <s v="P0001"/>
    <n v="11"/>
    <x v="2"/>
    <x v="1"/>
    <n v="0"/>
    <x v="16"/>
    <x v="3"/>
    <x v="0"/>
    <n v="98"/>
    <n v="103.88"/>
    <n v="1078"/>
    <n v="1142.6799999999998"/>
    <x v="0"/>
    <x v="7"/>
    <x v="0"/>
  </r>
  <r>
    <x v="109"/>
    <s v="P0023"/>
    <n v="3"/>
    <x v="2"/>
    <x v="0"/>
    <n v="0"/>
    <x v="12"/>
    <x v="0"/>
    <x v="0"/>
    <n v="141"/>
    <n v="149.46"/>
    <n v="423"/>
    <n v="448.38"/>
    <x v="1"/>
    <x v="7"/>
    <x v="0"/>
  </r>
  <r>
    <x v="110"/>
    <s v="P0022"/>
    <n v="13"/>
    <x v="1"/>
    <x v="0"/>
    <n v="0"/>
    <x v="22"/>
    <x v="0"/>
    <x v="0"/>
    <n v="121"/>
    <n v="141.57"/>
    <n v="1573"/>
    <n v="1840.4099999999999"/>
    <x v="2"/>
    <x v="7"/>
    <x v="0"/>
  </r>
  <r>
    <x v="110"/>
    <s v="P0034"/>
    <n v="12"/>
    <x v="1"/>
    <x v="0"/>
    <n v="0"/>
    <x v="13"/>
    <x v="1"/>
    <x v="0"/>
    <n v="55"/>
    <n v="58.3"/>
    <n v="660"/>
    <n v="699.59999999999991"/>
    <x v="2"/>
    <x v="7"/>
    <x v="0"/>
  </r>
  <r>
    <x v="111"/>
    <s v="P0028"/>
    <n v="14"/>
    <x v="2"/>
    <x v="1"/>
    <n v="0"/>
    <x v="33"/>
    <x v="1"/>
    <x v="0"/>
    <n v="37"/>
    <n v="41.81"/>
    <n v="518"/>
    <n v="585.34"/>
    <x v="15"/>
    <x v="7"/>
    <x v="0"/>
  </r>
  <r>
    <x v="112"/>
    <s v="P0037"/>
    <n v="1"/>
    <x v="0"/>
    <x v="1"/>
    <n v="0"/>
    <x v="8"/>
    <x v="1"/>
    <x v="0"/>
    <n v="67"/>
    <n v="85.76"/>
    <n v="67"/>
    <n v="85.76"/>
    <x v="16"/>
    <x v="7"/>
    <x v="0"/>
  </r>
  <r>
    <x v="113"/>
    <s v="P0005"/>
    <n v="4"/>
    <x v="0"/>
    <x v="1"/>
    <n v="0"/>
    <x v="24"/>
    <x v="3"/>
    <x v="0"/>
    <n v="133"/>
    <n v="155.61000000000001"/>
    <n v="532"/>
    <n v="622.44000000000005"/>
    <x v="26"/>
    <x v="7"/>
    <x v="0"/>
  </r>
  <r>
    <x v="113"/>
    <s v="P0044"/>
    <n v="10"/>
    <x v="1"/>
    <x v="1"/>
    <n v="0"/>
    <x v="11"/>
    <x v="1"/>
    <x v="0"/>
    <n v="76"/>
    <n v="82.08"/>
    <n v="760"/>
    <n v="820.8"/>
    <x v="26"/>
    <x v="7"/>
    <x v="0"/>
  </r>
  <r>
    <x v="113"/>
    <s v="P0006"/>
    <n v="6"/>
    <x v="2"/>
    <x v="1"/>
    <n v="0"/>
    <x v="15"/>
    <x v="3"/>
    <x v="0"/>
    <n v="75"/>
    <n v="85.5"/>
    <n v="450"/>
    <n v="513"/>
    <x v="26"/>
    <x v="7"/>
    <x v="0"/>
  </r>
  <r>
    <x v="114"/>
    <s v="P0023"/>
    <n v="4"/>
    <x v="2"/>
    <x v="0"/>
    <n v="0"/>
    <x v="12"/>
    <x v="0"/>
    <x v="0"/>
    <n v="141"/>
    <n v="149.46"/>
    <n v="564"/>
    <n v="597.84"/>
    <x v="5"/>
    <x v="7"/>
    <x v="0"/>
  </r>
  <r>
    <x v="115"/>
    <s v="P0011"/>
    <n v="13"/>
    <x v="2"/>
    <x v="0"/>
    <n v="0"/>
    <x v="31"/>
    <x v="2"/>
    <x v="0"/>
    <n v="44"/>
    <n v="48.4"/>
    <n v="572"/>
    <n v="629.19999999999993"/>
    <x v="22"/>
    <x v="7"/>
    <x v="0"/>
  </r>
  <r>
    <x v="115"/>
    <s v="P0027"/>
    <n v="9"/>
    <x v="2"/>
    <x v="0"/>
    <n v="0"/>
    <x v="26"/>
    <x v="1"/>
    <x v="0"/>
    <n v="48"/>
    <n v="57.120000000000005"/>
    <n v="432"/>
    <n v="514.08000000000004"/>
    <x v="22"/>
    <x v="7"/>
    <x v="0"/>
  </r>
  <r>
    <x v="116"/>
    <s v="P0003"/>
    <n v="3"/>
    <x v="1"/>
    <x v="0"/>
    <n v="0"/>
    <x v="6"/>
    <x v="3"/>
    <x v="0"/>
    <n v="71"/>
    <n v="80.94"/>
    <n v="213"/>
    <n v="242.82"/>
    <x v="23"/>
    <x v="7"/>
    <x v="0"/>
  </r>
  <r>
    <x v="117"/>
    <s v="P0025"/>
    <n v="6"/>
    <x v="2"/>
    <x v="0"/>
    <n v="0"/>
    <x v="7"/>
    <x v="1"/>
    <x v="0"/>
    <n v="7"/>
    <n v="8.33"/>
    <n v="42"/>
    <n v="49.980000000000004"/>
    <x v="7"/>
    <x v="7"/>
    <x v="0"/>
  </r>
  <r>
    <x v="118"/>
    <s v="P0020"/>
    <n v="15"/>
    <x v="2"/>
    <x v="1"/>
    <n v="0"/>
    <x v="14"/>
    <x v="0"/>
    <x v="0"/>
    <n v="61"/>
    <n v="76.25"/>
    <n v="915"/>
    <n v="1143.75"/>
    <x v="9"/>
    <x v="7"/>
    <x v="0"/>
  </r>
  <r>
    <x v="118"/>
    <s v="P0031"/>
    <n v="9"/>
    <x v="2"/>
    <x v="0"/>
    <n v="0"/>
    <x v="5"/>
    <x v="1"/>
    <x v="0"/>
    <n v="93"/>
    <n v="104.16"/>
    <n v="837"/>
    <n v="937.43999999999994"/>
    <x v="9"/>
    <x v="7"/>
    <x v="0"/>
  </r>
  <r>
    <x v="118"/>
    <s v="P0028"/>
    <n v="13"/>
    <x v="2"/>
    <x v="0"/>
    <n v="0"/>
    <x v="33"/>
    <x v="1"/>
    <x v="0"/>
    <n v="37"/>
    <n v="41.81"/>
    <n v="481"/>
    <n v="543.53"/>
    <x v="9"/>
    <x v="7"/>
    <x v="0"/>
  </r>
  <r>
    <x v="119"/>
    <s v="P0039"/>
    <n v="4"/>
    <x v="2"/>
    <x v="0"/>
    <n v="0"/>
    <x v="34"/>
    <x v="1"/>
    <x v="0"/>
    <n v="37"/>
    <n v="42.55"/>
    <n v="148"/>
    <n v="170.2"/>
    <x v="12"/>
    <x v="7"/>
    <x v="0"/>
  </r>
  <r>
    <x v="120"/>
    <s v="P0034"/>
    <n v="12"/>
    <x v="0"/>
    <x v="0"/>
    <n v="0"/>
    <x v="13"/>
    <x v="1"/>
    <x v="0"/>
    <n v="55"/>
    <n v="58.3"/>
    <n v="660"/>
    <n v="699.59999999999991"/>
    <x v="28"/>
    <x v="7"/>
    <x v="0"/>
  </r>
  <r>
    <x v="121"/>
    <s v="P0013"/>
    <n v="13"/>
    <x v="2"/>
    <x v="0"/>
    <n v="0"/>
    <x v="2"/>
    <x v="2"/>
    <x v="0"/>
    <n v="112"/>
    <n v="122.08"/>
    <n v="1456"/>
    <n v="1587.04"/>
    <x v="24"/>
    <x v="7"/>
    <x v="0"/>
  </r>
  <r>
    <x v="122"/>
    <s v="P0001"/>
    <n v="2"/>
    <x v="2"/>
    <x v="0"/>
    <n v="0"/>
    <x v="16"/>
    <x v="3"/>
    <x v="0"/>
    <n v="98"/>
    <n v="103.88"/>
    <n v="196"/>
    <n v="207.76"/>
    <x v="25"/>
    <x v="7"/>
    <x v="0"/>
  </r>
  <r>
    <x v="122"/>
    <s v="P0035"/>
    <n v="11"/>
    <x v="2"/>
    <x v="0"/>
    <n v="0"/>
    <x v="4"/>
    <x v="1"/>
    <x v="0"/>
    <n v="5"/>
    <n v="6.7"/>
    <n v="55"/>
    <n v="73.7"/>
    <x v="25"/>
    <x v="7"/>
    <x v="0"/>
  </r>
  <r>
    <x v="123"/>
    <s v="P0024"/>
    <n v="1"/>
    <x v="0"/>
    <x v="1"/>
    <n v="0"/>
    <x v="0"/>
    <x v="0"/>
    <x v="0"/>
    <n v="144"/>
    <n v="156.96"/>
    <n v="144"/>
    <n v="156.96"/>
    <x v="0"/>
    <x v="8"/>
    <x v="0"/>
  </r>
  <r>
    <x v="123"/>
    <s v="P0003"/>
    <n v="14"/>
    <x v="1"/>
    <x v="0"/>
    <n v="0"/>
    <x v="6"/>
    <x v="3"/>
    <x v="0"/>
    <n v="71"/>
    <n v="80.94"/>
    <n v="994"/>
    <n v="1133.1599999999999"/>
    <x v="0"/>
    <x v="8"/>
    <x v="0"/>
  </r>
  <r>
    <x v="124"/>
    <s v="P0041"/>
    <n v="8"/>
    <x v="2"/>
    <x v="0"/>
    <n v="0"/>
    <x v="41"/>
    <x v="1"/>
    <x v="0"/>
    <n v="138"/>
    <n v="173.88"/>
    <n v="1104"/>
    <n v="1391.04"/>
    <x v="2"/>
    <x v="8"/>
    <x v="0"/>
  </r>
  <r>
    <x v="125"/>
    <s v="P0028"/>
    <n v="7"/>
    <x v="2"/>
    <x v="0"/>
    <n v="0"/>
    <x v="33"/>
    <x v="1"/>
    <x v="0"/>
    <n v="37"/>
    <n v="41.81"/>
    <n v="259"/>
    <n v="292.67"/>
    <x v="3"/>
    <x v="8"/>
    <x v="0"/>
  </r>
  <r>
    <x v="125"/>
    <s v="P0023"/>
    <n v="15"/>
    <x v="2"/>
    <x v="0"/>
    <n v="0"/>
    <x v="12"/>
    <x v="0"/>
    <x v="0"/>
    <n v="141"/>
    <n v="149.46"/>
    <n v="2115"/>
    <n v="2241.9"/>
    <x v="3"/>
    <x v="8"/>
    <x v="0"/>
  </r>
  <r>
    <x v="126"/>
    <s v="P0032"/>
    <n v="1"/>
    <x v="2"/>
    <x v="1"/>
    <n v="0"/>
    <x v="18"/>
    <x v="1"/>
    <x v="0"/>
    <n v="89"/>
    <n v="117.48"/>
    <n v="89"/>
    <n v="117.48"/>
    <x v="15"/>
    <x v="8"/>
    <x v="0"/>
  </r>
  <r>
    <x v="127"/>
    <s v="P0019"/>
    <n v="5"/>
    <x v="2"/>
    <x v="0"/>
    <n v="0"/>
    <x v="40"/>
    <x v="2"/>
    <x v="0"/>
    <n v="150"/>
    <n v="210"/>
    <n v="750"/>
    <n v="1050"/>
    <x v="20"/>
    <x v="8"/>
    <x v="0"/>
  </r>
  <r>
    <x v="128"/>
    <s v="P0044"/>
    <n v="4"/>
    <x v="2"/>
    <x v="0"/>
    <n v="0"/>
    <x v="11"/>
    <x v="1"/>
    <x v="0"/>
    <n v="76"/>
    <n v="82.08"/>
    <n v="304"/>
    <n v="328.32"/>
    <x v="4"/>
    <x v="8"/>
    <x v="0"/>
  </r>
  <r>
    <x v="129"/>
    <s v="P0030"/>
    <n v="6"/>
    <x v="2"/>
    <x v="0"/>
    <n v="0"/>
    <x v="28"/>
    <x v="1"/>
    <x v="0"/>
    <n v="148"/>
    <n v="201.28"/>
    <n v="888"/>
    <n v="1207.68"/>
    <x v="26"/>
    <x v="8"/>
    <x v="0"/>
  </r>
  <r>
    <x v="129"/>
    <s v="P0001"/>
    <n v="9"/>
    <x v="0"/>
    <x v="0"/>
    <n v="0"/>
    <x v="16"/>
    <x v="3"/>
    <x v="0"/>
    <n v="98"/>
    <n v="103.88"/>
    <n v="882"/>
    <n v="934.92"/>
    <x v="26"/>
    <x v="8"/>
    <x v="0"/>
  </r>
  <r>
    <x v="129"/>
    <s v="P0026"/>
    <n v="2"/>
    <x v="2"/>
    <x v="0"/>
    <n v="0"/>
    <x v="42"/>
    <x v="1"/>
    <x v="0"/>
    <n v="18"/>
    <n v="24.66"/>
    <n v="36"/>
    <n v="49.32"/>
    <x v="26"/>
    <x v="8"/>
    <x v="0"/>
  </r>
  <r>
    <x v="130"/>
    <s v="P0001"/>
    <n v="6"/>
    <x v="0"/>
    <x v="0"/>
    <n v="0"/>
    <x v="16"/>
    <x v="3"/>
    <x v="0"/>
    <n v="98"/>
    <n v="103.88"/>
    <n v="588"/>
    <n v="623.28"/>
    <x v="5"/>
    <x v="8"/>
    <x v="0"/>
  </r>
  <r>
    <x v="131"/>
    <s v="P0041"/>
    <n v="7"/>
    <x v="2"/>
    <x v="1"/>
    <n v="0"/>
    <x v="41"/>
    <x v="1"/>
    <x v="0"/>
    <n v="138"/>
    <n v="173.88"/>
    <n v="966"/>
    <n v="1217.1599999999999"/>
    <x v="22"/>
    <x v="8"/>
    <x v="0"/>
  </r>
  <r>
    <x v="132"/>
    <s v="P0042"/>
    <n v="6"/>
    <x v="2"/>
    <x v="0"/>
    <n v="0"/>
    <x v="10"/>
    <x v="1"/>
    <x v="0"/>
    <n v="120"/>
    <n v="162"/>
    <n v="720"/>
    <n v="972"/>
    <x v="17"/>
    <x v="8"/>
    <x v="0"/>
  </r>
  <r>
    <x v="132"/>
    <s v="P0042"/>
    <n v="14"/>
    <x v="2"/>
    <x v="0"/>
    <n v="0"/>
    <x v="10"/>
    <x v="1"/>
    <x v="0"/>
    <n v="120"/>
    <n v="162"/>
    <n v="1680"/>
    <n v="2268"/>
    <x v="17"/>
    <x v="8"/>
    <x v="0"/>
  </r>
  <r>
    <x v="133"/>
    <s v="P0020"/>
    <n v="7"/>
    <x v="0"/>
    <x v="1"/>
    <n v="0"/>
    <x v="14"/>
    <x v="0"/>
    <x v="0"/>
    <n v="61"/>
    <n v="76.25"/>
    <n v="427"/>
    <n v="533.75"/>
    <x v="10"/>
    <x v="8"/>
    <x v="0"/>
  </r>
  <r>
    <x v="134"/>
    <s v="P0040"/>
    <n v="2"/>
    <x v="1"/>
    <x v="1"/>
    <n v="0"/>
    <x v="17"/>
    <x v="1"/>
    <x v="0"/>
    <n v="90"/>
    <n v="115.2"/>
    <n v="180"/>
    <n v="230.4"/>
    <x v="18"/>
    <x v="8"/>
    <x v="0"/>
  </r>
  <r>
    <x v="134"/>
    <s v="P0002"/>
    <n v="4"/>
    <x v="2"/>
    <x v="1"/>
    <n v="0"/>
    <x v="29"/>
    <x v="3"/>
    <x v="0"/>
    <n v="105"/>
    <n v="142.80000000000001"/>
    <n v="420"/>
    <n v="571.20000000000005"/>
    <x v="18"/>
    <x v="8"/>
    <x v="0"/>
  </r>
  <r>
    <x v="135"/>
    <s v="P0018"/>
    <n v="12"/>
    <x v="2"/>
    <x v="1"/>
    <n v="0"/>
    <x v="30"/>
    <x v="2"/>
    <x v="0"/>
    <n v="37"/>
    <n v="49.21"/>
    <n v="444"/>
    <n v="590.52"/>
    <x v="19"/>
    <x v="8"/>
    <x v="0"/>
  </r>
  <r>
    <x v="135"/>
    <s v="P0021"/>
    <n v="7"/>
    <x v="1"/>
    <x v="0"/>
    <n v="0"/>
    <x v="32"/>
    <x v="0"/>
    <x v="0"/>
    <n v="126"/>
    <n v="162.54"/>
    <n v="882"/>
    <n v="1137.78"/>
    <x v="19"/>
    <x v="8"/>
    <x v="0"/>
  </r>
  <r>
    <x v="136"/>
    <s v="P0034"/>
    <n v="1"/>
    <x v="2"/>
    <x v="1"/>
    <n v="0"/>
    <x v="13"/>
    <x v="1"/>
    <x v="0"/>
    <n v="55"/>
    <n v="58.3"/>
    <n v="55"/>
    <n v="58.3"/>
    <x v="13"/>
    <x v="8"/>
    <x v="0"/>
  </r>
  <r>
    <x v="137"/>
    <s v="P0014"/>
    <n v="9"/>
    <x v="1"/>
    <x v="0"/>
    <n v="0"/>
    <x v="9"/>
    <x v="2"/>
    <x v="0"/>
    <n v="112"/>
    <n v="146.72"/>
    <n v="1008"/>
    <n v="1320.48"/>
    <x v="24"/>
    <x v="8"/>
    <x v="0"/>
  </r>
  <r>
    <x v="137"/>
    <s v="P0006"/>
    <n v="5"/>
    <x v="1"/>
    <x v="0"/>
    <n v="0"/>
    <x v="15"/>
    <x v="3"/>
    <x v="0"/>
    <n v="75"/>
    <n v="85.5"/>
    <n v="375"/>
    <n v="427.5"/>
    <x v="24"/>
    <x v="8"/>
    <x v="0"/>
  </r>
  <r>
    <x v="138"/>
    <s v="P0030"/>
    <n v="14"/>
    <x v="1"/>
    <x v="1"/>
    <n v="0"/>
    <x v="28"/>
    <x v="1"/>
    <x v="0"/>
    <n v="148"/>
    <n v="201.28"/>
    <n v="2072"/>
    <n v="2817.92"/>
    <x v="0"/>
    <x v="9"/>
    <x v="0"/>
  </r>
  <r>
    <x v="139"/>
    <s v="P0014"/>
    <n v="15"/>
    <x v="2"/>
    <x v="0"/>
    <n v="0"/>
    <x v="9"/>
    <x v="2"/>
    <x v="0"/>
    <n v="112"/>
    <n v="146.72"/>
    <n v="1680"/>
    <n v="2200.8000000000002"/>
    <x v="1"/>
    <x v="9"/>
    <x v="0"/>
  </r>
  <r>
    <x v="140"/>
    <s v="P0019"/>
    <n v="9"/>
    <x v="2"/>
    <x v="0"/>
    <n v="0"/>
    <x v="40"/>
    <x v="2"/>
    <x v="0"/>
    <n v="150"/>
    <n v="210"/>
    <n v="1350"/>
    <n v="1890"/>
    <x v="2"/>
    <x v="9"/>
    <x v="0"/>
  </r>
  <r>
    <x v="141"/>
    <s v="P0035"/>
    <n v="1"/>
    <x v="2"/>
    <x v="0"/>
    <n v="0"/>
    <x v="4"/>
    <x v="1"/>
    <x v="0"/>
    <n v="5"/>
    <n v="6.7"/>
    <n v="5"/>
    <n v="6.7"/>
    <x v="16"/>
    <x v="9"/>
    <x v="0"/>
  </r>
  <r>
    <x v="141"/>
    <s v="P0036"/>
    <n v="12"/>
    <x v="1"/>
    <x v="0"/>
    <n v="0"/>
    <x v="43"/>
    <x v="1"/>
    <x v="0"/>
    <n v="90"/>
    <n v="96.3"/>
    <n v="1080"/>
    <n v="1155.5999999999999"/>
    <x v="16"/>
    <x v="9"/>
    <x v="0"/>
  </r>
  <r>
    <x v="142"/>
    <s v="P0026"/>
    <n v="6"/>
    <x v="2"/>
    <x v="1"/>
    <n v="0"/>
    <x v="42"/>
    <x v="1"/>
    <x v="0"/>
    <n v="18"/>
    <n v="24.66"/>
    <n v="108"/>
    <n v="147.96"/>
    <x v="20"/>
    <x v="9"/>
    <x v="0"/>
  </r>
  <r>
    <x v="143"/>
    <s v="P0038"/>
    <n v="5"/>
    <x v="2"/>
    <x v="1"/>
    <n v="0"/>
    <x v="1"/>
    <x v="1"/>
    <x v="0"/>
    <n v="72"/>
    <n v="79.92"/>
    <n v="360"/>
    <n v="399.6"/>
    <x v="4"/>
    <x v="9"/>
    <x v="0"/>
  </r>
  <r>
    <x v="143"/>
    <s v="P0032"/>
    <n v="11"/>
    <x v="1"/>
    <x v="1"/>
    <n v="0"/>
    <x v="18"/>
    <x v="1"/>
    <x v="0"/>
    <n v="89"/>
    <n v="117.48"/>
    <n v="979"/>
    <n v="1292.28"/>
    <x v="4"/>
    <x v="9"/>
    <x v="0"/>
  </r>
  <r>
    <x v="144"/>
    <s v="P0035"/>
    <n v="14"/>
    <x v="2"/>
    <x v="1"/>
    <n v="0"/>
    <x v="4"/>
    <x v="1"/>
    <x v="0"/>
    <n v="5"/>
    <n v="6.7"/>
    <n v="70"/>
    <n v="93.8"/>
    <x v="26"/>
    <x v="9"/>
    <x v="0"/>
  </r>
  <r>
    <x v="145"/>
    <s v="P0011"/>
    <n v="15"/>
    <x v="2"/>
    <x v="1"/>
    <n v="0"/>
    <x v="31"/>
    <x v="2"/>
    <x v="0"/>
    <n v="44"/>
    <n v="48.4"/>
    <n v="660"/>
    <n v="726"/>
    <x v="5"/>
    <x v="9"/>
    <x v="0"/>
  </r>
  <r>
    <x v="146"/>
    <s v="P0027"/>
    <n v="8"/>
    <x v="1"/>
    <x v="0"/>
    <n v="0"/>
    <x v="26"/>
    <x v="1"/>
    <x v="0"/>
    <n v="48"/>
    <n v="57.120000000000005"/>
    <n v="384"/>
    <n v="456.96000000000004"/>
    <x v="6"/>
    <x v="9"/>
    <x v="0"/>
  </r>
  <r>
    <x v="147"/>
    <s v="P0001"/>
    <n v="13"/>
    <x v="2"/>
    <x v="0"/>
    <n v="0"/>
    <x v="16"/>
    <x v="3"/>
    <x v="0"/>
    <n v="98"/>
    <n v="103.88"/>
    <n v="1274"/>
    <n v="1350.44"/>
    <x v="30"/>
    <x v="9"/>
    <x v="0"/>
  </r>
  <r>
    <x v="148"/>
    <s v="P0025"/>
    <n v="6"/>
    <x v="1"/>
    <x v="1"/>
    <n v="0"/>
    <x v="7"/>
    <x v="1"/>
    <x v="0"/>
    <n v="7"/>
    <n v="8.33"/>
    <n v="42"/>
    <n v="49.980000000000004"/>
    <x v="7"/>
    <x v="9"/>
    <x v="0"/>
  </r>
  <r>
    <x v="148"/>
    <s v="P0021"/>
    <n v="13"/>
    <x v="1"/>
    <x v="1"/>
    <n v="0"/>
    <x v="32"/>
    <x v="0"/>
    <x v="0"/>
    <n v="126"/>
    <n v="162.54"/>
    <n v="1638"/>
    <n v="2113.02"/>
    <x v="7"/>
    <x v="9"/>
    <x v="0"/>
  </r>
  <r>
    <x v="149"/>
    <s v="P0011"/>
    <n v="7"/>
    <x v="2"/>
    <x v="1"/>
    <n v="0"/>
    <x v="31"/>
    <x v="2"/>
    <x v="0"/>
    <n v="44"/>
    <n v="48.4"/>
    <n v="308"/>
    <n v="338.8"/>
    <x v="18"/>
    <x v="9"/>
    <x v="0"/>
  </r>
  <r>
    <x v="149"/>
    <s v="P0024"/>
    <n v="13"/>
    <x v="1"/>
    <x v="1"/>
    <n v="0"/>
    <x v="0"/>
    <x v="0"/>
    <x v="0"/>
    <n v="144"/>
    <n v="156.96"/>
    <n v="1872"/>
    <n v="2040.48"/>
    <x v="18"/>
    <x v="9"/>
    <x v="0"/>
  </r>
  <r>
    <x v="149"/>
    <s v="P0009"/>
    <n v="1"/>
    <x v="2"/>
    <x v="1"/>
    <n v="0"/>
    <x v="37"/>
    <x v="3"/>
    <x v="0"/>
    <n v="6"/>
    <n v="7.8599999999999994"/>
    <n v="6"/>
    <n v="7.8599999999999994"/>
    <x v="18"/>
    <x v="9"/>
    <x v="0"/>
  </r>
  <r>
    <x v="150"/>
    <s v="P0011"/>
    <n v="3"/>
    <x v="0"/>
    <x v="1"/>
    <n v="0"/>
    <x v="31"/>
    <x v="2"/>
    <x v="0"/>
    <n v="44"/>
    <n v="48.4"/>
    <n v="132"/>
    <n v="145.19999999999999"/>
    <x v="27"/>
    <x v="9"/>
    <x v="0"/>
  </r>
  <r>
    <x v="151"/>
    <s v="P0044"/>
    <n v="9"/>
    <x v="1"/>
    <x v="1"/>
    <n v="0"/>
    <x v="11"/>
    <x v="1"/>
    <x v="0"/>
    <n v="76"/>
    <n v="82.08"/>
    <n v="684"/>
    <n v="738.72"/>
    <x v="11"/>
    <x v="9"/>
    <x v="0"/>
  </r>
  <r>
    <x v="152"/>
    <s v="P0004"/>
    <n v="6"/>
    <x v="0"/>
    <x v="1"/>
    <n v="0"/>
    <x v="3"/>
    <x v="3"/>
    <x v="0"/>
    <n v="44"/>
    <n v="48.84"/>
    <n v="264"/>
    <n v="293.04000000000002"/>
    <x v="12"/>
    <x v="9"/>
    <x v="0"/>
  </r>
  <r>
    <x v="153"/>
    <s v="P0008"/>
    <n v="1"/>
    <x v="2"/>
    <x v="1"/>
    <n v="0"/>
    <x v="25"/>
    <x v="3"/>
    <x v="0"/>
    <n v="83"/>
    <n v="94.62"/>
    <n v="83"/>
    <n v="94.62"/>
    <x v="14"/>
    <x v="9"/>
    <x v="0"/>
  </r>
  <r>
    <x v="154"/>
    <s v="P0038"/>
    <n v="14"/>
    <x v="1"/>
    <x v="0"/>
    <n v="0"/>
    <x v="1"/>
    <x v="1"/>
    <x v="0"/>
    <n v="72"/>
    <n v="79.92"/>
    <n v="1008"/>
    <n v="1118.8800000000001"/>
    <x v="28"/>
    <x v="9"/>
    <x v="0"/>
  </r>
  <r>
    <x v="155"/>
    <s v="P0021"/>
    <n v="6"/>
    <x v="1"/>
    <x v="1"/>
    <n v="0"/>
    <x v="32"/>
    <x v="0"/>
    <x v="0"/>
    <n v="126"/>
    <n v="162.54"/>
    <n v="756"/>
    <n v="975.24"/>
    <x v="25"/>
    <x v="9"/>
    <x v="0"/>
  </r>
  <r>
    <x v="156"/>
    <s v="P0013"/>
    <n v="12"/>
    <x v="2"/>
    <x v="1"/>
    <n v="0"/>
    <x v="2"/>
    <x v="2"/>
    <x v="0"/>
    <n v="112"/>
    <n v="122.08"/>
    <n v="1344"/>
    <n v="1464.96"/>
    <x v="2"/>
    <x v="10"/>
    <x v="0"/>
  </r>
  <r>
    <x v="157"/>
    <s v="P0036"/>
    <n v="10"/>
    <x v="2"/>
    <x v="0"/>
    <n v="0"/>
    <x v="43"/>
    <x v="1"/>
    <x v="0"/>
    <n v="90"/>
    <n v="96.3"/>
    <n v="900"/>
    <n v="963"/>
    <x v="16"/>
    <x v="10"/>
    <x v="0"/>
  </r>
  <r>
    <x v="158"/>
    <s v="P0007"/>
    <n v="15"/>
    <x v="2"/>
    <x v="0"/>
    <n v="0"/>
    <x v="36"/>
    <x v="3"/>
    <x v="0"/>
    <n v="43"/>
    <n v="47.730000000000004"/>
    <n v="645"/>
    <n v="715.95"/>
    <x v="21"/>
    <x v="10"/>
    <x v="0"/>
  </r>
  <r>
    <x v="159"/>
    <s v="P0042"/>
    <n v="6"/>
    <x v="1"/>
    <x v="1"/>
    <n v="0"/>
    <x v="10"/>
    <x v="1"/>
    <x v="0"/>
    <n v="120"/>
    <n v="162"/>
    <n v="720"/>
    <n v="972"/>
    <x v="26"/>
    <x v="10"/>
    <x v="0"/>
  </r>
  <r>
    <x v="160"/>
    <s v="P0040"/>
    <n v="12"/>
    <x v="0"/>
    <x v="0"/>
    <n v="0"/>
    <x v="17"/>
    <x v="1"/>
    <x v="0"/>
    <n v="90"/>
    <n v="115.2"/>
    <n v="1080"/>
    <n v="1382.4"/>
    <x v="5"/>
    <x v="10"/>
    <x v="0"/>
  </r>
  <r>
    <x v="161"/>
    <s v="P0010"/>
    <n v="3"/>
    <x v="1"/>
    <x v="1"/>
    <n v="0"/>
    <x v="20"/>
    <x v="2"/>
    <x v="0"/>
    <n v="148"/>
    <n v="164.28"/>
    <n v="444"/>
    <n v="492.84000000000003"/>
    <x v="6"/>
    <x v="10"/>
    <x v="0"/>
  </r>
  <r>
    <x v="162"/>
    <s v="P0034"/>
    <n v="14"/>
    <x v="1"/>
    <x v="0"/>
    <n v="0"/>
    <x v="13"/>
    <x v="1"/>
    <x v="0"/>
    <n v="55"/>
    <n v="58.3"/>
    <n v="770"/>
    <n v="816.19999999999993"/>
    <x v="9"/>
    <x v="10"/>
    <x v="0"/>
  </r>
  <r>
    <x v="162"/>
    <s v="P0008"/>
    <n v="11"/>
    <x v="1"/>
    <x v="1"/>
    <n v="0"/>
    <x v="25"/>
    <x v="3"/>
    <x v="0"/>
    <n v="83"/>
    <n v="94.62"/>
    <n v="913"/>
    <n v="1040.8200000000002"/>
    <x v="9"/>
    <x v="10"/>
    <x v="0"/>
  </r>
  <r>
    <x v="163"/>
    <s v="P0014"/>
    <n v="1"/>
    <x v="0"/>
    <x v="0"/>
    <n v="0"/>
    <x v="9"/>
    <x v="2"/>
    <x v="0"/>
    <n v="112"/>
    <n v="146.72"/>
    <n v="112"/>
    <n v="146.72"/>
    <x v="10"/>
    <x v="10"/>
    <x v="0"/>
  </r>
  <r>
    <x v="163"/>
    <s v="P0006"/>
    <n v="1"/>
    <x v="1"/>
    <x v="1"/>
    <n v="0"/>
    <x v="15"/>
    <x v="3"/>
    <x v="0"/>
    <n v="75"/>
    <n v="85.5"/>
    <n v="75"/>
    <n v="85.5"/>
    <x v="10"/>
    <x v="10"/>
    <x v="0"/>
  </r>
  <r>
    <x v="164"/>
    <s v="P0012"/>
    <n v="8"/>
    <x v="1"/>
    <x v="0"/>
    <n v="0"/>
    <x v="35"/>
    <x v="2"/>
    <x v="0"/>
    <n v="73"/>
    <n v="94.17"/>
    <n v="584"/>
    <n v="753.36"/>
    <x v="13"/>
    <x v="10"/>
    <x v="0"/>
  </r>
  <r>
    <x v="165"/>
    <s v="P0040"/>
    <n v="2"/>
    <x v="2"/>
    <x v="1"/>
    <n v="0"/>
    <x v="17"/>
    <x v="1"/>
    <x v="0"/>
    <n v="90"/>
    <n v="115.2"/>
    <n v="180"/>
    <n v="230.4"/>
    <x v="14"/>
    <x v="10"/>
    <x v="0"/>
  </r>
  <r>
    <x v="166"/>
    <s v="P0039"/>
    <n v="15"/>
    <x v="2"/>
    <x v="0"/>
    <n v="0"/>
    <x v="34"/>
    <x v="1"/>
    <x v="0"/>
    <n v="37"/>
    <n v="42.55"/>
    <n v="555"/>
    <n v="638.25"/>
    <x v="24"/>
    <x v="10"/>
    <x v="0"/>
  </r>
  <r>
    <x v="167"/>
    <s v="P0016"/>
    <n v="10"/>
    <x v="2"/>
    <x v="1"/>
    <n v="0"/>
    <x v="21"/>
    <x v="2"/>
    <x v="0"/>
    <n v="13"/>
    <n v="16.64"/>
    <n v="130"/>
    <n v="166.4"/>
    <x v="1"/>
    <x v="11"/>
    <x v="0"/>
  </r>
  <r>
    <x v="168"/>
    <s v="P0034"/>
    <n v="2"/>
    <x v="1"/>
    <x v="1"/>
    <n v="0"/>
    <x v="13"/>
    <x v="1"/>
    <x v="0"/>
    <n v="55"/>
    <n v="58.3"/>
    <n v="110"/>
    <n v="116.6"/>
    <x v="2"/>
    <x v="11"/>
    <x v="0"/>
  </r>
  <r>
    <x v="168"/>
    <s v="P0019"/>
    <n v="8"/>
    <x v="1"/>
    <x v="0"/>
    <n v="0"/>
    <x v="40"/>
    <x v="2"/>
    <x v="0"/>
    <n v="150"/>
    <n v="210"/>
    <n v="1200"/>
    <n v="1680"/>
    <x v="2"/>
    <x v="11"/>
    <x v="0"/>
  </r>
  <r>
    <x v="169"/>
    <s v="P0004"/>
    <n v="15"/>
    <x v="2"/>
    <x v="1"/>
    <n v="0"/>
    <x v="3"/>
    <x v="3"/>
    <x v="0"/>
    <n v="44"/>
    <n v="48.84"/>
    <n v="660"/>
    <n v="732.6"/>
    <x v="15"/>
    <x v="11"/>
    <x v="0"/>
  </r>
  <r>
    <x v="169"/>
    <s v="P0010"/>
    <n v="1"/>
    <x v="2"/>
    <x v="0"/>
    <n v="0"/>
    <x v="20"/>
    <x v="2"/>
    <x v="0"/>
    <n v="148"/>
    <n v="164.28"/>
    <n v="148"/>
    <n v="164.28"/>
    <x v="15"/>
    <x v="11"/>
    <x v="0"/>
  </r>
  <r>
    <x v="170"/>
    <s v="P0013"/>
    <n v="8"/>
    <x v="2"/>
    <x v="0"/>
    <n v="0"/>
    <x v="2"/>
    <x v="2"/>
    <x v="0"/>
    <n v="112"/>
    <n v="122.08"/>
    <n v="896"/>
    <n v="976.64"/>
    <x v="20"/>
    <x v="11"/>
    <x v="0"/>
  </r>
  <r>
    <x v="171"/>
    <s v="P0044"/>
    <n v="14"/>
    <x v="2"/>
    <x v="0"/>
    <n v="0"/>
    <x v="11"/>
    <x v="1"/>
    <x v="0"/>
    <n v="76"/>
    <n v="82.08"/>
    <n v="1064"/>
    <n v="1149.1199999999999"/>
    <x v="21"/>
    <x v="11"/>
    <x v="0"/>
  </r>
  <r>
    <x v="172"/>
    <s v="P0042"/>
    <n v="4"/>
    <x v="2"/>
    <x v="0"/>
    <n v="0"/>
    <x v="10"/>
    <x v="1"/>
    <x v="0"/>
    <n v="120"/>
    <n v="162"/>
    <n v="480"/>
    <n v="648"/>
    <x v="29"/>
    <x v="11"/>
    <x v="0"/>
  </r>
  <r>
    <x v="173"/>
    <s v="P0003"/>
    <n v="2"/>
    <x v="2"/>
    <x v="1"/>
    <n v="0"/>
    <x v="6"/>
    <x v="3"/>
    <x v="0"/>
    <n v="71"/>
    <n v="80.94"/>
    <n v="142"/>
    <n v="161.88"/>
    <x v="7"/>
    <x v="11"/>
    <x v="0"/>
  </r>
  <r>
    <x v="173"/>
    <s v="P0022"/>
    <n v="8"/>
    <x v="1"/>
    <x v="1"/>
    <n v="0"/>
    <x v="22"/>
    <x v="0"/>
    <x v="0"/>
    <n v="121"/>
    <n v="141.57"/>
    <n v="968"/>
    <n v="1132.56"/>
    <x v="7"/>
    <x v="11"/>
    <x v="0"/>
  </r>
  <r>
    <x v="174"/>
    <s v="P0023"/>
    <n v="12"/>
    <x v="2"/>
    <x v="0"/>
    <n v="0"/>
    <x v="12"/>
    <x v="0"/>
    <x v="0"/>
    <n v="141"/>
    <n v="149.46"/>
    <n v="1692"/>
    <n v="1793.52"/>
    <x v="8"/>
    <x v="11"/>
    <x v="0"/>
  </r>
  <r>
    <x v="174"/>
    <s v="P0029"/>
    <n v="3"/>
    <x v="0"/>
    <x v="0"/>
    <n v="0"/>
    <x v="19"/>
    <x v="1"/>
    <x v="0"/>
    <n v="47"/>
    <n v="53.11"/>
    <n v="141"/>
    <n v="159.32999999999998"/>
    <x v="8"/>
    <x v="11"/>
    <x v="0"/>
  </r>
  <r>
    <x v="174"/>
    <s v="P0011"/>
    <n v="10"/>
    <x v="1"/>
    <x v="0"/>
    <n v="0"/>
    <x v="31"/>
    <x v="2"/>
    <x v="0"/>
    <n v="44"/>
    <n v="48.4"/>
    <n v="440"/>
    <n v="484"/>
    <x v="8"/>
    <x v="11"/>
    <x v="0"/>
  </r>
  <r>
    <x v="175"/>
    <s v="P0012"/>
    <n v="14"/>
    <x v="2"/>
    <x v="0"/>
    <n v="0"/>
    <x v="35"/>
    <x v="2"/>
    <x v="0"/>
    <n v="73"/>
    <n v="94.17"/>
    <n v="1022"/>
    <n v="1318.38"/>
    <x v="9"/>
    <x v="11"/>
    <x v="0"/>
  </r>
  <r>
    <x v="176"/>
    <s v="P0026"/>
    <n v="10"/>
    <x v="1"/>
    <x v="1"/>
    <n v="0"/>
    <x v="42"/>
    <x v="1"/>
    <x v="0"/>
    <n v="18"/>
    <n v="24.66"/>
    <n v="180"/>
    <n v="246.6"/>
    <x v="10"/>
    <x v="11"/>
    <x v="0"/>
  </r>
  <r>
    <x v="177"/>
    <s v="P0042"/>
    <n v="8"/>
    <x v="0"/>
    <x v="1"/>
    <n v="0"/>
    <x v="10"/>
    <x v="1"/>
    <x v="0"/>
    <n v="120"/>
    <n v="162"/>
    <n v="960"/>
    <n v="1296"/>
    <x v="27"/>
    <x v="11"/>
    <x v="0"/>
  </r>
  <r>
    <x v="177"/>
    <s v="P0036"/>
    <n v="8"/>
    <x v="0"/>
    <x v="0"/>
    <n v="0"/>
    <x v="43"/>
    <x v="1"/>
    <x v="0"/>
    <n v="90"/>
    <n v="96.3"/>
    <n v="720"/>
    <n v="770.4"/>
    <x v="27"/>
    <x v="11"/>
    <x v="0"/>
  </r>
  <r>
    <x v="178"/>
    <s v="P0041"/>
    <n v="14"/>
    <x v="1"/>
    <x v="1"/>
    <n v="0"/>
    <x v="41"/>
    <x v="1"/>
    <x v="0"/>
    <n v="138"/>
    <n v="173.88"/>
    <n v="1932"/>
    <n v="2434.3199999999997"/>
    <x v="12"/>
    <x v="11"/>
    <x v="0"/>
  </r>
  <r>
    <x v="179"/>
    <s v="P0029"/>
    <n v="14"/>
    <x v="2"/>
    <x v="1"/>
    <n v="0"/>
    <x v="19"/>
    <x v="1"/>
    <x v="0"/>
    <n v="47"/>
    <n v="53.11"/>
    <n v="658"/>
    <n v="743.54"/>
    <x v="13"/>
    <x v="11"/>
    <x v="0"/>
  </r>
  <r>
    <x v="180"/>
    <s v="P0029"/>
    <n v="6"/>
    <x v="2"/>
    <x v="1"/>
    <n v="0"/>
    <x v="19"/>
    <x v="1"/>
    <x v="0"/>
    <n v="47"/>
    <n v="53.11"/>
    <n v="282"/>
    <n v="318.65999999999997"/>
    <x v="14"/>
    <x v="11"/>
    <x v="0"/>
  </r>
  <r>
    <x v="181"/>
    <s v="P0010"/>
    <n v="13"/>
    <x v="1"/>
    <x v="0"/>
    <n v="0"/>
    <x v="20"/>
    <x v="2"/>
    <x v="0"/>
    <n v="148"/>
    <n v="164.28"/>
    <n v="1924"/>
    <n v="2135.64"/>
    <x v="24"/>
    <x v="11"/>
    <x v="0"/>
  </r>
  <r>
    <x v="182"/>
    <s v="P0022"/>
    <n v="1"/>
    <x v="0"/>
    <x v="1"/>
    <n v="0"/>
    <x v="22"/>
    <x v="0"/>
    <x v="0"/>
    <n v="121"/>
    <n v="141.57"/>
    <n v="121"/>
    <n v="141.57"/>
    <x v="0"/>
    <x v="0"/>
    <x v="1"/>
  </r>
  <r>
    <x v="183"/>
    <s v="P0010"/>
    <n v="7"/>
    <x v="2"/>
    <x v="1"/>
    <n v="0"/>
    <x v="20"/>
    <x v="2"/>
    <x v="0"/>
    <n v="148"/>
    <n v="164.28"/>
    <n v="1036"/>
    <n v="1149.96"/>
    <x v="1"/>
    <x v="0"/>
    <x v="1"/>
  </r>
  <r>
    <x v="183"/>
    <s v="P0015"/>
    <n v="2"/>
    <x v="1"/>
    <x v="1"/>
    <n v="0"/>
    <x v="27"/>
    <x v="2"/>
    <x v="0"/>
    <n v="12"/>
    <n v="15.719999999999999"/>
    <n v="24"/>
    <n v="31.439999999999998"/>
    <x v="1"/>
    <x v="0"/>
    <x v="1"/>
  </r>
  <r>
    <x v="183"/>
    <s v="P0033"/>
    <n v="1"/>
    <x v="2"/>
    <x v="1"/>
    <n v="0"/>
    <x v="38"/>
    <x v="1"/>
    <x v="0"/>
    <n v="95"/>
    <n v="119.7"/>
    <n v="95"/>
    <n v="119.7"/>
    <x v="1"/>
    <x v="0"/>
    <x v="1"/>
  </r>
  <r>
    <x v="184"/>
    <s v="P0043"/>
    <n v="9"/>
    <x v="2"/>
    <x v="1"/>
    <n v="0"/>
    <x v="23"/>
    <x v="1"/>
    <x v="0"/>
    <n v="67"/>
    <n v="83.08"/>
    <n v="603"/>
    <n v="747.72"/>
    <x v="2"/>
    <x v="0"/>
    <x v="1"/>
  </r>
  <r>
    <x v="185"/>
    <s v="P0012"/>
    <n v="8"/>
    <x v="2"/>
    <x v="0"/>
    <n v="0"/>
    <x v="35"/>
    <x v="2"/>
    <x v="0"/>
    <n v="73"/>
    <n v="94.17"/>
    <n v="584"/>
    <n v="753.36"/>
    <x v="3"/>
    <x v="0"/>
    <x v="1"/>
  </r>
  <r>
    <x v="185"/>
    <s v="P0029"/>
    <n v="1"/>
    <x v="1"/>
    <x v="0"/>
    <n v="0"/>
    <x v="19"/>
    <x v="1"/>
    <x v="0"/>
    <n v="47"/>
    <n v="53.11"/>
    <n v="47"/>
    <n v="53.11"/>
    <x v="3"/>
    <x v="0"/>
    <x v="1"/>
  </r>
  <r>
    <x v="186"/>
    <s v="P0032"/>
    <n v="12"/>
    <x v="2"/>
    <x v="0"/>
    <n v="0"/>
    <x v="18"/>
    <x v="1"/>
    <x v="0"/>
    <n v="89"/>
    <n v="117.48"/>
    <n v="1068"/>
    <n v="1409.76"/>
    <x v="4"/>
    <x v="0"/>
    <x v="1"/>
  </r>
  <r>
    <x v="187"/>
    <s v="P0034"/>
    <n v="14"/>
    <x v="1"/>
    <x v="0"/>
    <n v="0"/>
    <x v="13"/>
    <x v="1"/>
    <x v="0"/>
    <n v="55"/>
    <n v="58.3"/>
    <n v="770"/>
    <n v="816.19999999999993"/>
    <x v="26"/>
    <x v="0"/>
    <x v="1"/>
  </r>
  <r>
    <x v="188"/>
    <s v="P0032"/>
    <n v="2"/>
    <x v="2"/>
    <x v="0"/>
    <n v="0"/>
    <x v="18"/>
    <x v="1"/>
    <x v="0"/>
    <n v="89"/>
    <n v="117.48"/>
    <n v="178"/>
    <n v="234.96"/>
    <x v="5"/>
    <x v="0"/>
    <x v="1"/>
  </r>
  <r>
    <x v="189"/>
    <s v="P0019"/>
    <n v="6"/>
    <x v="1"/>
    <x v="0"/>
    <n v="0"/>
    <x v="40"/>
    <x v="2"/>
    <x v="0"/>
    <n v="150"/>
    <n v="210"/>
    <n v="900"/>
    <n v="1260"/>
    <x v="22"/>
    <x v="0"/>
    <x v="1"/>
  </r>
  <r>
    <x v="190"/>
    <s v="P0011"/>
    <n v="14"/>
    <x v="2"/>
    <x v="0"/>
    <n v="0"/>
    <x v="31"/>
    <x v="2"/>
    <x v="0"/>
    <n v="44"/>
    <n v="48.4"/>
    <n v="616"/>
    <n v="677.6"/>
    <x v="29"/>
    <x v="0"/>
    <x v="1"/>
  </r>
  <r>
    <x v="191"/>
    <s v="P0022"/>
    <n v="10"/>
    <x v="2"/>
    <x v="1"/>
    <n v="0"/>
    <x v="22"/>
    <x v="0"/>
    <x v="0"/>
    <n v="121"/>
    <n v="141.57"/>
    <n v="1210"/>
    <n v="1415.6999999999998"/>
    <x v="17"/>
    <x v="0"/>
    <x v="1"/>
  </r>
  <r>
    <x v="192"/>
    <s v="P0014"/>
    <n v="11"/>
    <x v="1"/>
    <x v="1"/>
    <n v="0"/>
    <x v="9"/>
    <x v="2"/>
    <x v="0"/>
    <n v="112"/>
    <n v="146.72"/>
    <n v="1232"/>
    <n v="1613.92"/>
    <x v="23"/>
    <x v="0"/>
    <x v="1"/>
  </r>
  <r>
    <x v="193"/>
    <s v="P0040"/>
    <n v="4"/>
    <x v="1"/>
    <x v="0"/>
    <n v="0"/>
    <x v="17"/>
    <x v="1"/>
    <x v="0"/>
    <n v="90"/>
    <n v="115.2"/>
    <n v="360"/>
    <n v="460.8"/>
    <x v="30"/>
    <x v="0"/>
    <x v="1"/>
  </r>
  <r>
    <x v="194"/>
    <s v="P0008"/>
    <n v="9"/>
    <x v="0"/>
    <x v="1"/>
    <n v="0"/>
    <x v="25"/>
    <x v="3"/>
    <x v="0"/>
    <n v="83"/>
    <n v="94.62"/>
    <n v="747"/>
    <n v="851.58"/>
    <x v="7"/>
    <x v="0"/>
    <x v="1"/>
  </r>
  <r>
    <x v="195"/>
    <s v="P0021"/>
    <n v="2"/>
    <x v="2"/>
    <x v="1"/>
    <n v="0"/>
    <x v="32"/>
    <x v="0"/>
    <x v="0"/>
    <n v="126"/>
    <n v="162.54"/>
    <n v="252"/>
    <n v="325.08"/>
    <x v="9"/>
    <x v="0"/>
    <x v="1"/>
  </r>
  <r>
    <x v="195"/>
    <s v="P0014"/>
    <n v="7"/>
    <x v="1"/>
    <x v="0"/>
    <n v="0"/>
    <x v="9"/>
    <x v="2"/>
    <x v="0"/>
    <n v="112"/>
    <n v="146.72"/>
    <n v="784"/>
    <n v="1027.04"/>
    <x v="9"/>
    <x v="0"/>
    <x v="1"/>
  </r>
  <r>
    <x v="196"/>
    <s v="P0001"/>
    <n v="6"/>
    <x v="1"/>
    <x v="1"/>
    <n v="0"/>
    <x v="16"/>
    <x v="3"/>
    <x v="0"/>
    <n v="98"/>
    <n v="103.88"/>
    <n v="588"/>
    <n v="623.28"/>
    <x v="18"/>
    <x v="0"/>
    <x v="1"/>
  </r>
  <r>
    <x v="197"/>
    <s v="P0002"/>
    <n v="5"/>
    <x v="0"/>
    <x v="1"/>
    <n v="0"/>
    <x v="29"/>
    <x v="3"/>
    <x v="0"/>
    <n v="105"/>
    <n v="142.80000000000001"/>
    <n v="525"/>
    <n v="714"/>
    <x v="19"/>
    <x v="0"/>
    <x v="1"/>
  </r>
  <r>
    <x v="197"/>
    <s v="P0042"/>
    <n v="8"/>
    <x v="2"/>
    <x v="0"/>
    <n v="0"/>
    <x v="10"/>
    <x v="1"/>
    <x v="0"/>
    <n v="120"/>
    <n v="162"/>
    <n v="960"/>
    <n v="1296"/>
    <x v="19"/>
    <x v="0"/>
    <x v="1"/>
  </r>
  <r>
    <x v="198"/>
    <s v="P0030"/>
    <n v="15"/>
    <x v="1"/>
    <x v="0"/>
    <n v="0"/>
    <x v="28"/>
    <x v="1"/>
    <x v="0"/>
    <n v="148"/>
    <n v="201.28"/>
    <n v="2220"/>
    <n v="3019.2"/>
    <x v="27"/>
    <x v="0"/>
    <x v="1"/>
  </r>
  <r>
    <x v="199"/>
    <s v="P0017"/>
    <n v="14"/>
    <x v="2"/>
    <x v="1"/>
    <n v="0"/>
    <x v="39"/>
    <x v="2"/>
    <x v="0"/>
    <n v="134"/>
    <n v="156.78"/>
    <n v="1876"/>
    <n v="2194.92"/>
    <x v="11"/>
    <x v="0"/>
    <x v="1"/>
  </r>
  <r>
    <x v="200"/>
    <s v="P0016"/>
    <n v="11"/>
    <x v="2"/>
    <x v="0"/>
    <n v="0"/>
    <x v="21"/>
    <x v="2"/>
    <x v="0"/>
    <n v="13"/>
    <n v="16.64"/>
    <n v="143"/>
    <n v="183.04000000000002"/>
    <x v="14"/>
    <x v="0"/>
    <x v="1"/>
  </r>
  <r>
    <x v="201"/>
    <s v="P0023"/>
    <n v="6"/>
    <x v="1"/>
    <x v="1"/>
    <n v="0"/>
    <x v="12"/>
    <x v="0"/>
    <x v="0"/>
    <n v="141"/>
    <n v="149.46"/>
    <n v="846"/>
    <n v="896.76"/>
    <x v="25"/>
    <x v="0"/>
    <x v="1"/>
  </r>
  <r>
    <x v="201"/>
    <s v="P0041"/>
    <n v="9"/>
    <x v="2"/>
    <x v="1"/>
    <n v="0"/>
    <x v="41"/>
    <x v="1"/>
    <x v="0"/>
    <n v="138"/>
    <n v="173.88"/>
    <n v="1242"/>
    <n v="1564.92"/>
    <x v="25"/>
    <x v="0"/>
    <x v="1"/>
  </r>
  <r>
    <x v="202"/>
    <s v="P0005"/>
    <n v="9"/>
    <x v="2"/>
    <x v="1"/>
    <n v="0"/>
    <x v="24"/>
    <x v="3"/>
    <x v="0"/>
    <n v="133"/>
    <n v="155.61000000000001"/>
    <n v="1197"/>
    <n v="1400.4900000000002"/>
    <x v="0"/>
    <x v="1"/>
    <x v="1"/>
  </r>
  <r>
    <x v="203"/>
    <s v="P0014"/>
    <n v="8"/>
    <x v="2"/>
    <x v="0"/>
    <n v="0"/>
    <x v="9"/>
    <x v="2"/>
    <x v="0"/>
    <n v="112"/>
    <n v="146.72"/>
    <n v="896"/>
    <n v="1173.76"/>
    <x v="2"/>
    <x v="1"/>
    <x v="1"/>
  </r>
  <r>
    <x v="204"/>
    <s v="P0018"/>
    <n v="6"/>
    <x v="2"/>
    <x v="1"/>
    <n v="0"/>
    <x v="30"/>
    <x v="2"/>
    <x v="0"/>
    <n v="37"/>
    <n v="49.21"/>
    <n v="222"/>
    <n v="295.26"/>
    <x v="15"/>
    <x v="1"/>
    <x v="1"/>
  </r>
  <r>
    <x v="205"/>
    <s v="P0002"/>
    <n v="6"/>
    <x v="2"/>
    <x v="1"/>
    <n v="0"/>
    <x v="29"/>
    <x v="3"/>
    <x v="0"/>
    <n v="105"/>
    <n v="142.80000000000001"/>
    <n v="630"/>
    <n v="856.80000000000007"/>
    <x v="16"/>
    <x v="1"/>
    <x v="1"/>
  </r>
  <r>
    <x v="206"/>
    <s v="P0005"/>
    <n v="11"/>
    <x v="1"/>
    <x v="1"/>
    <n v="0"/>
    <x v="24"/>
    <x v="3"/>
    <x v="0"/>
    <n v="133"/>
    <n v="155.61000000000001"/>
    <n v="1463"/>
    <n v="1711.71"/>
    <x v="21"/>
    <x v="1"/>
    <x v="1"/>
  </r>
  <r>
    <x v="206"/>
    <s v="P0004"/>
    <n v="3"/>
    <x v="1"/>
    <x v="1"/>
    <n v="0"/>
    <x v="3"/>
    <x v="3"/>
    <x v="0"/>
    <n v="44"/>
    <n v="48.84"/>
    <n v="132"/>
    <n v="146.52000000000001"/>
    <x v="21"/>
    <x v="1"/>
    <x v="1"/>
  </r>
  <r>
    <x v="207"/>
    <s v="P0032"/>
    <n v="14"/>
    <x v="1"/>
    <x v="0"/>
    <n v="0"/>
    <x v="18"/>
    <x v="1"/>
    <x v="0"/>
    <n v="89"/>
    <n v="117.48"/>
    <n v="1246"/>
    <n v="1644.72"/>
    <x v="4"/>
    <x v="1"/>
    <x v="1"/>
  </r>
  <r>
    <x v="208"/>
    <s v="P0010"/>
    <n v="13"/>
    <x v="2"/>
    <x v="1"/>
    <n v="0"/>
    <x v="20"/>
    <x v="2"/>
    <x v="0"/>
    <n v="148"/>
    <n v="164.28"/>
    <n v="1924"/>
    <n v="2135.64"/>
    <x v="6"/>
    <x v="1"/>
    <x v="1"/>
  </r>
  <r>
    <x v="209"/>
    <s v="P0026"/>
    <n v="8"/>
    <x v="1"/>
    <x v="1"/>
    <n v="0"/>
    <x v="42"/>
    <x v="1"/>
    <x v="0"/>
    <n v="18"/>
    <n v="24.66"/>
    <n v="144"/>
    <n v="197.28"/>
    <x v="29"/>
    <x v="1"/>
    <x v="1"/>
  </r>
  <r>
    <x v="209"/>
    <s v="P0028"/>
    <n v="3"/>
    <x v="2"/>
    <x v="1"/>
    <n v="0"/>
    <x v="33"/>
    <x v="1"/>
    <x v="0"/>
    <n v="37"/>
    <n v="41.81"/>
    <n v="111"/>
    <n v="125.43"/>
    <x v="29"/>
    <x v="1"/>
    <x v="1"/>
  </r>
  <r>
    <x v="210"/>
    <s v="P0032"/>
    <n v="1"/>
    <x v="1"/>
    <x v="1"/>
    <n v="0"/>
    <x v="18"/>
    <x v="1"/>
    <x v="0"/>
    <n v="89"/>
    <n v="117.48"/>
    <n v="89"/>
    <n v="117.48"/>
    <x v="23"/>
    <x v="1"/>
    <x v="1"/>
  </r>
  <r>
    <x v="211"/>
    <s v="P0002"/>
    <n v="13"/>
    <x v="1"/>
    <x v="1"/>
    <n v="0"/>
    <x v="29"/>
    <x v="3"/>
    <x v="0"/>
    <n v="105"/>
    <n v="142.80000000000001"/>
    <n v="1365"/>
    <n v="1856.4"/>
    <x v="8"/>
    <x v="1"/>
    <x v="1"/>
  </r>
  <r>
    <x v="212"/>
    <s v="P0012"/>
    <n v="6"/>
    <x v="2"/>
    <x v="1"/>
    <n v="0"/>
    <x v="35"/>
    <x v="2"/>
    <x v="0"/>
    <n v="73"/>
    <n v="94.17"/>
    <n v="438"/>
    <n v="565.02"/>
    <x v="9"/>
    <x v="1"/>
    <x v="1"/>
  </r>
  <r>
    <x v="213"/>
    <s v="P0013"/>
    <n v="6"/>
    <x v="1"/>
    <x v="0"/>
    <n v="0"/>
    <x v="2"/>
    <x v="2"/>
    <x v="0"/>
    <n v="112"/>
    <n v="122.08"/>
    <n v="672"/>
    <n v="732.48"/>
    <x v="19"/>
    <x v="1"/>
    <x v="1"/>
  </r>
  <r>
    <x v="213"/>
    <s v="P0016"/>
    <n v="15"/>
    <x v="1"/>
    <x v="1"/>
    <n v="0"/>
    <x v="21"/>
    <x v="2"/>
    <x v="0"/>
    <n v="13"/>
    <n v="16.64"/>
    <n v="195"/>
    <n v="249.60000000000002"/>
    <x v="19"/>
    <x v="1"/>
    <x v="1"/>
  </r>
  <r>
    <x v="213"/>
    <s v="P0036"/>
    <n v="8"/>
    <x v="2"/>
    <x v="0"/>
    <n v="0"/>
    <x v="43"/>
    <x v="1"/>
    <x v="0"/>
    <n v="90"/>
    <n v="96.3"/>
    <n v="720"/>
    <n v="770.4"/>
    <x v="19"/>
    <x v="1"/>
    <x v="1"/>
  </r>
  <r>
    <x v="214"/>
    <s v="P0012"/>
    <n v="7"/>
    <x v="2"/>
    <x v="1"/>
    <n v="0"/>
    <x v="35"/>
    <x v="2"/>
    <x v="0"/>
    <n v="73"/>
    <n v="94.17"/>
    <n v="511"/>
    <n v="659.19"/>
    <x v="13"/>
    <x v="1"/>
    <x v="1"/>
  </r>
  <r>
    <x v="214"/>
    <s v="P0005"/>
    <n v="15"/>
    <x v="2"/>
    <x v="0"/>
    <n v="0"/>
    <x v="24"/>
    <x v="3"/>
    <x v="0"/>
    <n v="133"/>
    <n v="155.61000000000001"/>
    <n v="1995"/>
    <n v="2334.15"/>
    <x v="13"/>
    <x v="1"/>
    <x v="1"/>
  </r>
  <r>
    <x v="215"/>
    <s v="P0037"/>
    <n v="15"/>
    <x v="2"/>
    <x v="1"/>
    <n v="0"/>
    <x v="8"/>
    <x v="1"/>
    <x v="0"/>
    <n v="67"/>
    <n v="85.76"/>
    <n v="1005"/>
    <n v="1286.4000000000001"/>
    <x v="14"/>
    <x v="1"/>
    <x v="1"/>
  </r>
  <r>
    <x v="216"/>
    <s v="P0026"/>
    <n v="13"/>
    <x v="0"/>
    <x v="0"/>
    <n v="0"/>
    <x v="42"/>
    <x v="1"/>
    <x v="0"/>
    <n v="18"/>
    <n v="24.66"/>
    <n v="234"/>
    <n v="320.58"/>
    <x v="3"/>
    <x v="2"/>
    <x v="1"/>
  </r>
  <r>
    <x v="217"/>
    <s v="P0004"/>
    <n v="2"/>
    <x v="2"/>
    <x v="1"/>
    <n v="0"/>
    <x v="3"/>
    <x v="3"/>
    <x v="0"/>
    <n v="44"/>
    <n v="48.84"/>
    <n v="88"/>
    <n v="97.68"/>
    <x v="16"/>
    <x v="2"/>
    <x v="1"/>
  </r>
  <r>
    <x v="218"/>
    <s v="P0003"/>
    <n v="1"/>
    <x v="2"/>
    <x v="1"/>
    <n v="0"/>
    <x v="6"/>
    <x v="3"/>
    <x v="0"/>
    <n v="71"/>
    <n v="80.94"/>
    <n v="71"/>
    <n v="80.94"/>
    <x v="20"/>
    <x v="2"/>
    <x v="1"/>
  </r>
  <r>
    <x v="219"/>
    <s v="P0044"/>
    <n v="6"/>
    <x v="2"/>
    <x v="0"/>
    <n v="0"/>
    <x v="11"/>
    <x v="1"/>
    <x v="0"/>
    <n v="76"/>
    <n v="82.08"/>
    <n v="456"/>
    <n v="492.48"/>
    <x v="21"/>
    <x v="2"/>
    <x v="1"/>
  </r>
  <r>
    <x v="220"/>
    <s v="P0030"/>
    <n v="3"/>
    <x v="2"/>
    <x v="0"/>
    <n v="0"/>
    <x v="28"/>
    <x v="1"/>
    <x v="0"/>
    <n v="148"/>
    <n v="201.28"/>
    <n v="444"/>
    <n v="603.84"/>
    <x v="4"/>
    <x v="2"/>
    <x v="1"/>
  </r>
  <r>
    <x v="220"/>
    <s v="P0004"/>
    <n v="11"/>
    <x v="1"/>
    <x v="1"/>
    <n v="0"/>
    <x v="3"/>
    <x v="3"/>
    <x v="0"/>
    <n v="44"/>
    <n v="48.84"/>
    <n v="484"/>
    <n v="537.24"/>
    <x v="4"/>
    <x v="2"/>
    <x v="1"/>
  </r>
  <r>
    <x v="221"/>
    <s v="P0033"/>
    <n v="12"/>
    <x v="0"/>
    <x v="0"/>
    <n v="0"/>
    <x v="38"/>
    <x v="1"/>
    <x v="0"/>
    <n v="95"/>
    <n v="119.7"/>
    <n v="1140"/>
    <n v="1436.4"/>
    <x v="26"/>
    <x v="2"/>
    <x v="1"/>
  </r>
  <r>
    <x v="222"/>
    <s v="P0016"/>
    <n v="2"/>
    <x v="2"/>
    <x v="1"/>
    <n v="0"/>
    <x v="21"/>
    <x v="2"/>
    <x v="0"/>
    <n v="13"/>
    <n v="16.64"/>
    <n v="26"/>
    <n v="33.28"/>
    <x v="29"/>
    <x v="2"/>
    <x v="1"/>
  </r>
  <r>
    <x v="222"/>
    <s v="P0026"/>
    <n v="13"/>
    <x v="2"/>
    <x v="0"/>
    <n v="0"/>
    <x v="42"/>
    <x v="1"/>
    <x v="0"/>
    <n v="18"/>
    <n v="24.66"/>
    <n v="234"/>
    <n v="320.58"/>
    <x v="29"/>
    <x v="2"/>
    <x v="1"/>
  </r>
  <r>
    <x v="223"/>
    <s v="P0019"/>
    <n v="2"/>
    <x v="1"/>
    <x v="1"/>
    <n v="0"/>
    <x v="40"/>
    <x v="2"/>
    <x v="0"/>
    <n v="150"/>
    <n v="210"/>
    <n v="300"/>
    <n v="420"/>
    <x v="7"/>
    <x v="2"/>
    <x v="1"/>
  </r>
  <r>
    <x v="223"/>
    <s v="P0027"/>
    <n v="10"/>
    <x v="2"/>
    <x v="1"/>
    <n v="0"/>
    <x v="26"/>
    <x v="1"/>
    <x v="0"/>
    <n v="48"/>
    <n v="57.120000000000005"/>
    <n v="480"/>
    <n v="571.20000000000005"/>
    <x v="7"/>
    <x v="2"/>
    <x v="1"/>
  </r>
  <r>
    <x v="224"/>
    <s v="P0041"/>
    <n v="6"/>
    <x v="0"/>
    <x v="1"/>
    <n v="0"/>
    <x v="41"/>
    <x v="1"/>
    <x v="0"/>
    <n v="138"/>
    <n v="173.88"/>
    <n v="828"/>
    <n v="1043.28"/>
    <x v="8"/>
    <x v="2"/>
    <x v="1"/>
  </r>
  <r>
    <x v="225"/>
    <s v="P0032"/>
    <n v="9"/>
    <x v="2"/>
    <x v="1"/>
    <n v="0"/>
    <x v="18"/>
    <x v="1"/>
    <x v="0"/>
    <n v="89"/>
    <n v="117.48"/>
    <n v="801"/>
    <n v="1057.32"/>
    <x v="19"/>
    <x v="2"/>
    <x v="1"/>
  </r>
  <r>
    <x v="226"/>
    <s v="P0001"/>
    <n v="2"/>
    <x v="0"/>
    <x v="0"/>
    <n v="0"/>
    <x v="16"/>
    <x v="3"/>
    <x v="0"/>
    <n v="98"/>
    <n v="103.88"/>
    <n v="196"/>
    <n v="207.76"/>
    <x v="11"/>
    <x v="2"/>
    <x v="1"/>
  </r>
  <r>
    <x v="226"/>
    <s v="P0030"/>
    <n v="11"/>
    <x v="2"/>
    <x v="0"/>
    <n v="0"/>
    <x v="28"/>
    <x v="1"/>
    <x v="0"/>
    <n v="148"/>
    <n v="201.28"/>
    <n v="1628"/>
    <n v="2214.08"/>
    <x v="11"/>
    <x v="2"/>
    <x v="1"/>
  </r>
  <r>
    <x v="227"/>
    <s v="P0032"/>
    <n v="12"/>
    <x v="1"/>
    <x v="0"/>
    <n v="0"/>
    <x v="18"/>
    <x v="1"/>
    <x v="0"/>
    <n v="89"/>
    <n v="117.48"/>
    <n v="1068"/>
    <n v="1409.76"/>
    <x v="28"/>
    <x v="2"/>
    <x v="1"/>
  </r>
  <r>
    <x v="228"/>
    <s v="P0001"/>
    <n v="13"/>
    <x v="1"/>
    <x v="1"/>
    <n v="0"/>
    <x v="16"/>
    <x v="3"/>
    <x v="0"/>
    <n v="98"/>
    <n v="103.88"/>
    <n v="1274"/>
    <n v="1350.44"/>
    <x v="24"/>
    <x v="2"/>
    <x v="1"/>
  </r>
  <r>
    <x v="229"/>
    <s v="P0002"/>
    <n v="2"/>
    <x v="1"/>
    <x v="1"/>
    <n v="0"/>
    <x v="29"/>
    <x v="3"/>
    <x v="0"/>
    <n v="105"/>
    <n v="142.80000000000001"/>
    <n v="210"/>
    <n v="285.60000000000002"/>
    <x v="0"/>
    <x v="3"/>
    <x v="1"/>
  </r>
  <r>
    <x v="230"/>
    <s v="P0002"/>
    <n v="3"/>
    <x v="2"/>
    <x v="1"/>
    <n v="0"/>
    <x v="29"/>
    <x v="3"/>
    <x v="0"/>
    <n v="105"/>
    <n v="142.80000000000001"/>
    <n v="315"/>
    <n v="428.40000000000003"/>
    <x v="1"/>
    <x v="3"/>
    <x v="1"/>
  </r>
  <r>
    <x v="231"/>
    <s v="P0040"/>
    <n v="2"/>
    <x v="0"/>
    <x v="1"/>
    <n v="0"/>
    <x v="17"/>
    <x v="1"/>
    <x v="0"/>
    <n v="90"/>
    <n v="115.2"/>
    <n v="180"/>
    <n v="230.4"/>
    <x v="16"/>
    <x v="3"/>
    <x v="1"/>
  </r>
  <r>
    <x v="232"/>
    <s v="P0026"/>
    <n v="7"/>
    <x v="2"/>
    <x v="0"/>
    <n v="0"/>
    <x v="42"/>
    <x v="1"/>
    <x v="0"/>
    <n v="18"/>
    <n v="24.66"/>
    <n v="126"/>
    <n v="172.62"/>
    <x v="20"/>
    <x v="3"/>
    <x v="1"/>
  </r>
  <r>
    <x v="233"/>
    <s v="P0039"/>
    <n v="12"/>
    <x v="0"/>
    <x v="1"/>
    <n v="0"/>
    <x v="34"/>
    <x v="1"/>
    <x v="0"/>
    <n v="37"/>
    <n v="42.55"/>
    <n v="444"/>
    <n v="510.59999999999997"/>
    <x v="4"/>
    <x v="3"/>
    <x v="1"/>
  </r>
  <r>
    <x v="233"/>
    <s v="P0002"/>
    <n v="9"/>
    <x v="1"/>
    <x v="0"/>
    <n v="0"/>
    <x v="29"/>
    <x v="3"/>
    <x v="0"/>
    <n v="105"/>
    <n v="142.80000000000001"/>
    <n v="945"/>
    <n v="1285.2"/>
    <x v="4"/>
    <x v="3"/>
    <x v="1"/>
  </r>
  <r>
    <x v="234"/>
    <s v="P0016"/>
    <n v="14"/>
    <x v="0"/>
    <x v="0"/>
    <n v="0"/>
    <x v="21"/>
    <x v="2"/>
    <x v="0"/>
    <n v="13"/>
    <n v="16.64"/>
    <n v="182"/>
    <n v="232.96"/>
    <x v="22"/>
    <x v="3"/>
    <x v="1"/>
  </r>
  <r>
    <x v="235"/>
    <s v="P0041"/>
    <n v="9"/>
    <x v="2"/>
    <x v="1"/>
    <n v="0"/>
    <x v="41"/>
    <x v="1"/>
    <x v="0"/>
    <n v="138"/>
    <n v="173.88"/>
    <n v="1242"/>
    <n v="1564.92"/>
    <x v="7"/>
    <x v="3"/>
    <x v="1"/>
  </r>
  <r>
    <x v="236"/>
    <s v="P0018"/>
    <n v="2"/>
    <x v="0"/>
    <x v="0"/>
    <n v="0"/>
    <x v="30"/>
    <x v="2"/>
    <x v="0"/>
    <n v="37"/>
    <n v="49.21"/>
    <n v="74"/>
    <n v="98.42"/>
    <x v="9"/>
    <x v="3"/>
    <x v="1"/>
  </r>
  <r>
    <x v="236"/>
    <s v="P0012"/>
    <n v="4"/>
    <x v="2"/>
    <x v="0"/>
    <n v="0"/>
    <x v="35"/>
    <x v="2"/>
    <x v="0"/>
    <n v="73"/>
    <n v="94.17"/>
    <n v="292"/>
    <n v="376.68"/>
    <x v="9"/>
    <x v="3"/>
    <x v="1"/>
  </r>
  <r>
    <x v="237"/>
    <s v="P0030"/>
    <n v="2"/>
    <x v="2"/>
    <x v="1"/>
    <n v="0"/>
    <x v="28"/>
    <x v="1"/>
    <x v="0"/>
    <n v="148"/>
    <n v="201.28"/>
    <n v="296"/>
    <n v="402.56"/>
    <x v="10"/>
    <x v="3"/>
    <x v="1"/>
  </r>
  <r>
    <x v="237"/>
    <s v="P0026"/>
    <n v="14"/>
    <x v="1"/>
    <x v="0"/>
    <n v="0"/>
    <x v="42"/>
    <x v="1"/>
    <x v="0"/>
    <n v="18"/>
    <n v="24.66"/>
    <n v="252"/>
    <n v="345.24"/>
    <x v="10"/>
    <x v="3"/>
    <x v="1"/>
  </r>
  <r>
    <x v="238"/>
    <s v="P0044"/>
    <n v="15"/>
    <x v="1"/>
    <x v="0"/>
    <n v="0"/>
    <x v="11"/>
    <x v="1"/>
    <x v="0"/>
    <n v="76"/>
    <n v="82.08"/>
    <n v="1140"/>
    <n v="1231.2"/>
    <x v="19"/>
    <x v="3"/>
    <x v="1"/>
  </r>
  <r>
    <x v="239"/>
    <s v="P0034"/>
    <n v="4"/>
    <x v="2"/>
    <x v="0"/>
    <n v="0"/>
    <x v="13"/>
    <x v="1"/>
    <x v="0"/>
    <n v="55"/>
    <n v="58.3"/>
    <n v="220"/>
    <n v="233.2"/>
    <x v="27"/>
    <x v="3"/>
    <x v="1"/>
  </r>
  <r>
    <x v="240"/>
    <s v="P0004"/>
    <n v="9"/>
    <x v="2"/>
    <x v="1"/>
    <n v="0"/>
    <x v="3"/>
    <x v="3"/>
    <x v="0"/>
    <n v="44"/>
    <n v="48.84"/>
    <n v="396"/>
    <n v="439.56000000000006"/>
    <x v="11"/>
    <x v="3"/>
    <x v="1"/>
  </r>
  <r>
    <x v="240"/>
    <s v="P0003"/>
    <n v="8"/>
    <x v="1"/>
    <x v="0"/>
    <n v="0"/>
    <x v="6"/>
    <x v="3"/>
    <x v="0"/>
    <n v="71"/>
    <n v="80.94"/>
    <n v="568"/>
    <n v="647.52"/>
    <x v="11"/>
    <x v="3"/>
    <x v="1"/>
  </r>
  <r>
    <x v="241"/>
    <s v="P0027"/>
    <n v="2"/>
    <x v="2"/>
    <x v="1"/>
    <n v="0"/>
    <x v="26"/>
    <x v="1"/>
    <x v="0"/>
    <n v="48"/>
    <n v="57.120000000000005"/>
    <n v="96"/>
    <n v="114.24000000000001"/>
    <x v="12"/>
    <x v="3"/>
    <x v="1"/>
  </r>
  <r>
    <x v="242"/>
    <s v="P0014"/>
    <n v="14"/>
    <x v="2"/>
    <x v="1"/>
    <n v="0"/>
    <x v="9"/>
    <x v="2"/>
    <x v="0"/>
    <n v="112"/>
    <n v="146.72"/>
    <n v="1568"/>
    <n v="2054.08"/>
    <x v="14"/>
    <x v="3"/>
    <x v="1"/>
  </r>
  <r>
    <x v="243"/>
    <s v="P0016"/>
    <n v="13"/>
    <x v="1"/>
    <x v="0"/>
    <n v="0"/>
    <x v="21"/>
    <x v="2"/>
    <x v="0"/>
    <n v="13"/>
    <n v="16.64"/>
    <n v="169"/>
    <n v="216.32"/>
    <x v="24"/>
    <x v="3"/>
    <x v="1"/>
  </r>
  <r>
    <x v="243"/>
    <s v="P0027"/>
    <n v="8"/>
    <x v="2"/>
    <x v="0"/>
    <n v="0"/>
    <x v="26"/>
    <x v="1"/>
    <x v="0"/>
    <n v="48"/>
    <n v="57.120000000000005"/>
    <n v="384"/>
    <n v="456.96000000000004"/>
    <x v="24"/>
    <x v="3"/>
    <x v="1"/>
  </r>
  <r>
    <x v="244"/>
    <s v="P0034"/>
    <n v="9"/>
    <x v="0"/>
    <x v="0"/>
    <n v="0"/>
    <x v="13"/>
    <x v="1"/>
    <x v="0"/>
    <n v="55"/>
    <n v="58.3"/>
    <n v="495"/>
    <n v="524.69999999999993"/>
    <x v="0"/>
    <x v="4"/>
    <x v="1"/>
  </r>
  <r>
    <x v="244"/>
    <s v="P0033"/>
    <n v="6"/>
    <x v="1"/>
    <x v="0"/>
    <n v="0"/>
    <x v="38"/>
    <x v="1"/>
    <x v="0"/>
    <n v="95"/>
    <n v="119.7"/>
    <n v="570"/>
    <n v="718.2"/>
    <x v="0"/>
    <x v="4"/>
    <x v="1"/>
  </r>
  <r>
    <x v="245"/>
    <s v="P0013"/>
    <n v="4"/>
    <x v="1"/>
    <x v="1"/>
    <n v="0"/>
    <x v="2"/>
    <x v="2"/>
    <x v="0"/>
    <n v="112"/>
    <n v="122.08"/>
    <n v="448"/>
    <n v="488.32"/>
    <x v="1"/>
    <x v="4"/>
    <x v="1"/>
  </r>
  <r>
    <x v="246"/>
    <s v="P0020"/>
    <n v="10"/>
    <x v="2"/>
    <x v="0"/>
    <n v="0"/>
    <x v="14"/>
    <x v="0"/>
    <x v="0"/>
    <n v="61"/>
    <n v="76.25"/>
    <n v="610"/>
    <n v="762.5"/>
    <x v="3"/>
    <x v="4"/>
    <x v="1"/>
  </r>
  <r>
    <x v="247"/>
    <s v="P0034"/>
    <n v="7"/>
    <x v="2"/>
    <x v="0"/>
    <n v="0"/>
    <x v="13"/>
    <x v="1"/>
    <x v="0"/>
    <n v="55"/>
    <n v="58.3"/>
    <n v="385"/>
    <n v="408.09999999999997"/>
    <x v="16"/>
    <x v="4"/>
    <x v="1"/>
  </r>
  <r>
    <x v="248"/>
    <s v="P0015"/>
    <n v="4"/>
    <x v="1"/>
    <x v="1"/>
    <n v="0"/>
    <x v="27"/>
    <x v="2"/>
    <x v="0"/>
    <n v="12"/>
    <n v="15.719999999999999"/>
    <n v="48"/>
    <n v="62.879999999999995"/>
    <x v="20"/>
    <x v="4"/>
    <x v="1"/>
  </r>
  <r>
    <x v="248"/>
    <s v="P0027"/>
    <n v="1"/>
    <x v="1"/>
    <x v="0"/>
    <n v="0"/>
    <x v="26"/>
    <x v="1"/>
    <x v="0"/>
    <n v="48"/>
    <n v="57.120000000000005"/>
    <n v="48"/>
    <n v="57.120000000000005"/>
    <x v="20"/>
    <x v="4"/>
    <x v="1"/>
  </r>
  <r>
    <x v="249"/>
    <s v="P0022"/>
    <n v="7"/>
    <x v="1"/>
    <x v="0"/>
    <n v="0"/>
    <x v="22"/>
    <x v="0"/>
    <x v="0"/>
    <n v="121"/>
    <n v="141.57"/>
    <n v="847"/>
    <n v="990.99"/>
    <x v="21"/>
    <x v="4"/>
    <x v="1"/>
  </r>
  <r>
    <x v="250"/>
    <s v="P0017"/>
    <n v="12"/>
    <x v="0"/>
    <x v="1"/>
    <n v="0"/>
    <x v="39"/>
    <x v="2"/>
    <x v="0"/>
    <n v="134"/>
    <n v="156.78"/>
    <n v="1608"/>
    <n v="1881.3600000000001"/>
    <x v="4"/>
    <x v="4"/>
    <x v="1"/>
  </r>
  <r>
    <x v="251"/>
    <s v="P0009"/>
    <n v="6"/>
    <x v="2"/>
    <x v="0"/>
    <n v="0"/>
    <x v="37"/>
    <x v="3"/>
    <x v="0"/>
    <n v="6"/>
    <n v="7.8599999999999994"/>
    <n v="36"/>
    <n v="47.16"/>
    <x v="26"/>
    <x v="4"/>
    <x v="1"/>
  </r>
  <r>
    <x v="252"/>
    <s v="P0011"/>
    <n v="7"/>
    <x v="1"/>
    <x v="1"/>
    <n v="0"/>
    <x v="31"/>
    <x v="2"/>
    <x v="0"/>
    <n v="44"/>
    <n v="48.4"/>
    <n v="308"/>
    <n v="338.8"/>
    <x v="6"/>
    <x v="4"/>
    <x v="1"/>
  </r>
  <r>
    <x v="253"/>
    <s v="P0012"/>
    <n v="5"/>
    <x v="2"/>
    <x v="0"/>
    <n v="0"/>
    <x v="35"/>
    <x v="2"/>
    <x v="0"/>
    <n v="73"/>
    <n v="94.17"/>
    <n v="365"/>
    <n v="470.85"/>
    <x v="22"/>
    <x v="4"/>
    <x v="1"/>
  </r>
  <r>
    <x v="254"/>
    <s v="P0008"/>
    <n v="14"/>
    <x v="2"/>
    <x v="1"/>
    <n v="0"/>
    <x v="25"/>
    <x v="3"/>
    <x v="0"/>
    <n v="83"/>
    <n v="94.62"/>
    <n v="1162"/>
    <n v="1324.68"/>
    <x v="29"/>
    <x v="4"/>
    <x v="1"/>
  </r>
  <r>
    <x v="255"/>
    <s v="P0020"/>
    <n v="5"/>
    <x v="1"/>
    <x v="0"/>
    <n v="0"/>
    <x v="14"/>
    <x v="0"/>
    <x v="0"/>
    <n v="61"/>
    <n v="76.25"/>
    <n v="305"/>
    <n v="381.25"/>
    <x v="17"/>
    <x v="4"/>
    <x v="1"/>
  </r>
  <r>
    <x v="256"/>
    <s v="P0010"/>
    <n v="13"/>
    <x v="2"/>
    <x v="1"/>
    <n v="0"/>
    <x v="20"/>
    <x v="2"/>
    <x v="0"/>
    <n v="148"/>
    <n v="164.28"/>
    <n v="1924"/>
    <n v="2135.64"/>
    <x v="23"/>
    <x v="4"/>
    <x v="1"/>
  </r>
  <r>
    <x v="256"/>
    <s v="P0031"/>
    <n v="13"/>
    <x v="1"/>
    <x v="0"/>
    <n v="0"/>
    <x v="5"/>
    <x v="1"/>
    <x v="0"/>
    <n v="93"/>
    <n v="104.16"/>
    <n v="1209"/>
    <n v="1354.08"/>
    <x v="23"/>
    <x v="4"/>
    <x v="1"/>
  </r>
  <r>
    <x v="257"/>
    <s v="P0027"/>
    <n v="8"/>
    <x v="2"/>
    <x v="1"/>
    <n v="0"/>
    <x v="26"/>
    <x v="1"/>
    <x v="0"/>
    <n v="48"/>
    <n v="57.120000000000005"/>
    <n v="384"/>
    <n v="456.96000000000004"/>
    <x v="30"/>
    <x v="4"/>
    <x v="1"/>
  </r>
  <r>
    <x v="258"/>
    <s v="P0027"/>
    <n v="4"/>
    <x v="0"/>
    <x v="0"/>
    <n v="0"/>
    <x v="26"/>
    <x v="1"/>
    <x v="0"/>
    <n v="48"/>
    <n v="57.120000000000005"/>
    <n v="192"/>
    <n v="228.48000000000002"/>
    <x v="7"/>
    <x v="4"/>
    <x v="1"/>
  </r>
  <r>
    <x v="258"/>
    <s v="P0038"/>
    <n v="8"/>
    <x v="0"/>
    <x v="0"/>
    <n v="0"/>
    <x v="1"/>
    <x v="1"/>
    <x v="0"/>
    <n v="72"/>
    <n v="79.92"/>
    <n v="576"/>
    <n v="639.36"/>
    <x v="7"/>
    <x v="4"/>
    <x v="1"/>
  </r>
  <r>
    <x v="259"/>
    <s v="P0044"/>
    <n v="15"/>
    <x v="1"/>
    <x v="1"/>
    <n v="0"/>
    <x v="11"/>
    <x v="1"/>
    <x v="0"/>
    <n v="76"/>
    <n v="82.08"/>
    <n v="1140"/>
    <n v="1231.2"/>
    <x v="9"/>
    <x v="4"/>
    <x v="1"/>
  </r>
  <r>
    <x v="260"/>
    <s v="P0015"/>
    <n v="12"/>
    <x v="2"/>
    <x v="0"/>
    <n v="0"/>
    <x v="27"/>
    <x v="2"/>
    <x v="0"/>
    <n v="12"/>
    <n v="15.719999999999999"/>
    <n v="144"/>
    <n v="188.64"/>
    <x v="18"/>
    <x v="4"/>
    <x v="1"/>
  </r>
  <r>
    <x v="261"/>
    <s v="P0002"/>
    <n v="7"/>
    <x v="1"/>
    <x v="0"/>
    <n v="0"/>
    <x v="29"/>
    <x v="3"/>
    <x v="0"/>
    <n v="105"/>
    <n v="142.80000000000001"/>
    <n v="735"/>
    <n v="999.60000000000014"/>
    <x v="11"/>
    <x v="4"/>
    <x v="1"/>
  </r>
  <r>
    <x v="262"/>
    <s v="P0028"/>
    <n v="2"/>
    <x v="2"/>
    <x v="0"/>
    <n v="0"/>
    <x v="33"/>
    <x v="1"/>
    <x v="0"/>
    <n v="37"/>
    <n v="41.81"/>
    <n v="74"/>
    <n v="83.62"/>
    <x v="12"/>
    <x v="4"/>
    <x v="1"/>
  </r>
  <r>
    <x v="262"/>
    <s v="P0027"/>
    <n v="2"/>
    <x v="1"/>
    <x v="0"/>
    <n v="0"/>
    <x v="26"/>
    <x v="1"/>
    <x v="0"/>
    <n v="48"/>
    <n v="57.120000000000005"/>
    <n v="96"/>
    <n v="114.24000000000001"/>
    <x v="12"/>
    <x v="4"/>
    <x v="1"/>
  </r>
  <r>
    <x v="263"/>
    <s v="P0041"/>
    <n v="10"/>
    <x v="0"/>
    <x v="1"/>
    <n v="0"/>
    <x v="41"/>
    <x v="1"/>
    <x v="0"/>
    <n v="138"/>
    <n v="173.88"/>
    <n v="1380"/>
    <n v="1738.8"/>
    <x v="14"/>
    <x v="4"/>
    <x v="1"/>
  </r>
  <r>
    <x v="263"/>
    <s v="P0008"/>
    <n v="5"/>
    <x v="0"/>
    <x v="0"/>
    <n v="0"/>
    <x v="25"/>
    <x v="3"/>
    <x v="0"/>
    <n v="83"/>
    <n v="94.62"/>
    <n v="415"/>
    <n v="473.1"/>
    <x v="14"/>
    <x v="4"/>
    <x v="1"/>
  </r>
  <r>
    <x v="263"/>
    <s v="P0010"/>
    <n v="9"/>
    <x v="1"/>
    <x v="1"/>
    <n v="0"/>
    <x v="20"/>
    <x v="2"/>
    <x v="0"/>
    <n v="148"/>
    <n v="164.28"/>
    <n v="1332"/>
    <n v="1478.52"/>
    <x v="14"/>
    <x v="4"/>
    <x v="1"/>
  </r>
  <r>
    <x v="263"/>
    <s v="P0004"/>
    <n v="12"/>
    <x v="1"/>
    <x v="0"/>
    <n v="0"/>
    <x v="3"/>
    <x v="3"/>
    <x v="0"/>
    <n v="44"/>
    <n v="48.84"/>
    <n v="528"/>
    <n v="586.08000000000004"/>
    <x v="14"/>
    <x v="4"/>
    <x v="1"/>
  </r>
  <r>
    <x v="263"/>
    <s v="P0020"/>
    <n v="14"/>
    <x v="2"/>
    <x v="1"/>
    <n v="0"/>
    <x v="14"/>
    <x v="0"/>
    <x v="0"/>
    <n v="61"/>
    <n v="76.25"/>
    <n v="854"/>
    <n v="1067.5"/>
    <x v="14"/>
    <x v="4"/>
    <x v="1"/>
  </r>
  <r>
    <x v="264"/>
    <s v="P0044"/>
    <n v="9"/>
    <x v="2"/>
    <x v="0"/>
    <n v="0"/>
    <x v="11"/>
    <x v="1"/>
    <x v="0"/>
    <n v="76"/>
    <n v="82.08"/>
    <n v="684"/>
    <n v="738.72"/>
    <x v="24"/>
    <x v="4"/>
    <x v="1"/>
  </r>
  <r>
    <x v="264"/>
    <s v="P0005"/>
    <n v="4"/>
    <x v="0"/>
    <x v="1"/>
    <n v="0"/>
    <x v="24"/>
    <x v="3"/>
    <x v="0"/>
    <n v="133"/>
    <n v="155.61000000000001"/>
    <n v="532"/>
    <n v="622.44000000000005"/>
    <x v="24"/>
    <x v="4"/>
    <x v="1"/>
  </r>
  <r>
    <x v="264"/>
    <s v="P0033"/>
    <n v="3"/>
    <x v="1"/>
    <x v="1"/>
    <n v="0"/>
    <x v="38"/>
    <x v="1"/>
    <x v="0"/>
    <n v="95"/>
    <n v="119.7"/>
    <n v="285"/>
    <n v="359.1"/>
    <x v="24"/>
    <x v="4"/>
    <x v="1"/>
  </r>
  <r>
    <x v="265"/>
    <s v="P0008"/>
    <n v="14"/>
    <x v="1"/>
    <x v="0"/>
    <n v="0"/>
    <x v="25"/>
    <x v="3"/>
    <x v="0"/>
    <n v="83"/>
    <n v="94.62"/>
    <n v="1162"/>
    <n v="1324.68"/>
    <x v="2"/>
    <x v="5"/>
    <x v="1"/>
  </r>
  <r>
    <x v="266"/>
    <s v="P0028"/>
    <n v="8"/>
    <x v="0"/>
    <x v="0"/>
    <n v="0"/>
    <x v="33"/>
    <x v="1"/>
    <x v="0"/>
    <n v="37"/>
    <n v="41.81"/>
    <n v="296"/>
    <n v="334.48"/>
    <x v="26"/>
    <x v="5"/>
    <x v="1"/>
  </r>
  <r>
    <x v="267"/>
    <s v="P0039"/>
    <n v="13"/>
    <x v="1"/>
    <x v="1"/>
    <n v="0"/>
    <x v="34"/>
    <x v="1"/>
    <x v="0"/>
    <n v="37"/>
    <n v="42.55"/>
    <n v="481"/>
    <n v="553.15"/>
    <x v="5"/>
    <x v="5"/>
    <x v="1"/>
  </r>
  <r>
    <x v="267"/>
    <s v="P0021"/>
    <n v="6"/>
    <x v="2"/>
    <x v="0"/>
    <n v="0"/>
    <x v="32"/>
    <x v="0"/>
    <x v="0"/>
    <n v="126"/>
    <n v="162.54"/>
    <n v="756"/>
    <n v="975.24"/>
    <x v="5"/>
    <x v="5"/>
    <x v="1"/>
  </r>
  <r>
    <x v="268"/>
    <s v="P0026"/>
    <n v="6"/>
    <x v="2"/>
    <x v="1"/>
    <n v="0"/>
    <x v="42"/>
    <x v="1"/>
    <x v="0"/>
    <n v="18"/>
    <n v="24.66"/>
    <n v="108"/>
    <n v="147.96"/>
    <x v="22"/>
    <x v="5"/>
    <x v="1"/>
  </r>
  <r>
    <x v="269"/>
    <s v="P0042"/>
    <n v="15"/>
    <x v="0"/>
    <x v="0"/>
    <n v="0"/>
    <x v="10"/>
    <x v="1"/>
    <x v="0"/>
    <n v="120"/>
    <n v="162"/>
    <n v="1800"/>
    <n v="2430"/>
    <x v="17"/>
    <x v="5"/>
    <x v="1"/>
  </r>
  <r>
    <x v="270"/>
    <s v="P0029"/>
    <n v="15"/>
    <x v="1"/>
    <x v="1"/>
    <n v="0"/>
    <x v="19"/>
    <x v="1"/>
    <x v="0"/>
    <n v="47"/>
    <n v="53.11"/>
    <n v="705"/>
    <n v="796.65"/>
    <x v="23"/>
    <x v="5"/>
    <x v="1"/>
  </r>
  <r>
    <x v="271"/>
    <s v="P0002"/>
    <n v="8"/>
    <x v="2"/>
    <x v="1"/>
    <n v="0"/>
    <x v="29"/>
    <x v="3"/>
    <x v="0"/>
    <n v="105"/>
    <n v="142.80000000000001"/>
    <n v="840"/>
    <n v="1142.4000000000001"/>
    <x v="8"/>
    <x v="5"/>
    <x v="1"/>
  </r>
  <r>
    <x v="272"/>
    <s v="P0017"/>
    <n v="14"/>
    <x v="2"/>
    <x v="1"/>
    <n v="0"/>
    <x v="39"/>
    <x v="2"/>
    <x v="0"/>
    <n v="134"/>
    <n v="156.78"/>
    <n v="1876"/>
    <n v="2194.92"/>
    <x v="10"/>
    <x v="5"/>
    <x v="1"/>
  </r>
  <r>
    <x v="273"/>
    <s v="P0040"/>
    <n v="10"/>
    <x v="1"/>
    <x v="1"/>
    <n v="0"/>
    <x v="17"/>
    <x v="1"/>
    <x v="0"/>
    <n v="90"/>
    <n v="115.2"/>
    <n v="900"/>
    <n v="1152"/>
    <x v="18"/>
    <x v="5"/>
    <x v="1"/>
  </r>
  <r>
    <x v="273"/>
    <s v="P0001"/>
    <n v="4"/>
    <x v="2"/>
    <x v="1"/>
    <n v="0"/>
    <x v="16"/>
    <x v="3"/>
    <x v="0"/>
    <n v="98"/>
    <n v="103.88"/>
    <n v="392"/>
    <n v="415.52"/>
    <x v="18"/>
    <x v="5"/>
    <x v="1"/>
  </r>
  <r>
    <x v="274"/>
    <s v="P0004"/>
    <n v="8"/>
    <x v="2"/>
    <x v="0"/>
    <n v="0"/>
    <x v="3"/>
    <x v="3"/>
    <x v="0"/>
    <n v="44"/>
    <n v="48.84"/>
    <n v="352"/>
    <n v="390.72"/>
    <x v="19"/>
    <x v="5"/>
    <x v="1"/>
  </r>
  <r>
    <x v="275"/>
    <s v="P0018"/>
    <n v="7"/>
    <x v="2"/>
    <x v="1"/>
    <n v="0"/>
    <x v="30"/>
    <x v="2"/>
    <x v="0"/>
    <n v="37"/>
    <n v="49.21"/>
    <n v="259"/>
    <n v="344.47"/>
    <x v="27"/>
    <x v="5"/>
    <x v="1"/>
  </r>
  <r>
    <x v="276"/>
    <s v="P0012"/>
    <n v="7"/>
    <x v="1"/>
    <x v="0"/>
    <n v="0"/>
    <x v="35"/>
    <x v="2"/>
    <x v="0"/>
    <n v="73"/>
    <n v="94.17"/>
    <n v="511"/>
    <n v="659.19"/>
    <x v="11"/>
    <x v="5"/>
    <x v="1"/>
  </r>
  <r>
    <x v="277"/>
    <s v="P0034"/>
    <n v="4"/>
    <x v="2"/>
    <x v="1"/>
    <n v="0"/>
    <x v="13"/>
    <x v="1"/>
    <x v="0"/>
    <n v="55"/>
    <n v="58.3"/>
    <n v="220"/>
    <n v="233.2"/>
    <x v="12"/>
    <x v="5"/>
    <x v="1"/>
  </r>
  <r>
    <x v="277"/>
    <s v="P0043"/>
    <n v="12"/>
    <x v="2"/>
    <x v="0"/>
    <n v="0"/>
    <x v="23"/>
    <x v="1"/>
    <x v="0"/>
    <n v="67"/>
    <n v="83.08"/>
    <n v="804"/>
    <n v="996.96"/>
    <x v="12"/>
    <x v="5"/>
    <x v="1"/>
  </r>
  <r>
    <x v="278"/>
    <s v="P0033"/>
    <n v="15"/>
    <x v="2"/>
    <x v="1"/>
    <n v="0"/>
    <x v="38"/>
    <x v="1"/>
    <x v="0"/>
    <n v="95"/>
    <n v="119.7"/>
    <n v="1425"/>
    <n v="1795.5"/>
    <x v="2"/>
    <x v="6"/>
    <x v="1"/>
  </r>
  <r>
    <x v="279"/>
    <s v="P0007"/>
    <n v="7"/>
    <x v="2"/>
    <x v="0"/>
    <n v="0"/>
    <x v="36"/>
    <x v="3"/>
    <x v="0"/>
    <n v="43"/>
    <n v="47.730000000000004"/>
    <n v="301"/>
    <n v="334.11"/>
    <x v="3"/>
    <x v="6"/>
    <x v="1"/>
  </r>
  <r>
    <x v="280"/>
    <s v="P0025"/>
    <n v="7"/>
    <x v="1"/>
    <x v="1"/>
    <n v="0"/>
    <x v="7"/>
    <x v="1"/>
    <x v="0"/>
    <n v="7"/>
    <n v="8.33"/>
    <n v="49"/>
    <n v="58.31"/>
    <x v="15"/>
    <x v="6"/>
    <x v="1"/>
  </r>
  <r>
    <x v="280"/>
    <s v="P0015"/>
    <n v="8"/>
    <x v="2"/>
    <x v="0"/>
    <n v="0"/>
    <x v="27"/>
    <x v="2"/>
    <x v="0"/>
    <n v="12"/>
    <n v="15.719999999999999"/>
    <n v="96"/>
    <n v="125.75999999999999"/>
    <x v="15"/>
    <x v="6"/>
    <x v="1"/>
  </r>
  <r>
    <x v="281"/>
    <s v="P0041"/>
    <n v="2"/>
    <x v="2"/>
    <x v="1"/>
    <n v="0"/>
    <x v="41"/>
    <x v="1"/>
    <x v="0"/>
    <n v="138"/>
    <n v="173.88"/>
    <n v="276"/>
    <n v="347.76"/>
    <x v="16"/>
    <x v="6"/>
    <x v="1"/>
  </r>
  <r>
    <x v="282"/>
    <s v="P0018"/>
    <n v="2"/>
    <x v="2"/>
    <x v="0"/>
    <n v="0"/>
    <x v="30"/>
    <x v="2"/>
    <x v="0"/>
    <n v="37"/>
    <n v="49.21"/>
    <n v="74"/>
    <n v="98.42"/>
    <x v="21"/>
    <x v="6"/>
    <x v="1"/>
  </r>
  <r>
    <x v="283"/>
    <s v="P0032"/>
    <n v="12"/>
    <x v="1"/>
    <x v="1"/>
    <n v="0"/>
    <x v="18"/>
    <x v="1"/>
    <x v="0"/>
    <n v="89"/>
    <n v="117.48"/>
    <n v="1068"/>
    <n v="1409.76"/>
    <x v="26"/>
    <x v="6"/>
    <x v="1"/>
  </r>
  <r>
    <x v="284"/>
    <s v="P0028"/>
    <n v="12"/>
    <x v="2"/>
    <x v="1"/>
    <n v="0"/>
    <x v="33"/>
    <x v="1"/>
    <x v="0"/>
    <n v="37"/>
    <n v="41.81"/>
    <n v="444"/>
    <n v="501.72"/>
    <x v="6"/>
    <x v="6"/>
    <x v="1"/>
  </r>
  <r>
    <x v="285"/>
    <s v="P0025"/>
    <n v="7"/>
    <x v="2"/>
    <x v="0"/>
    <n v="0"/>
    <x v="7"/>
    <x v="1"/>
    <x v="0"/>
    <n v="7"/>
    <n v="8.33"/>
    <n v="49"/>
    <n v="58.31"/>
    <x v="22"/>
    <x v="6"/>
    <x v="1"/>
  </r>
  <r>
    <x v="286"/>
    <s v="P0033"/>
    <n v="9"/>
    <x v="2"/>
    <x v="0"/>
    <n v="0"/>
    <x v="38"/>
    <x v="1"/>
    <x v="0"/>
    <n v="95"/>
    <n v="119.7"/>
    <n v="855"/>
    <n v="1077.3"/>
    <x v="29"/>
    <x v="6"/>
    <x v="1"/>
  </r>
  <r>
    <x v="287"/>
    <s v="P0004"/>
    <n v="2"/>
    <x v="1"/>
    <x v="0"/>
    <n v="0"/>
    <x v="3"/>
    <x v="3"/>
    <x v="0"/>
    <n v="44"/>
    <n v="48.84"/>
    <n v="88"/>
    <n v="97.68"/>
    <x v="17"/>
    <x v="6"/>
    <x v="1"/>
  </r>
  <r>
    <x v="288"/>
    <s v="P0041"/>
    <n v="8"/>
    <x v="1"/>
    <x v="1"/>
    <n v="0"/>
    <x v="41"/>
    <x v="1"/>
    <x v="0"/>
    <n v="138"/>
    <n v="173.88"/>
    <n v="1104"/>
    <n v="1391.04"/>
    <x v="30"/>
    <x v="6"/>
    <x v="1"/>
  </r>
  <r>
    <x v="289"/>
    <s v="P0010"/>
    <n v="12"/>
    <x v="2"/>
    <x v="0"/>
    <n v="0"/>
    <x v="20"/>
    <x v="2"/>
    <x v="0"/>
    <n v="148"/>
    <n v="164.28"/>
    <n v="1776"/>
    <n v="1971.3600000000001"/>
    <x v="7"/>
    <x v="6"/>
    <x v="1"/>
  </r>
  <r>
    <x v="290"/>
    <s v="P0042"/>
    <n v="8"/>
    <x v="0"/>
    <x v="0"/>
    <n v="0"/>
    <x v="10"/>
    <x v="1"/>
    <x v="0"/>
    <n v="120"/>
    <n v="162"/>
    <n v="960"/>
    <n v="1296"/>
    <x v="9"/>
    <x v="6"/>
    <x v="1"/>
  </r>
  <r>
    <x v="291"/>
    <s v="P0034"/>
    <n v="6"/>
    <x v="2"/>
    <x v="1"/>
    <n v="0"/>
    <x v="13"/>
    <x v="1"/>
    <x v="0"/>
    <n v="55"/>
    <n v="58.3"/>
    <n v="330"/>
    <n v="349.79999999999995"/>
    <x v="18"/>
    <x v="6"/>
    <x v="1"/>
  </r>
  <r>
    <x v="292"/>
    <s v="P0018"/>
    <n v="2"/>
    <x v="1"/>
    <x v="0"/>
    <n v="0"/>
    <x v="30"/>
    <x v="2"/>
    <x v="0"/>
    <n v="37"/>
    <n v="49.21"/>
    <n v="74"/>
    <n v="98.42"/>
    <x v="19"/>
    <x v="6"/>
    <x v="1"/>
  </r>
  <r>
    <x v="293"/>
    <s v="P0006"/>
    <n v="14"/>
    <x v="2"/>
    <x v="1"/>
    <n v="0"/>
    <x v="15"/>
    <x v="3"/>
    <x v="0"/>
    <n v="75"/>
    <n v="85.5"/>
    <n v="1050"/>
    <n v="1197"/>
    <x v="27"/>
    <x v="6"/>
    <x v="1"/>
  </r>
  <r>
    <x v="293"/>
    <s v="P0027"/>
    <n v="1"/>
    <x v="1"/>
    <x v="0"/>
    <n v="0"/>
    <x v="26"/>
    <x v="1"/>
    <x v="0"/>
    <n v="48"/>
    <n v="57.120000000000005"/>
    <n v="48"/>
    <n v="57.120000000000005"/>
    <x v="27"/>
    <x v="6"/>
    <x v="1"/>
  </r>
  <r>
    <x v="294"/>
    <s v="P0044"/>
    <n v="2"/>
    <x v="2"/>
    <x v="1"/>
    <n v="0"/>
    <x v="11"/>
    <x v="1"/>
    <x v="0"/>
    <n v="76"/>
    <n v="82.08"/>
    <n v="152"/>
    <n v="164.16"/>
    <x v="11"/>
    <x v="6"/>
    <x v="1"/>
  </r>
  <r>
    <x v="294"/>
    <s v="P0017"/>
    <n v="12"/>
    <x v="2"/>
    <x v="1"/>
    <n v="0"/>
    <x v="39"/>
    <x v="2"/>
    <x v="0"/>
    <n v="134"/>
    <n v="156.78"/>
    <n v="1608"/>
    <n v="1881.3600000000001"/>
    <x v="11"/>
    <x v="6"/>
    <x v="1"/>
  </r>
  <r>
    <x v="294"/>
    <s v="P0003"/>
    <n v="13"/>
    <x v="1"/>
    <x v="1"/>
    <n v="0"/>
    <x v="6"/>
    <x v="3"/>
    <x v="0"/>
    <n v="71"/>
    <n v="80.94"/>
    <n v="923"/>
    <n v="1052.22"/>
    <x v="11"/>
    <x v="6"/>
    <x v="1"/>
  </r>
  <r>
    <x v="295"/>
    <s v="P0003"/>
    <n v="10"/>
    <x v="1"/>
    <x v="0"/>
    <n v="0"/>
    <x v="6"/>
    <x v="3"/>
    <x v="0"/>
    <n v="71"/>
    <n v="80.94"/>
    <n v="710"/>
    <n v="809.4"/>
    <x v="12"/>
    <x v="6"/>
    <x v="1"/>
  </r>
  <r>
    <x v="295"/>
    <s v="P0026"/>
    <n v="1"/>
    <x v="1"/>
    <x v="1"/>
    <n v="0"/>
    <x v="42"/>
    <x v="1"/>
    <x v="0"/>
    <n v="18"/>
    <n v="24.66"/>
    <n v="18"/>
    <n v="24.66"/>
    <x v="12"/>
    <x v="6"/>
    <x v="1"/>
  </r>
  <r>
    <x v="296"/>
    <s v="P0012"/>
    <n v="5"/>
    <x v="2"/>
    <x v="1"/>
    <n v="0"/>
    <x v="35"/>
    <x v="2"/>
    <x v="0"/>
    <n v="73"/>
    <n v="94.17"/>
    <n v="365"/>
    <n v="470.85"/>
    <x v="2"/>
    <x v="7"/>
    <x v="1"/>
  </r>
  <r>
    <x v="297"/>
    <s v="P0016"/>
    <n v="9"/>
    <x v="1"/>
    <x v="0"/>
    <n v="0"/>
    <x v="21"/>
    <x v="2"/>
    <x v="0"/>
    <n v="13"/>
    <n v="16.64"/>
    <n v="117"/>
    <n v="149.76"/>
    <x v="16"/>
    <x v="7"/>
    <x v="1"/>
  </r>
  <r>
    <x v="298"/>
    <s v="P0016"/>
    <n v="2"/>
    <x v="2"/>
    <x v="0"/>
    <n v="0"/>
    <x v="21"/>
    <x v="2"/>
    <x v="0"/>
    <n v="13"/>
    <n v="16.64"/>
    <n v="26"/>
    <n v="33.28"/>
    <x v="21"/>
    <x v="7"/>
    <x v="1"/>
  </r>
  <r>
    <x v="298"/>
    <s v="P0032"/>
    <n v="12"/>
    <x v="2"/>
    <x v="1"/>
    <n v="0"/>
    <x v="18"/>
    <x v="1"/>
    <x v="0"/>
    <n v="89"/>
    <n v="117.48"/>
    <n v="1068"/>
    <n v="1409.76"/>
    <x v="21"/>
    <x v="7"/>
    <x v="1"/>
  </r>
  <r>
    <x v="298"/>
    <s v="P0021"/>
    <n v="11"/>
    <x v="2"/>
    <x v="1"/>
    <n v="0"/>
    <x v="32"/>
    <x v="0"/>
    <x v="0"/>
    <n v="126"/>
    <n v="162.54"/>
    <n v="1386"/>
    <n v="1787.9399999999998"/>
    <x v="21"/>
    <x v="7"/>
    <x v="1"/>
  </r>
  <r>
    <x v="299"/>
    <s v="P0030"/>
    <n v="14"/>
    <x v="2"/>
    <x v="1"/>
    <n v="0"/>
    <x v="28"/>
    <x v="1"/>
    <x v="0"/>
    <n v="148"/>
    <n v="201.28"/>
    <n v="2072"/>
    <n v="2817.92"/>
    <x v="29"/>
    <x v="7"/>
    <x v="1"/>
  </r>
  <r>
    <x v="300"/>
    <s v="P0011"/>
    <n v="10"/>
    <x v="0"/>
    <x v="1"/>
    <n v="0"/>
    <x v="31"/>
    <x v="2"/>
    <x v="0"/>
    <n v="44"/>
    <n v="48.4"/>
    <n v="440"/>
    <n v="484"/>
    <x v="17"/>
    <x v="7"/>
    <x v="1"/>
  </r>
  <r>
    <x v="300"/>
    <s v="P0015"/>
    <n v="7"/>
    <x v="2"/>
    <x v="0"/>
    <n v="0"/>
    <x v="27"/>
    <x v="2"/>
    <x v="0"/>
    <n v="12"/>
    <n v="15.719999999999999"/>
    <n v="84"/>
    <n v="110.03999999999999"/>
    <x v="17"/>
    <x v="7"/>
    <x v="1"/>
  </r>
  <r>
    <x v="301"/>
    <s v="P0029"/>
    <n v="8"/>
    <x v="1"/>
    <x v="0"/>
    <n v="0"/>
    <x v="19"/>
    <x v="1"/>
    <x v="0"/>
    <n v="47"/>
    <n v="53.11"/>
    <n v="376"/>
    <n v="424.88"/>
    <x v="7"/>
    <x v="7"/>
    <x v="1"/>
  </r>
  <r>
    <x v="301"/>
    <s v="P0010"/>
    <n v="2"/>
    <x v="1"/>
    <x v="1"/>
    <n v="0"/>
    <x v="20"/>
    <x v="2"/>
    <x v="0"/>
    <n v="148"/>
    <n v="164.28"/>
    <n v="296"/>
    <n v="328.56"/>
    <x v="7"/>
    <x v="7"/>
    <x v="1"/>
  </r>
  <r>
    <x v="302"/>
    <s v="P0007"/>
    <n v="3"/>
    <x v="1"/>
    <x v="0"/>
    <n v="0"/>
    <x v="36"/>
    <x v="3"/>
    <x v="0"/>
    <n v="43"/>
    <n v="47.730000000000004"/>
    <n v="129"/>
    <n v="143.19"/>
    <x v="8"/>
    <x v="7"/>
    <x v="1"/>
  </r>
  <r>
    <x v="303"/>
    <s v="P0023"/>
    <n v="13"/>
    <x v="2"/>
    <x v="0"/>
    <n v="0"/>
    <x v="12"/>
    <x v="0"/>
    <x v="0"/>
    <n v="141"/>
    <n v="149.46"/>
    <n v="1833"/>
    <n v="1942.98"/>
    <x v="9"/>
    <x v="7"/>
    <x v="1"/>
  </r>
  <r>
    <x v="303"/>
    <s v="P0033"/>
    <n v="14"/>
    <x v="2"/>
    <x v="0"/>
    <n v="0"/>
    <x v="38"/>
    <x v="1"/>
    <x v="0"/>
    <n v="95"/>
    <n v="119.7"/>
    <n v="1330"/>
    <n v="1675.8"/>
    <x v="9"/>
    <x v="7"/>
    <x v="1"/>
  </r>
  <r>
    <x v="304"/>
    <s v="P0016"/>
    <n v="4"/>
    <x v="2"/>
    <x v="0"/>
    <n v="0"/>
    <x v="21"/>
    <x v="2"/>
    <x v="0"/>
    <n v="13"/>
    <n v="16.64"/>
    <n v="52"/>
    <n v="66.56"/>
    <x v="10"/>
    <x v="7"/>
    <x v="1"/>
  </r>
  <r>
    <x v="305"/>
    <s v="P0044"/>
    <n v="11"/>
    <x v="1"/>
    <x v="0"/>
    <n v="0"/>
    <x v="11"/>
    <x v="1"/>
    <x v="0"/>
    <n v="76"/>
    <n v="82.08"/>
    <n v="836"/>
    <n v="902.88"/>
    <x v="19"/>
    <x v="7"/>
    <x v="1"/>
  </r>
  <r>
    <x v="305"/>
    <s v="P0029"/>
    <n v="14"/>
    <x v="2"/>
    <x v="1"/>
    <n v="0"/>
    <x v="19"/>
    <x v="1"/>
    <x v="0"/>
    <n v="47"/>
    <n v="53.11"/>
    <n v="658"/>
    <n v="743.54"/>
    <x v="19"/>
    <x v="7"/>
    <x v="1"/>
  </r>
  <r>
    <x v="306"/>
    <s v="P0005"/>
    <n v="5"/>
    <x v="2"/>
    <x v="1"/>
    <n v="0"/>
    <x v="24"/>
    <x v="3"/>
    <x v="0"/>
    <n v="133"/>
    <n v="155.61000000000001"/>
    <n v="665"/>
    <n v="778.05000000000007"/>
    <x v="27"/>
    <x v="7"/>
    <x v="1"/>
  </r>
  <r>
    <x v="307"/>
    <s v="P0019"/>
    <n v="13"/>
    <x v="0"/>
    <x v="1"/>
    <n v="0"/>
    <x v="40"/>
    <x v="2"/>
    <x v="0"/>
    <n v="150"/>
    <n v="210"/>
    <n v="1950"/>
    <n v="2730"/>
    <x v="12"/>
    <x v="7"/>
    <x v="1"/>
  </r>
  <r>
    <x v="307"/>
    <s v="P0037"/>
    <n v="8"/>
    <x v="1"/>
    <x v="0"/>
    <n v="0"/>
    <x v="8"/>
    <x v="1"/>
    <x v="0"/>
    <n v="67"/>
    <n v="85.76"/>
    <n v="536"/>
    <n v="686.08"/>
    <x v="12"/>
    <x v="7"/>
    <x v="1"/>
  </r>
  <r>
    <x v="308"/>
    <s v="P0039"/>
    <n v="15"/>
    <x v="0"/>
    <x v="0"/>
    <n v="0"/>
    <x v="34"/>
    <x v="1"/>
    <x v="0"/>
    <n v="37"/>
    <n v="42.55"/>
    <n v="555"/>
    <n v="638.25"/>
    <x v="13"/>
    <x v="7"/>
    <x v="1"/>
  </r>
  <r>
    <x v="309"/>
    <s v="P0005"/>
    <n v="9"/>
    <x v="1"/>
    <x v="0"/>
    <n v="0"/>
    <x v="24"/>
    <x v="3"/>
    <x v="0"/>
    <n v="133"/>
    <n v="155.61000000000001"/>
    <n v="1197"/>
    <n v="1400.4900000000002"/>
    <x v="14"/>
    <x v="7"/>
    <x v="1"/>
  </r>
  <r>
    <x v="309"/>
    <s v="P0039"/>
    <n v="5"/>
    <x v="2"/>
    <x v="0"/>
    <n v="0"/>
    <x v="34"/>
    <x v="1"/>
    <x v="0"/>
    <n v="37"/>
    <n v="42.55"/>
    <n v="185"/>
    <n v="212.75"/>
    <x v="14"/>
    <x v="7"/>
    <x v="1"/>
  </r>
  <r>
    <x v="310"/>
    <s v="P0006"/>
    <n v="6"/>
    <x v="1"/>
    <x v="1"/>
    <n v="0"/>
    <x v="15"/>
    <x v="3"/>
    <x v="0"/>
    <n v="75"/>
    <n v="85.5"/>
    <n v="450"/>
    <n v="513"/>
    <x v="24"/>
    <x v="7"/>
    <x v="1"/>
  </r>
  <r>
    <x v="310"/>
    <s v="P0043"/>
    <n v="6"/>
    <x v="2"/>
    <x v="1"/>
    <n v="0"/>
    <x v="23"/>
    <x v="1"/>
    <x v="0"/>
    <n v="67"/>
    <n v="83.08"/>
    <n v="402"/>
    <n v="498.48"/>
    <x v="24"/>
    <x v="7"/>
    <x v="1"/>
  </r>
  <r>
    <x v="310"/>
    <s v="P0025"/>
    <n v="5"/>
    <x v="2"/>
    <x v="1"/>
    <n v="0"/>
    <x v="7"/>
    <x v="1"/>
    <x v="0"/>
    <n v="7"/>
    <n v="8.33"/>
    <n v="35"/>
    <n v="41.65"/>
    <x v="24"/>
    <x v="7"/>
    <x v="1"/>
  </r>
  <r>
    <x v="311"/>
    <s v="P0015"/>
    <n v="13"/>
    <x v="2"/>
    <x v="1"/>
    <n v="0"/>
    <x v="27"/>
    <x v="2"/>
    <x v="0"/>
    <n v="12"/>
    <n v="15.719999999999999"/>
    <n v="156"/>
    <n v="204.35999999999999"/>
    <x v="25"/>
    <x v="7"/>
    <x v="1"/>
  </r>
  <r>
    <x v="312"/>
    <s v="P0002"/>
    <n v="1"/>
    <x v="2"/>
    <x v="1"/>
    <n v="0"/>
    <x v="29"/>
    <x v="3"/>
    <x v="0"/>
    <n v="105"/>
    <n v="142.80000000000001"/>
    <n v="105"/>
    <n v="142.80000000000001"/>
    <x v="3"/>
    <x v="8"/>
    <x v="1"/>
  </r>
  <r>
    <x v="313"/>
    <s v="P0005"/>
    <n v="12"/>
    <x v="0"/>
    <x v="0"/>
    <n v="0"/>
    <x v="24"/>
    <x v="3"/>
    <x v="0"/>
    <n v="133"/>
    <n v="155.61000000000001"/>
    <n v="1596"/>
    <n v="1867.3200000000002"/>
    <x v="16"/>
    <x v="8"/>
    <x v="1"/>
  </r>
  <r>
    <x v="314"/>
    <s v="P0041"/>
    <n v="9"/>
    <x v="2"/>
    <x v="0"/>
    <n v="0"/>
    <x v="41"/>
    <x v="1"/>
    <x v="0"/>
    <n v="138"/>
    <n v="173.88"/>
    <n v="1242"/>
    <n v="1564.92"/>
    <x v="4"/>
    <x v="8"/>
    <x v="1"/>
  </r>
  <r>
    <x v="314"/>
    <s v="P0003"/>
    <n v="3"/>
    <x v="2"/>
    <x v="0"/>
    <n v="0"/>
    <x v="6"/>
    <x v="3"/>
    <x v="0"/>
    <n v="71"/>
    <n v="80.94"/>
    <n v="213"/>
    <n v="242.82"/>
    <x v="4"/>
    <x v="8"/>
    <x v="1"/>
  </r>
  <r>
    <x v="315"/>
    <s v="P0035"/>
    <n v="15"/>
    <x v="1"/>
    <x v="1"/>
    <n v="0"/>
    <x v="4"/>
    <x v="1"/>
    <x v="0"/>
    <n v="5"/>
    <n v="6.7"/>
    <n v="75"/>
    <n v="100.5"/>
    <x v="26"/>
    <x v="8"/>
    <x v="1"/>
  </r>
  <r>
    <x v="315"/>
    <s v="P0038"/>
    <n v="4"/>
    <x v="2"/>
    <x v="1"/>
    <n v="0"/>
    <x v="1"/>
    <x v="1"/>
    <x v="0"/>
    <n v="72"/>
    <n v="79.92"/>
    <n v="288"/>
    <n v="319.68"/>
    <x v="26"/>
    <x v="8"/>
    <x v="1"/>
  </r>
  <r>
    <x v="316"/>
    <s v="P0029"/>
    <n v="3"/>
    <x v="2"/>
    <x v="1"/>
    <n v="0"/>
    <x v="19"/>
    <x v="1"/>
    <x v="0"/>
    <n v="47"/>
    <n v="53.11"/>
    <n v="141"/>
    <n v="159.32999999999998"/>
    <x v="29"/>
    <x v="8"/>
    <x v="1"/>
  </r>
  <r>
    <x v="317"/>
    <s v="P0037"/>
    <n v="15"/>
    <x v="1"/>
    <x v="0"/>
    <n v="0"/>
    <x v="8"/>
    <x v="1"/>
    <x v="0"/>
    <n v="67"/>
    <n v="85.76"/>
    <n v="1005"/>
    <n v="1286.4000000000001"/>
    <x v="17"/>
    <x v="8"/>
    <x v="1"/>
  </r>
  <r>
    <x v="318"/>
    <s v="P0026"/>
    <n v="14"/>
    <x v="1"/>
    <x v="1"/>
    <n v="0"/>
    <x v="42"/>
    <x v="1"/>
    <x v="0"/>
    <n v="18"/>
    <n v="24.66"/>
    <n v="252"/>
    <n v="345.24"/>
    <x v="7"/>
    <x v="8"/>
    <x v="1"/>
  </r>
  <r>
    <x v="319"/>
    <s v="P0033"/>
    <n v="8"/>
    <x v="0"/>
    <x v="1"/>
    <n v="0"/>
    <x v="38"/>
    <x v="1"/>
    <x v="0"/>
    <n v="95"/>
    <n v="119.7"/>
    <n v="760"/>
    <n v="957.6"/>
    <x v="8"/>
    <x v="8"/>
    <x v="1"/>
  </r>
  <r>
    <x v="320"/>
    <s v="P0033"/>
    <n v="6"/>
    <x v="2"/>
    <x v="0"/>
    <n v="0"/>
    <x v="38"/>
    <x v="1"/>
    <x v="0"/>
    <n v="95"/>
    <n v="119.7"/>
    <n v="570"/>
    <n v="718.2"/>
    <x v="9"/>
    <x v="8"/>
    <x v="1"/>
  </r>
  <r>
    <x v="320"/>
    <s v="P0001"/>
    <n v="10"/>
    <x v="2"/>
    <x v="0"/>
    <n v="0"/>
    <x v="16"/>
    <x v="3"/>
    <x v="0"/>
    <n v="98"/>
    <n v="103.88"/>
    <n v="980"/>
    <n v="1038.8"/>
    <x v="9"/>
    <x v="8"/>
    <x v="1"/>
  </r>
  <r>
    <x v="321"/>
    <s v="P0018"/>
    <n v="14"/>
    <x v="1"/>
    <x v="0"/>
    <n v="0"/>
    <x v="30"/>
    <x v="2"/>
    <x v="0"/>
    <n v="37"/>
    <n v="49.21"/>
    <n v="518"/>
    <n v="688.94"/>
    <x v="10"/>
    <x v="8"/>
    <x v="1"/>
  </r>
  <r>
    <x v="321"/>
    <s v="P0026"/>
    <n v="5"/>
    <x v="2"/>
    <x v="1"/>
    <n v="0"/>
    <x v="42"/>
    <x v="1"/>
    <x v="0"/>
    <n v="18"/>
    <n v="24.66"/>
    <n v="90"/>
    <n v="123.3"/>
    <x v="10"/>
    <x v="8"/>
    <x v="1"/>
  </r>
  <r>
    <x v="322"/>
    <s v="P0043"/>
    <n v="12"/>
    <x v="1"/>
    <x v="0"/>
    <n v="0"/>
    <x v="23"/>
    <x v="1"/>
    <x v="0"/>
    <n v="67"/>
    <n v="83.08"/>
    <n v="804"/>
    <n v="996.96"/>
    <x v="18"/>
    <x v="8"/>
    <x v="1"/>
  </r>
  <r>
    <x v="323"/>
    <s v="P0012"/>
    <n v="12"/>
    <x v="2"/>
    <x v="0"/>
    <n v="0"/>
    <x v="35"/>
    <x v="2"/>
    <x v="0"/>
    <n v="73"/>
    <n v="94.17"/>
    <n v="876"/>
    <n v="1130.04"/>
    <x v="19"/>
    <x v="8"/>
    <x v="1"/>
  </r>
  <r>
    <x v="324"/>
    <s v="P0032"/>
    <n v="14"/>
    <x v="2"/>
    <x v="0"/>
    <n v="0"/>
    <x v="18"/>
    <x v="1"/>
    <x v="0"/>
    <n v="89"/>
    <n v="117.48"/>
    <n v="1246"/>
    <n v="1644.72"/>
    <x v="27"/>
    <x v="8"/>
    <x v="1"/>
  </r>
  <r>
    <x v="324"/>
    <s v="P0032"/>
    <n v="8"/>
    <x v="2"/>
    <x v="1"/>
    <n v="0"/>
    <x v="18"/>
    <x v="1"/>
    <x v="0"/>
    <n v="89"/>
    <n v="117.48"/>
    <n v="712"/>
    <n v="939.84"/>
    <x v="27"/>
    <x v="8"/>
    <x v="1"/>
  </r>
  <r>
    <x v="325"/>
    <s v="P0036"/>
    <n v="4"/>
    <x v="2"/>
    <x v="1"/>
    <n v="0"/>
    <x v="43"/>
    <x v="1"/>
    <x v="0"/>
    <n v="90"/>
    <n v="96.3"/>
    <n v="360"/>
    <n v="385.2"/>
    <x v="13"/>
    <x v="8"/>
    <x v="1"/>
  </r>
  <r>
    <x v="325"/>
    <s v="P0044"/>
    <n v="9"/>
    <x v="2"/>
    <x v="1"/>
    <n v="0"/>
    <x v="11"/>
    <x v="1"/>
    <x v="0"/>
    <n v="76"/>
    <n v="82.08"/>
    <n v="684"/>
    <n v="738.72"/>
    <x v="13"/>
    <x v="8"/>
    <x v="1"/>
  </r>
  <r>
    <x v="325"/>
    <s v="P0038"/>
    <n v="3"/>
    <x v="0"/>
    <x v="1"/>
    <n v="0"/>
    <x v="1"/>
    <x v="1"/>
    <x v="0"/>
    <n v="72"/>
    <n v="79.92"/>
    <n v="216"/>
    <n v="239.76"/>
    <x v="13"/>
    <x v="8"/>
    <x v="1"/>
  </r>
  <r>
    <x v="326"/>
    <s v="P0034"/>
    <n v="13"/>
    <x v="2"/>
    <x v="0"/>
    <n v="0"/>
    <x v="13"/>
    <x v="1"/>
    <x v="0"/>
    <n v="55"/>
    <n v="58.3"/>
    <n v="715"/>
    <n v="757.9"/>
    <x v="28"/>
    <x v="8"/>
    <x v="1"/>
  </r>
  <r>
    <x v="327"/>
    <s v="P0011"/>
    <n v="5"/>
    <x v="2"/>
    <x v="1"/>
    <n v="0"/>
    <x v="31"/>
    <x v="2"/>
    <x v="0"/>
    <n v="44"/>
    <n v="48.4"/>
    <n v="220"/>
    <n v="242"/>
    <x v="2"/>
    <x v="9"/>
    <x v="1"/>
  </r>
  <r>
    <x v="328"/>
    <s v="P0007"/>
    <n v="15"/>
    <x v="2"/>
    <x v="0"/>
    <n v="0"/>
    <x v="36"/>
    <x v="3"/>
    <x v="0"/>
    <n v="43"/>
    <n v="47.730000000000004"/>
    <n v="645"/>
    <n v="715.95"/>
    <x v="3"/>
    <x v="9"/>
    <x v="1"/>
  </r>
  <r>
    <x v="329"/>
    <s v="P0035"/>
    <n v="1"/>
    <x v="2"/>
    <x v="0"/>
    <n v="0"/>
    <x v="4"/>
    <x v="1"/>
    <x v="0"/>
    <n v="5"/>
    <n v="6.7"/>
    <n v="5"/>
    <n v="6.7"/>
    <x v="16"/>
    <x v="9"/>
    <x v="1"/>
  </r>
  <r>
    <x v="330"/>
    <s v="P0038"/>
    <n v="14"/>
    <x v="1"/>
    <x v="0"/>
    <n v="0"/>
    <x v="1"/>
    <x v="1"/>
    <x v="0"/>
    <n v="72"/>
    <n v="79.92"/>
    <n v="1008"/>
    <n v="1118.8800000000001"/>
    <x v="4"/>
    <x v="9"/>
    <x v="1"/>
  </r>
  <r>
    <x v="331"/>
    <s v="P0019"/>
    <n v="9"/>
    <x v="2"/>
    <x v="0"/>
    <n v="0"/>
    <x v="40"/>
    <x v="2"/>
    <x v="0"/>
    <n v="150"/>
    <n v="210"/>
    <n v="1350"/>
    <n v="1890"/>
    <x v="26"/>
    <x v="9"/>
    <x v="1"/>
  </r>
  <r>
    <x v="331"/>
    <s v="P0044"/>
    <n v="12"/>
    <x v="1"/>
    <x v="0"/>
    <n v="0"/>
    <x v="11"/>
    <x v="1"/>
    <x v="0"/>
    <n v="76"/>
    <n v="82.08"/>
    <n v="912"/>
    <n v="984.96"/>
    <x v="26"/>
    <x v="9"/>
    <x v="1"/>
  </r>
  <r>
    <x v="332"/>
    <s v="P0008"/>
    <n v="10"/>
    <x v="2"/>
    <x v="0"/>
    <n v="0"/>
    <x v="25"/>
    <x v="3"/>
    <x v="0"/>
    <n v="83"/>
    <n v="94.62"/>
    <n v="830"/>
    <n v="946.2"/>
    <x v="5"/>
    <x v="9"/>
    <x v="1"/>
  </r>
  <r>
    <x v="333"/>
    <s v="P0002"/>
    <n v="15"/>
    <x v="1"/>
    <x v="0"/>
    <n v="0"/>
    <x v="29"/>
    <x v="3"/>
    <x v="0"/>
    <n v="105"/>
    <n v="142.80000000000001"/>
    <n v="1575"/>
    <n v="2142"/>
    <x v="22"/>
    <x v="9"/>
    <x v="1"/>
  </r>
  <r>
    <x v="334"/>
    <s v="P0044"/>
    <n v="15"/>
    <x v="0"/>
    <x v="0"/>
    <n v="0"/>
    <x v="11"/>
    <x v="1"/>
    <x v="0"/>
    <n v="76"/>
    <n v="82.08"/>
    <n v="1140"/>
    <n v="1231.2"/>
    <x v="29"/>
    <x v="9"/>
    <x v="1"/>
  </r>
  <r>
    <x v="335"/>
    <s v="P0015"/>
    <n v="10"/>
    <x v="2"/>
    <x v="1"/>
    <n v="0"/>
    <x v="27"/>
    <x v="2"/>
    <x v="0"/>
    <n v="12"/>
    <n v="15.719999999999999"/>
    <n v="120"/>
    <n v="157.19999999999999"/>
    <x v="17"/>
    <x v="9"/>
    <x v="1"/>
  </r>
  <r>
    <x v="336"/>
    <s v="P0036"/>
    <n v="3"/>
    <x v="1"/>
    <x v="0"/>
    <n v="0"/>
    <x v="43"/>
    <x v="1"/>
    <x v="0"/>
    <n v="90"/>
    <n v="96.3"/>
    <n v="270"/>
    <n v="288.89999999999998"/>
    <x v="23"/>
    <x v="9"/>
    <x v="1"/>
  </r>
  <r>
    <x v="337"/>
    <s v="P0024"/>
    <n v="14"/>
    <x v="1"/>
    <x v="1"/>
    <n v="0"/>
    <x v="0"/>
    <x v="0"/>
    <x v="0"/>
    <n v="144"/>
    <n v="156.96"/>
    <n v="2016"/>
    <n v="2197.44"/>
    <x v="19"/>
    <x v="9"/>
    <x v="1"/>
  </r>
  <r>
    <x v="338"/>
    <s v="P0042"/>
    <n v="3"/>
    <x v="2"/>
    <x v="1"/>
    <n v="0"/>
    <x v="10"/>
    <x v="1"/>
    <x v="0"/>
    <n v="120"/>
    <n v="162"/>
    <n v="360"/>
    <n v="486"/>
    <x v="24"/>
    <x v="9"/>
    <x v="1"/>
  </r>
  <r>
    <x v="339"/>
    <s v="P0038"/>
    <n v="8"/>
    <x v="2"/>
    <x v="0"/>
    <n v="0"/>
    <x v="1"/>
    <x v="1"/>
    <x v="0"/>
    <n v="72"/>
    <n v="79.92"/>
    <n v="576"/>
    <n v="639.36"/>
    <x v="25"/>
    <x v="9"/>
    <x v="1"/>
  </r>
  <r>
    <x v="340"/>
    <s v="P0012"/>
    <n v="15"/>
    <x v="0"/>
    <x v="0"/>
    <n v="0"/>
    <x v="35"/>
    <x v="2"/>
    <x v="0"/>
    <n v="73"/>
    <n v="94.17"/>
    <n v="1095"/>
    <n v="1412.55"/>
    <x v="0"/>
    <x v="10"/>
    <x v="1"/>
  </r>
  <r>
    <x v="341"/>
    <s v="P0015"/>
    <n v="15"/>
    <x v="0"/>
    <x v="1"/>
    <n v="0"/>
    <x v="27"/>
    <x v="2"/>
    <x v="0"/>
    <n v="12"/>
    <n v="15.719999999999999"/>
    <n v="180"/>
    <n v="235.79999999999998"/>
    <x v="1"/>
    <x v="10"/>
    <x v="1"/>
  </r>
  <r>
    <x v="341"/>
    <s v="P0030"/>
    <n v="15"/>
    <x v="2"/>
    <x v="1"/>
    <n v="0"/>
    <x v="28"/>
    <x v="1"/>
    <x v="0"/>
    <n v="148"/>
    <n v="201.28"/>
    <n v="2220"/>
    <n v="3019.2"/>
    <x v="1"/>
    <x v="10"/>
    <x v="1"/>
  </r>
  <r>
    <x v="341"/>
    <s v="P0035"/>
    <n v="5"/>
    <x v="2"/>
    <x v="1"/>
    <n v="0"/>
    <x v="4"/>
    <x v="1"/>
    <x v="0"/>
    <n v="5"/>
    <n v="6.7"/>
    <n v="25"/>
    <n v="33.5"/>
    <x v="1"/>
    <x v="10"/>
    <x v="1"/>
  </r>
  <r>
    <x v="342"/>
    <s v="P0020"/>
    <n v="11"/>
    <x v="1"/>
    <x v="0"/>
    <n v="0"/>
    <x v="14"/>
    <x v="0"/>
    <x v="0"/>
    <n v="61"/>
    <n v="76.25"/>
    <n v="671"/>
    <n v="838.75"/>
    <x v="2"/>
    <x v="10"/>
    <x v="1"/>
  </r>
  <r>
    <x v="343"/>
    <s v="P0008"/>
    <n v="10"/>
    <x v="2"/>
    <x v="0"/>
    <n v="0"/>
    <x v="25"/>
    <x v="3"/>
    <x v="0"/>
    <n v="83"/>
    <n v="94.62"/>
    <n v="830"/>
    <n v="946.2"/>
    <x v="3"/>
    <x v="10"/>
    <x v="1"/>
  </r>
  <r>
    <x v="344"/>
    <s v="P0019"/>
    <n v="15"/>
    <x v="2"/>
    <x v="1"/>
    <n v="0"/>
    <x v="40"/>
    <x v="2"/>
    <x v="0"/>
    <n v="150"/>
    <n v="210"/>
    <n v="2250"/>
    <n v="3150"/>
    <x v="15"/>
    <x v="10"/>
    <x v="1"/>
  </r>
  <r>
    <x v="345"/>
    <s v="P0043"/>
    <n v="13"/>
    <x v="2"/>
    <x v="1"/>
    <n v="0"/>
    <x v="23"/>
    <x v="1"/>
    <x v="0"/>
    <n v="67"/>
    <n v="83.08"/>
    <n v="871"/>
    <n v="1080.04"/>
    <x v="16"/>
    <x v="10"/>
    <x v="1"/>
  </r>
  <r>
    <x v="345"/>
    <s v="P0015"/>
    <n v="13"/>
    <x v="1"/>
    <x v="0"/>
    <n v="0"/>
    <x v="27"/>
    <x v="2"/>
    <x v="0"/>
    <n v="12"/>
    <n v="15.719999999999999"/>
    <n v="156"/>
    <n v="204.35999999999999"/>
    <x v="16"/>
    <x v="10"/>
    <x v="1"/>
  </r>
  <r>
    <x v="345"/>
    <s v="P0042"/>
    <n v="13"/>
    <x v="2"/>
    <x v="1"/>
    <n v="0"/>
    <x v="10"/>
    <x v="1"/>
    <x v="0"/>
    <n v="120"/>
    <n v="162"/>
    <n v="1560"/>
    <n v="2106"/>
    <x v="16"/>
    <x v="10"/>
    <x v="1"/>
  </r>
  <r>
    <x v="346"/>
    <s v="P0040"/>
    <n v="13"/>
    <x v="1"/>
    <x v="1"/>
    <n v="0"/>
    <x v="17"/>
    <x v="1"/>
    <x v="0"/>
    <n v="90"/>
    <n v="115.2"/>
    <n v="1170"/>
    <n v="1497.6000000000001"/>
    <x v="20"/>
    <x v="10"/>
    <x v="1"/>
  </r>
  <r>
    <x v="347"/>
    <s v="P0036"/>
    <n v="11"/>
    <x v="0"/>
    <x v="1"/>
    <n v="0"/>
    <x v="43"/>
    <x v="1"/>
    <x v="0"/>
    <n v="90"/>
    <n v="96.3"/>
    <n v="990"/>
    <n v="1059.3"/>
    <x v="21"/>
    <x v="10"/>
    <x v="1"/>
  </r>
  <r>
    <x v="347"/>
    <s v="P0019"/>
    <n v="10"/>
    <x v="0"/>
    <x v="0"/>
    <n v="0"/>
    <x v="40"/>
    <x v="2"/>
    <x v="0"/>
    <n v="150"/>
    <n v="210"/>
    <n v="1500"/>
    <n v="2100"/>
    <x v="21"/>
    <x v="10"/>
    <x v="1"/>
  </r>
  <r>
    <x v="348"/>
    <s v="P0027"/>
    <n v="8"/>
    <x v="1"/>
    <x v="1"/>
    <n v="0"/>
    <x v="26"/>
    <x v="1"/>
    <x v="0"/>
    <n v="48"/>
    <n v="57.120000000000005"/>
    <n v="384"/>
    <n v="456.96000000000004"/>
    <x v="4"/>
    <x v="10"/>
    <x v="1"/>
  </r>
  <r>
    <x v="349"/>
    <s v="P0018"/>
    <n v="7"/>
    <x v="2"/>
    <x v="0"/>
    <n v="0"/>
    <x v="30"/>
    <x v="2"/>
    <x v="0"/>
    <n v="37"/>
    <n v="49.21"/>
    <n v="259"/>
    <n v="344.47"/>
    <x v="26"/>
    <x v="10"/>
    <x v="1"/>
  </r>
  <r>
    <x v="350"/>
    <s v="P0027"/>
    <n v="10"/>
    <x v="0"/>
    <x v="1"/>
    <n v="0"/>
    <x v="26"/>
    <x v="1"/>
    <x v="0"/>
    <n v="48"/>
    <n v="57.120000000000005"/>
    <n v="480"/>
    <n v="571.20000000000005"/>
    <x v="22"/>
    <x v="10"/>
    <x v="1"/>
  </r>
  <r>
    <x v="351"/>
    <s v="P0002"/>
    <n v="1"/>
    <x v="2"/>
    <x v="1"/>
    <n v="0"/>
    <x v="29"/>
    <x v="3"/>
    <x v="0"/>
    <n v="105"/>
    <n v="142.80000000000001"/>
    <n v="105"/>
    <n v="142.80000000000001"/>
    <x v="29"/>
    <x v="10"/>
    <x v="1"/>
  </r>
  <r>
    <x v="352"/>
    <s v="P0012"/>
    <n v="14"/>
    <x v="2"/>
    <x v="1"/>
    <n v="0"/>
    <x v="35"/>
    <x v="2"/>
    <x v="0"/>
    <n v="73"/>
    <n v="94.17"/>
    <n v="1022"/>
    <n v="1318.38"/>
    <x v="17"/>
    <x v="10"/>
    <x v="1"/>
  </r>
  <r>
    <x v="353"/>
    <s v="P0017"/>
    <n v="8"/>
    <x v="1"/>
    <x v="0"/>
    <n v="0"/>
    <x v="39"/>
    <x v="2"/>
    <x v="0"/>
    <n v="134"/>
    <n v="156.78"/>
    <n v="1072"/>
    <n v="1254.24"/>
    <x v="23"/>
    <x v="10"/>
    <x v="1"/>
  </r>
  <r>
    <x v="354"/>
    <s v="P0034"/>
    <n v="8"/>
    <x v="2"/>
    <x v="1"/>
    <n v="0"/>
    <x v="13"/>
    <x v="1"/>
    <x v="0"/>
    <n v="55"/>
    <n v="58.3"/>
    <n v="440"/>
    <n v="466.4"/>
    <x v="7"/>
    <x v="10"/>
    <x v="1"/>
  </r>
  <r>
    <x v="355"/>
    <s v="P0020"/>
    <n v="6"/>
    <x v="2"/>
    <x v="1"/>
    <n v="0"/>
    <x v="14"/>
    <x v="0"/>
    <x v="0"/>
    <n v="61"/>
    <n v="76.25"/>
    <n v="366"/>
    <n v="457.5"/>
    <x v="10"/>
    <x v="10"/>
    <x v="1"/>
  </r>
  <r>
    <x v="356"/>
    <s v="P0036"/>
    <n v="12"/>
    <x v="1"/>
    <x v="0"/>
    <n v="0"/>
    <x v="43"/>
    <x v="1"/>
    <x v="0"/>
    <n v="90"/>
    <n v="96.3"/>
    <n v="1080"/>
    <n v="1155.5999999999999"/>
    <x v="19"/>
    <x v="10"/>
    <x v="1"/>
  </r>
  <r>
    <x v="357"/>
    <s v="P0004"/>
    <n v="5"/>
    <x v="2"/>
    <x v="1"/>
    <n v="0"/>
    <x v="3"/>
    <x v="3"/>
    <x v="0"/>
    <n v="44"/>
    <n v="48.84"/>
    <n v="220"/>
    <n v="244.20000000000002"/>
    <x v="11"/>
    <x v="10"/>
    <x v="1"/>
  </r>
  <r>
    <x v="358"/>
    <s v="P0032"/>
    <n v="5"/>
    <x v="2"/>
    <x v="0"/>
    <n v="0"/>
    <x v="18"/>
    <x v="1"/>
    <x v="0"/>
    <n v="89"/>
    <n v="117.48"/>
    <n v="445"/>
    <n v="587.4"/>
    <x v="12"/>
    <x v="10"/>
    <x v="1"/>
  </r>
  <r>
    <x v="359"/>
    <s v="P0034"/>
    <n v="15"/>
    <x v="2"/>
    <x v="0"/>
    <n v="0"/>
    <x v="13"/>
    <x v="1"/>
    <x v="0"/>
    <n v="55"/>
    <n v="58.3"/>
    <n v="825"/>
    <n v="874.5"/>
    <x v="13"/>
    <x v="10"/>
    <x v="1"/>
  </r>
  <r>
    <x v="360"/>
    <s v="P0031"/>
    <n v="8"/>
    <x v="2"/>
    <x v="1"/>
    <n v="0"/>
    <x v="5"/>
    <x v="1"/>
    <x v="0"/>
    <n v="93"/>
    <n v="104.16"/>
    <n v="744"/>
    <n v="833.28"/>
    <x v="14"/>
    <x v="10"/>
    <x v="1"/>
  </r>
  <r>
    <x v="361"/>
    <s v="P0015"/>
    <n v="2"/>
    <x v="2"/>
    <x v="0"/>
    <n v="0"/>
    <x v="27"/>
    <x v="2"/>
    <x v="0"/>
    <n v="12"/>
    <n v="15.719999999999999"/>
    <n v="24"/>
    <n v="31.439999999999998"/>
    <x v="24"/>
    <x v="10"/>
    <x v="1"/>
  </r>
  <r>
    <x v="362"/>
    <s v="P0028"/>
    <n v="5"/>
    <x v="0"/>
    <x v="1"/>
    <n v="0"/>
    <x v="33"/>
    <x v="1"/>
    <x v="0"/>
    <n v="37"/>
    <n v="41.81"/>
    <n v="185"/>
    <n v="209.05"/>
    <x v="2"/>
    <x v="11"/>
    <x v="1"/>
  </r>
  <r>
    <x v="363"/>
    <s v="P0026"/>
    <n v="10"/>
    <x v="2"/>
    <x v="1"/>
    <n v="0"/>
    <x v="42"/>
    <x v="1"/>
    <x v="0"/>
    <n v="18"/>
    <n v="24.66"/>
    <n v="180"/>
    <n v="246.6"/>
    <x v="3"/>
    <x v="11"/>
    <x v="1"/>
  </r>
  <r>
    <x v="363"/>
    <s v="P0044"/>
    <n v="15"/>
    <x v="2"/>
    <x v="1"/>
    <n v="0"/>
    <x v="11"/>
    <x v="1"/>
    <x v="0"/>
    <n v="76"/>
    <n v="82.08"/>
    <n v="1140"/>
    <n v="1231.2"/>
    <x v="3"/>
    <x v="11"/>
    <x v="1"/>
  </r>
  <r>
    <x v="364"/>
    <s v="P0038"/>
    <n v="12"/>
    <x v="2"/>
    <x v="1"/>
    <n v="0"/>
    <x v="1"/>
    <x v="1"/>
    <x v="0"/>
    <n v="72"/>
    <n v="79.92"/>
    <n v="864"/>
    <n v="959.04"/>
    <x v="20"/>
    <x v="11"/>
    <x v="1"/>
  </r>
  <r>
    <x v="364"/>
    <s v="P0016"/>
    <n v="13"/>
    <x v="2"/>
    <x v="0"/>
    <n v="0"/>
    <x v="21"/>
    <x v="2"/>
    <x v="0"/>
    <n v="13"/>
    <n v="16.64"/>
    <n v="169"/>
    <n v="216.32"/>
    <x v="20"/>
    <x v="11"/>
    <x v="1"/>
  </r>
  <r>
    <x v="364"/>
    <s v="P0038"/>
    <n v="5"/>
    <x v="2"/>
    <x v="1"/>
    <n v="0"/>
    <x v="1"/>
    <x v="1"/>
    <x v="0"/>
    <n v="72"/>
    <n v="79.92"/>
    <n v="360"/>
    <n v="399.6"/>
    <x v="20"/>
    <x v="11"/>
    <x v="1"/>
  </r>
  <r>
    <x v="365"/>
    <s v="P0027"/>
    <n v="5"/>
    <x v="2"/>
    <x v="0"/>
    <n v="0"/>
    <x v="26"/>
    <x v="1"/>
    <x v="0"/>
    <n v="48"/>
    <n v="57.120000000000005"/>
    <n v="240"/>
    <n v="285.60000000000002"/>
    <x v="5"/>
    <x v="11"/>
    <x v="1"/>
  </r>
  <r>
    <x v="365"/>
    <s v="P0013"/>
    <n v="9"/>
    <x v="0"/>
    <x v="0"/>
    <n v="0"/>
    <x v="2"/>
    <x v="2"/>
    <x v="0"/>
    <n v="112"/>
    <n v="122.08"/>
    <n v="1008"/>
    <n v="1098.72"/>
    <x v="5"/>
    <x v="11"/>
    <x v="1"/>
  </r>
  <r>
    <x v="365"/>
    <s v="P0014"/>
    <n v="10"/>
    <x v="1"/>
    <x v="1"/>
    <n v="0"/>
    <x v="9"/>
    <x v="2"/>
    <x v="0"/>
    <n v="112"/>
    <n v="146.72"/>
    <n v="1120"/>
    <n v="1467.2"/>
    <x v="5"/>
    <x v="11"/>
    <x v="1"/>
  </r>
  <r>
    <x v="366"/>
    <s v="P0030"/>
    <n v="9"/>
    <x v="0"/>
    <x v="1"/>
    <n v="0"/>
    <x v="28"/>
    <x v="1"/>
    <x v="0"/>
    <n v="148"/>
    <n v="201.28"/>
    <n v="1332"/>
    <n v="1811.52"/>
    <x v="6"/>
    <x v="11"/>
    <x v="1"/>
  </r>
  <r>
    <x v="366"/>
    <s v="P0041"/>
    <n v="10"/>
    <x v="0"/>
    <x v="0"/>
    <n v="0"/>
    <x v="41"/>
    <x v="1"/>
    <x v="0"/>
    <n v="138"/>
    <n v="173.88"/>
    <n v="1380"/>
    <n v="1738.8"/>
    <x v="6"/>
    <x v="11"/>
    <x v="1"/>
  </r>
  <r>
    <x v="367"/>
    <s v="P0005"/>
    <n v="4"/>
    <x v="2"/>
    <x v="1"/>
    <n v="0"/>
    <x v="24"/>
    <x v="3"/>
    <x v="0"/>
    <n v="133"/>
    <n v="155.61000000000001"/>
    <n v="532"/>
    <n v="622.44000000000005"/>
    <x v="29"/>
    <x v="11"/>
    <x v="1"/>
  </r>
  <r>
    <x v="368"/>
    <s v="P0009"/>
    <n v="13"/>
    <x v="2"/>
    <x v="0"/>
    <n v="0"/>
    <x v="37"/>
    <x v="3"/>
    <x v="0"/>
    <n v="6"/>
    <n v="7.8599999999999994"/>
    <n v="78"/>
    <n v="102.17999999999999"/>
    <x v="17"/>
    <x v="11"/>
    <x v="1"/>
  </r>
  <r>
    <x v="369"/>
    <s v="P0044"/>
    <n v="7"/>
    <x v="2"/>
    <x v="0"/>
    <n v="0"/>
    <x v="11"/>
    <x v="1"/>
    <x v="0"/>
    <n v="76"/>
    <n v="82.08"/>
    <n v="532"/>
    <n v="574.55999999999995"/>
    <x v="8"/>
    <x v="11"/>
    <x v="1"/>
  </r>
  <r>
    <x v="369"/>
    <s v="P0011"/>
    <n v="14"/>
    <x v="2"/>
    <x v="1"/>
    <n v="0"/>
    <x v="31"/>
    <x v="2"/>
    <x v="0"/>
    <n v="44"/>
    <n v="48.4"/>
    <n v="616"/>
    <n v="677.6"/>
    <x v="8"/>
    <x v="11"/>
    <x v="1"/>
  </r>
  <r>
    <x v="369"/>
    <s v="P0009"/>
    <n v="11"/>
    <x v="1"/>
    <x v="0"/>
    <n v="0"/>
    <x v="37"/>
    <x v="3"/>
    <x v="0"/>
    <n v="6"/>
    <n v="7.8599999999999994"/>
    <n v="66"/>
    <n v="86.46"/>
    <x v="8"/>
    <x v="11"/>
    <x v="1"/>
  </r>
  <r>
    <x v="370"/>
    <s v="P0006"/>
    <n v="10"/>
    <x v="2"/>
    <x v="0"/>
    <n v="0"/>
    <x v="15"/>
    <x v="3"/>
    <x v="0"/>
    <n v="75"/>
    <n v="85.5"/>
    <n v="750"/>
    <n v="855"/>
    <x v="10"/>
    <x v="11"/>
    <x v="1"/>
  </r>
  <r>
    <x v="371"/>
    <s v="P0008"/>
    <n v="15"/>
    <x v="2"/>
    <x v="0"/>
    <n v="0"/>
    <x v="25"/>
    <x v="3"/>
    <x v="0"/>
    <n v="83"/>
    <n v="94.62"/>
    <n v="1245"/>
    <n v="1419.3000000000002"/>
    <x v="28"/>
    <x v="11"/>
    <x v="1"/>
  </r>
  <r>
    <x v="371"/>
    <s v="P0042"/>
    <n v="1"/>
    <x v="0"/>
    <x v="1"/>
    <n v="0"/>
    <x v="10"/>
    <x v="1"/>
    <x v="0"/>
    <n v="120"/>
    <n v="162"/>
    <n v="120"/>
    <n v="162"/>
    <x v="28"/>
    <x v="11"/>
    <x v="1"/>
  </r>
  <r>
    <x v="372"/>
    <s v="P0041"/>
    <n v="14"/>
    <x v="2"/>
    <x v="0"/>
    <n v="0"/>
    <x v="41"/>
    <x v="1"/>
    <x v="0"/>
    <n v="138"/>
    <n v="173.88"/>
    <n v="1932"/>
    <n v="2434.3199999999997"/>
    <x v="24"/>
    <x v="11"/>
    <x v="1"/>
  </r>
  <r>
    <x v="373"/>
    <s v="P0033"/>
    <n v="12"/>
    <x v="1"/>
    <x v="0"/>
    <n v="0"/>
    <x v="38"/>
    <x v="1"/>
    <x v="0"/>
    <n v="95"/>
    <n v="119.7"/>
    <n v="1140"/>
    <n v="1436.4"/>
    <x v="25"/>
    <x v="11"/>
    <x v="1"/>
  </r>
  <r>
    <x v="373"/>
    <s v="P0011"/>
    <n v="6"/>
    <x v="1"/>
    <x v="0"/>
    <n v="0"/>
    <x v="31"/>
    <x v="2"/>
    <x v="0"/>
    <n v="44"/>
    <n v="48.4"/>
    <n v="264"/>
    <n v="290.39999999999998"/>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4000000}" name="PivotTable7" cacheId="0" applyNumberFormats="0" applyBorderFormats="0" applyFontFormats="0" applyPatternFormats="0" applyAlignmentFormats="0" applyWidthHeightFormats="1" dataCaption="Values" updatedVersion="6" minRefreshableVersion="3" useAutoFormatting="1" rowGrandTotals="0" createdVersion="7" indent="0" outline="1" outlineData="1" multipleFieldFilters="0" rowHeaderCaption="Category">
  <location ref="AO3:AP7" firstHeaderRow="1"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7" showAll="0"/>
    <pivotField showAll="0"/>
    <pivotField axis="axisRow" showAll="0">
      <items count="5">
        <item x="3"/>
        <item x="2"/>
        <item x="0"/>
        <item x="1"/>
        <item t="default"/>
      </items>
    </pivotField>
    <pivotField showAll="0"/>
    <pivotField showAll="0"/>
    <pivotField showAll="0"/>
    <pivotField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4">
    <i>
      <x/>
    </i>
    <i>
      <x v="1"/>
    </i>
    <i>
      <x v="2"/>
    </i>
    <i>
      <x v="3"/>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6000000}" name="PivotTable9" cacheId="0" applyNumberFormats="0" applyBorderFormats="0" applyFontFormats="0" applyPatternFormats="0" applyAlignmentFormats="0" applyWidthHeightFormats="1" dataCaption="Values" updatedVersion="6" minRefreshableVersion="3" useAutoFormatting="1" rowGrandTotals="0" createdVersion="7" indent="0" outline="1" outlineData="1" multipleFieldFilters="0" chartFormat="16" rowHeaderCaption="Payment Mode">
  <location ref="BB3:BC5" firstHeaderRow="1"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axis="axisRow" showAll="0">
      <items count="3">
        <item x="1"/>
        <item x="0"/>
        <item t="default"/>
      </items>
    </pivotField>
    <pivotField numFmtId="167" showAll="0"/>
    <pivotField showAll="0"/>
    <pivotField showAll="0">
      <items count="5">
        <item x="3"/>
        <item x="2"/>
        <item x="0"/>
        <item x="1"/>
        <item t="default"/>
      </items>
    </pivotField>
    <pivotField showAll="0"/>
    <pivotField showAll="0"/>
    <pivotField showAll="0"/>
    <pivotField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15">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4" count="1" selected="0">
            <x v="0"/>
          </reference>
        </references>
      </pivotArea>
    </chartFormat>
    <chartFormat chart="4" format="5">
      <pivotArea type="data" outline="0" fieldPosition="0">
        <references count="2">
          <reference field="4294967294" count="1" selected="0">
            <x v="0"/>
          </reference>
          <reference field="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4" count="1" selected="0">
            <x v="0"/>
          </reference>
        </references>
      </pivotArea>
    </chartFormat>
    <chartFormat chart="5" format="8">
      <pivotArea type="data" outline="0" fieldPosition="0">
        <references count="2">
          <reference field="4294967294" count="1" selected="0">
            <x v="0"/>
          </reference>
          <reference field="4" count="1" selected="0">
            <x v="1"/>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4" count="1" selected="0">
            <x v="0"/>
          </reference>
        </references>
      </pivotArea>
    </chartFormat>
    <chartFormat chart="13" format="8">
      <pivotArea type="data" outline="0" fieldPosition="0">
        <references count="2">
          <reference field="4294967294" count="1" selected="0">
            <x v="0"/>
          </reference>
          <reference field="4" count="1" selected="0">
            <x v="1"/>
          </reference>
        </references>
      </pivotArea>
    </chartFormat>
    <chartFormat chart="15" format="12" series="1">
      <pivotArea type="data" outline="0" fieldPosition="0">
        <references count="1">
          <reference field="4294967294" count="1" selected="0">
            <x v="0"/>
          </reference>
        </references>
      </pivotArea>
    </chartFormat>
    <chartFormat chart="15" format="13">
      <pivotArea type="data" outline="0" fieldPosition="0">
        <references count="2">
          <reference field="4294967294" count="1" selected="0">
            <x v="0"/>
          </reference>
          <reference field="4" count="1" selected="0">
            <x v="0"/>
          </reference>
        </references>
      </pivotArea>
    </chartFormat>
    <chartFormat chart="15"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5000000}" name="PivotTable8" cacheId="0" applyNumberFormats="0" applyBorderFormats="0" applyFontFormats="0" applyPatternFormats="0" applyAlignmentFormats="0" applyWidthHeightFormats="1" dataCaption="Values" updatedVersion="6" minRefreshableVersion="3" useAutoFormatting="1" rowGrandTotals="0" createdVersion="7" indent="0" outline="1" outlineData="1" multipleFieldFilters="0" chartFormat="19" rowHeaderCaption="Sale Type">
  <location ref="AX3:AY6" firstHeaderRow="1"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x="0"/>
        <item t="default"/>
      </items>
    </pivotField>
    <pivotField numFmtId="167" showAll="0"/>
    <pivotField showAll="0"/>
    <pivotField showAll="0">
      <items count="5">
        <item x="3"/>
        <item x="2"/>
        <item x="0"/>
        <item x="1"/>
        <item t="default"/>
      </items>
    </pivotField>
    <pivotField showAll="0"/>
    <pivotField showAll="0"/>
    <pivotField showAll="0"/>
    <pivotField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21">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3" count="1" selected="0">
            <x v="0"/>
          </reference>
        </references>
      </pivotArea>
    </chartFormat>
    <chartFormat chart="3" format="2">
      <pivotArea type="data" outline="0" fieldPosition="0">
        <references count="2">
          <reference field="4294967294" count="1" selected="0">
            <x v="0"/>
          </reference>
          <reference field="3" count="1" selected="0">
            <x v="1"/>
          </reference>
        </references>
      </pivotArea>
    </chartFormat>
    <chartFormat chart="3" format="3">
      <pivotArea type="data" outline="0" fieldPosition="0">
        <references count="2">
          <reference field="4294967294" count="1" selected="0">
            <x v="0"/>
          </reference>
          <reference field="3" count="1" selected="0">
            <x v="2"/>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3" count="1" selected="0">
            <x v="0"/>
          </reference>
        </references>
      </pivotArea>
    </chartFormat>
    <chartFormat chart="6" format="6">
      <pivotArea type="data" outline="0" fieldPosition="0">
        <references count="2">
          <reference field="4294967294" count="1" selected="0">
            <x v="0"/>
          </reference>
          <reference field="3" count="1" selected="0">
            <x v="1"/>
          </reference>
        </references>
      </pivotArea>
    </chartFormat>
    <chartFormat chart="6" format="7">
      <pivotArea type="data" outline="0" fieldPosition="0">
        <references count="2">
          <reference field="4294967294" count="1" selected="0">
            <x v="0"/>
          </reference>
          <reference field="3"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3" count="1" selected="0">
            <x v="0"/>
          </reference>
        </references>
      </pivotArea>
    </chartFormat>
    <chartFormat chart="7" format="10">
      <pivotArea type="data" outline="0" fieldPosition="0">
        <references count="2">
          <reference field="4294967294" count="1" selected="0">
            <x v="0"/>
          </reference>
          <reference field="3" count="1" selected="0">
            <x v="1"/>
          </reference>
        </references>
      </pivotArea>
    </chartFormat>
    <chartFormat chart="7" format="11">
      <pivotArea type="data" outline="0" fieldPosition="0">
        <references count="2">
          <reference field="4294967294" count="1" selected="0">
            <x v="0"/>
          </reference>
          <reference field="3" count="1" selected="0">
            <x v="2"/>
          </reference>
        </references>
      </pivotArea>
    </chartFormat>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3" count="1" selected="0">
            <x v="0"/>
          </reference>
        </references>
      </pivotArea>
    </chartFormat>
    <chartFormat chart="15" format="10">
      <pivotArea type="data" outline="0" fieldPosition="0">
        <references count="2">
          <reference field="4294967294" count="1" selected="0">
            <x v="0"/>
          </reference>
          <reference field="3" count="1" selected="0">
            <x v="1"/>
          </reference>
        </references>
      </pivotArea>
    </chartFormat>
    <chartFormat chart="15" format="11">
      <pivotArea type="data" outline="0" fieldPosition="0">
        <references count="2">
          <reference field="4294967294" count="1" selected="0">
            <x v="0"/>
          </reference>
          <reference field="3" count="1" selected="0">
            <x v="2"/>
          </reference>
        </references>
      </pivotArea>
    </chartFormat>
    <chartFormat chart="15" format="12">
      <pivotArea type="data" outline="0" fieldPosition="0">
        <references count="1">
          <reference field="4294967294" count="1" selected="0">
            <x v="0"/>
          </reference>
        </references>
      </pivotArea>
    </chartFormat>
    <chartFormat chart="18" format="17" series="1">
      <pivotArea type="data" outline="0" fieldPosition="0">
        <references count="1">
          <reference field="4294967294" count="1" selected="0">
            <x v="0"/>
          </reference>
        </references>
      </pivotArea>
    </chartFormat>
    <chartFormat chart="18" format="18">
      <pivotArea type="data" outline="0" fieldPosition="0">
        <references count="2">
          <reference field="4294967294" count="1" selected="0">
            <x v="0"/>
          </reference>
          <reference field="3" count="1" selected="0">
            <x v="0"/>
          </reference>
        </references>
      </pivotArea>
    </chartFormat>
    <chartFormat chart="18" format="19">
      <pivotArea type="data" outline="0" fieldPosition="0">
        <references count="2">
          <reference field="4294967294" count="1" selected="0">
            <x v="0"/>
          </reference>
          <reference field="3" count="1" selected="0">
            <x v="1"/>
          </reference>
        </references>
      </pivotArea>
    </chartFormat>
    <chartFormat chart="18" format="20">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6" minRefreshableVersion="3" useAutoFormatting="1" rowGrandTotals="0" createdVersion="7" indent="0" outline="1" outlineData="1" multipleFieldFilters="0" chartFormat="16" rowHeaderCaption="DAY">
  <location ref="A2:B33" firstHeaderRow="1"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7" showAll="0"/>
    <pivotField showAll="0"/>
    <pivotField showAll="0"/>
    <pivotField showAll="0"/>
    <pivotField showAll="0"/>
    <pivotField showAll="0"/>
    <pivotField showAll="0"/>
    <pivotField dataField="1"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3" cacheId="0" applyNumberFormats="0" applyBorderFormats="0" applyFontFormats="0" applyPatternFormats="0" applyAlignmentFormats="0" applyWidthHeightFormats="1" dataCaption="Values" updatedVersion="6" minRefreshableVersion="3" useAutoFormatting="1" rowGrandTotals="0" createdVersion="7" indent="0" outline="1" outlineData="1" multipleFieldFilters="0" rowHeaderCaption="Month">
  <location ref="K2:M14" firstHeaderRow="0" firstDataRow="1" firstDataCol="1"/>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7" showAll="0"/>
    <pivotField showAll="0"/>
    <pivotField showAll="0"/>
    <pivotField showAll="0"/>
    <pivotField showAll="0"/>
    <pivotField showAll="0"/>
    <pivotField dataField="1"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Table4" cacheId="0" applyNumberFormats="0" applyBorderFormats="0" applyFontFormats="0" applyPatternFormats="0" applyAlignmentFormats="0" applyWidthHeightFormats="1" dataCaption="Values" updatedVersion="6" minRefreshableVersion="3" useAutoFormatting="1" rowGrandTotals="0" colGrandTotals="0" createdVersion="7" indent="0" compact="0" compactData="0" multipleFieldFilters="0" rowHeaderCaption="Category">
  <location ref="X4:AA48" firstHeaderRow="0" firstDataRow="1" firstDataCol="2"/>
  <pivotFields count="16">
    <pivotField compact="0" numFmtId="14" outline="0"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7"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items count="5">
        <item x="3"/>
        <item x="2"/>
        <item x="0"/>
        <item x="1"/>
        <item t="default"/>
      </items>
    </pivotField>
    <pivotField axis="axisRow" compact="0" outline="0" showAll="0">
      <items count="2">
        <item x="0"/>
        <item t="default"/>
      </items>
    </pivotField>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i>
    <i>
      <x v="1"/>
      <x/>
    </i>
    <i>
      <x v="2"/>
      <x/>
    </i>
    <i>
      <x v="3"/>
      <x/>
    </i>
    <i>
      <x v="4"/>
      <x/>
    </i>
    <i>
      <x v="5"/>
      <x/>
    </i>
    <i>
      <x v="6"/>
      <x/>
    </i>
    <i>
      <x v="7"/>
      <x/>
    </i>
    <i>
      <x v="8"/>
      <x/>
    </i>
    <i>
      <x v="9"/>
      <x/>
    </i>
    <i>
      <x v="10"/>
      <x/>
    </i>
    <i>
      <x v="11"/>
      <x/>
    </i>
    <i>
      <x v="12"/>
      <x/>
    </i>
    <i>
      <x v="13"/>
      <x/>
    </i>
    <i>
      <x v="14"/>
      <x/>
    </i>
    <i>
      <x v="15"/>
      <x/>
    </i>
    <i>
      <x v="16"/>
      <x/>
    </i>
    <i>
      <x v="17"/>
      <x/>
    </i>
    <i>
      <x v="18"/>
      <x/>
    </i>
    <i>
      <x v="19"/>
      <x/>
    </i>
    <i>
      <x v="20"/>
      <x/>
    </i>
    <i>
      <x v="21"/>
      <x/>
    </i>
    <i>
      <x v="22"/>
      <x/>
    </i>
    <i>
      <x v="23"/>
      <x/>
    </i>
    <i>
      <x v="24"/>
      <x/>
    </i>
    <i>
      <x v="25"/>
      <x/>
    </i>
    <i>
      <x v="26"/>
      <x/>
    </i>
    <i>
      <x v="27"/>
      <x/>
    </i>
    <i>
      <x v="28"/>
      <x/>
    </i>
    <i>
      <x v="29"/>
      <x/>
    </i>
    <i>
      <x v="30"/>
      <x/>
    </i>
    <i>
      <x v="31"/>
      <x/>
    </i>
    <i>
      <x v="32"/>
      <x/>
    </i>
    <i>
      <x v="33"/>
      <x/>
    </i>
    <i>
      <x v="34"/>
      <x/>
    </i>
    <i>
      <x v="35"/>
      <x/>
    </i>
    <i>
      <x v="36"/>
      <x/>
    </i>
    <i>
      <x v="37"/>
      <x/>
    </i>
    <i>
      <x v="38"/>
      <x/>
    </i>
    <i>
      <x v="39"/>
      <x/>
    </i>
    <i>
      <x v="40"/>
      <x/>
    </i>
    <i>
      <x v="41"/>
      <x/>
    </i>
    <i>
      <x v="42"/>
      <x/>
    </i>
    <i>
      <x v="43"/>
      <x/>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2" cacheId="0" applyNumberFormats="0" applyBorderFormats="0" applyFontFormats="0" applyPatternFormats="0" applyAlignmentFormats="0" applyWidthHeightFormats="1" dataCaption="Values" updatedVersion="6" minRefreshableVersion="3" useAutoFormatting="1" createdVersion="7" indent="0" outline="1" outlineData="1" multipleFieldFilters="0" rowHeaderCaption="Month">
  <location ref="F2:G3" firstHeaderRow="0" firstDataRow="1" firstDataCol="0"/>
  <pivotFields count="16">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7" showAll="0"/>
    <pivotField showAll="0"/>
    <pivotField showAll="0"/>
    <pivotField showAll="0"/>
    <pivotField showAll="0"/>
    <pivotField showAll="0"/>
    <pivotField dataField="1" showAll="0"/>
    <pivotField dataField="1"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6" name="PivotTable1"/>
    <pivotTable tabId="6" name="PivotTable2"/>
    <pivotTable tabId="6" name="PivotTable3"/>
    <pivotTable tabId="6" name="PivotTable4"/>
    <pivotTable tabId="6" name="PivotTable7"/>
    <pivotTable tabId="6" name="PivotTable8"/>
    <pivotTable tabId="6" name="PivotTable9"/>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2000000}" sourceName="Month">
  <pivotTables>
    <pivotTable tabId="6" name="PivotTable1"/>
    <pivotTable tabId="6" name="PivotTable2"/>
    <pivotTable tabId="6" name="PivotTable4"/>
    <pivotTable tabId="6" name="PivotTable7"/>
    <pivotTable tabId="6" name="PivotTable8"/>
    <pivotTable tabId="6" name="PivotTable9"/>
    <pivotTable tabId="6" name="PivotTable3"/>
  </pivotTables>
  <data>
    <tabular pivotCacheId="1">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0000000-0013-0000-FFFF-FFFF03000000}" sourceName="PAYMENT MODE">
  <pivotTables>
    <pivotTable tabId="6" name="PivotTable1"/>
    <pivotTable tabId="6" name="PivotTable2"/>
    <pivotTable tabId="6" name="PivotTable3"/>
    <pivotTable tabId="6" name="PivotTable7"/>
    <pivotTable tabId="6" name="PivotTable8"/>
    <pivotTable tabId="6" name="PivotTable9"/>
    <pivotTable tabId="6" name="PivotTable4"/>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0000000-0013-0000-FFFF-FFFF04000000}" sourceName="SALE TYPE">
  <pivotTables>
    <pivotTable tabId="6" name="PivotTable1"/>
    <pivotTable tabId="6" name="PivotTable2"/>
    <pivotTable tabId="6" name="PivotTable3"/>
    <pivotTable tabId="6" name="PivotTable4"/>
    <pivotTable tabId="6" name="PivotTable7"/>
    <pivotTable tabId="6" name="PivotTable9"/>
    <pivotTable tabId="6" name="PivotTable8"/>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7BEF05C6-C26C-403C-86D9-8E711210FA76}" cache="Slicer_Year" caption="Year" style="SlicerStyleLight1" rowHeight="262466"/>
  <slicer name="Month 2" xr10:uid="{8B0F4683-A16F-4A50-8F7D-3436153C790C}" cache="Slicer_Month" caption="Month" style="SlicerStyleLight1" rowHeight="262466"/>
  <slicer name="PAYMENT MODE 2" xr10:uid="{1C7C8B0B-88AD-422C-B0BB-74D0894522DE}" cache="Slicer_PAYMENT_MODE" caption="PAYMENT MODE" columnCount="2" style="SlicerStyleLight1" rowHeight="262466"/>
  <slicer name="SALE TYPE 2" xr10:uid="{480C9E04-2545-48E7-8017-9F042D33ABDB}" cache="Slicer_SALE_TYPE" caption="SALE TYPE" columnCount="3" style="SlicerStyleLight1"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6E39E129-DCDD-4192-BEE6-EEF937FCC451}" cache="Slicer_Year" caption="Year" style="SlicerStyleLight1" rowHeight="262466"/>
  <slicer name="Month 1" xr10:uid="{6D3BE4F9-075A-4B47-BA6D-DF2181E8589C}" cache="Slicer_Month" caption="Month" style="SlicerStyleLight1" rowHeight="262466"/>
  <slicer name="PAYMENT MODE 1" xr10:uid="{02AB1730-95DF-4268-B2EA-3AA4C778CEC3}" cache="Slicer_PAYMENT_MODE" caption="PAYMENT MODE" columnCount="2" style="SlicerStyleLight1" rowHeight="262466"/>
  <slicer name="SALE TYPE 1" xr10:uid="{3E3DFB19-5168-474C-A68E-613E620FBA6E}" cache="Slicer_SALE_TYPE" caption="SALE TYPE" columnCount="3" style="SlicerStyleLight1"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4000000}" cache="Slicer_Year" caption="Year" style="SlicerStyleOther2" rowHeight="262466"/>
  <slicer name="Month" xr10:uid="{00000000-0014-0000-FFFF-FFFF03000000}" cache="Slicer_Month" caption="Month" startItem="4" style="SlicerStyleOther2" rowHeight="262466"/>
  <slicer name="PAYMENT MODE" xr10:uid="{00000000-0014-0000-FFFF-FFFF02000000}" cache="Slicer_PAYMENT_MODE" caption="PAYMENT MODE" columnCount="2" style="SlicerStyleOther2" rowHeight="262466"/>
  <slicer name="SALE TYPE" xr10:uid="{00000000-0014-0000-FFFF-FFFF01000000}" cache="Slicer_SALE_TYPE" caption="SALE TYPE" columnCount="3" style="SlicerStyleOther2"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45" totalsRowShown="0">
  <autoFilter ref="A1:F45" xr:uid="{00000000-0009-0000-0100-000001000000}"/>
  <tableColumns count="6">
    <tableColumn id="1" xr3:uid="{00000000-0010-0000-0000-000001000000}" name="PRODUCT ID" dataDxfId="21"/>
    <tableColumn id="2" xr3:uid="{00000000-0010-0000-0000-000002000000}" name="PRODUCT" dataDxfId="20"/>
    <tableColumn id="3" xr3:uid="{00000000-0010-0000-0000-000003000000}" name="CATEGORY" dataDxfId="19"/>
    <tableColumn id="4" xr3:uid="{00000000-0010-0000-0000-000004000000}" name="UOM" dataDxfId="18"/>
    <tableColumn id="5" xr3:uid="{00000000-0010-0000-0000-000005000000}" name="BUYING PRIZE" dataDxfId="17"/>
    <tableColumn id="6" xr3:uid="{00000000-0010-0000-0000-000006000000}" name="SELLING PRICE" dataDxfId="16"/>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P527" totalsRowShown="0">
  <autoFilter ref="A1:P527" xr:uid="{00000000-0009-0000-0100-000002000000}"/>
  <tableColumns count="16">
    <tableColumn id="1" xr3:uid="{00000000-0010-0000-0100-000001000000}" name="Column1" dataDxfId="15"/>
    <tableColumn id="3" xr3:uid="{00000000-0010-0000-0100-000003000000}" name="PRODUCT ID" dataDxfId="14"/>
    <tableColumn id="2" xr3:uid="{00000000-0010-0000-0100-000002000000}" name="QUANTITY" dataDxfId="13"/>
    <tableColumn id="4" xr3:uid="{00000000-0010-0000-0100-000004000000}" name="SALE TYPE" dataDxfId="12"/>
    <tableColumn id="5" xr3:uid="{00000000-0010-0000-0100-000005000000}" name="PAYMENT MODE" dataDxfId="11"/>
    <tableColumn id="6" xr3:uid="{00000000-0010-0000-0100-000006000000}" name="DISCOUNT %" dataDxfId="10"/>
    <tableColumn id="7" xr3:uid="{00000000-0010-0000-0100-000007000000}" name="PRODUCT" dataDxfId="9">
      <calculatedColumnFormula>VLOOKUP(Table2[[#This Row],[PRODUCT ID]],Table1[],2,0)</calculatedColumnFormula>
    </tableColumn>
    <tableColumn id="8" xr3:uid="{00000000-0010-0000-0100-000008000000}" name="CATEGORY" dataDxfId="8">
      <calculatedColumnFormula>VLOOKUP(Table2[[#This Row],[PRODUCT ID]],Table1[],3,0)</calculatedColumnFormula>
    </tableColumn>
    <tableColumn id="9" xr3:uid="{00000000-0010-0000-0100-000009000000}" name="UOM" dataDxfId="7">
      <calculatedColumnFormula>VLOOKUP(Table2[[#This Row],[PRODUCT ID]],Table1[],4,0)</calculatedColumnFormula>
    </tableColumn>
    <tableColumn id="10" xr3:uid="{00000000-0010-0000-0100-00000A000000}" name="BUYING PRIZE" dataDxfId="6">
      <calculatedColumnFormula>VLOOKUP(Table2[[#This Row],[PRODUCT ID]],Table1[],5,0)</calculatedColumnFormula>
    </tableColumn>
    <tableColumn id="11" xr3:uid="{00000000-0010-0000-0100-00000B000000}" name="SELLING PRICE" dataDxfId="5">
      <calculatedColumnFormula>VLOOKUP(Table2[[#This Row],[PRODUCT ID]],Table1[],6,0)</calculatedColumnFormula>
    </tableColumn>
    <tableColumn id="13" xr3:uid="{00000000-0010-0000-0100-00000D000000}" name="Total Buying Value" dataDxfId="4">
      <calculatedColumnFormula>Table2[[#This Row],[BUYING PRIZE]]*Table2[[#This Row],[QUANTITY]]</calculatedColumnFormula>
    </tableColumn>
    <tableColumn id="14" xr3:uid="{00000000-0010-0000-0100-00000E000000}" name="Total Selling Value" dataDxfId="3">
      <calculatedColumnFormula>Table2[[#This Row],[SELLING PRICE]]*Table2[[#This Row],[QUANTITY]]*(1-Table2[[#This Row],[DISCOUNT %]])</calculatedColumnFormula>
    </tableColumn>
    <tableColumn id="15" xr3:uid="{00000000-0010-0000-0100-00000F000000}" name="Day" dataDxfId="2">
      <calculatedColumnFormula>_xleta.day=Table2[[#This Row],[Column1]]</calculatedColumnFormula>
    </tableColumn>
    <tableColumn id="16" xr3:uid="{00000000-0010-0000-0100-000010000000}" name="Month" dataDxfId="1">
      <calculatedColumnFormula>TEXT(Table2[[#This Row],[Column1]],"mmm")</calculatedColumnFormula>
    </tableColumn>
    <tableColumn id="17" xr3:uid="{00000000-0010-0000-0100-000011000000}" name="Year" dataDxfId="0">
      <calculatedColumnFormula>YEAR(Table2[[#This Row],[Column1]])</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Basis">
  <a:themeElements>
    <a:clrScheme name="Basis">
      <a:dk1>
        <a:srgbClr val="000000"/>
      </a:dk1>
      <a:lt1>
        <a:srgbClr val="FFFFFF"/>
      </a:lt1>
      <a:dk2>
        <a:srgbClr val="565349"/>
      </a:dk2>
      <a:lt2>
        <a:srgbClr val="DDDDDD"/>
      </a:lt2>
      <a:accent1>
        <a:srgbClr val="A6B727"/>
      </a:accent1>
      <a:accent2>
        <a:srgbClr val="DF5327"/>
      </a:accent2>
      <a:accent3>
        <a:srgbClr val="FE9E00"/>
      </a:accent3>
      <a:accent4>
        <a:srgbClr val="418AB3"/>
      </a:accent4>
      <a:accent5>
        <a:srgbClr val="D7D447"/>
      </a:accent5>
      <a:accent6>
        <a:srgbClr val="818183"/>
      </a:accent6>
      <a:hlink>
        <a:srgbClr val="F59E00"/>
      </a:hlink>
      <a:folHlink>
        <a:srgbClr val="B2B2B2"/>
      </a:folHlink>
    </a:clrScheme>
    <a:fontScheme name="Basis">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sis">
      <a:fillStyleLst>
        <a:solidFill>
          <a:schemeClr val="phClr"/>
        </a:solidFill>
        <a:solidFill>
          <a:schemeClr val="phClr">
            <a:tint val="55000"/>
            <a:satMod val="130000"/>
          </a:schemeClr>
        </a:solidFill>
        <a:gradFill rotWithShape="1">
          <a:gsLst>
            <a:gs pos="0">
              <a:schemeClr val="phClr"/>
            </a:gs>
            <a:gs pos="90000">
              <a:schemeClr val="phClr">
                <a:shade val="100000"/>
                <a:satMod val="105000"/>
              </a:schemeClr>
            </a:gs>
            <a:gs pos="100000">
              <a:schemeClr val="phClr">
                <a:shade val="80000"/>
                <a:satMod val="120000"/>
              </a:schemeClr>
            </a:gs>
          </a:gsLst>
          <a:path path="circle">
            <a:fillToRect l="100000" t="100000" r="100000" b="100000"/>
          </a:path>
        </a:gradFill>
      </a:fillStyleLst>
      <a:lnStyleLst>
        <a:ln w="10000"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38100" dist="25400" dir="5400000" rotWithShape="0">
              <a:srgbClr val="000000">
                <a:alpha val="45000"/>
              </a:srgbClr>
            </a:outerShdw>
          </a:effectLst>
          <a:scene3d>
            <a:camera prst="orthographicFront">
              <a:rot lat="0" lon="0" rev="0"/>
            </a:camera>
            <a:lightRig rig="brightRoom" dir="t"/>
          </a:scene3d>
          <a:sp3d extrusionH="12700" contourW="25400" prstMaterial="flat">
            <a:bevelT w="63500" h="152400" prst="angle"/>
            <a:contourClr>
              <a:schemeClr val="phClr">
                <a:shade val="27000"/>
                <a:satMod val="120000"/>
              </a:schemeClr>
            </a:contourClr>
          </a:sp3d>
        </a:effectStyle>
      </a:effectStyleLst>
      <a:bgFillStyleLst>
        <a:solidFill>
          <a:schemeClr val="phClr"/>
        </a:solidFill>
        <a:solidFill>
          <a:schemeClr val="phClr">
            <a:tint val="95000"/>
            <a:shade val="95000"/>
            <a:satMod val="140000"/>
          </a:schemeClr>
        </a:solidFill>
        <a:solidFill>
          <a:schemeClr val="phClr">
            <a:tint val="90000"/>
            <a:shade val="85000"/>
            <a:satMod val="160000"/>
            <a:lumMod val="110000"/>
          </a:schemeClr>
        </a:solidFill>
      </a:bgFillStyleLst>
    </a:fmtScheme>
  </a:themeElements>
  <a:objectDefaults/>
  <a:extraClrSchemeLst/>
  <a:extLst>
    <a:ext uri="{05A4C25C-085E-4340-85A3-A5531E510DB2}">
      <thm15:themeFamily xmlns:thm15="http://schemas.microsoft.com/office/thememl/2012/main" name="Basis" id="{5665723A-49BA-4B57-8411-A56F8F207965}" vid="{90E45F77-AEFC-46EF-A7C1-5B338C297B02}"/>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1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10.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9.xml"/><Relationship Id="rId5" Type="http://schemas.openxmlformats.org/officeDocument/2006/relationships/pivotTable" Target="../pivotTables/pivotTable5.xml"/><Relationship Id="rId15" Type="http://schemas.microsoft.com/office/2007/relationships/slicer" Target="../slicers/slicer3.xml"/><Relationship Id="rId10" Type="http://schemas.openxmlformats.org/officeDocument/2006/relationships/vmlDrawing" Target="../drawings/vmlDrawing3.vml"/><Relationship Id="rId4" Type="http://schemas.openxmlformats.org/officeDocument/2006/relationships/pivotTable" Target="../pivotTables/pivotTable4.xml"/><Relationship Id="rId9" Type="http://schemas.openxmlformats.org/officeDocument/2006/relationships/drawing" Target="../drawings/drawing5.xml"/><Relationship Id="rId1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0D5A3-4BC2-4C0F-A250-0819FDB0DA68}">
  <dimension ref="Q1:S3"/>
  <sheetViews>
    <sheetView tabSelected="1" zoomScale="44" zoomScaleNormal="73" workbookViewId="0">
      <selection activeCell="Z76" sqref="Z76"/>
    </sheetView>
  </sheetViews>
  <sheetFormatPr defaultColWidth="8.9140625" defaultRowHeight="14.5"/>
  <sheetData>
    <row r="1" spans="17:19">
      <c r="Q1" t="b">
        <v>1</v>
      </c>
      <c r="R1" t="b">
        <v>0</v>
      </c>
      <c r="S1" t="b">
        <v>1</v>
      </c>
    </row>
    <row r="3" spans="17:19" ht="16" customHeight="1"/>
  </sheetData>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Pict="0">
                <anchor moveWithCells="1">
                  <from>
                    <xdr:col>8</xdr:col>
                    <xdr:colOff>463550</xdr:colOff>
                    <xdr:row>16</xdr:row>
                    <xdr:rowOff>88900</xdr:rowOff>
                  </from>
                  <to>
                    <xdr:col>9</xdr:col>
                    <xdr:colOff>114300</xdr:colOff>
                    <xdr:row>17</xdr:row>
                    <xdr:rowOff>44450</xdr:rowOff>
                  </to>
                </anchor>
              </controlPr>
            </control>
          </mc:Choice>
        </mc:AlternateContent>
        <mc:AlternateContent xmlns:mc="http://schemas.openxmlformats.org/markup-compatibility/2006">
          <mc:Choice Requires="x14">
            <control shapeId="7170" r:id="rId4" name="Check Box 2">
              <controlPr defaultSize="0" autoPict="0">
                <anchor moveWithCells="1">
                  <from>
                    <xdr:col>9</xdr:col>
                    <xdr:colOff>603250</xdr:colOff>
                    <xdr:row>15</xdr:row>
                    <xdr:rowOff>95250</xdr:rowOff>
                  </from>
                  <to>
                    <xdr:col>10</xdr:col>
                    <xdr:colOff>304800</xdr:colOff>
                    <xdr:row>18</xdr:row>
                    <xdr:rowOff>44450</xdr:rowOff>
                  </to>
                </anchor>
              </controlPr>
            </control>
          </mc:Choice>
        </mc:AlternateContent>
        <mc:AlternateContent xmlns:mc="http://schemas.openxmlformats.org/markup-compatibility/2006">
          <mc:Choice Requires="x14">
            <control shapeId="7171" r:id="rId5" name="Check Box 3">
              <controlPr defaultSize="0" autoPict="0">
                <anchor moveWithCells="1">
                  <from>
                    <xdr:col>11</xdr:col>
                    <xdr:colOff>336550</xdr:colOff>
                    <xdr:row>16</xdr:row>
                    <xdr:rowOff>57150</xdr:rowOff>
                  </from>
                  <to>
                    <xdr:col>11</xdr:col>
                    <xdr:colOff>622300</xdr:colOff>
                    <xdr:row>17</xdr:row>
                    <xdr:rowOff>158750</xdr:rowOff>
                  </to>
                </anchor>
              </controlPr>
            </control>
          </mc:Choice>
        </mc:AlternateContent>
        <mc:AlternateContent xmlns:mc="http://schemas.openxmlformats.org/markup-compatibility/2006">
          <mc:Choice Requires="x14">
            <control shapeId="7172" r:id="rId6" name="Scroll Bar 4">
              <controlPr defaultSize="0" autoPict="0">
                <anchor moveWithCells="1">
                  <from>
                    <xdr:col>14</xdr:col>
                    <xdr:colOff>393700</xdr:colOff>
                    <xdr:row>18</xdr:row>
                    <xdr:rowOff>95250</xdr:rowOff>
                  </from>
                  <to>
                    <xdr:col>15</xdr:col>
                    <xdr:colOff>228600</xdr:colOff>
                    <xdr:row>35</xdr:row>
                    <xdr:rowOff>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Q1:S3"/>
  <sheetViews>
    <sheetView zoomScale="44" zoomScaleNormal="44" workbookViewId="0">
      <selection activeCell="X82" sqref="X82"/>
    </sheetView>
  </sheetViews>
  <sheetFormatPr defaultColWidth="8.9140625" defaultRowHeight="14.5"/>
  <sheetData>
    <row r="1" spans="17:19">
      <c r="Q1" t="b">
        <v>1</v>
      </c>
      <c r="R1" t="b">
        <v>1</v>
      </c>
      <c r="S1" t="b">
        <v>1</v>
      </c>
    </row>
    <row r="3" spans="17:19" ht="16" customHeight="1"/>
  </sheetData>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Pict="0">
                <anchor moveWithCells="1">
                  <from>
                    <xdr:col>10</xdr:col>
                    <xdr:colOff>114300</xdr:colOff>
                    <xdr:row>16</xdr:row>
                    <xdr:rowOff>146050</xdr:rowOff>
                  </from>
                  <to>
                    <xdr:col>10</xdr:col>
                    <xdr:colOff>260350</xdr:colOff>
                    <xdr:row>17</xdr:row>
                    <xdr:rowOff>57150</xdr:rowOff>
                  </to>
                </anchor>
              </controlPr>
            </control>
          </mc:Choice>
        </mc:AlternateContent>
        <mc:AlternateContent xmlns:mc="http://schemas.openxmlformats.org/markup-compatibility/2006">
          <mc:Choice Requires="x14">
            <control shapeId="1026" r:id="rId4" name="Check Box 2">
              <controlPr defaultSize="0" autoPict="0">
                <anchor moveWithCells="1">
                  <from>
                    <xdr:col>10</xdr:col>
                    <xdr:colOff>476250</xdr:colOff>
                    <xdr:row>15</xdr:row>
                    <xdr:rowOff>127000</xdr:rowOff>
                  </from>
                  <to>
                    <xdr:col>11</xdr:col>
                    <xdr:colOff>171450</xdr:colOff>
                    <xdr:row>18</xdr:row>
                    <xdr:rowOff>69850</xdr:rowOff>
                  </to>
                </anchor>
              </controlPr>
            </control>
          </mc:Choice>
        </mc:AlternateContent>
        <mc:AlternateContent xmlns:mc="http://schemas.openxmlformats.org/markup-compatibility/2006">
          <mc:Choice Requires="x14">
            <control shapeId="1027" r:id="rId5" name="Check Box 3">
              <controlPr defaultSize="0" autoPict="0">
                <anchor moveWithCells="1">
                  <from>
                    <xdr:col>11</xdr:col>
                    <xdr:colOff>336550</xdr:colOff>
                    <xdr:row>16</xdr:row>
                    <xdr:rowOff>57150</xdr:rowOff>
                  </from>
                  <to>
                    <xdr:col>11</xdr:col>
                    <xdr:colOff>622300</xdr:colOff>
                    <xdr:row>17</xdr:row>
                    <xdr:rowOff>158750</xdr:rowOff>
                  </to>
                </anchor>
              </controlPr>
            </control>
          </mc:Choice>
        </mc:AlternateContent>
        <mc:AlternateContent xmlns:mc="http://schemas.openxmlformats.org/markup-compatibility/2006">
          <mc:Choice Requires="x14">
            <control shapeId="1028" r:id="rId6" name="Scroll Bar 4">
              <controlPr defaultSize="0" autoPict="0">
                <anchor moveWithCells="1">
                  <from>
                    <xdr:col>14</xdr:col>
                    <xdr:colOff>336550</xdr:colOff>
                    <xdr:row>19</xdr:row>
                    <xdr:rowOff>107950</xdr:rowOff>
                  </from>
                  <to>
                    <xdr:col>15</xdr:col>
                    <xdr:colOff>171450</xdr:colOff>
                    <xdr:row>36</xdr:row>
                    <xdr:rowOff>12700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14" zoomScale="59" workbookViewId="0">
      <selection activeCell="AE37" activeCellId="1" sqref="AE19 AE37"/>
    </sheetView>
  </sheetViews>
  <sheetFormatPr defaultColWidth="8.9140625" defaultRowHeight="1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FFED1-57F1-47B1-BAB5-45FADDF6BA4B}">
  <dimension ref="A1"/>
  <sheetViews>
    <sheetView workbookViewId="0">
      <selection activeCell="K17" sqref="K17"/>
    </sheetView>
  </sheetViews>
  <sheetFormatPr defaultRowHeight="1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45"/>
  <sheetViews>
    <sheetView topLeftCell="A25" workbookViewId="0">
      <selection activeCell="E51" sqref="E51"/>
    </sheetView>
  </sheetViews>
  <sheetFormatPr defaultColWidth="8.9140625" defaultRowHeight="14.5"/>
  <cols>
    <col min="1" max="1" width="15.83203125" customWidth="1"/>
    <col min="2" max="2" width="16.4140625" customWidth="1"/>
    <col min="3" max="3" width="16.83203125" customWidth="1"/>
    <col min="4" max="4" width="12.33203125" customWidth="1"/>
    <col min="5" max="5" width="19" customWidth="1"/>
    <col min="6" max="6" width="18.58203125" customWidth="1"/>
  </cols>
  <sheetData>
    <row r="1" spans="1:6">
      <c r="A1" s="10" t="s">
        <v>0</v>
      </c>
      <c r="B1" s="10" t="s">
        <v>1</v>
      </c>
      <c r="C1" s="10" t="s">
        <v>2</v>
      </c>
      <c r="D1" s="10" t="s">
        <v>3</v>
      </c>
      <c r="E1" s="10" t="s">
        <v>4</v>
      </c>
      <c r="F1" s="10" t="s">
        <v>5</v>
      </c>
    </row>
    <row r="2" spans="1:6">
      <c r="A2" s="11" t="s">
        <v>6</v>
      </c>
      <c r="B2" s="11" t="s">
        <v>7</v>
      </c>
      <c r="C2" s="11" t="s">
        <v>8</v>
      </c>
      <c r="D2" s="11" t="s">
        <v>9</v>
      </c>
      <c r="E2" s="11">
        <v>98</v>
      </c>
      <c r="F2" s="11">
        <v>103.88</v>
      </c>
    </row>
    <row r="3" spans="1:6">
      <c r="A3" s="11" t="s">
        <v>10</v>
      </c>
      <c r="B3" s="11" t="s">
        <v>11</v>
      </c>
      <c r="C3" s="11" t="s">
        <v>8</v>
      </c>
      <c r="D3" s="11" t="s">
        <v>9</v>
      </c>
      <c r="E3" s="11">
        <v>105</v>
      </c>
      <c r="F3" s="11">
        <v>142.80000000000001</v>
      </c>
    </row>
    <row r="4" spans="1:6">
      <c r="A4" s="11" t="s">
        <v>12</v>
      </c>
      <c r="B4" s="11" t="s">
        <v>13</v>
      </c>
      <c r="C4" s="11" t="s">
        <v>8</v>
      </c>
      <c r="D4" s="11" t="s">
        <v>9</v>
      </c>
      <c r="E4" s="11">
        <v>71</v>
      </c>
      <c r="F4" s="11">
        <v>80.94</v>
      </c>
    </row>
    <row r="5" spans="1:6">
      <c r="A5" s="11" t="s">
        <v>14</v>
      </c>
      <c r="B5" s="11" t="s">
        <v>15</v>
      </c>
      <c r="C5" s="11" t="s">
        <v>8</v>
      </c>
      <c r="D5" s="11" t="s">
        <v>9</v>
      </c>
      <c r="E5" s="11">
        <v>44</v>
      </c>
      <c r="F5" s="11">
        <v>48.84</v>
      </c>
    </row>
    <row r="6" spans="1:6">
      <c r="A6" s="11" t="s">
        <v>16</v>
      </c>
      <c r="B6" s="11" t="s">
        <v>17</v>
      </c>
      <c r="C6" s="11" t="s">
        <v>8</v>
      </c>
      <c r="D6" s="11" t="s">
        <v>9</v>
      </c>
      <c r="E6" s="11">
        <v>133</v>
      </c>
      <c r="F6" s="11">
        <v>155.61000000000001</v>
      </c>
    </row>
    <row r="7" spans="1:6">
      <c r="A7" s="11" t="s">
        <v>18</v>
      </c>
      <c r="B7" s="11" t="s">
        <v>19</v>
      </c>
      <c r="C7" s="11" t="s">
        <v>8</v>
      </c>
      <c r="D7" s="11" t="s">
        <v>9</v>
      </c>
      <c r="E7" s="11">
        <v>75</v>
      </c>
      <c r="F7" s="11">
        <v>85.5</v>
      </c>
    </row>
    <row r="8" spans="1:6">
      <c r="A8" s="11" t="s">
        <v>20</v>
      </c>
      <c r="B8" s="11" t="s">
        <v>21</v>
      </c>
      <c r="C8" s="11" t="s">
        <v>8</v>
      </c>
      <c r="D8" s="11" t="s">
        <v>9</v>
      </c>
      <c r="E8" s="11">
        <v>43</v>
      </c>
      <c r="F8" s="11">
        <v>47.73</v>
      </c>
    </row>
    <row r="9" spans="1:6">
      <c r="A9" s="11" t="s">
        <v>22</v>
      </c>
      <c r="B9" s="11" t="s">
        <v>23</v>
      </c>
      <c r="C9" s="11" t="s">
        <v>8</v>
      </c>
      <c r="D9" s="11" t="s">
        <v>9</v>
      </c>
      <c r="E9" s="11">
        <v>83</v>
      </c>
      <c r="F9" s="11">
        <v>94.62</v>
      </c>
    </row>
    <row r="10" spans="1:6">
      <c r="A10" s="11" t="s">
        <v>24</v>
      </c>
      <c r="B10" s="11" t="s">
        <v>25</v>
      </c>
      <c r="C10" s="11" t="s">
        <v>8</v>
      </c>
      <c r="D10" s="11" t="s">
        <v>9</v>
      </c>
      <c r="E10" s="11">
        <v>6</v>
      </c>
      <c r="F10" s="11">
        <v>7.86</v>
      </c>
    </row>
    <row r="11" spans="1:6">
      <c r="A11" s="11" t="s">
        <v>26</v>
      </c>
      <c r="B11" s="11" t="s">
        <v>27</v>
      </c>
      <c r="C11" s="11" t="s">
        <v>28</v>
      </c>
      <c r="D11" s="11" t="s">
        <v>9</v>
      </c>
      <c r="E11" s="11">
        <v>148</v>
      </c>
      <c r="F11" s="11">
        <v>164.28</v>
      </c>
    </row>
    <row r="12" spans="1:6">
      <c r="A12" s="11" t="s">
        <v>29</v>
      </c>
      <c r="B12" s="11" t="s">
        <v>30</v>
      </c>
      <c r="C12" s="11" t="s">
        <v>28</v>
      </c>
      <c r="D12" s="11" t="s">
        <v>9</v>
      </c>
      <c r="E12" s="11">
        <v>44</v>
      </c>
      <c r="F12" s="11">
        <v>48.4</v>
      </c>
    </row>
    <row r="13" spans="1:6">
      <c r="A13" s="11" t="s">
        <v>31</v>
      </c>
      <c r="B13" s="11" t="s">
        <v>32</v>
      </c>
      <c r="C13" s="11" t="s">
        <v>28</v>
      </c>
      <c r="D13" s="11" t="s">
        <v>9</v>
      </c>
      <c r="E13" s="11">
        <v>73</v>
      </c>
      <c r="F13" s="11">
        <v>94.17</v>
      </c>
    </row>
    <row r="14" spans="1:6">
      <c r="A14" s="11" t="s">
        <v>33</v>
      </c>
      <c r="B14" s="11" t="s">
        <v>34</v>
      </c>
      <c r="C14" s="11" t="s">
        <v>28</v>
      </c>
      <c r="D14" s="11" t="s">
        <v>9</v>
      </c>
      <c r="E14" s="11">
        <v>112</v>
      </c>
      <c r="F14" s="11">
        <v>122.08</v>
      </c>
    </row>
    <row r="15" spans="1:6">
      <c r="A15" s="11" t="s">
        <v>35</v>
      </c>
      <c r="B15" s="11" t="s">
        <v>36</v>
      </c>
      <c r="C15" s="11" t="s">
        <v>28</v>
      </c>
      <c r="D15" s="11" t="s">
        <v>9</v>
      </c>
      <c r="E15" s="11">
        <v>112</v>
      </c>
      <c r="F15" s="11">
        <v>146.72</v>
      </c>
    </row>
    <row r="16" spans="1:6">
      <c r="A16" s="11" t="s">
        <v>37</v>
      </c>
      <c r="B16" s="11" t="s">
        <v>38</v>
      </c>
      <c r="C16" s="11" t="s">
        <v>28</v>
      </c>
      <c r="D16" s="11" t="s">
        <v>9</v>
      </c>
      <c r="E16" s="11">
        <v>12</v>
      </c>
      <c r="F16" s="11">
        <v>15.72</v>
      </c>
    </row>
    <row r="17" spans="1:6">
      <c r="A17" s="11" t="s">
        <v>39</v>
      </c>
      <c r="B17" s="11" t="s">
        <v>40</v>
      </c>
      <c r="C17" s="11" t="s">
        <v>28</v>
      </c>
      <c r="D17" s="11" t="s">
        <v>9</v>
      </c>
      <c r="E17" s="11">
        <v>13</v>
      </c>
      <c r="F17" s="11">
        <v>16.64</v>
      </c>
    </row>
    <row r="18" spans="1:6">
      <c r="A18" s="11" t="s">
        <v>41</v>
      </c>
      <c r="B18" s="11" t="s">
        <v>42</v>
      </c>
      <c r="C18" s="11" t="s">
        <v>28</v>
      </c>
      <c r="D18" s="11" t="s">
        <v>9</v>
      </c>
      <c r="E18" s="11">
        <v>134</v>
      </c>
      <c r="F18" s="11">
        <v>156.78</v>
      </c>
    </row>
    <row r="19" spans="1:6">
      <c r="A19" s="11" t="s">
        <v>43</v>
      </c>
      <c r="B19" s="11" t="s">
        <v>44</v>
      </c>
      <c r="C19" s="11" t="s">
        <v>28</v>
      </c>
      <c r="D19" s="11" t="s">
        <v>9</v>
      </c>
      <c r="E19" s="11">
        <v>37</v>
      </c>
      <c r="F19" s="11">
        <v>49.21</v>
      </c>
    </row>
    <row r="20" spans="1:6">
      <c r="A20" s="11" t="s">
        <v>45</v>
      </c>
      <c r="B20" s="11" t="s">
        <v>46</v>
      </c>
      <c r="C20" s="11" t="s">
        <v>28</v>
      </c>
      <c r="D20" s="11" t="s">
        <v>9</v>
      </c>
      <c r="E20" s="11">
        <v>150</v>
      </c>
      <c r="F20" s="11">
        <v>210</v>
      </c>
    </row>
    <row r="21" spans="1:6">
      <c r="A21" s="11" t="s">
        <v>47</v>
      </c>
      <c r="B21" s="11" t="s">
        <v>48</v>
      </c>
      <c r="C21" s="11" t="s">
        <v>49</v>
      </c>
      <c r="D21" s="11" t="s">
        <v>9</v>
      </c>
      <c r="E21" s="11">
        <v>61</v>
      </c>
      <c r="F21" s="11">
        <v>76.25</v>
      </c>
    </row>
    <row r="22" spans="1:6">
      <c r="A22" s="11" t="s">
        <v>50</v>
      </c>
      <c r="B22" s="11" t="s">
        <v>51</v>
      </c>
      <c r="C22" s="11" t="s">
        <v>49</v>
      </c>
      <c r="D22" s="11" t="s">
        <v>9</v>
      </c>
      <c r="E22" s="11">
        <v>126</v>
      </c>
      <c r="F22" s="11">
        <v>162.54</v>
      </c>
    </row>
    <row r="23" spans="1:6">
      <c r="A23" s="11" t="s">
        <v>52</v>
      </c>
      <c r="B23" s="11" t="s">
        <v>53</v>
      </c>
      <c r="C23" s="11" t="s">
        <v>49</v>
      </c>
      <c r="D23" s="11" t="s">
        <v>9</v>
      </c>
      <c r="E23" s="11">
        <v>121</v>
      </c>
      <c r="F23" s="11">
        <v>141.57</v>
      </c>
    </row>
    <row r="24" spans="1:6">
      <c r="A24" s="11" t="s">
        <v>54</v>
      </c>
      <c r="B24" s="11" t="s">
        <v>55</v>
      </c>
      <c r="C24" s="11" t="s">
        <v>49</v>
      </c>
      <c r="D24" s="11" t="s">
        <v>9</v>
      </c>
      <c r="E24" s="11">
        <v>141</v>
      </c>
      <c r="F24" s="11">
        <v>149.46</v>
      </c>
    </row>
    <row r="25" spans="1:6">
      <c r="A25" s="11" t="s">
        <v>56</v>
      </c>
      <c r="B25" s="11" t="s">
        <v>57</v>
      </c>
      <c r="C25" s="11" t="s">
        <v>49</v>
      </c>
      <c r="D25" s="11" t="s">
        <v>9</v>
      </c>
      <c r="E25" s="11">
        <v>144</v>
      </c>
      <c r="F25" s="11">
        <v>156.96</v>
      </c>
    </row>
    <row r="26" spans="1:6">
      <c r="A26" s="11" t="s">
        <v>58</v>
      </c>
      <c r="B26" s="11" t="s">
        <v>59</v>
      </c>
      <c r="C26" s="11" t="s">
        <v>60</v>
      </c>
      <c r="D26" s="11" t="s">
        <v>9</v>
      </c>
      <c r="E26" s="11">
        <v>7</v>
      </c>
      <c r="F26" s="11">
        <v>8.33</v>
      </c>
    </row>
    <row r="27" spans="1:6">
      <c r="A27" s="11" t="s">
        <v>61</v>
      </c>
      <c r="B27" s="11" t="s">
        <v>62</v>
      </c>
      <c r="C27" s="11" t="s">
        <v>60</v>
      </c>
      <c r="D27" s="11" t="s">
        <v>9</v>
      </c>
      <c r="E27" s="11">
        <v>18</v>
      </c>
      <c r="F27" s="11">
        <v>24.66</v>
      </c>
    </row>
    <row r="28" spans="1:6">
      <c r="A28" s="11" t="s">
        <v>63</v>
      </c>
      <c r="B28" s="11" t="s">
        <v>64</v>
      </c>
      <c r="C28" s="11" t="s">
        <v>60</v>
      </c>
      <c r="D28" s="11" t="s">
        <v>9</v>
      </c>
      <c r="E28" s="11">
        <v>48</v>
      </c>
      <c r="F28" s="11">
        <v>57.12</v>
      </c>
    </row>
    <row r="29" spans="1:6">
      <c r="A29" s="11" t="s">
        <v>65</v>
      </c>
      <c r="B29" s="11" t="s">
        <v>66</v>
      </c>
      <c r="C29" s="11" t="s">
        <v>60</v>
      </c>
      <c r="D29" s="11" t="s">
        <v>9</v>
      </c>
      <c r="E29" s="11">
        <v>37</v>
      </c>
      <c r="F29" s="11">
        <v>41.81</v>
      </c>
    </row>
    <row r="30" spans="1:6">
      <c r="A30" s="11" t="s">
        <v>67</v>
      </c>
      <c r="B30" s="11" t="s">
        <v>68</v>
      </c>
      <c r="C30" s="11" t="s">
        <v>60</v>
      </c>
      <c r="D30" s="11" t="s">
        <v>9</v>
      </c>
      <c r="E30" s="11">
        <v>47</v>
      </c>
      <c r="F30" s="11">
        <v>53.11</v>
      </c>
    </row>
    <row r="31" spans="1:6">
      <c r="A31" s="11" t="s">
        <v>69</v>
      </c>
      <c r="B31" s="11" t="s">
        <v>70</v>
      </c>
      <c r="C31" s="11" t="s">
        <v>60</v>
      </c>
      <c r="D31" s="11" t="s">
        <v>9</v>
      </c>
      <c r="E31" s="11">
        <v>148</v>
      </c>
      <c r="F31" s="11">
        <v>201.28</v>
      </c>
    </row>
    <row r="32" spans="1:6">
      <c r="A32" s="11" t="s">
        <v>71</v>
      </c>
      <c r="B32" s="11" t="s">
        <v>72</v>
      </c>
      <c r="C32" s="11" t="s">
        <v>60</v>
      </c>
      <c r="D32" s="11" t="s">
        <v>9</v>
      </c>
      <c r="E32" s="11">
        <v>93</v>
      </c>
      <c r="F32" s="11">
        <v>104.16</v>
      </c>
    </row>
    <row r="33" spans="1:6">
      <c r="A33" s="11" t="s">
        <v>73</v>
      </c>
      <c r="B33" s="11" t="s">
        <v>74</v>
      </c>
      <c r="C33" s="11" t="s">
        <v>60</v>
      </c>
      <c r="D33" s="11" t="s">
        <v>9</v>
      </c>
      <c r="E33" s="11">
        <v>89</v>
      </c>
      <c r="F33" s="11">
        <v>117.48</v>
      </c>
    </row>
    <row r="34" spans="1:6">
      <c r="A34" s="11" t="s">
        <v>75</v>
      </c>
      <c r="B34" s="11" t="s">
        <v>76</v>
      </c>
      <c r="C34" s="11" t="s">
        <v>60</v>
      </c>
      <c r="D34" s="11" t="s">
        <v>9</v>
      </c>
      <c r="E34" s="11">
        <v>95</v>
      </c>
      <c r="F34" s="11">
        <v>119.7</v>
      </c>
    </row>
    <row r="35" spans="1:6">
      <c r="A35" s="11" t="s">
        <v>77</v>
      </c>
      <c r="B35" s="11" t="s">
        <v>78</v>
      </c>
      <c r="C35" s="11" t="s">
        <v>60</v>
      </c>
      <c r="D35" s="11" t="s">
        <v>9</v>
      </c>
      <c r="E35" s="11">
        <v>55</v>
      </c>
      <c r="F35" s="11">
        <v>58.3</v>
      </c>
    </row>
    <row r="36" spans="1:6">
      <c r="A36" s="11" t="s">
        <v>79</v>
      </c>
      <c r="B36" s="11" t="s">
        <v>80</v>
      </c>
      <c r="C36" s="11" t="s">
        <v>60</v>
      </c>
      <c r="D36" s="11" t="s">
        <v>9</v>
      </c>
      <c r="E36" s="11">
        <v>5</v>
      </c>
      <c r="F36" s="11">
        <v>6.7</v>
      </c>
    </row>
    <row r="37" spans="1:6">
      <c r="A37" s="11" t="s">
        <v>81</v>
      </c>
      <c r="B37" s="11" t="s">
        <v>82</v>
      </c>
      <c r="C37" s="11" t="s">
        <v>60</v>
      </c>
      <c r="D37" s="11" t="s">
        <v>9</v>
      </c>
      <c r="E37" s="11">
        <v>90</v>
      </c>
      <c r="F37" s="11">
        <v>96.3</v>
      </c>
    </row>
    <row r="38" spans="1:6">
      <c r="A38" s="11" t="s">
        <v>83</v>
      </c>
      <c r="B38" s="11" t="s">
        <v>84</v>
      </c>
      <c r="C38" s="11" t="s">
        <v>60</v>
      </c>
      <c r="D38" s="11" t="s">
        <v>9</v>
      </c>
      <c r="E38" s="11">
        <v>67</v>
      </c>
      <c r="F38" s="11">
        <v>85.76</v>
      </c>
    </row>
    <row r="39" spans="1:6">
      <c r="A39" s="11" t="s">
        <v>85</v>
      </c>
      <c r="B39" s="11" t="s">
        <v>86</v>
      </c>
      <c r="C39" s="11" t="s">
        <v>60</v>
      </c>
      <c r="D39" s="11" t="s">
        <v>9</v>
      </c>
      <c r="E39" s="11">
        <v>72</v>
      </c>
      <c r="F39" s="11">
        <v>79.92</v>
      </c>
    </row>
    <row r="40" spans="1:6">
      <c r="A40" s="11" t="s">
        <v>87</v>
      </c>
      <c r="B40" s="11" t="s">
        <v>88</v>
      </c>
      <c r="C40" s="11" t="s">
        <v>60</v>
      </c>
      <c r="D40" s="11" t="s">
        <v>9</v>
      </c>
      <c r="E40" s="11">
        <v>37</v>
      </c>
      <c r="F40" s="11">
        <v>42.55</v>
      </c>
    </row>
    <row r="41" spans="1:6">
      <c r="A41" s="11" t="s">
        <v>89</v>
      </c>
      <c r="B41" s="11" t="s">
        <v>90</v>
      </c>
      <c r="C41" s="11" t="s">
        <v>60</v>
      </c>
      <c r="D41" s="11" t="s">
        <v>9</v>
      </c>
      <c r="E41" s="11">
        <v>90</v>
      </c>
      <c r="F41" s="11">
        <v>115.2</v>
      </c>
    </row>
    <row r="42" spans="1:6">
      <c r="A42" s="11" t="s">
        <v>91</v>
      </c>
      <c r="B42" s="11" t="s">
        <v>92</v>
      </c>
      <c r="C42" s="11" t="s">
        <v>60</v>
      </c>
      <c r="D42" s="11" t="s">
        <v>9</v>
      </c>
      <c r="E42" s="11">
        <v>138</v>
      </c>
      <c r="F42" s="11">
        <v>173.88</v>
      </c>
    </row>
    <row r="43" spans="1:6">
      <c r="A43" s="11" t="s">
        <v>93</v>
      </c>
      <c r="B43" s="11" t="s">
        <v>94</v>
      </c>
      <c r="C43" s="11" t="s">
        <v>60</v>
      </c>
      <c r="D43" s="11" t="s">
        <v>9</v>
      </c>
      <c r="E43" s="11">
        <v>120</v>
      </c>
      <c r="F43" s="11">
        <v>162</v>
      </c>
    </row>
    <row r="44" spans="1:6">
      <c r="A44" s="11" t="s">
        <v>95</v>
      </c>
      <c r="B44" s="11" t="s">
        <v>96</v>
      </c>
      <c r="C44" s="11" t="s">
        <v>60</v>
      </c>
      <c r="D44" s="11" t="s">
        <v>9</v>
      </c>
      <c r="E44" s="11">
        <v>67</v>
      </c>
      <c r="F44" s="11">
        <v>83.08</v>
      </c>
    </row>
    <row r="45" spans="1:6">
      <c r="A45" s="11" t="s">
        <v>97</v>
      </c>
      <c r="B45" s="11" t="s">
        <v>98</v>
      </c>
      <c r="C45" s="11" t="s">
        <v>60</v>
      </c>
      <c r="D45" s="11" t="s">
        <v>9</v>
      </c>
      <c r="E45" s="11">
        <v>76</v>
      </c>
      <c r="F45" s="11">
        <v>82.08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P527"/>
  <sheetViews>
    <sheetView topLeftCell="A25" workbookViewId="0">
      <selection sqref="A1:P1"/>
    </sheetView>
  </sheetViews>
  <sheetFormatPr defaultColWidth="8.9140625" defaultRowHeight="13.5"/>
  <cols>
    <col min="1" max="1" width="16.5" customWidth="1"/>
    <col min="2" max="2" width="15.83203125" customWidth="1"/>
    <col min="3" max="3" width="14.1640625" customWidth="1"/>
    <col min="4" max="4" width="14" customWidth="1"/>
    <col min="5" max="5" width="19.75" customWidth="1"/>
    <col min="6" max="6" width="16.1640625" customWidth="1"/>
    <col min="7" max="7" width="13.5" customWidth="1"/>
    <col min="8" max="8" width="14.33203125" customWidth="1"/>
    <col min="9" max="9" width="9.75" customWidth="1"/>
    <col min="10" max="10" width="16.9140625" customWidth="1"/>
    <col min="11" max="11" width="17.1640625" customWidth="1"/>
    <col min="12" max="12" width="20.83203125" customWidth="1"/>
    <col min="13" max="13" width="20.58203125" customWidth="1"/>
  </cols>
  <sheetData>
    <row r="1" spans="1:16" ht="14.5">
      <c r="A1" s="5" t="s">
        <v>99</v>
      </c>
      <c r="B1" s="5" t="s">
        <v>0</v>
      </c>
      <c r="C1" s="5" t="s">
        <v>100</v>
      </c>
      <c r="D1" s="5" t="s">
        <v>101</v>
      </c>
      <c r="E1" s="5" t="s">
        <v>102</v>
      </c>
      <c r="F1" s="5" t="s">
        <v>103</v>
      </c>
      <c r="G1" s="5" t="s">
        <v>1</v>
      </c>
      <c r="H1" s="5" t="s">
        <v>2</v>
      </c>
      <c r="I1" s="5" t="s">
        <v>3</v>
      </c>
      <c r="J1" s="5" t="s">
        <v>4</v>
      </c>
      <c r="K1" s="5" t="s">
        <v>5</v>
      </c>
      <c r="L1" s="5" t="s">
        <v>104</v>
      </c>
      <c r="M1" s="5" t="s">
        <v>105</v>
      </c>
      <c r="N1" s="5" t="s">
        <v>106</v>
      </c>
      <c r="O1" s="5" t="s">
        <v>107</v>
      </c>
      <c r="P1" s="5" t="s">
        <v>108</v>
      </c>
    </row>
    <row r="2" spans="1:16" ht="14.5">
      <c r="A2" s="6">
        <v>44197</v>
      </c>
      <c r="B2" s="7" t="s">
        <v>56</v>
      </c>
      <c r="C2" s="8">
        <v>9</v>
      </c>
      <c r="D2" s="8" t="s">
        <v>109</v>
      </c>
      <c r="E2" s="8" t="s">
        <v>110</v>
      </c>
      <c r="F2" s="9">
        <v>0</v>
      </c>
      <c r="G2" t="str">
        <f>VLOOKUP(Table2[[#This Row],[PRODUCT ID]],Table1[],2,0)</f>
        <v>Product24</v>
      </c>
      <c r="H2" t="str">
        <f>VLOOKUP(Table2[[#This Row],[PRODUCT ID]],Table1[],3,0)</f>
        <v>Catagory03</v>
      </c>
      <c r="I2" t="str">
        <f>VLOOKUP(Table2[[#This Row],[PRODUCT ID]],Table1[],4,0)</f>
        <v>Kg</v>
      </c>
      <c r="J2">
        <f>VLOOKUP(Table2[[#This Row],[PRODUCT ID]],Table1[],5,0)</f>
        <v>144</v>
      </c>
      <c r="K2">
        <f>VLOOKUP(Table2[[#This Row],[PRODUCT ID]],Table1[],6,0)</f>
        <v>156.96</v>
      </c>
      <c r="L2">
        <f>Table2[[#This Row],[BUYING PRIZE]]*Table2[[#This Row],[QUANTITY]]</f>
        <v>1296</v>
      </c>
      <c r="M2">
        <f>Table2[[#This Row],[SELLING PRICE]]*Table2[[#This Row],[QUANTITY]]*(1-Table2[[#This Row],[DISCOUNT %]])</f>
        <v>1412.64</v>
      </c>
      <c r="N2">
        <f>DAY(Table2[[#This Row],[Column1]])</f>
        <v>1</v>
      </c>
      <c r="O2" t="str">
        <f>TEXT(Table2[[#This Row],[Column1]],"mmm")</f>
        <v>Jan</v>
      </c>
      <c r="P2">
        <f>YEAR(Table2[[#This Row],[Column1]])</f>
        <v>2021</v>
      </c>
    </row>
    <row r="3" spans="1:16" ht="14.5">
      <c r="A3" s="6">
        <v>44198</v>
      </c>
      <c r="B3" s="7" t="s">
        <v>85</v>
      </c>
      <c r="C3" s="8">
        <v>15</v>
      </c>
      <c r="D3" s="8" t="s">
        <v>110</v>
      </c>
      <c r="E3" s="8" t="s">
        <v>111</v>
      </c>
      <c r="F3" s="9">
        <v>0</v>
      </c>
      <c r="G3" t="str">
        <f>VLOOKUP(Table2[[#This Row],[PRODUCT ID]],Table1[],2,0)</f>
        <v>Product38</v>
      </c>
      <c r="H3" t="str">
        <f>VLOOKUP(Table2[[#This Row],[PRODUCT ID]],Table1[],3,0)</f>
        <v>Catagory04</v>
      </c>
      <c r="I3" t="str">
        <f>VLOOKUP(Table2[[#This Row],[PRODUCT ID]],Table1[],4,0)</f>
        <v>Kg</v>
      </c>
      <c r="J3">
        <f>VLOOKUP(Table2[[#This Row],[PRODUCT ID]],Table1[],5,0)</f>
        <v>72</v>
      </c>
      <c r="K3">
        <f>VLOOKUP(Table2[[#This Row],[PRODUCT ID]],Table1[],6,0)</f>
        <v>79.92</v>
      </c>
      <c r="L3">
        <f>Table2[[#This Row],[BUYING PRIZE]]*Table2[[#This Row],[QUANTITY]]</f>
        <v>1080</v>
      </c>
      <c r="M3">
        <f>Table2[[#This Row],[SELLING PRICE]]*Table2[[#This Row],[QUANTITY]]*(1-Table2[[#This Row],[DISCOUNT %]])</f>
        <v>1198.8</v>
      </c>
      <c r="N3">
        <f>DAY(Table2[[#This Row],[Column1]])</f>
        <v>2</v>
      </c>
      <c r="O3" t="str">
        <f>TEXT(Table2[[#This Row],[Column1]],"mmm")</f>
        <v>Jan</v>
      </c>
      <c r="P3">
        <f>YEAR(Table2[[#This Row],[Column1]])</f>
        <v>2021</v>
      </c>
    </row>
    <row r="4" spans="1:16" ht="14.5">
      <c r="A4" s="6">
        <v>44198</v>
      </c>
      <c r="B4" s="7" t="s">
        <v>33</v>
      </c>
      <c r="C4" s="8">
        <v>6</v>
      </c>
      <c r="D4" s="8" t="s">
        <v>112</v>
      </c>
      <c r="E4" s="8" t="s">
        <v>111</v>
      </c>
      <c r="F4" s="9">
        <v>0</v>
      </c>
      <c r="G4" t="str">
        <f>VLOOKUP(Table2[[#This Row],[PRODUCT ID]],Table1[],2,0)</f>
        <v>Product13</v>
      </c>
      <c r="H4" t="str">
        <f>VLOOKUP(Table2[[#This Row],[PRODUCT ID]],Table1[],3,0)</f>
        <v>Catagory02</v>
      </c>
      <c r="I4" t="str">
        <f>VLOOKUP(Table2[[#This Row],[PRODUCT ID]],Table1[],4,0)</f>
        <v>Kg</v>
      </c>
      <c r="J4">
        <f>VLOOKUP(Table2[[#This Row],[PRODUCT ID]],Table1[],5,0)</f>
        <v>112</v>
      </c>
      <c r="K4">
        <f>VLOOKUP(Table2[[#This Row],[PRODUCT ID]],Table1[],6,0)</f>
        <v>122.08</v>
      </c>
      <c r="L4">
        <f>Table2[[#This Row],[BUYING PRIZE]]*Table2[[#This Row],[QUANTITY]]</f>
        <v>672</v>
      </c>
      <c r="M4">
        <f>Table2[[#This Row],[SELLING PRICE]]*Table2[[#This Row],[QUANTITY]]*(1-Table2[[#This Row],[DISCOUNT %]])</f>
        <v>732.48</v>
      </c>
      <c r="N4">
        <f>DAY(Table2[[#This Row],[Column1]])</f>
        <v>2</v>
      </c>
      <c r="O4" t="str">
        <f>TEXT(Table2[[#This Row],[Column1]],"mmm")</f>
        <v>Jan</v>
      </c>
      <c r="P4">
        <f>YEAR(Table2[[#This Row],[Column1]])</f>
        <v>2021</v>
      </c>
    </row>
    <row r="5" spans="1:16" ht="14.5">
      <c r="A5" s="6">
        <v>44199</v>
      </c>
      <c r="B5" s="7" t="s">
        <v>14</v>
      </c>
      <c r="C5" s="8">
        <v>5</v>
      </c>
      <c r="D5" s="8" t="s">
        <v>112</v>
      </c>
      <c r="E5" s="8" t="s">
        <v>110</v>
      </c>
      <c r="F5" s="9">
        <v>0</v>
      </c>
      <c r="G5" t="str">
        <f>VLOOKUP(Table2[[#This Row],[PRODUCT ID]],Table1[],2,0)</f>
        <v>Product04</v>
      </c>
      <c r="H5" t="str">
        <f>VLOOKUP(Table2[[#This Row],[PRODUCT ID]],Table1[],3,0)</f>
        <v>Catagory01</v>
      </c>
      <c r="I5" t="str">
        <f>VLOOKUP(Table2[[#This Row],[PRODUCT ID]],Table1[],4,0)</f>
        <v>Kg</v>
      </c>
      <c r="J5">
        <f>VLOOKUP(Table2[[#This Row],[PRODUCT ID]],Table1[],5,0)</f>
        <v>44</v>
      </c>
      <c r="K5">
        <f>VLOOKUP(Table2[[#This Row],[PRODUCT ID]],Table1[],6,0)</f>
        <v>48.84</v>
      </c>
      <c r="L5">
        <f>Table2[[#This Row],[BUYING PRIZE]]*Table2[[#This Row],[QUANTITY]]</f>
        <v>220</v>
      </c>
      <c r="M5">
        <f>Table2[[#This Row],[SELLING PRICE]]*Table2[[#This Row],[QUANTITY]]*(1-Table2[[#This Row],[DISCOUNT %]])</f>
        <v>244.20000000000002</v>
      </c>
      <c r="N5">
        <f>DAY(Table2[[#This Row],[Column1]])</f>
        <v>3</v>
      </c>
      <c r="O5" t="str">
        <f>TEXT(Table2[[#This Row],[Column1]],"mmm")</f>
        <v>Jan</v>
      </c>
      <c r="P5">
        <f>YEAR(Table2[[#This Row],[Column1]])</f>
        <v>2021</v>
      </c>
    </row>
    <row r="6" spans="1:16" ht="14.5">
      <c r="A6" s="6">
        <v>44200</v>
      </c>
      <c r="B6" s="7" t="s">
        <v>79</v>
      </c>
      <c r="C6" s="8">
        <v>12</v>
      </c>
      <c r="D6" s="8" t="s">
        <v>110</v>
      </c>
      <c r="E6" s="8" t="s">
        <v>110</v>
      </c>
      <c r="F6" s="9">
        <v>0</v>
      </c>
      <c r="G6" t="str">
        <f>VLOOKUP(Table2[[#This Row],[PRODUCT ID]],Table1[],2,0)</f>
        <v>Product35</v>
      </c>
      <c r="H6" t="str">
        <f>VLOOKUP(Table2[[#This Row],[PRODUCT ID]],Table1[],3,0)</f>
        <v>Catagory04</v>
      </c>
      <c r="I6" t="str">
        <f>VLOOKUP(Table2[[#This Row],[PRODUCT ID]],Table1[],4,0)</f>
        <v>Kg</v>
      </c>
      <c r="J6">
        <f>VLOOKUP(Table2[[#This Row],[PRODUCT ID]],Table1[],5,0)</f>
        <v>5</v>
      </c>
      <c r="K6">
        <f>VLOOKUP(Table2[[#This Row],[PRODUCT ID]],Table1[],6,0)</f>
        <v>6.7</v>
      </c>
      <c r="L6">
        <f>Table2[[#This Row],[BUYING PRIZE]]*Table2[[#This Row],[QUANTITY]]</f>
        <v>60</v>
      </c>
      <c r="M6">
        <f>Table2[[#This Row],[SELLING PRICE]]*Table2[[#This Row],[QUANTITY]]*(1-Table2[[#This Row],[DISCOUNT %]])</f>
        <v>80.400000000000006</v>
      </c>
      <c r="N6">
        <f>DAY(Table2[[#This Row],[Column1]])</f>
        <v>4</v>
      </c>
      <c r="O6" t="str">
        <f>TEXT(Table2[[#This Row],[Column1]],"mmm")</f>
        <v>Jan</v>
      </c>
      <c r="P6">
        <f>YEAR(Table2[[#This Row],[Column1]])</f>
        <v>2021</v>
      </c>
    </row>
    <row r="7" spans="1:16" ht="14.5">
      <c r="A7" s="6">
        <v>44205</v>
      </c>
      <c r="B7" s="7" t="s">
        <v>71</v>
      </c>
      <c r="C7" s="8">
        <v>1</v>
      </c>
      <c r="D7" s="8" t="s">
        <v>112</v>
      </c>
      <c r="E7" s="8" t="s">
        <v>111</v>
      </c>
      <c r="F7" s="9">
        <v>0</v>
      </c>
      <c r="G7" t="str">
        <f>VLOOKUP(Table2[[#This Row],[PRODUCT ID]],Table1[],2,0)</f>
        <v>Product31</v>
      </c>
      <c r="H7" t="str">
        <f>VLOOKUP(Table2[[#This Row],[PRODUCT ID]],Table1[],3,0)</f>
        <v>Catagory04</v>
      </c>
      <c r="I7" t="str">
        <f>VLOOKUP(Table2[[#This Row],[PRODUCT ID]],Table1[],4,0)</f>
        <v>Kg</v>
      </c>
      <c r="J7">
        <f>VLOOKUP(Table2[[#This Row],[PRODUCT ID]],Table1[],5,0)</f>
        <v>93</v>
      </c>
      <c r="K7">
        <f>VLOOKUP(Table2[[#This Row],[PRODUCT ID]],Table1[],6,0)</f>
        <v>104.16</v>
      </c>
      <c r="L7">
        <f>Table2[[#This Row],[BUYING PRIZE]]*Table2[[#This Row],[QUANTITY]]</f>
        <v>93</v>
      </c>
      <c r="M7">
        <f>Table2[[#This Row],[SELLING PRICE]]*Table2[[#This Row],[QUANTITY]]*(1-Table2[[#This Row],[DISCOUNT %]])</f>
        <v>104.16</v>
      </c>
      <c r="N7">
        <f>DAY(Table2[[#This Row],[Column1]])</f>
        <v>9</v>
      </c>
      <c r="O7" t="str">
        <f>TEXT(Table2[[#This Row],[Column1]],"mmm")</f>
        <v>Jan</v>
      </c>
      <c r="P7">
        <f>YEAR(Table2[[#This Row],[Column1]])</f>
        <v>2021</v>
      </c>
    </row>
    <row r="8" spans="1:16" ht="14.5">
      <c r="A8" s="6">
        <v>44205</v>
      </c>
      <c r="B8" s="7" t="s">
        <v>12</v>
      </c>
      <c r="C8" s="8">
        <v>8</v>
      </c>
      <c r="D8" s="8" t="s">
        <v>112</v>
      </c>
      <c r="E8" s="8" t="s">
        <v>111</v>
      </c>
      <c r="F8" s="9">
        <v>0</v>
      </c>
      <c r="G8" t="str">
        <f>VLOOKUP(Table2[[#This Row],[PRODUCT ID]],Table1[],2,0)</f>
        <v>Product03</v>
      </c>
      <c r="H8" t="str">
        <f>VLOOKUP(Table2[[#This Row],[PRODUCT ID]],Table1[],3,0)</f>
        <v>Catagory01</v>
      </c>
      <c r="I8" t="str">
        <f>VLOOKUP(Table2[[#This Row],[PRODUCT ID]],Table1[],4,0)</f>
        <v>Kg</v>
      </c>
      <c r="J8">
        <f>VLOOKUP(Table2[[#This Row],[PRODUCT ID]],Table1[],5,0)</f>
        <v>71</v>
      </c>
      <c r="K8">
        <f>VLOOKUP(Table2[[#This Row],[PRODUCT ID]],Table1[],6,0)</f>
        <v>80.94</v>
      </c>
      <c r="L8">
        <f>Table2[[#This Row],[BUYING PRIZE]]*Table2[[#This Row],[QUANTITY]]</f>
        <v>568</v>
      </c>
      <c r="M8">
        <f>Table2[[#This Row],[SELLING PRICE]]*Table2[[#This Row],[QUANTITY]]*(1-Table2[[#This Row],[DISCOUNT %]])</f>
        <v>647.52</v>
      </c>
      <c r="N8">
        <f>DAY(Table2[[#This Row],[Column1]])</f>
        <v>9</v>
      </c>
      <c r="O8" t="str">
        <f>TEXT(Table2[[#This Row],[Column1]],"mmm")</f>
        <v>Jan</v>
      </c>
      <c r="P8">
        <f>YEAR(Table2[[#This Row],[Column1]])</f>
        <v>2021</v>
      </c>
    </row>
    <row r="9" spans="1:16" ht="14.5">
      <c r="A9" s="6">
        <v>44205</v>
      </c>
      <c r="B9" s="7" t="s">
        <v>58</v>
      </c>
      <c r="C9" s="8">
        <v>4</v>
      </c>
      <c r="D9" s="8" t="s">
        <v>112</v>
      </c>
      <c r="E9" s="8" t="s">
        <v>110</v>
      </c>
      <c r="F9" s="9">
        <v>0</v>
      </c>
      <c r="G9" t="str">
        <f>VLOOKUP(Table2[[#This Row],[PRODUCT ID]],Table1[],2,0)</f>
        <v>Product25</v>
      </c>
      <c r="H9" t="str">
        <f>VLOOKUP(Table2[[#This Row],[PRODUCT ID]],Table1[],3,0)</f>
        <v>Catagory04</v>
      </c>
      <c r="I9" t="str">
        <f>VLOOKUP(Table2[[#This Row],[PRODUCT ID]],Table1[],4,0)</f>
        <v>Kg</v>
      </c>
      <c r="J9">
        <f>VLOOKUP(Table2[[#This Row],[PRODUCT ID]],Table1[],5,0)</f>
        <v>7</v>
      </c>
      <c r="K9">
        <f>VLOOKUP(Table2[[#This Row],[PRODUCT ID]],Table1[],6,0)</f>
        <v>8.33</v>
      </c>
      <c r="L9">
        <f>Table2[[#This Row],[BUYING PRIZE]]*Table2[[#This Row],[QUANTITY]]</f>
        <v>28</v>
      </c>
      <c r="M9">
        <f>Table2[[#This Row],[SELLING PRICE]]*Table2[[#This Row],[QUANTITY]]*(1-Table2[[#This Row],[DISCOUNT %]])</f>
        <v>33.32</v>
      </c>
      <c r="N9">
        <f>DAY(Table2[[#This Row],[Column1]])</f>
        <v>9</v>
      </c>
      <c r="O9" t="str">
        <f>TEXT(Table2[[#This Row],[Column1]],"mmm")</f>
        <v>Jan</v>
      </c>
      <c r="P9">
        <f>YEAR(Table2[[#This Row],[Column1]])</f>
        <v>2021</v>
      </c>
    </row>
    <row r="10" spans="1:16" ht="14.5">
      <c r="A10" s="6">
        <v>44207</v>
      </c>
      <c r="B10" s="7" t="s">
        <v>83</v>
      </c>
      <c r="C10" s="8">
        <v>3</v>
      </c>
      <c r="D10" s="8" t="s">
        <v>112</v>
      </c>
      <c r="E10" s="8" t="s">
        <v>111</v>
      </c>
      <c r="F10" s="9">
        <v>0</v>
      </c>
      <c r="G10" t="str">
        <f>VLOOKUP(Table2[[#This Row],[PRODUCT ID]],Table1[],2,0)</f>
        <v>Product37</v>
      </c>
      <c r="H10" t="str">
        <f>VLOOKUP(Table2[[#This Row],[PRODUCT ID]],Table1[],3,0)</f>
        <v>Catagory04</v>
      </c>
      <c r="I10" t="str">
        <f>VLOOKUP(Table2[[#This Row],[PRODUCT ID]],Table1[],4,0)</f>
        <v>Kg</v>
      </c>
      <c r="J10">
        <f>VLOOKUP(Table2[[#This Row],[PRODUCT ID]],Table1[],5,0)</f>
        <v>67</v>
      </c>
      <c r="K10">
        <f>VLOOKUP(Table2[[#This Row],[PRODUCT ID]],Table1[],6,0)</f>
        <v>85.76</v>
      </c>
      <c r="L10">
        <f>Table2[[#This Row],[BUYING PRIZE]]*Table2[[#This Row],[QUANTITY]]</f>
        <v>201</v>
      </c>
      <c r="M10">
        <f>Table2[[#This Row],[SELLING PRICE]]*Table2[[#This Row],[QUANTITY]]*(1-Table2[[#This Row],[DISCOUNT %]])</f>
        <v>257.28000000000003</v>
      </c>
      <c r="N10">
        <f>DAY(Table2[[#This Row],[Column1]])</f>
        <v>11</v>
      </c>
      <c r="O10" t="str">
        <f>TEXT(Table2[[#This Row],[Column1]],"mmm")</f>
        <v>Jan</v>
      </c>
      <c r="P10">
        <f>YEAR(Table2[[#This Row],[Column1]])</f>
        <v>2021</v>
      </c>
    </row>
    <row r="11" spans="1:16" ht="14.5">
      <c r="A11" s="6">
        <v>44207</v>
      </c>
      <c r="B11" s="7" t="s">
        <v>35</v>
      </c>
      <c r="C11" s="8">
        <v>4</v>
      </c>
      <c r="D11" s="8" t="s">
        <v>109</v>
      </c>
      <c r="E11" s="8" t="s">
        <v>110</v>
      </c>
      <c r="F11" s="9">
        <v>0</v>
      </c>
      <c r="G11" t="str">
        <f>VLOOKUP(Table2[[#This Row],[PRODUCT ID]],Table1[],2,0)</f>
        <v>Product14</v>
      </c>
      <c r="H11" t="str">
        <f>VLOOKUP(Table2[[#This Row],[PRODUCT ID]],Table1[],3,0)</f>
        <v>Catagory02</v>
      </c>
      <c r="I11" t="str">
        <f>VLOOKUP(Table2[[#This Row],[PRODUCT ID]],Table1[],4,0)</f>
        <v>Kg</v>
      </c>
      <c r="J11">
        <f>VLOOKUP(Table2[[#This Row],[PRODUCT ID]],Table1[],5,0)</f>
        <v>112</v>
      </c>
      <c r="K11">
        <f>VLOOKUP(Table2[[#This Row],[PRODUCT ID]],Table1[],6,0)</f>
        <v>146.72</v>
      </c>
      <c r="L11">
        <f>Table2[[#This Row],[BUYING PRIZE]]*Table2[[#This Row],[QUANTITY]]</f>
        <v>448</v>
      </c>
      <c r="M11">
        <f>Table2[[#This Row],[SELLING PRICE]]*Table2[[#This Row],[QUANTITY]]*(1-Table2[[#This Row],[DISCOUNT %]])</f>
        <v>586.88</v>
      </c>
      <c r="N11">
        <f>DAY(Table2[[#This Row],[Column1]])</f>
        <v>11</v>
      </c>
      <c r="O11" t="str">
        <f>TEXT(Table2[[#This Row],[Column1]],"mmm")</f>
        <v>Jan</v>
      </c>
      <c r="P11">
        <f>YEAR(Table2[[#This Row],[Column1]])</f>
        <v>2021</v>
      </c>
    </row>
    <row r="12" spans="1:16" ht="14.5">
      <c r="A12" s="6">
        <v>44207</v>
      </c>
      <c r="B12" s="7" t="s">
        <v>93</v>
      </c>
      <c r="C12" s="8">
        <v>4</v>
      </c>
      <c r="D12" s="8" t="s">
        <v>112</v>
      </c>
      <c r="E12" s="8" t="s">
        <v>110</v>
      </c>
      <c r="F12" s="9">
        <v>0</v>
      </c>
      <c r="G12" t="str">
        <f>VLOOKUP(Table2[[#This Row],[PRODUCT ID]],Table1[],2,0)</f>
        <v>Product42</v>
      </c>
      <c r="H12" t="str">
        <f>VLOOKUP(Table2[[#This Row],[PRODUCT ID]],Table1[],3,0)</f>
        <v>Catagory04</v>
      </c>
      <c r="I12" t="str">
        <f>VLOOKUP(Table2[[#This Row],[PRODUCT ID]],Table1[],4,0)</f>
        <v>Kg</v>
      </c>
      <c r="J12">
        <f>VLOOKUP(Table2[[#This Row],[PRODUCT ID]],Table1[],5,0)</f>
        <v>120</v>
      </c>
      <c r="K12">
        <f>VLOOKUP(Table2[[#This Row],[PRODUCT ID]],Table1[],6,0)</f>
        <v>162</v>
      </c>
      <c r="L12">
        <f>Table2[[#This Row],[BUYING PRIZE]]*Table2[[#This Row],[QUANTITY]]</f>
        <v>480</v>
      </c>
      <c r="M12">
        <f>Table2[[#This Row],[SELLING PRICE]]*Table2[[#This Row],[QUANTITY]]*(1-Table2[[#This Row],[DISCOUNT %]])</f>
        <v>648</v>
      </c>
      <c r="N12">
        <f>DAY(Table2[[#This Row],[Column1]])</f>
        <v>11</v>
      </c>
      <c r="O12" t="str">
        <f>TEXT(Table2[[#This Row],[Column1]],"mmm")</f>
        <v>Jan</v>
      </c>
      <c r="P12">
        <f>YEAR(Table2[[#This Row],[Column1]])</f>
        <v>2021</v>
      </c>
    </row>
    <row r="13" spans="1:16" ht="14.5">
      <c r="A13" s="6">
        <v>44208</v>
      </c>
      <c r="B13" s="7" t="s">
        <v>93</v>
      </c>
      <c r="C13" s="8">
        <v>10</v>
      </c>
      <c r="D13" s="8" t="s">
        <v>110</v>
      </c>
      <c r="E13" s="8" t="s">
        <v>111</v>
      </c>
      <c r="F13" s="9">
        <v>0</v>
      </c>
      <c r="G13" t="str">
        <f>VLOOKUP(Table2[[#This Row],[PRODUCT ID]],Table1[],2,0)</f>
        <v>Product42</v>
      </c>
      <c r="H13" t="str">
        <f>VLOOKUP(Table2[[#This Row],[PRODUCT ID]],Table1[],3,0)</f>
        <v>Catagory04</v>
      </c>
      <c r="I13" t="str">
        <f>VLOOKUP(Table2[[#This Row],[PRODUCT ID]],Table1[],4,0)</f>
        <v>Kg</v>
      </c>
      <c r="J13">
        <f>VLOOKUP(Table2[[#This Row],[PRODUCT ID]],Table1[],5,0)</f>
        <v>120</v>
      </c>
      <c r="K13">
        <f>VLOOKUP(Table2[[#This Row],[PRODUCT ID]],Table1[],6,0)</f>
        <v>162</v>
      </c>
      <c r="L13">
        <f>Table2[[#This Row],[BUYING PRIZE]]*Table2[[#This Row],[QUANTITY]]</f>
        <v>1200</v>
      </c>
      <c r="M13">
        <f>Table2[[#This Row],[SELLING PRICE]]*Table2[[#This Row],[QUANTITY]]*(1-Table2[[#This Row],[DISCOUNT %]])</f>
        <v>1620</v>
      </c>
      <c r="N13">
        <f>DAY(Table2[[#This Row],[Column1]])</f>
        <v>12</v>
      </c>
      <c r="O13" t="str">
        <f>TEXT(Table2[[#This Row],[Column1]],"mmm")</f>
        <v>Jan</v>
      </c>
      <c r="P13">
        <f>YEAR(Table2[[#This Row],[Column1]])</f>
        <v>2021</v>
      </c>
    </row>
    <row r="14" spans="1:16" ht="14.5">
      <c r="A14" s="6">
        <v>44214</v>
      </c>
      <c r="B14" s="7" t="s">
        <v>97</v>
      </c>
      <c r="C14" s="8">
        <v>13</v>
      </c>
      <c r="D14" s="8" t="s">
        <v>112</v>
      </c>
      <c r="E14" s="8" t="s">
        <v>110</v>
      </c>
      <c r="F14" s="9">
        <v>0</v>
      </c>
      <c r="G14" t="str">
        <f>VLOOKUP(Table2[[#This Row],[PRODUCT ID]],Table1[],2,0)</f>
        <v>Product44</v>
      </c>
      <c r="H14" t="str">
        <f>VLOOKUP(Table2[[#This Row],[PRODUCT ID]],Table1[],3,0)</f>
        <v>Catagory04</v>
      </c>
      <c r="I14" t="str">
        <f>VLOOKUP(Table2[[#This Row],[PRODUCT ID]],Table1[],4,0)</f>
        <v>Kg</v>
      </c>
      <c r="J14">
        <f>VLOOKUP(Table2[[#This Row],[PRODUCT ID]],Table1[],5,0)</f>
        <v>76</v>
      </c>
      <c r="K14">
        <f>VLOOKUP(Table2[[#This Row],[PRODUCT ID]],Table1[],6,0)</f>
        <v>82.08</v>
      </c>
      <c r="L14">
        <f>Table2[[#This Row],[BUYING PRIZE]]*Table2[[#This Row],[QUANTITY]]</f>
        <v>988</v>
      </c>
      <c r="M14">
        <f>Table2[[#This Row],[SELLING PRICE]]*Table2[[#This Row],[QUANTITY]]*(1-Table2[[#This Row],[DISCOUNT %]])</f>
        <v>1067.04</v>
      </c>
      <c r="N14">
        <f>DAY(Table2[[#This Row],[Column1]])</f>
        <v>18</v>
      </c>
      <c r="O14" t="str">
        <f>TEXT(Table2[[#This Row],[Column1]],"mmm")</f>
        <v>Jan</v>
      </c>
      <c r="P14">
        <f>YEAR(Table2[[#This Row],[Column1]])</f>
        <v>2021</v>
      </c>
    </row>
    <row r="15" spans="1:16" ht="14.5">
      <c r="A15" s="6">
        <v>44214</v>
      </c>
      <c r="B15" s="7" t="s">
        <v>54</v>
      </c>
      <c r="C15" s="8">
        <v>3</v>
      </c>
      <c r="D15" s="8" t="s">
        <v>110</v>
      </c>
      <c r="E15" s="8" t="s">
        <v>111</v>
      </c>
      <c r="F15" s="9">
        <v>0</v>
      </c>
      <c r="G15" t="str">
        <f>VLOOKUP(Table2[[#This Row],[PRODUCT ID]],Table1[],2,0)</f>
        <v>Product23</v>
      </c>
      <c r="H15" t="str">
        <f>VLOOKUP(Table2[[#This Row],[PRODUCT ID]],Table1[],3,0)</f>
        <v>Catagory03</v>
      </c>
      <c r="I15" t="str">
        <f>VLOOKUP(Table2[[#This Row],[PRODUCT ID]],Table1[],4,0)</f>
        <v>Kg</v>
      </c>
      <c r="J15">
        <f>VLOOKUP(Table2[[#This Row],[PRODUCT ID]],Table1[],5,0)</f>
        <v>141</v>
      </c>
      <c r="K15">
        <f>VLOOKUP(Table2[[#This Row],[PRODUCT ID]],Table1[],6,0)</f>
        <v>149.46</v>
      </c>
      <c r="L15">
        <f>Table2[[#This Row],[BUYING PRIZE]]*Table2[[#This Row],[QUANTITY]]</f>
        <v>423</v>
      </c>
      <c r="M15">
        <f>Table2[[#This Row],[SELLING PRICE]]*Table2[[#This Row],[QUANTITY]]*(1-Table2[[#This Row],[DISCOUNT %]])</f>
        <v>448.38</v>
      </c>
      <c r="N15">
        <f>DAY(Table2[[#This Row],[Column1]])</f>
        <v>18</v>
      </c>
      <c r="O15" t="str">
        <f>TEXT(Table2[[#This Row],[Column1]],"mmm")</f>
        <v>Jan</v>
      </c>
      <c r="P15">
        <f>YEAR(Table2[[#This Row],[Column1]])</f>
        <v>2021</v>
      </c>
    </row>
    <row r="16" spans="1:16" ht="14.5">
      <c r="A16" s="6">
        <v>44215</v>
      </c>
      <c r="B16" s="7" t="s">
        <v>79</v>
      </c>
      <c r="C16" s="8">
        <v>6</v>
      </c>
      <c r="D16" s="8" t="s">
        <v>112</v>
      </c>
      <c r="E16" s="8" t="s">
        <v>111</v>
      </c>
      <c r="F16" s="9">
        <v>0</v>
      </c>
      <c r="G16" t="str">
        <f>VLOOKUP(Table2[[#This Row],[PRODUCT ID]],Table1[],2,0)</f>
        <v>Product35</v>
      </c>
      <c r="H16" t="str">
        <f>VLOOKUP(Table2[[#This Row],[PRODUCT ID]],Table1[],3,0)</f>
        <v>Catagory04</v>
      </c>
      <c r="I16" t="str">
        <f>VLOOKUP(Table2[[#This Row],[PRODUCT ID]],Table1[],4,0)</f>
        <v>Kg</v>
      </c>
      <c r="J16">
        <f>VLOOKUP(Table2[[#This Row],[PRODUCT ID]],Table1[],5,0)</f>
        <v>5</v>
      </c>
      <c r="K16">
        <f>VLOOKUP(Table2[[#This Row],[PRODUCT ID]],Table1[],6,0)</f>
        <v>6.7</v>
      </c>
      <c r="L16">
        <f>Table2[[#This Row],[BUYING PRIZE]]*Table2[[#This Row],[QUANTITY]]</f>
        <v>30</v>
      </c>
      <c r="M16">
        <f>Table2[[#This Row],[SELLING PRICE]]*Table2[[#This Row],[QUANTITY]]*(1-Table2[[#This Row],[DISCOUNT %]])</f>
        <v>40.200000000000003</v>
      </c>
      <c r="N16">
        <f>DAY(Table2[[#This Row],[Column1]])</f>
        <v>19</v>
      </c>
      <c r="O16" t="str">
        <f>TEXT(Table2[[#This Row],[Column1]],"mmm")</f>
        <v>Jan</v>
      </c>
      <c r="P16">
        <f>YEAR(Table2[[#This Row],[Column1]])</f>
        <v>2021</v>
      </c>
    </row>
    <row r="17" spans="1:16" ht="14.5">
      <c r="A17" s="6">
        <v>44216</v>
      </c>
      <c r="B17" s="7" t="s">
        <v>77</v>
      </c>
      <c r="C17" s="8">
        <v>4</v>
      </c>
      <c r="D17" s="8" t="s">
        <v>112</v>
      </c>
      <c r="E17" s="8" t="s">
        <v>111</v>
      </c>
      <c r="F17" s="9">
        <v>0</v>
      </c>
      <c r="G17" t="str">
        <f>VLOOKUP(Table2[[#This Row],[PRODUCT ID]],Table1[],2,0)</f>
        <v>Product34</v>
      </c>
      <c r="H17" t="str">
        <f>VLOOKUP(Table2[[#This Row],[PRODUCT ID]],Table1[],3,0)</f>
        <v>Catagory04</v>
      </c>
      <c r="I17" t="str">
        <f>VLOOKUP(Table2[[#This Row],[PRODUCT ID]],Table1[],4,0)</f>
        <v>Kg</v>
      </c>
      <c r="J17">
        <f>VLOOKUP(Table2[[#This Row],[PRODUCT ID]],Table1[],5,0)</f>
        <v>55</v>
      </c>
      <c r="K17">
        <f>VLOOKUP(Table2[[#This Row],[PRODUCT ID]],Table1[],6,0)</f>
        <v>58.3</v>
      </c>
      <c r="L17">
        <f>Table2[[#This Row],[BUYING PRIZE]]*Table2[[#This Row],[QUANTITY]]</f>
        <v>220</v>
      </c>
      <c r="M17">
        <f>Table2[[#This Row],[SELLING PRICE]]*Table2[[#This Row],[QUANTITY]]*(1-Table2[[#This Row],[DISCOUNT %]])</f>
        <v>233.2</v>
      </c>
      <c r="N17">
        <f>DAY(Table2[[#This Row],[Column1]])</f>
        <v>20</v>
      </c>
      <c r="O17" t="str">
        <f>TEXT(Table2[[#This Row],[Column1]],"mmm")</f>
        <v>Jan</v>
      </c>
      <c r="P17">
        <f>YEAR(Table2[[#This Row],[Column1]])</f>
        <v>2021</v>
      </c>
    </row>
    <row r="18" spans="1:16" ht="14.5">
      <c r="A18" s="6">
        <v>44216</v>
      </c>
      <c r="B18" s="7" t="s">
        <v>47</v>
      </c>
      <c r="C18" s="8">
        <v>4</v>
      </c>
      <c r="D18" s="8" t="s">
        <v>112</v>
      </c>
      <c r="E18" s="8" t="s">
        <v>111</v>
      </c>
      <c r="F18" s="9">
        <v>0</v>
      </c>
      <c r="G18" t="str">
        <f>VLOOKUP(Table2[[#This Row],[PRODUCT ID]],Table1[],2,0)</f>
        <v>Product20</v>
      </c>
      <c r="H18" t="str">
        <f>VLOOKUP(Table2[[#This Row],[PRODUCT ID]],Table1[],3,0)</f>
        <v>Catagory03</v>
      </c>
      <c r="I18" t="str">
        <f>VLOOKUP(Table2[[#This Row],[PRODUCT ID]],Table1[],4,0)</f>
        <v>Kg</v>
      </c>
      <c r="J18">
        <f>VLOOKUP(Table2[[#This Row],[PRODUCT ID]],Table1[],5,0)</f>
        <v>61</v>
      </c>
      <c r="K18">
        <f>VLOOKUP(Table2[[#This Row],[PRODUCT ID]],Table1[],6,0)</f>
        <v>76.25</v>
      </c>
      <c r="L18">
        <f>Table2[[#This Row],[BUYING PRIZE]]*Table2[[#This Row],[QUANTITY]]</f>
        <v>244</v>
      </c>
      <c r="M18">
        <f>Table2[[#This Row],[SELLING PRICE]]*Table2[[#This Row],[QUANTITY]]*(1-Table2[[#This Row],[DISCOUNT %]])</f>
        <v>305</v>
      </c>
      <c r="N18">
        <f>DAY(Table2[[#This Row],[Column1]])</f>
        <v>20</v>
      </c>
      <c r="O18" t="str">
        <f>TEXT(Table2[[#This Row],[Column1]],"mmm")</f>
        <v>Jan</v>
      </c>
      <c r="P18">
        <f>YEAR(Table2[[#This Row],[Column1]])</f>
        <v>2021</v>
      </c>
    </row>
    <row r="19" spans="1:16" ht="14.5">
      <c r="A19" s="6">
        <v>44217</v>
      </c>
      <c r="B19" s="7" t="s">
        <v>14</v>
      </c>
      <c r="C19" s="8">
        <v>15</v>
      </c>
      <c r="D19" s="8" t="s">
        <v>109</v>
      </c>
      <c r="E19" s="8" t="s">
        <v>111</v>
      </c>
      <c r="F19" s="9">
        <v>0</v>
      </c>
      <c r="G19" t="str">
        <f>VLOOKUP(Table2[[#This Row],[PRODUCT ID]],Table1[],2,0)</f>
        <v>Product04</v>
      </c>
      <c r="H19" t="str">
        <f>VLOOKUP(Table2[[#This Row],[PRODUCT ID]],Table1[],3,0)</f>
        <v>Catagory01</v>
      </c>
      <c r="I19" t="str">
        <f>VLOOKUP(Table2[[#This Row],[PRODUCT ID]],Table1[],4,0)</f>
        <v>Kg</v>
      </c>
      <c r="J19">
        <f>VLOOKUP(Table2[[#This Row],[PRODUCT ID]],Table1[],5,0)</f>
        <v>44</v>
      </c>
      <c r="K19">
        <f>VLOOKUP(Table2[[#This Row],[PRODUCT ID]],Table1[],6,0)</f>
        <v>48.84</v>
      </c>
      <c r="L19">
        <f>Table2[[#This Row],[BUYING PRIZE]]*Table2[[#This Row],[QUANTITY]]</f>
        <v>660</v>
      </c>
      <c r="M19">
        <f>Table2[[#This Row],[SELLING PRICE]]*Table2[[#This Row],[QUANTITY]]*(1-Table2[[#This Row],[DISCOUNT %]])</f>
        <v>732.6</v>
      </c>
      <c r="N19">
        <f>DAY(Table2[[#This Row],[Column1]])</f>
        <v>21</v>
      </c>
      <c r="O19" t="str">
        <f>TEXT(Table2[[#This Row],[Column1]],"mmm")</f>
        <v>Jan</v>
      </c>
      <c r="P19">
        <f>YEAR(Table2[[#This Row],[Column1]])</f>
        <v>2021</v>
      </c>
    </row>
    <row r="20" spans="1:16" ht="14.5">
      <c r="A20" s="6">
        <v>44217</v>
      </c>
      <c r="B20" s="7" t="s">
        <v>12</v>
      </c>
      <c r="C20" s="8">
        <v>9</v>
      </c>
      <c r="D20" s="8" t="s">
        <v>112</v>
      </c>
      <c r="E20" s="8" t="s">
        <v>110</v>
      </c>
      <c r="F20" s="9">
        <v>0</v>
      </c>
      <c r="G20" t="str">
        <f>VLOOKUP(Table2[[#This Row],[PRODUCT ID]],Table1[],2,0)</f>
        <v>Product03</v>
      </c>
      <c r="H20" t="str">
        <f>VLOOKUP(Table2[[#This Row],[PRODUCT ID]],Table1[],3,0)</f>
        <v>Catagory01</v>
      </c>
      <c r="I20" t="str">
        <f>VLOOKUP(Table2[[#This Row],[PRODUCT ID]],Table1[],4,0)</f>
        <v>Kg</v>
      </c>
      <c r="J20">
        <f>VLOOKUP(Table2[[#This Row],[PRODUCT ID]],Table1[],5,0)</f>
        <v>71</v>
      </c>
      <c r="K20">
        <f>VLOOKUP(Table2[[#This Row],[PRODUCT ID]],Table1[],6,0)</f>
        <v>80.94</v>
      </c>
      <c r="L20">
        <f>Table2[[#This Row],[BUYING PRIZE]]*Table2[[#This Row],[QUANTITY]]</f>
        <v>639</v>
      </c>
      <c r="M20">
        <f>Table2[[#This Row],[SELLING PRICE]]*Table2[[#This Row],[QUANTITY]]*(1-Table2[[#This Row],[DISCOUNT %]])</f>
        <v>728.46</v>
      </c>
      <c r="N20">
        <f>DAY(Table2[[#This Row],[Column1]])</f>
        <v>21</v>
      </c>
      <c r="O20" t="str">
        <f>TEXT(Table2[[#This Row],[Column1]],"mmm")</f>
        <v>Jan</v>
      </c>
      <c r="P20">
        <f>YEAR(Table2[[#This Row],[Column1]])</f>
        <v>2021</v>
      </c>
    </row>
    <row r="21" spans="1:16" ht="14.5">
      <c r="A21" s="6">
        <v>44217</v>
      </c>
      <c r="B21" s="7" t="s">
        <v>93</v>
      </c>
      <c r="C21" s="8">
        <v>6</v>
      </c>
      <c r="D21" s="8" t="s">
        <v>112</v>
      </c>
      <c r="E21" s="8" t="s">
        <v>110</v>
      </c>
      <c r="F21" s="9">
        <v>0</v>
      </c>
      <c r="G21" t="str">
        <f>VLOOKUP(Table2[[#This Row],[PRODUCT ID]],Table1[],2,0)</f>
        <v>Product42</v>
      </c>
      <c r="H21" t="str">
        <f>VLOOKUP(Table2[[#This Row],[PRODUCT ID]],Table1[],3,0)</f>
        <v>Catagory04</v>
      </c>
      <c r="I21" t="str">
        <f>VLOOKUP(Table2[[#This Row],[PRODUCT ID]],Table1[],4,0)</f>
        <v>Kg</v>
      </c>
      <c r="J21">
        <f>VLOOKUP(Table2[[#This Row],[PRODUCT ID]],Table1[],5,0)</f>
        <v>120</v>
      </c>
      <c r="K21">
        <f>VLOOKUP(Table2[[#This Row],[PRODUCT ID]],Table1[],6,0)</f>
        <v>162</v>
      </c>
      <c r="L21">
        <f>Table2[[#This Row],[BUYING PRIZE]]*Table2[[#This Row],[QUANTITY]]</f>
        <v>720</v>
      </c>
      <c r="M21">
        <f>Table2[[#This Row],[SELLING PRICE]]*Table2[[#This Row],[QUANTITY]]*(1-Table2[[#This Row],[DISCOUNT %]])</f>
        <v>972</v>
      </c>
      <c r="N21">
        <f>DAY(Table2[[#This Row],[Column1]])</f>
        <v>21</v>
      </c>
      <c r="O21" t="str">
        <f>TEXT(Table2[[#This Row],[Column1]],"mmm")</f>
        <v>Jan</v>
      </c>
      <c r="P21">
        <f>YEAR(Table2[[#This Row],[Column1]])</f>
        <v>2021</v>
      </c>
    </row>
    <row r="22" spans="1:16" ht="14.5">
      <c r="A22" s="6">
        <v>44221</v>
      </c>
      <c r="B22" s="7" t="s">
        <v>77</v>
      </c>
      <c r="C22" s="8">
        <v>6</v>
      </c>
      <c r="D22" s="8" t="s">
        <v>112</v>
      </c>
      <c r="E22" s="8" t="s">
        <v>111</v>
      </c>
      <c r="F22" s="9">
        <v>0</v>
      </c>
      <c r="G22" t="str">
        <f>VLOOKUP(Table2[[#This Row],[PRODUCT ID]],Table1[],2,0)</f>
        <v>Product34</v>
      </c>
      <c r="H22" t="str">
        <f>VLOOKUP(Table2[[#This Row],[PRODUCT ID]],Table1[],3,0)</f>
        <v>Catagory04</v>
      </c>
      <c r="I22" t="str">
        <f>VLOOKUP(Table2[[#This Row],[PRODUCT ID]],Table1[],4,0)</f>
        <v>Kg</v>
      </c>
      <c r="J22">
        <f>VLOOKUP(Table2[[#This Row],[PRODUCT ID]],Table1[],5,0)</f>
        <v>55</v>
      </c>
      <c r="K22">
        <f>VLOOKUP(Table2[[#This Row],[PRODUCT ID]],Table1[],6,0)</f>
        <v>58.3</v>
      </c>
      <c r="L22">
        <f>Table2[[#This Row],[BUYING PRIZE]]*Table2[[#This Row],[QUANTITY]]</f>
        <v>330</v>
      </c>
      <c r="M22">
        <f>Table2[[#This Row],[SELLING PRICE]]*Table2[[#This Row],[QUANTITY]]*(1-Table2[[#This Row],[DISCOUNT %]])</f>
        <v>349.79999999999995</v>
      </c>
      <c r="N22">
        <f>DAY(Table2[[#This Row],[Column1]])</f>
        <v>25</v>
      </c>
      <c r="O22" t="str">
        <f>TEXT(Table2[[#This Row],[Column1]],"mmm")</f>
        <v>Jan</v>
      </c>
      <c r="P22">
        <f>YEAR(Table2[[#This Row],[Column1]])</f>
        <v>2021</v>
      </c>
    </row>
    <row r="23" spans="1:16" ht="14.5">
      <c r="A23" s="6">
        <v>44221</v>
      </c>
      <c r="B23" s="7" t="s">
        <v>79</v>
      </c>
      <c r="C23" s="8">
        <v>7</v>
      </c>
      <c r="D23" s="8" t="s">
        <v>112</v>
      </c>
      <c r="E23" s="8" t="s">
        <v>110</v>
      </c>
      <c r="F23" s="9">
        <v>0</v>
      </c>
      <c r="G23" t="str">
        <f>VLOOKUP(Table2[[#This Row],[PRODUCT ID]],Table1[],2,0)</f>
        <v>Product35</v>
      </c>
      <c r="H23" t="str">
        <f>VLOOKUP(Table2[[#This Row],[PRODUCT ID]],Table1[],3,0)</f>
        <v>Catagory04</v>
      </c>
      <c r="I23" t="str">
        <f>VLOOKUP(Table2[[#This Row],[PRODUCT ID]],Table1[],4,0)</f>
        <v>Kg</v>
      </c>
      <c r="J23">
        <f>VLOOKUP(Table2[[#This Row],[PRODUCT ID]],Table1[],5,0)</f>
        <v>5</v>
      </c>
      <c r="K23">
        <f>VLOOKUP(Table2[[#This Row],[PRODUCT ID]],Table1[],6,0)</f>
        <v>6.7</v>
      </c>
      <c r="L23">
        <f>Table2[[#This Row],[BUYING PRIZE]]*Table2[[#This Row],[QUANTITY]]</f>
        <v>35</v>
      </c>
      <c r="M23">
        <f>Table2[[#This Row],[SELLING PRICE]]*Table2[[#This Row],[QUANTITY]]*(1-Table2[[#This Row],[DISCOUNT %]])</f>
        <v>46.9</v>
      </c>
      <c r="N23">
        <f>DAY(Table2[[#This Row],[Column1]])</f>
        <v>25</v>
      </c>
      <c r="O23" t="str">
        <f>TEXT(Table2[[#This Row],[Column1]],"mmm")</f>
        <v>Jan</v>
      </c>
      <c r="P23">
        <f>YEAR(Table2[[#This Row],[Column1]])</f>
        <v>2021</v>
      </c>
    </row>
    <row r="24" spans="1:16" ht="14.5">
      <c r="A24" s="6">
        <v>44221</v>
      </c>
      <c r="B24" s="7" t="s">
        <v>71</v>
      </c>
      <c r="C24" s="8">
        <v>14</v>
      </c>
      <c r="D24" s="8" t="s">
        <v>112</v>
      </c>
      <c r="E24" s="8" t="s">
        <v>110</v>
      </c>
      <c r="F24" s="9">
        <v>0</v>
      </c>
      <c r="G24" t="str">
        <f>VLOOKUP(Table2[[#This Row],[PRODUCT ID]],Table1[],2,0)</f>
        <v>Product31</v>
      </c>
      <c r="H24" t="str">
        <f>VLOOKUP(Table2[[#This Row],[PRODUCT ID]],Table1[],3,0)</f>
        <v>Catagory04</v>
      </c>
      <c r="I24" t="str">
        <f>VLOOKUP(Table2[[#This Row],[PRODUCT ID]],Table1[],4,0)</f>
        <v>Kg</v>
      </c>
      <c r="J24">
        <f>VLOOKUP(Table2[[#This Row],[PRODUCT ID]],Table1[],5,0)</f>
        <v>93</v>
      </c>
      <c r="K24">
        <f>VLOOKUP(Table2[[#This Row],[PRODUCT ID]],Table1[],6,0)</f>
        <v>104.16</v>
      </c>
      <c r="L24">
        <f>Table2[[#This Row],[BUYING PRIZE]]*Table2[[#This Row],[QUANTITY]]</f>
        <v>1302</v>
      </c>
      <c r="M24">
        <f>Table2[[#This Row],[SELLING PRICE]]*Table2[[#This Row],[QUANTITY]]*(1-Table2[[#This Row],[DISCOUNT %]])</f>
        <v>1458.24</v>
      </c>
      <c r="N24">
        <f>DAY(Table2[[#This Row],[Column1]])</f>
        <v>25</v>
      </c>
      <c r="O24" t="str">
        <f>TEXT(Table2[[#This Row],[Column1]],"mmm")</f>
        <v>Jan</v>
      </c>
      <c r="P24">
        <f>YEAR(Table2[[#This Row],[Column1]])</f>
        <v>2021</v>
      </c>
    </row>
    <row r="25" spans="1:16" ht="14.5">
      <c r="A25" s="6">
        <v>44222</v>
      </c>
      <c r="B25" s="7" t="s">
        <v>97</v>
      </c>
      <c r="C25" s="8">
        <v>9</v>
      </c>
      <c r="D25" s="8" t="s">
        <v>109</v>
      </c>
      <c r="E25" s="8" t="s">
        <v>111</v>
      </c>
      <c r="F25" s="9">
        <v>0</v>
      </c>
      <c r="G25" t="str">
        <f>VLOOKUP(Table2[[#This Row],[PRODUCT ID]],Table1[],2,0)</f>
        <v>Product44</v>
      </c>
      <c r="H25" t="str">
        <f>VLOOKUP(Table2[[#This Row],[PRODUCT ID]],Table1[],3,0)</f>
        <v>Catagory04</v>
      </c>
      <c r="I25" t="str">
        <f>VLOOKUP(Table2[[#This Row],[PRODUCT ID]],Table1[],4,0)</f>
        <v>Kg</v>
      </c>
      <c r="J25">
        <f>VLOOKUP(Table2[[#This Row],[PRODUCT ID]],Table1[],5,0)</f>
        <v>76</v>
      </c>
      <c r="K25">
        <f>VLOOKUP(Table2[[#This Row],[PRODUCT ID]],Table1[],6,0)</f>
        <v>82.08</v>
      </c>
      <c r="L25">
        <f>Table2[[#This Row],[BUYING PRIZE]]*Table2[[#This Row],[QUANTITY]]</f>
        <v>684</v>
      </c>
      <c r="M25">
        <f>Table2[[#This Row],[SELLING PRICE]]*Table2[[#This Row],[QUANTITY]]*(1-Table2[[#This Row],[DISCOUNT %]])</f>
        <v>738.72</v>
      </c>
      <c r="N25">
        <f>DAY(Table2[[#This Row],[Column1]])</f>
        <v>26</v>
      </c>
      <c r="O25" t="str">
        <f>TEXT(Table2[[#This Row],[Column1]],"mmm")</f>
        <v>Jan</v>
      </c>
      <c r="P25">
        <f>YEAR(Table2[[#This Row],[Column1]])</f>
        <v>2021</v>
      </c>
    </row>
    <row r="26" spans="1:16" ht="14.5">
      <c r="A26" s="6">
        <v>44222</v>
      </c>
      <c r="B26" s="7" t="s">
        <v>18</v>
      </c>
      <c r="C26" s="8">
        <v>7</v>
      </c>
      <c r="D26" s="8" t="s">
        <v>110</v>
      </c>
      <c r="E26" s="8" t="s">
        <v>111</v>
      </c>
      <c r="F26" s="9">
        <v>0</v>
      </c>
      <c r="G26" t="str">
        <f>VLOOKUP(Table2[[#This Row],[PRODUCT ID]],Table1[],2,0)</f>
        <v>Product06</v>
      </c>
      <c r="H26" t="str">
        <f>VLOOKUP(Table2[[#This Row],[PRODUCT ID]],Table1[],3,0)</f>
        <v>Catagory01</v>
      </c>
      <c r="I26" t="str">
        <f>VLOOKUP(Table2[[#This Row],[PRODUCT ID]],Table1[],4,0)</f>
        <v>Kg</v>
      </c>
      <c r="J26">
        <f>VLOOKUP(Table2[[#This Row],[PRODUCT ID]],Table1[],5,0)</f>
        <v>75</v>
      </c>
      <c r="K26">
        <f>VLOOKUP(Table2[[#This Row],[PRODUCT ID]],Table1[],6,0)</f>
        <v>85.5</v>
      </c>
      <c r="L26">
        <f>Table2[[#This Row],[BUYING PRIZE]]*Table2[[#This Row],[QUANTITY]]</f>
        <v>525</v>
      </c>
      <c r="M26">
        <f>Table2[[#This Row],[SELLING PRICE]]*Table2[[#This Row],[QUANTITY]]*(1-Table2[[#This Row],[DISCOUNT %]])</f>
        <v>598.5</v>
      </c>
      <c r="N26">
        <f>DAY(Table2[[#This Row],[Column1]])</f>
        <v>26</v>
      </c>
      <c r="O26" t="str">
        <f>TEXT(Table2[[#This Row],[Column1]],"mmm")</f>
        <v>Jan</v>
      </c>
      <c r="P26">
        <f>YEAR(Table2[[#This Row],[Column1]])</f>
        <v>2021</v>
      </c>
    </row>
    <row r="27" spans="1:16" ht="14.5">
      <c r="A27" s="6">
        <v>44222</v>
      </c>
      <c r="B27" s="7" t="s">
        <v>6</v>
      </c>
      <c r="C27" s="8">
        <v>7</v>
      </c>
      <c r="D27" s="8" t="s">
        <v>110</v>
      </c>
      <c r="E27" s="8" t="s">
        <v>110</v>
      </c>
      <c r="F27" s="9">
        <v>0</v>
      </c>
      <c r="G27" t="str">
        <f>VLOOKUP(Table2[[#This Row],[PRODUCT ID]],Table1[],2,0)</f>
        <v>Product01</v>
      </c>
      <c r="H27" t="str">
        <f>VLOOKUP(Table2[[#This Row],[PRODUCT ID]],Table1[],3,0)</f>
        <v>Catagory01</v>
      </c>
      <c r="I27" t="str">
        <f>VLOOKUP(Table2[[#This Row],[PRODUCT ID]],Table1[],4,0)</f>
        <v>Kg</v>
      </c>
      <c r="J27">
        <f>VLOOKUP(Table2[[#This Row],[PRODUCT ID]],Table1[],5,0)</f>
        <v>98</v>
      </c>
      <c r="K27">
        <f>VLOOKUP(Table2[[#This Row],[PRODUCT ID]],Table1[],6,0)</f>
        <v>103.88</v>
      </c>
      <c r="L27">
        <f>Table2[[#This Row],[BUYING PRIZE]]*Table2[[#This Row],[QUANTITY]]</f>
        <v>686</v>
      </c>
      <c r="M27">
        <f>Table2[[#This Row],[SELLING PRICE]]*Table2[[#This Row],[QUANTITY]]*(1-Table2[[#This Row],[DISCOUNT %]])</f>
        <v>727.16</v>
      </c>
      <c r="N27">
        <f>DAY(Table2[[#This Row],[Column1]])</f>
        <v>26</v>
      </c>
      <c r="O27" t="str">
        <f>TEXT(Table2[[#This Row],[Column1]],"mmm")</f>
        <v>Jan</v>
      </c>
      <c r="P27">
        <f>YEAR(Table2[[#This Row],[Column1]])</f>
        <v>2021</v>
      </c>
    </row>
    <row r="28" spans="1:16" ht="14.5">
      <c r="A28" s="6">
        <v>44223</v>
      </c>
      <c r="B28" s="7" t="s">
        <v>89</v>
      </c>
      <c r="C28" s="8">
        <v>7</v>
      </c>
      <c r="D28" s="8" t="s">
        <v>109</v>
      </c>
      <c r="E28" s="8" t="s">
        <v>110</v>
      </c>
      <c r="F28" s="9">
        <v>0</v>
      </c>
      <c r="G28" t="str">
        <f>VLOOKUP(Table2[[#This Row],[PRODUCT ID]],Table1[],2,0)</f>
        <v>Product40</v>
      </c>
      <c r="H28" t="str">
        <f>VLOOKUP(Table2[[#This Row],[PRODUCT ID]],Table1[],3,0)</f>
        <v>Catagory04</v>
      </c>
      <c r="I28" t="str">
        <f>VLOOKUP(Table2[[#This Row],[PRODUCT ID]],Table1[],4,0)</f>
        <v>Kg</v>
      </c>
      <c r="J28">
        <f>VLOOKUP(Table2[[#This Row],[PRODUCT ID]],Table1[],5,0)</f>
        <v>90</v>
      </c>
      <c r="K28">
        <f>VLOOKUP(Table2[[#This Row],[PRODUCT ID]],Table1[],6,0)</f>
        <v>115.2</v>
      </c>
      <c r="L28">
        <f>Table2[[#This Row],[BUYING PRIZE]]*Table2[[#This Row],[QUANTITY]]</f>
        <v>630</v>
      </c>
      <c r="M28">
        <f>Table2[[#This Row],[SELLING PRICE]]*Table2[[#This Row],[QUANTITY]]*(1-Table2[[#This Row],[DISCOUNT %]])</f>
        <v>806.4</v>
      </c>
      <c r="N28">
        <f>DAY(Table2[[#This Row],[Column1]])</f>
        <v>27</v>
      </c>
      <c r="O28" t="str">
        <f>TEXT(Table2[[#This Row],[Column1]],"mmm")</f>
        <v>Jan</v>
      </c>
      <c r="P28">
        <f>YEAR(Table2[[#This Row],[Column1]])</f>
        <v>2021</v>
      </c>
    </row>
    <row r="29" spans="1:16" ht="14.5">
      <c r="A29" s="6">
        <v>44223</v>
      </c>
      <c r="B29" s="7" t="s">
        <v>73</v>
      </c>
      <c r="C29" s="8">
        <v>3</v>
      </c>
      <c r="D29" s="8" t="s">
        <v>109</v>
      </c>
      <c r="E29" s="8" t="s">
        <v>110</v>
      </c>
      <c r="F29" s="9">
        <v>0</v>
      </c>
      <c r="G29" t="str">
        <f>VLOOKUP(Table2[[#This Row],[PRODUCT ID]],Table1[],2,0)</f>
        <v>Product32</v>
      </c>
      <c r="H29" t="str">
        <f>VLOOKUP(Table2[[#This Row],[PRODUCT ID]],Table1[],3,0)</f>
        <v>Catagory04</v>
      </c>
      <c r="I29" t="str">
        <f>VLOOKUP(Table2[[#This Row],[PRODUCT ID]],Table1[],4,0)</f>
        <v>Kg</v>
      </c>
      <c r="J29">
        <f>VLOOKUP(Table2[[#This Row],[PRODUCT ID]],Table1[],5,0)</f>
        <v>89</v>
      </c>
      <c r="K29">
        <f>VLOOKUP(Table2[[#This Row],[PRODUCT ID]],Table1[],6,0)</f>
        <v>117.48</v>
      </c>
      <c r="L29">
        <f>Table2[[#This Row],[BUYING PRIZE]]*Table2[[#This Row],[QUANTITY]]</f>
        <v>267</v>
      </c>
      <c r="M29">
        <f>Table2[[#This Row],[SELLING PRICE]]*Table2[[#This Row],[QUANTITY]]*(1-Table2[[#This Row],[DISCOUNT %]])</f>
        <v>352.44</v>
      </c>
      <c r="N29">
        <f>DAY(Table2[[#This Row],[Column1]])</f>
        <v>27</v>
      </c>
      <c r="O29" t="str">
        <f>TEXT(Table2[[#This Row],[Column1]],"mmm")</f>
        <v>Jan</v>
      </c>
      <c r="P29">
        <f>YEAR(Table2[[#This Row],[Column1]])</f>
        <v>2021</v>
      </c>
    </row>
    <row r="30" spans="1:16" ht="14.5">
      <c r="A30" s="6">
        <v>44224</v>
      </c>
      <c r="B30" s="7" t="s">
        <v>14</v>
      </c>
      <c r="C30" s="8">
        <v>10</v>
      </c>
      <c r="D30" s="8" t="s">
        <v>110</v>
      </c>
      <c r="E30" s="8" t="s">
        <v>111</v>
      </c>
      <c r="F30" s="9">
        <v>0</v>
      </c>
      <c r="G30" t="str">
        <f>VLOOKUP(Table2[[#This Row],[PRODUCT ID]],Table1[],2,0)</f>
        <v>Product04</v>
      </c>
      <c r="H30" t="str">
        <f>VLOOKUP(Table2[[#This Row],[PRODUCT ID]],Table1[],3,0)</f>
        <v>Catagory01</v>
      </c>
      <c r="I30" t="str">
        <f>VLOOKUP(Table2[[#This Row],[PRODUCT ID]],Table1[],4,0)</f>
        <v>Kg</v>
      </c>
      <c r="J30">
        <f>VLOOKUP(Table2[[#This Row],[PRODUCT ID]],Table1[],5,0)</f>
        <v>44</v>
      </c>
      <c r="K30">
        <f>VLOOKUP(Table2[[#This Row],[PRODUCT ID]],Table1[],6,0)</f>
        <v>48.84</v>
      </c>
      <c r="L30">
        <f>Table2[[#This Row],[BUYING PRIZE]]*Table2[[#This Row],[QUANTITY]]</f>
        <v>440</v>
      </c>
      <c r="M30">
        <f>Table2[[#This Row],[SELLING PRICE]]*Table2[[#This Row],[QUANTITY]]*(1-Table2[[#This Row],[DISCOUNT %]])</f>
        <v>488.40000000000003</v>
      </c>
      <c r="N30">
        <f>DAY(Table2[[#This Row],[Column1]])</f>
        <v>28</v>
      </c>
      <c r="O30" t="str">
        <f>TEXT(Table2[[#This Row],[Column1]],"mmm")</f>
        <v>Jan</v>
      </c>
      <c r="P30">
        <f>YEAR(Table2[[#This Row],[Column1]])</f>
        <v>2021</v>
      </c>
    </row>
    <row r="31" spans="1:16" ht="14.5">
      <c r="A31" s="6">
        <v>44224</v>
      </c>
      <c r="B31" s="7" t="s">
        <v>67</v>
      </c>
      <c r="C31" s="8">
        <v>2</v>
      </c>
      <c r="D31" s="8" t="s">
        <v>112</v>
      </c>
      <c r="E31" s="8" t="s">
        <v>111</v>
      </c>
      <c r="F31" s="9">
        <v>0</v>
      </c>
      <c r="G31" t="str">
        <f>VLOOKUP(Table2[[#This Row],[PRODUCT ID]],Table1[],2,0)</f>
        <v>Product29</v>
      </c>
      <c r="H31" t="str">
        <f>VLOOKUP(Table2[[#This Row],[PRODUCT ID]],Table1[],3,0)</f>
        <v>Catagory04</v>
      </c>
      <c r="I31" t="str">
        <f>VLOOKUP(Table2[[#This Row],[PRODUCT ID]],Table1[],4,0)</f>
        <v>Kg</v>
      </c>
      <c r="J31">
        <f>VLOOKUP(Table2[[#This Row],[PRODUCT ID]],Table1[],5,0)</f>
        <v>47</v>
      </c>
      <c r="K31">
        <f>VLOOKUP(Table2[[#This Row],[PRODUCT ID]],Table1[],6,0)</f>
        <v>53.11</v>
      </c>
      <c r="L31">
        <f>Table2[[#This Row],[BUYING PRIZE]]*Table2[[#This Row],[QUANTITY]]</f>
        <v>94</v>
      </c>
      <c r="M31">
        <f>Table2[[#This Row],[SELLING PRICE]]*Table2[[#This Row],[QUANTITY]]*(1-Table2[[#This Row],[DISCOUNT %]])</f>
        <v>106.22</v>
      </c>
      <c r="N31">
        <f>DAY(Table2[[#This Row],[Column1]])</f>
        <v>28</v>
      </c>
      <c r="O31" t="str">
        <f>TEXT(Table2[[#This Row],[Column1]],"mmm")</f>
        <v>Jan</v>
      </c>
      <c r="P31">
        <f>YEAR(Table2[[#This Row],[Column1]])</f>
        <v>2021</v>
      </c>
    </row>
    <row r="32" spans="1:16" ht="14.5">
      <c r="A32" s="6">
        <v>44229</v>
      </c>
      <c r="B32" s="7" t="s">
        <v>26</v>
      </c>
      <c r="C32" s="8">
        <v>7</v>
      </c>
      <c r="D32" s="8" t="s">
        <v>110</v>
      </c>
      <c r="E32" s="8" t="s">
        <v>110</v>
      </c>
      <c r="F32" s="9">
        <v>0</v>
      </c>
      <c r="G32" t="str">
        <f>VLOOKUP(Table2[[#This Row],[PRODUCT ID]],Table1[],2,0)</f>
        <v>Product10</v>
      </c>
      <c r="H32" t="str">
        <f>VLOOKUP(Table2[[#This Row],[PRODUCT ID]],Table1[],3,0)</f>
        <v>Catagory02</v>
      </c>
      <c r="I32" t="str">
        <f>VLOOKUP(Table2[[#This Row],[PRODUCT ID]],Table1[],4,0)</f>
        <v>Kg</v>
      </c>
      <c r="J32">
        <f>VLOOKUP(Table2[[#This Row],[PRODUCT ID]],Table1[],5,0)</f>
        <v>148</v>
      </c>
      <c r="K32">
        <f>VLOOKUP(Table2[[#This Row],[PRODUCT ID]],Table1[],6,0)</f>
        <v>164.28</v>
      </c>
      <c r="L32">
        <f>Table2[[#This Row],[BUYING PRIZE]]*Table2[[#This Row],[QUANTITY]]</f>
        <v>1036</v>
      </c>
      <c r="M32">
        <f>Table2[[#This Row],[SELLING PRICE]]*Table2[[#This Row],[QUANTITY]]*(1-Table2[[#This Row],[DISCOUNT %]])</f>
        <v>1149.96</v>
      </c>
      <c r="N32">
        <f>DAY(Table2[[#This Row],[Column1]])</f>
        <v>2</v>
      </c>
      <c r="O32" t="str">
        <f>TEXT(Table2[[#This Row],[Column1]],"mmm")</f>
        <v>Feb</v>
      </c>
      <c r="P32">
        <f>YEAR(Table2[[#This Row],[Column1]])</f>
        <v>2021</v>
      </c>
    </row>
    <row r="33" spans="1:16" ht="14.5">
      <c r="A33" s="6">
        <v>44230</v>
      </c>
      <c r="B33" s="7" t="s">
        <v>39</v>
      </c>
      <c r="C33" s="8">
        <v>13</v>
      </c>
      <c r="D33" s="8" t="s">
        <v>112</v>
      </c>
      <c r="E33" s="8" t="s">
        <v>110</v>
      </c>
      <c r="F33" s="9">
        <v>0</v>
      </c>
      <c r="G33" t="str">
        <f>VLOOKUP(Table2[[#This Row],[PRODUCT ID]],Table1[],2,0)</f>
        <v>Product16</v>
      </c>
      <c r="H33" t="str">
        <f>VLOOKUP(Table2[[#This Row],[PRODUCT ID]],Table1[],3,0)</f>
        <v>Catagory02</v>
      </c>
      <c r="I33" t="str">
        <f>VLOOKUP(Table2[[#This Row],[PRODUCT ID]],Table1[],4,0)</f>
        <v>Kg</v>
      </c>
      <c r="J33">
        <f>VLOOKUP(Table2[[#This Row],[PRODUCT ID]],Table1[],5,0)</f>
        <v>13</v>
      </c>
      <c r="K33">
        <f>VLOOKUP(Table2[[#This Row],[PRODUCT ID]],Table1[],6,0)</f>
        <v>16.64</v>
      </c>
      <c r="L33">
        <f>Table2[[#This Row],[BUYING PRIZE]]*Table2[[#This Row],[QUANTITY]]</f>
        <v>169</v>
      </c>
      <c r="M33">
        <f>Table2[[#This Row],[SELLING PRICE]]*Table2[[#This Row],[QUANTITY]]*(1-Table2[[#This Row],[DISCOUNT %]])</f>
        <v>216.32</v>
      </c>
      <c r="N33">
        <f>DAY(Table2[[#This Row],[Column1]])</f>
        <v>3</v>
      </c>
      <c r="O33" t="str">
        <f>TEXT(Table2[[#This Row],[Column1]],"mmm")</f>
        <v>Feb</v>
      </c>
      <c r="P33">
        <f>YEAR(Table2[[#This Row],[Column1]])</f>
        <v>2021</v>
      </c>
    </row>
    <row r="34" spans="1:16" ht="14.5">
      <c r="A34" s="6">
        <v>44230</v>
      </c>
      <c r="B34" s="7" t="s">
        <v>52</v>
      </c>
      <c r="C34" s="8">
        <v>2</v>
      </c>
      <c r="D34" s="8" t="s">
        <v>109</v>
      </c>
      <c r="E34" s="8" t="s">
        <v>111</v>
      </c>
      <c r="F34" s="9">
        <v>0</v>
      </c>
      <c r="G34" t="str">
        <f>VLOOKUP(Table2[[#This Row],[PRODUCT ID]],Table1[],2,0)</f>
        <v>Product22</v>
      </c>
      <c r="H34" t="str">
        <f>VLOOKUP(Table2[[#This Row],[PRODUCT ID]],Table1[],3,0)</f>
        <v>Catagory03</v>
      </c>
      <c r="I34" t="str">
        <f>VLOOKUP(Table2[[#This Row],[PRODUCT ID]],Table1[],4,0)</f>
        <v>Kg</v>
      </c>
      <c r="J34">
        <f>VLOOKUP(Table2[[#This Row],[PRODUCT ID]],Table1[],5,0)</f>
        <v>121</v>
      </c>
      <c r="K34">
        <f>VLOOKUP(Table2[[#This Row],[PRODUCT ID]],Table1[],6,0)</f>
        <v>141.57</v>
      </c>
      <c r="L34">
        <f>Table2[[#This Row],[BUYING PRIZE]]*Table2[[#This Row],[QUANTITY]]</f>
        <v>242</v>
      </c>
      <c r="M34">
        <f>Table2[[#This Row],[SELLING PRICE]]*Table2[[#This Row],[QUANTITY]]*(1-Table2[[#This Row],[DISCOUNT %]])</f>
        <v>283.14</v>
      </c>
      <c r="N34">
        <f>DAY(Table2[[#This Row],[Column1]])</f>
        <v>3</v>
      </c>
      <c r="O34" t="str">
        <f>TEXT(Table2[[#This Row],[Column1]],"mmm")</f>
        <v>Feb</v>
      </c>
      <c r="P34">
        <f>YEAR(Table2[[#This Row],[Column1]])</f>
        <v>2021</v>
      </c>
    </row>
    <row r="35" spans="1:16" ht="14.5">
      <c r="A35" s="6">
        <v>44231</v>
      </c>
      <c r="B35" s="7" t="s">
        <v>83</v>
      </c>
      <c r="C35" s="8">
        <v>4</v>
      </c>
      <c r="D35" s="8" t="s">
        <v>110</v>
      </c>
      <c r="E35" s="8" t="s">
        <v>110</v>
      </c>
      <c r="F35" s="9">
        <v>0</v>
      </c>
      <c r="G35" t="str">
        <f>VLOOKUP(Table2[[#This Row],[PRODUCT ID]],Table1[],2,0)</f>
        <v>Product37</v>
      </c>
      <c r="H35" t="str">
        <f>VLOOKUP(Table2[[#This Row],[PRODUCT ID]],Table1[],3,0)</f>
        <v>Catagory04</v>
      </c>
      <c r="I35" t="str">
        <f>VLOOKUP(Table2[[#This Row],[PRODUCT ID]],Table1[],4,0)</f>
        <v>Kg</v>
      </c>
      <c r="J35">
        <f>VLOOKUP(Table2[[#This Row],[PRODUCT ID]],Table1[],5,0)</f>
        <v>67</v>
      </c>
      <c r="K35">
        <f>VLOOKUP(Table2[[#This Row],[PRODUCT ID]],Table1[],6,0)</f>
        <v>85.76</v>
      </c>
      <c r="L35">
        <f>Table2[[#This Row],[BUYING PRIZE]]*Table2[[#This Row],[QUANTITY]]</f>
        <v>268</v>
      </c>
      <c r="M35">
        <f>Table2[[#This Row],[SELLING PRICE]]*Table2[[#This Row],[QUANTITY]]*(1-Table2[[#This Row],[DISCOUNT %]])</f>
        <v>343.04</v>
      </c>
      <c r="N35">
        <f>DAY(Table2[[#This Row],[Column1]])</f>
        <v>4</v>
      </c>
      <c r="O35" t="str">
        <f>TEXT(Table2[[#This Row],[Column1]],"mmm")</f>
        <v>Feb</v>
      </c>
      <c r="P35">
        <f>YEAR(Table2[[#This Row],[Column1]])</f>
        <v>2021</v>
      </c>
    </row>
    <row r="36" spans="1:16" ht="14.5">
      <c r="A36" s="6">
        <v>44232</v>
      </c>
      <c r="B36" s="7" t="s">
        <v>95</v>
      </c>
      <c r="C36" s="8">
        <v>7</v>
      </c>
      <c r="D36" s="8" t="s">
        <v>110</v>
      </c>
      <c r="E36" s="8" t="s">
        <v>111</v>
      </c>
      <c r="F36" s="9">
        <v>0</v>
      </c>
      <c r="G36" t="str">
        <f>VLOOKUP(Table2[[#This Row],[PRODUCT ID]],Table1[],2,0)</f>
        <v>Product43</v>
      </c>
      <c r="H36" t="str">
        <f>VLOOKUP(Table2[[#This Row],[PRODUCT ID]],Table1[],3,0)</f>
        <v>Catagory04</v>
      </c>
      <c r="I36" t="str">
        <f>VLOOKUP(Table2[[#This Row],[PRODUCT ID]],Table1[],4,0)</f>
        <v>Kg</v>
      </c>
      <c r="J36">
        <f>VLOOKUP(Table2[[#This Row],[PRODUCT ID]],Table1[],5,0)</f>
        <v>67</v>
      </c>
      <c r="K36">
        <f>VLOOKUP(Table2[[#This Row],[PRODUCT ID]],Table1[],6,0)</f>
        <v>83.08</v>
      </c>
      <c r="L36">
        <f>Table2[[#This Row],[BUYING PRIZE]]*Table2[[#This Row],[QUANTITY]]</f>
        <v>469</v>
      </c>
      <c r="M36">
        <f>Table2[[#This Row],[SELLING PRICE]]*Table2[[#This Row],[QUANTITY]]*(1-Table2[[#This Row],[DISCOUNT %]])</f>
        <v>581.55999999999995</v>
      </c>
      <c r="N36">
        <f>DAY(Table2[[#This Row],[Column1]])</f>
        <v>5</v>
      </c>
      <c r="O36" t="str">
        <f>TEXT(Table2[[#This Row],[Column1]],"mmm")</f>
        <v>Feb</v>
      </c>
      <c r="P36">
        <f>YEAR(Table2[[#This Row],[Column1]])</f>
        <v>2021</v>
      </c>
    </row>
    <row r="37" spans="1:16" ht="14.5">
      <c r="A37" s="6">
        <v>44232</v>
      </c>
      <c r="B37" s="7" t="s">
        <v>16</v>
      </c>
      <c r="C37" s="8">
        <v>1</v>
      </c>
      <c r="D37" s="8" t="s">
        <v>112</v>
      </c>
      <c r="E37" s="8" t="s">
        <v>111</v>
      </c>
      <c r="F37" s="9">
        <v>0</v>
      </c>
      <c r="G37" t="str">
        <f>VLOOKUP(Table2[[#This Row],[PRODUCT ID]],Table1[],2,0)</f>
        <v>Product05</v>
      </c>
      <c r="H37" t="str">
        <f>VLOOKUP(Table2[[#This Row],[PRODUCT ID]],Table1[],3,0)</f>
        <v>Catagory01</v>
      </c>
      <c r="I37" t="str">
        <f>VLOOKUP(Table2[[#This Row],[PRODUCT ID]],Table1[],4,0)</f>
        <v>Kg</v>
      </c>
      <c r="J37">
        <f>VLOOKUP(Table2[[#This Row],[PRODUCT ID]],Table1[],5,0)</f>
        <v>133</v>
      </c>
      <c r="K37">
        <f>VLOOKUP(Table2[[#This Row],[PRODUCT ID]],Table1[],6,0)</f>
        <v>155.61000000000001</v>
      </c>
      <c r="L37">
        <f>Table2[[#This Row],[BUYING PRIZE]]*Table2[[#This Row],[QUANTITY]]</f>
        <v>133</v>
      </c>
      <c r="M37">
        <f>Table2[[#This Row],[SELLING PRICE]]*Table2[[#This Row],[QUANTITY]]*(1-Table2[[#This Row],[DISCOUNT %]])</f>
        <v>155.61000000000001</v>
      </c>
      <c r="N37">
        <f>DAY(Table2[[#This Row],[Column1]])</f>
        <v>5</v>
      </c>
      <c r="O37" t="str">
        <f>TEXT(Table2[[#This Row],[Column1]],"mmm")</f>
        <v>Feb</v>
      </c>
      <c r="P37">
        <f>YEAR(Table2[[#This Row],[Column1]])</f>
        <v>2021</v>
      </c>
    </row>
    <row r="38" spans="1:16" ht="14.5">
      <c r="A38" s="6">
        <v>44232</v>
      </c>
      <c r="B38" s="7" t="s">
        <v>95</v>
      </c>
      <c r="C38" s="8">
        <v>9</v>
      </c>
      <c r="D38" s="8" t="s">
        <v>112</v>
      </c>
      <c r="E38" s="8" t="s">
        <v>111</v>
      </c>
      <c r="F38" s="9">
        <v>0</v>
      </c>
      <c r="G38" t="str">
        <f>VLOOKUP(Table2[[#This Row],[PRODUCT ID]],Table1[],2,0)</f>
        <v>Product43</v>
      </c>
      <c r="H38" t="str">
        <f>VLOOKUP(Table2[[#This Row],[PRODUCT ID]],Table1[],3,0)</f>
        <v>Catagory04</v>
      </c>
      <c r="I38" t="str">
        <f>VLOOKUP(Table2[[#This Row],[PRODUCT ID]],Table1[],4,0)</f>
        <v>Kg</v>
      </c>
      <c r="J38">
        <f>VLOOKUP(Table2[[#This Row],[PRODUCT ID]],Table1[],5,0)</f>
        <v>67</v>
      </c>
      <c r="K38">
        <f>VLOOKUP(Table2[[#This Row],[PRODUCT ID]],Table1[],6,0)</f>
        <v>83.08</v>
      </c>
      <c r="L38">
        <f>Table2[[#This Row],[BUYING PRIZE]]*Table2[[#This Row],[QUANTITY]]</f>
        <v>603</v>
      </c>
      <c r="M38">
        <f>Table2[[#This Row],[SELLING PRICE]]*Table2[[#This Row],[QUANTITY]]*(1-Table2[[#This Row],[DISCOUNT %]])</f>
        <v>747.72</v>
      </c>
      <c r="N38">
        <f>DAY(Table2[[#This Row],[Column1]])</f>
        <v>5</v>
      </c>
      <c r="O38" t="str">
        <f>TEXT(Table2[[#This Row],[Column1]],"mmm")</f>
        <v>Feb</v>
      </c>
      <c r="P38">
        <f>YEAR(Table2[[#This Row],[Column1]])</f>
        <v>2021</v>
      </c>
    </row>
    <row r="39" spans="1:16" ht="14.5">
      <c r="A39" s="6">
        <v>44233</v>
      </c>
      <c r="B39" s="7" t="s">
        <v>79</v>
      </c>
      <c r="C39" s="8">
        <v>1</v>
      </c>
      <c r="D39" s="8" t="s">
        <v>112</v>
      </c>
      <c r="E39" s="8" t="s">
        <v>111</v>
      </c>
      <c r="F39" s="9">
        <v>0</v>
      </c>
      <c r="G39" t="str">
        <f>VLOOKUP(Table2[[#This Row],[PRODUCT ID]],Table1[],2,0)</f>
        <v>Product35</v>
      </c>
      <c r="H39" t="str">
        <f>VLOOKUP(Table2[[#This Row],[PRODUCT ID]],Table1[],3,0)</f>
        <v>Catagory04</v>
      </c>
      <c r="I39" t="str">
        <f>VLOOKUP(Table2[[#This Row],[PRODUCT ID]],Table1[],4,0)</f>
        <v>Kg</v>
      </c>
      <c r="J39">
        <f>VLOOKUP(Table2[[#This Row],[PRODUCT ID]],Table1[],5,0)</f>
        <v>5</v>
      </c>
      <c r="K39">
        <f>VLOOKUP(Table2[[#This Row],[PRODUCT ID]],Table1[],6,0)</f>
        <v>6.7</v>
      </c>
      <c r="L39">
        <f>Table2[[#This Row],[BUYING PRIZE]]*Table2[[#This Row],[QUANTITY]]</f>
        <v>5</v>
      </c>
      <c r="M39">
        <f>Table2[[#This Row],[SELLING PRICE]]*Table2[[#This Row],[QUANTITY]]*(1-Table2[[#This Row],[DISCOUNT %]])</f>
        <v>6.7</v>
      </c>
      <c r="N39">
        <f>DAY(Table2[[#This Row],[Column1]])</f>
        <v>6</v>
      </c>
      <c r="O39" t="str">
        <f>TEXT(Table2[[#This Row],[Column1]],"mmm")</f>
        <v>Feb</v>
      </c>
      <c r="P39">
        <f>YEAR(Table2[[#This Row],[Column1]])</f>
        <v>2021</v>
      </c>
    </row>
    <row r="40" spans="1:16" ht="14.5">
      <c r="A40" s="6">
        <v>44236</v>
      </c>
      <c r="B40" s="7" t="s">
        <v>77</v>
      </c>
      <c r="C40" s="8">
        <v>14</v>
      </c>
      <c r="D40" s="8" t="s">
        <v>112</v>
      </c>
      <c r="E40" s="8" t="s">
        <v>110</v>
      </c>
      <c r="F40" s="9">
        <v>0</v>
      </c>
      <c r="G40" t="str">
        <f>VLOOKUP(Table2[[#This Row],[PRODUCT ID]],Table1[],2,0)</f>
        <v>Product34</v>
      </c>
      <c r="H40" t="str">
        <f>VLOOKUP(Table2[[#This Row],[PRODUCT ID]],Table1[],3,0)</f>
        <v>Catagory04</v>
      </c>
      <c r="I40" t="str">
        <f>VLOOKUP(Table2[[#This Row],[PRODUCT ID]],Table1[],4,0)</f>
        <v>Kg</v>
      </c>
      <c r="J40">
        <f>VLOOKUP(Table2[[#This Row],[PRODUCT ID]],Table1[],5,0)</f>
        <v>55</v>
      </c>
      <c r="K40">
        <f>VLOOKUP(Table2[[#This Row],[PRODUCT ID]],Table1[],6,0)</f>
        <v>58.3</v>
      </c>
      <c r="L40">
        <f>Table2[[#This Row],[BUYING PRIZE]]*Table2[[#This Row],[QUANTITY]]</f>
        <v>770</v>
      </c>
      <c r="M40">
        <f>Table2[[#This Row],[SELLING PRICE]]*Table2[[#This Row],[QUANTITY]]*(1-Table2[[#This Row],[DISCOUNT %]])</f>
        <v>816.19999999999993</v>
      </c>
      <c r="N40">
        <f>DAY(Table2[[#This Row],[Column1]])</f>
        <v>9</v>
      </c>
      <c r="O40" t="str">
        <f>TEXT(Table2[[#This Row],[Column1]],"mmm")</f>
        <v>Feb</v>
      </c>
      <c r="P40">
        <f>YEAR(Table2[[#This Row],[Column1]])</f>
        <v>2021</v>
      </c>
    </row>
    <row r="41" spans="1:16" ht="14.5">
      <c r="A41" s="6">
        <v>44239</v>
      </c>
      <c r="B41" s="7" t="s">
        <v>22</v>
      </c>
      <c r="C41" s="8">
        <v>7</v>
      </c>
      <c r="D41" s="8" t="s">
        <v>112</v>
      </c>
      <c r="E41" s="8" t="s">
        <v>111</v>
      </c>
      <c r="F41" s="9">
        <v>0</v>
      </c>
      <c r="G41" t="str">
        <f>VLOOKUP(Table2[[#This Row],[PRODUCT ID]],Table1[],2,0)</f>
        <v>Product08</v>
      </c>
      <c r="H41" t="str">
        <f>VLOOKUP(Table2[[#This Row],[PRODUCT ID]],Table1[],3,0)</f>
        <v>Catagory01</v>
      </c>
      <c r="I41" t="str">
        <f>VLOOKUP(Table2[[#This Row],[PRODUCT ID]],Table1[],4,0)</f>
        <v>Kg</v>
      </c>
      <c r="J41">
        <f>VLOOKUP(Table2[[#This Row],[PRODUCT ID]],Table1[],5,0)</f>
        <v>83</v>
      </c>
      <c r="K41">
        <f>VLOOKUP(Table2[[#This Row],[PRODUCT ID]],Table1[],6,0)</f>
        <v>94.62</v>
      </c>
      <c r="L41">
        <f>Table2[[#This Row],[BUYING PRIZE]]*Table2[[#This Row],[QUANTITY]]</f>
        <v>581</v>
      </c>
      <c r="M41">
        <f>Table2[[#This Row],[SELLING PRICE]]*Table2[[#This Row],[QUANTITY]]*(1-Table2[[#This Row],[DISCOUNT %]])</f>
        <v>662.34</v>
      </c>
      <c r="N41">
        <f>DAY(Table2[[#This Row],[Column1]])</f>
        <v>12</v>
      </c>
      <c r="O41" t="str">
        <f>TEXT(Table2[[#This Row],[Column1]],"mmm")</f>
        <v>Feb</v>
      </c>
      <c r="P41">
        <f>YEAR(Table2[[#This Row],[Column1]])</f>
        <v>2021</v>
      </c>
    </row>
    <row r="42" spans="1:16" ht="14.5">
      <c r="A42" s="6">
        <v>44239</v>
      </c>
      <c r="B42" s="7" t="s">
        <v>54</v>
      </c>
      <c r="C42" s="8">
        <v>9</v>
      </c>
      <c r="D42" s="8" t="s">
        <v>110</v>
      </c>
      <c r="E42" s="8" t="s">
        <v>111</v>
      </c>
      <c r="F42" s="9">
        <v>0</v>
      </c>
      <c r="G42" t="str">
        <f>VLOOKUP(Table2[[#This Row],[PRODUCT ID]],Table1[],2,0)</f>
        <v>Product23</v>
      </c>
      <c r="H42" t="str">
        <f>VLOOKUP(Table2[[#This Row],[PRODUCT ID]],Table1[],3,0)</f>
        <v>Catagory03</v>
      </c>
      <c r="I42" t="str">
        <f>VLOOKUP(Table2[[#This Row],[PRODUCT ID]],Table1[],4,0)</f>
        <v>Kg</v>
      </c>
      <c r="J42">
        <f>VLOOKUP(Table2[[#This Row],[PRODUCT ID]],Table1[],5,0)</f>
        <v>141</v>
      </c>
      <c r="K42">
        <f>VLOOKUP(Table2[[#This Row],[PRODUCT ID]],Table1[],6,0)</f>
        <v>149.46</v>
      </c>
      <c r="L42">
        <f>Table2[[#This Row],[BUYING PRIZE]]*Table2[[#This Row],[QUANTITY]]</f>
        <v>1269</v>
      </c>
      <c r="M42">
        <f>Table2[[#This Row],[SELLING PRICE]]*Table2[[#This Row],[QUANTITY]]*(1-Table2[[#This Row],[DISCOUNT %]])</f>
        <v>1345.14</v>
      </c>
      <c r="N42">
        <f>DAY(Table2[[#This Row],[Column1]])</f>
        <v>12</v>
      </c>
      <c r="O42" t="str">
        <f>TEXT(Table2[[#This Row],[Column1]],"mmm")</f>
        <v>Feb</v>
      </c>
      <c r="P42">
        <f>YEAR(Table2[[#This Row],[Column1]])</f>
        <v>2021</v>
      </c>
    </row>
    <row r="43" spans="1:16" ht="14.5">
      <c r="A43" s="6">
        <v>44242</v>
      </c>
      <c r="B43" s="7" t="s">
        <v>63</v>
      </c>
      <c r="C43" s="8">
        <v>4</v>
      </c>
      <c r="D43" s="8" t="s">
        <v>112</v>
      </c>
      <c r="E43" s="8" t="s">
        <v>110</v>
      </c>
      <c r="F43" s="9">
        <v>0</v>
      </c>
      <c r="G43" t="str">
        <f>VLOOKUP(Table2[[#This Row],[PRODUCT ID]],Table1[],2,0)</f>
        <v>Product27</v>
      </c>
      <c r="H43" t="str">
        <f>VLOOKUP(Table2[[#This Row],[PRODUCT ID]],Table1[],3,0)</f>
        <v>Catagory04</v>
      </c>
      <c r="I43" t="str">
        <f>VLOOKUP(Table2[[#This Row],[PRODUCT ID]],Table1[],4,0)</f>
        <v>Kg</v>
      </c>
      <c r="J43">
        <f>VLOOKUP(Table2[[#This Row],[PRODUCT ID]],Table1[],5,0)</f>
        <v>48</v>
      </c>
      <c r="K43">
        <f>VLOOKUP(Table2[[#This Row],[PRODUCT ID]],Table1[],6,0)</f>
        <v>57.12</v>
      </c>
      <c r="L43">
        <f>Table2[[#This Row],[BUYING PRIZE]]*Table2[[#This Row],[QUANTITY]]</f>
        <v>192</v>
      </c>
      <c r="M43">
        <f>Table2[[#This Row],[SELLING PRICE]]*Table2[[#This Row],[QUANTITY]]*(1-Table2[[#This Row],[DISCOUNT %]])</f>
        <v>228.48</v>
      </c>
      <c r="N43">
        <f>DAY(Table2[[#This Row],[Column1]])</f>
        <v>15</v>
      </c>
      <c r="O43" t="str">
        <f>TEXT(Table2[[#This Row],[Column1]],"mmm")</f>
        <v>Feb</v>
      </c>
      <c r="P43">
        <f>YEAR(Table2[[#This Row],[Column1]])</f>
        <v>2021</v>
      </c>
    </row>
    <row r="44" spans="1:16" ht="14.5">
      <c r="A44" s="6">
        <v>44245</v>
      </c>
      <c r="B44" s="7" t="s">
        <v>37</v>
      </c>
      <c r="C44" s="8">
        <v>6</v>
      </c>
      <c r="D44" s="8" t="s">
        <v>110</v>
      </c>
      <c r="E44" s="8" t="s">
        <v>111</v>
      </c>
      <c r="F44" s="9">
        <v>0</v>
      </c>
      <c r="G44" t="str">
        <f>VLOOKUP(Table2[[#This Row],[PRODUCT ID]],Table1[],2,0)</f>
        <v>Product15</v>
      </c>
      <c r="H44" t="str">
        <f>VLOOKUP(Table2[[#This Row],[PRODUCT ID]],Table1[],3,0)</f>
        <v>Catagory02</v>
      </c>
      <c r="I44" t="str">
        <f>VLOOKUP(Table2[[#This Row],[PRODUCT ID]],Table1[],4,0)</f>
        <v>Kg</v>
      </c>
      <c r="J44">
        <f>VLOOKUP(Table2[[#This Row],[PRODUCT ID]],Table1[],5,0)</f>
        <v>12</v>
      </c>
      <c r="K44">
        <f>VLOOKUP(Table2[[#This Row],[PRODUCT ID]],Table1[],6,0)</f>
        <v>15.72</v>
      </c>
      <c r="L44">
        <f>Table2[[#This Row],[BUYING PRIZE]]*Table2[[#This Row],[QUANTITY]]</f>
        <v>72</v>
      </c>
      <c r="M44">
        <f>Table2[[#This Row],[SELLING PRICE]]*Table2[[#This Row],[QUANTITY]]*(1-Table2[[#This Row],[DISCOUNT %]])</f>
        <v>94.320000000000007</v>
      </c>
      <c r="N44">
        <f>DAY(Table2[[#This Row],[Column1]])</f>
        <v>18</v>
      </c>
      <c r="O44" t="str">
        <f>TEXT(Table2[[#This Row],[Column1]],"mmm")</f>
        <v>Feb</v>
      </c>
      <c r="P44">
        <f>YEAR(Table2[[#This Row],[Column1]])</f>
        <v>2021</v>
      </c>
    </row>
    <row r="45" spans="1:16" ht="14.5">
      <c r="A45" s="6">
        <v>44247</v>
      </c>
      <c r="B45" s="7" t="s">
        <v>69</v>
      </c>
      <c r="C45" s="8">
        <v>11</v>
      </c>
      <c r="D45" s="8" t="s">
        <v>110</v>
      </c>
      <c r="E45" s="8" t="s">
        <v>111</v>
      </c>
      <c r="F45" s="9">
        <v>0</v>
      </c>
      <c r="G45" t="str">
        <f>VLOOKUP(Table2[[#This Row],[PRODUCT ID]],Table1[],2,0)</f>
        <v>Product30</v>
      </c>
      <c r="H45" t="str">
        <f>VLOOKUP(Table2[[#This Row],[PRODUCT ID]],Table1[],3,0)</f>
        <v>Catagory04</v>
      </c>
      <c r="I45" t="str">
        <f>VLOOKUP(Table2[[#This Row],[PRODUCT ID]],Table1[],4,0)</f>
        <v>Kg</v>
      </c>
      <c r="J45">
        <f>VLOOKUP(Table2[[#This Row],[PRODUCT ID]],Table1[],5,0)</f>
        <v>148</v>
      </c>
      <c r="K45">
        <f>VLOOKUP(Table2[[#This Row],[PRODUCT ID]],Table1[],6,0)</f>
        <v>201.28</v>
      </c>
      <c r="L45">
        <f>Table2[[#This Row],[BUYING PRIZE]]*Table2[[#This Row],[QUANTITY]]</f>
        <v>1628</v>
      </c>
      <c r="M45">
        <f>Table2[[#This Row],[SELLING PRICE]]*Table2[[#This Row],[QUANTITY]]*(1-Table2[[#This Row],[DISCOUNT %]])</f>
        <v>2214.08</v>
      </c>
      <c r="N45">
        <f>DAY(Table2[[#This Row],[Column1]])</f>
        <v>20</v>
      </c>
      <c r="O45" t="str">
        <f>TEXT(Table2[[#This Row],[Column1]],"mmm")</f>
        <v>Feb</v>
      </c>
      <c r="P45">
        <f>YEAR(Table2[[#This Row],[Column1]])</f>
        <v>2021</v>
      </c>
    </row>
    <row r="46" spans="1:16" ht="14.5">
      <c r="A46" s="6">
        <v>44249</v>
      </c>
      <c r="B46" s="7" t="s">
        <v>33</v>
      </c>
      <c r="C46" s="8">
        <v>5</v>
      </c>
      <c r="D46" s="8" t="s">
        <v>110</v>
      </c>
      <c r="E46" s="8" t="s">
        <v>111</v>
      </c>
      <c r="F46" s="9">
        <v>0</v>
      </c>
      <c r="G46" t="str">
        <f>VLOOKUP(Table2[[#This Row],[PRODUCT ID]],Table1[],2,0)</f>
        <v>Product13</v>
      </c>
      <c r="H46" t="str">
        <f>VLOOKUP(Table2[[#This Row],[PRODUCT ID]],Table1[],3,0)</f>
        <v>Catagory02</v>
      </c>
      <c r="I46" t="str">
        <f>VLOOKUP(Table2[[#This Row],[PRODUCT ID]],Table1[],4,0)</f>
        <v>Kg</v>
      </c>
      <c r="J46">
        <f>VLOOKUP(Table2[[#This Row],[PRODUCT ID]],Table1[],5,0)</f>
        <v>112</v>
      </c>
      <c r="K46">
        <f>VLOOKUP(Table2[[#This Row],[PRODUCT ID]],Table1[],6,0)</f>
        <v>122.08</v>
      </c>
      <c r="L46">
        <f>Table2[[#This Row],[BUYING PRIZE]]*Table2[[#This Row],[QUANTITY]]</f>
        <v>560</v>
      </c>
      <c r="M46">
        <f>Table2[[#This Row],[SELLING PRICE]]*Table2[[#This Row],[QUANTITY]]*(1-Table2[[#This Row],[DISCOUNT %]])</f>
        <v>610.4</v>
      </c>
      <c r="N46">
        <f>DAY(Table2[[#This Row],[Column1]])</f>
        <v>22</v>
      </c>
      <c r="O46" t="str">
        <f>TEXT(Table2[[#This Row],[Column1]],"mmm")</f>
        <v>Feb</v>
      </c>
      <c r="P46">
        <f>YEAR(Table2[[#This Row],[Column1]])</f>
        <v>2021</v>
      </c>
    </row>
    <row r="47" spans="1:16" ht="14.5">
      <c r="A47" s="6">
        <v>44250</v>
      </c>
      <c r="B47" s="7" t="s">
        <v>58</v>
      </c>
      <c r="C47" s="8">
        <v>3</v>
      </c>
      <c r="D47" s="8" t="s">
        <v>112</v>
      </c>
      <c r="E47" s="8" t="s">
        <v>111</v>
      </c>
      <c r="F47" s="9">
        <v>0</v>
      </c>
      <c r="G47" t="str">
        <f>VLOOKUP(Table2[[#This Row],[PRODUCT ID]],Table1[],2,0)</f>
        <v>Product25</v>
      </c>
      <c r="H47" t="str">
        <f>VLOOKUP(Table2[[#This Row],[PRODUCT ID]],Table1[],3,0)</f>
        <v>Catagory04</v>
      </c>
      <c r="I47" t="str">
        <f>VLOOKUP(Table2[[#This Row],[PRODUCT ID]],Table1[],4,0)</f>
        <v>Kg</v>
      </c>
      <c r="J47">
        <f>VLOOKUP(Table2[[#This Row],[PRODUCT ID]],Table1[],5,0)</f>
        <v>7</v>
      </c>
      <c r="K47">
        <f>VLOOKUP(Table2[[#This Row],[PRODUCT ID]],Table1[],6,0)</f>
        <v>8.33</v>
      </c>
      <c r="L47">
        <f>Table2[[#This Row],[BUYING PRIZE]]*Table2[[#This Row],[QUANTITY]]</f>
        <v>21</v>
      </c>
      <c r="M47">
        <f>Table2[[#This Row],[SELLING PRICE]]*Table2[[#This Row],[QUANTITY]]*(1-Table2[[#This Row],[DISCOUNT %]])</f>
        <v>24.990000000000002</v>
      </c>
      <c r="N47">
        <f>DAY(Table2[[#This Row],[Column1]])</f>
        <v>23</v>
      </c>
      <c r="O47" t="str">
        <f>TEXT(Table2[[#This Row],[Column1]],"mmm")</f>
        <v>Feb</v>
      </c>
      <c r="P47">
        <f>YEAR(Table2[[#This Row],[Column1]])</f>
        <v>2021</v>
      </c>
    </row>
    <row r="48" spans="1:16" ht="14.5">
      <c r="A48" s="6">
        <v>44250</v>
      </c>
      <c r="B48" s="7" t="s">
        <v>16</v>
      </c>
      <c r="C48" s="8">
        <v>2</v>
      </c>
      <c r="D48" s="8" t="s">
        <v>112</v>
      </c>
      <c r="E48" s="8" t="s">
        <v>110</v>
      </c>
      <c r="F48" s="9">
        <v>0</v>
      </c>
      <c r="G48" t="str">
        <f>VLOOKUP(Table2[[#This Row],[PRODUCT ID]],Table1[],2,0)</f>
        <v>Product05</v>
      </c>
      <c r="H48" t="str">
        <f>VLOOKUP(Table2[[#This Row],[PRODUCT ID]],Table1[],3,0)</f>
        <v>Catagory01</v>
      </c>
      <c r="I48" t="str">
        <f>VLOOKUP(Table2[[#This Row],[PRODUCT ID]],Table1[],4,0)</f>
        <v>Kg</v>
      </c>
      <c r="J48">
        <f>VLOOKUP(Table2[[#This Row],[PRODUCT ID]],Table1[],5,0)</f>
        <v>133</v>
      </c>
      <c r="K48">
        <f>VLOOKUP(Table2[[#This Row],[PRODUCT ID]],Table1[],6,0)</f>
        <v>155.61000000000001</v>
      </c>
      <c r="L48">
        <f>Table2[[#This Row],[BUYING PRIZE]]*Table2[[#This Row],[QUANTITY]]</f>
        <v>266</v>
      </c>
      <c r="M48">
        <f>Table2[[#This Row],[SELLING PRICE]]*Table2[[#This Row],[QUANTITY]]*(1-Table2[[#This Row],[DISCOUNT %]])</f>
        <v>311.22000000000003</v>
      </c>
      <c r="N48">
        <f>DAY(Table2[[#This Row],[Column1]])</f>
        <v>23</v>
      </c>
      <c r="O48" t="str">
        <f>TEXT(Table2[[#This Row],[Column1]],"mmm")</f>
        <v>Feb</v>
      </c>
      <c r="P48">
        <f>YEAR(Table2[[#This Row],[Column1]])</f>
        <v>2021</v>
      </c>
    </row>
    <row r="49" spans="1:16" ht="14.5">
      <c r="A49" s="6">
        <v>44252</v>
      </c>
      <c r="B49" s="7" t="s">
        <v>10</v>
      </c>
      <c r="C49" s="8">
        <v>4</v>
      </c>
      <c r="D49" s="8" t="s">
        <v>109</v>
      </c>
      <c r="E49" s="8" t="s">
        <v>110</v>
      </c>
      <c r="F49" s="9">
        <v>0</v>
      </c>
      <c r="G49" t="str">
        <f>VLOOKUP(Table2[[#This Row],[PRODUCT ID]],Table1[],2,0)</f>
        <v>Product02</v>
      </c>
      <c r="H49" t="str">
        <f>VLOOKUP(Table2[[#This Row],[PRODUCT ID]],Table1[],3,0)</f>
        <v>Catagory01</v>
      </c>
      <c r="I49" t="str">
        <f>VLOOKUP(Table2[[#This Row],[PRODUCT ID]],Table1[],4,0)</f>
        <v>Kg</v>
      </c>
      <c r="J49">
        <f>VLOOKUP(Table2[[#This Row],[PRODUCT ID]],Table1[],5,0)</f>
        <v>105</v>
      </c>
      <c r="K49">
        <f>VLOOKUP(Table2[[#This Row],[PRODUCT ID]],Table1[],6,0)</f>
        <v>142.80000000000001</v>
      </c>
      <c r="L49">
        <f>Table2[[#This Row],[BUYING PRIZE]]*Table2[[#This Row],[QUANTITY]]</f>
        <v>420</v>
      </c>
      <c r="M49">
        <f>Table2[[#This Row],[SELLING PRICE]]*Table2[[#This Row],[QUANTITY]]*(1-Table2[[#This Row],[DISCOUNT %]])</f>
        <v>571.20000000000005</v>
      </c>
      <c r="N49">
        <f>DAY(Table2[[#This Row],[Column1]])</f>
        <v>25</v>
      </c>
      <c r="O49" t="str">
        <f>TEXT(Table2[[#This Row],[Column1]],"mmm")</f>
        <v>Feb</v>
      </c>
      <c r="P49">
        <f>YEAR(Table2[[#This Row],[Column1]])</f>
        <v>2021</v>
      </c>
    </row>
    <row r="50" spans="1:16" ht="14.5">
      <c r="A50" s="6">
        <v>44252</v>
      </c>
      <c r="B50" s="7" t="s">
        <v>73</v>
      </c>
      <c r="C50" s="8">
        <v>11</v>
      </c>
      <c r="D50" s="8" t="s">
        <v>110</v>
      </c>
      <c r="E50" s="8" t="s">
        <v>111</v>
      </c>
      <c r="F50" s="9">
        <v>0</v>
      </c>
      <c r="G50" t="str">
        <f>VLOOKUP(Table2[[#This Row],[PRODUCT ID]],Table1[],2,0)</f>
        <v>Product32</v>
      </c>
      <c r="H50" t="str">
        <f>VLOOKUP(Table2[[#This Row],[PRODUCT ID]],Table1[],3,0)</f>
        <v>Catagory04</v>
      </c>
      <c r="I50" t="str">
        <f>VLOOKUP(Table2[[#This Row],[PRODUCT ID]],Table1[],4,0)</f>
        <v>Kg</v>
      </c>
      <c r="J50">
        <f>VLOOKUP(Table2[[#This Row],[PRODUCT ID]],Table1[],5,0)</f>
        <v>89</v>
      </c>
      <c r="K50">
        <f>VLOOKUP(Table2[[#This Row],[PRODUCT ID]],Table1[],6,0)</f>
        <v>117.48</v>
      </c>
      <c r="L50">
        <f>Table2[[#This Row],[BUYING PRIZE]]*Table2[[#This Row],[QUANTITY]]</f>
        <v>979</v>
      </c>
      <c r="M50">
        <f>Table2[[#This Row],[SELLING PRICE]]*Table2[[#This Row],[QUANTITY]]*(1-Table2[[#This Row],[DISCOUNT %]])</f>
        <v>1292.28</v>
      </c>
      <c r="N50">
        <f>DAY(Table2[[#This Row],[Column1]])</f>
        <v>25</v>
      </c>
      <c r="O50" t="str">
        <f>TEXT(Table2[[#This Row],[Column1]],"mmm")</f>
        <v>Feb</v>
      </c>
      <c r="P50">
        <f>YEAR(Table2[[#This Row],[Column1]])</f>
        <v>2021</v>
      </c>
    </row>
    <row r="51" spans="1:16" ht="14.5">
      <c r="A51" s="6">
        <v>44252</v>
      </c>
      <c r="B51" s="7" t="s">
        <v>69</v>
      </c>
      <c r="C51" s="8">
        <v>2</v>
      </c>
      <c r="D51" s="8" t="s">
        <v>112</v>
      </c>
      <c r="E51" s="8" t="s">
        <v>110</v>
      </c>
      <c r="F51" s="9">
        <v>0</v>
      </c>
      <c r="G51" t="str">
        <f>VLOOKUP(Table2[[#This Row],[PRODUCT ID]],Table1[],2,0)</f>
        <v>Product30</v>
      </c>
      <c r="H51" t="str">
        <f>VLOOKUP(Table2[[#This Row],[PRODUCT ID]],Table1[],3,0)</f>
        <v>Catagory04</v>
      </c>
      <c r="I51" t="str">
        <f>VLOOKUP(Table2[[#This Row],[PRODUCT ID]],Table1[],4,0)</f>
        <v>Kg</v>
      </c>
      <c r="J51">
        <f>VLOOKUP(Table2[[#This Row],[PRODUCT ID]],Table1[],5,0)</f>
        <v>148</v>
      </c>
      <c r="K51">
        <f>VLOOKUP(Table2[[#This Row],[PRODUCT ID]],Table1[],6,0)</f>
        <v>201.28</v>
      </c>
      <c r="L51">
        <f>Table2[[#This Row],[BUYING PRIZE]]*Table2[[#This Row],[QUANTITY]]</f>
        <v>296</v>
      </c>
      <c r="M51">
        <f>Table2[[#This Row],[SELLING PRICE]]*Table2[[#This Row],[QUANTITY]]*(1-Table2[[#This Row],[DISCOUNT %]])</f>
        <v>402.56</v>
      </c>
      <c r="N51">
        <f>DAY(Table2[[#This Row],[Column1]])</f>
        <v>25</v>
      </c>
      <c r="O51" t="str">
        <f>TEXT(Table2[[#This Row],[Column1]],"mmm")</f>
        <v>Feb</v>
      </c>
      <c r="P51">
        <f>YEAR(Table2[[#This Row],[Column1]])</f>
        <v>2021</v>
      </c>
    </row>
    <row r="52" spans="1:16" ht="14.5">
      <c r="A52" s="6">
        <v>44254</v>
      </c>
      <c r="B52" s="7" t="s">
        <v>43</v>
      </c>
      <c r="C52" s="8">
        <v>11</v>
      </c>
      <c r="D52" s="8" t="s">
        <v>109</v>
      </c>
      <c r="E52" s="8" t="s">
        <v>110</v>
      </c>
      <c r="F52" s="9">
        <v>0</v>
      </c>
      <c r="G52" t="str">
        <f>VLOOKUP(Table2[[#This Row],[PRODUCT ID]],Table1[],2,0)</f>
        <v>Product18</v>
      </c>
      <c r="H52" t="str">
        <f>VLOOKUP(Table2[[#This Row],[PRODUCT ID]],Table1[],3,0)</f>
        <v>Catagory02</v>
      </c>
      <c r="I52" t="str">
        <f>VLOOKUP(Table2[[#This Row],[PRODUCT ID]],Table1[],4,0)</f>
        <v>Kg</v>
      </c>
      <c r="J52">
        <f>VLOOKUP(Table2[[#This Row],[PRODUCT ID]],Table1[],5,0)</f>
        <v>37</v>
      </c>
      <c r="K52">
        <f>VLOOKUP(Table2[[#This Row],[PRODUCT ID]],Table1[],6,0)</f>
        <v>49.21</v>
      </c>
      <c r="L52">
        <f>Table2[[#This Row],[BUYING PRIZE]]*Table2[[#This Row],[QUANTITY]]</f>
        <v>407</v>
      </c>
      <c r="M52">
        <f>Table2[[#This Row],[SELLING PRICE]]*Table2[[#This Row],[QUANTITY]]*(1-Table2[[#This Row],[DISCOUNT %]])</f>
        <v>541.31000000000006</v>
      </c>
      <c r="N52">
        <f>DAY(Table2[[#This Row],[Column1]])</f>
        <v>27</v>
      </c>
      <c r="O52" t="str">
        <f>TEXT(Table2[[#This Row],[Column1]],"mmm")</f>
        <v>Feb</v>
      </c>
      <c r="P52">
        <f>YEAR(Table2[[#This Row],[Column1]])</f>
        <v>2021</v>
      </c>
    </row>
    <row r="53" spans="1:16" ht="14.5">
      <c r="A53" s="6">
        <v>44258</v>
      </c>
      <c r="B53" s="7" t="s">
        <v>29</v>
      </c>
      <c r="C53" s="8">
        <v>1</v>
      </c>
      <c r="D53" s="8" t="s">
        <v>112</v>
      </c>
      <c r="E53" s="8" t="s">
        <v>110</v>
      </c>
      <c r="F53" s="9">
        <v>0</v>
      </c>
      <c r="G53" t="str">
        <f>VLOOKUP(Table2[[#This Row],[PRODUCT ID]],Table1[],2,0)</f>
        <v>Product11</v>
      </c>
      <c r="H53" t="str">
        <f>VLOOKUP(Table2[[#This Row],[PRODUCT ID]],Table1[],3,0)</f>
        <v>Catagory02</v>
      </c>
      <c r="I53" t="str">
        <f>VLOOKUP(Table2[[#This Row],[PRODUCT ID]],Table1[],4,0)</f>
        <v>Kg</v>
      </c>
      <c r="J53">
        <f>VLOOKUP(Table2[[#This Row],[PRODUCT ID]],Table1[],5,0)</f>
        <v>44</v>
      </c>
      <c r="K53">
        <f>VLOOKUP(Table2[[#This Row],[PRODUCT ID]],Table1[],6,0)</f>
        <v>48.4</v>
      </c>
      <c r="L53">
        <f>Table2[[#This Row],[BUYING PRIZE]]*Table2[[#This Row],[QUANTITY]]</f>
        <v>44</v>
      </c>
      <c r="M53">
        <f>Table2[[#This Row],[SELLING PRICE]]*Table2[[#This Row],[QUANTITY]]*(1-Table2[[#This Row],[DISCOUNT %]])</f>
        <v>48.4</v>
      </c>
      <c r="N53">
        <f>DAY(Table2[[#This Row],[Column1]])</f>
        <v>3</v>
      </c>
      <c r="O53" t="str">
        <f>TEXT(Table2[[#This Row],[Column1]],"mmm")</f>
        <v>Mar</v>
      </c>
      <c r="P53">
        <f>YEAR(Table2[[#This Row],[Column1]])</f>
        <v>2021</v>
      </c>
    </row>
    <row r="54" spans="1:16" ht="14.5">
      <c r="A54" s="6">
        <v>44262</v>
      </c>
      <c r="B54" s="7" t="s">
        <v>50</v>
      </c>
      <c r="C54" s="8">
        <v>9</v>
      </c>
      <c r="D54" s="8" t="s">
        <v>112</v>
      </c>
      <c r="E54" s="8" t="s">
        <v>111</v>
      </c>
      <c r="F54" s="9">
        <v>0</v>
      </c>
      <c r="G54" t="str">
        <f>VLOOKUP(Table2[[#This Row],[PRODUCT ID]],Table1[],2,0)</f>
        <v>Product21</v>
      </c>
      <c r="H54" t="str">
        <f>VLOOKUP(Table2[[#This Row],[PRODUCT ID]],Table1[],3,0)</f>
        <v>Catagory03</v>
      </c>
      <c r="I54" t="str">
        <f>VLOOKUP(Table2[[#This Row],[PRODUCT ID]],Table1[],4,0)</f>
        <v>Kg</v>
      </c>
      <c r="J54">
        <f>VLOOKUP(Table2[[#This Row],[PRODUCT ID]],Table1[],5,0)</f>
        <v>126</v>
      </c>
      <c r="K54">
        <f>VLOOKUP(Table2[[#This Row],[PRODUCT ID]],Table1[],6,0)</f>
        <v>162.54</v>
      </c>
      <c r="L54">
        <f>Table2[[#This Row],[BUYING PRIZE]]*Table2[[#This Row],[QUANTITY]]</f>
        <v>1134</v>
      </c>
      <c r="M54">
        <f>Table2[[#This Row],[SELLING PRICE]]*Table2[[#This Row],[QUANTITY]]*(1-Table2[[#This Row],[DISCOUNT %]])</f>
        <v>1462.86</v>
      </c>
      <c r="N54">
        <f>DAY(Table2[[#This Row],[Column1]])</f>
        <v>7</v>
      </c>
      <c r="O54" t="str">
        <f>TEXT(Table2[[#This Row],[Column1]],"mmm")</f>
        <v>Mar</v>
      </c>
      <c r="P54">
        <f>YEAR(Table2[[#This Row],[Column1]])</f>
        <v>2021</v>
      </c>
    </row>
    <row r="55" spans="1:16" ht="14.5">
      <c r="A55" s="6">
        <v>44263</v>
      </c>
      <c r="B55" s="7" t="s">
        <v>63</v>
      </c>
      <c r="C55" s="8">
        <v>6</v>
      </c>
      <c r="D55" s="8" t="s">
        <v>110</v>
      </c>
      <c r="E55" s="8" t="s">
        <v>111</v>
      </c>
      <c r="F55" s="9">
        <v>0</v>
      </c>
      <c r="G55" t="str">
        <f>VLOOKUP(Table2[[#This Row],[PRODUCT ID]],Table1[],2,0)</f>
        <v>Product27</v>
      </c>
      <c r="H55" t="str">
        <f>VLOOKUP(Table2[[#This Row],[PRODUCT ID]],Table1[],3,0)</f>
        <v>Catagory04</v>
      </c>
      <c r="I55" t="str">
        <f>VLOOKUP(Table2[[#This Row],[PRODUCT ID]],Table1[],4,0)</f>
        <v>Kg</v>
      </c>
      <c r="J55">
        <f>VLOOKUP(Table2[[#This Row],[PRODUCT ID]],Table1[],5,0)</f>
        <v>48</v>
      </c>
      <c r="K55">
        <f>VLOOKUP(Table2[[#This Row],[PRODUCT ID]],Table1[],6,0)</f>
        <v>57.12</v>
      </c>
      <c r="L55">
        <f>Table2[[#This Row],[BUYING PRIZE]]*Table2[[#This Row],[QUANTITY]]</f>
        <v>288</v>
      </c>
      <c r="M55">
        <f>Table2[[#This Row],[SELLING PRICE]]*Table2[[#This Row],[QUANTITY]]*(1-Table2[[#This Row],[DISCOUNT %]])</f>
        <v>342.71999999999997</v>
      </c>
      <c r="N55">
        <f>DAY(Table2[[#This Row],[Column1]])</f>
        <v>8</v>
      </c>
      <c r="O55" t="str">
        <f>TEXT(Table2[[#This Row],[Column1]],"mmm")</f>
        <v>Mar</v>
      </c>
      <c r="P55">
        <f>YEAR(Table2[[#This Row],[Column1]])</f>
        <v>2021</v>
      </c>
    </row>
    <row r="56" spans="1:16" ht="14.5">
      <c r="A56" s="6">
        <v>44263</v>
      </c>
      <c r="B56" s="7" t="s">
        <v>97</v>
      </c>
      <c r="C56" s="8">
        <v>9</v>
      </c>
      <c r="D56" s="8" t="s">
        <v>110</v>
      </c>
      <c r="E56" s="8" t="s">
        <v>110</v>
      </c>
      <c r="F56" s="9">
        <v>0</v>
      </c>
      <c r="G56" t="str">
        <f>VLOOKUP(Table2[[#This Row],[PRODUCT ID]],Table1[],2,0)</f>
        <v>Product44</v>
      </c>
      <c r="H56" t="str">
        <f>VLOOKUP(Table2[[#This Row],[PRODUCT ID]],Table1[],3,0)</f>
        <v>Catagory04</v>
      </c>
      <c r="I56" t="str">
        <f>VLOOKUP(Table2[[#This Row],[PRODUCT ID]],Table1[],4,0)</f>
        <v>Kg</v>
      </c>
      <c r="J56">
        <f>VLOOKUP(Table2[[#This Row],[PRODUCT ID]],Table1[],5,0)</f>
        <v>76</v>
      </c>
      <c r="K56">
        <f>VLOOKUP(Table2[[#This Row],[PRODUCT ID]],Table1[],6,0)</f>
        <v>82.08</v>
      </c>
      <c r="L56">
        <f>Table2[[#This Row],[BUYING PRIZE]]*Table2[[#This Row],[QUANTITY]]</f>
        <v>684</v>
      </c>
      <c r="M56">
        <f>Table2[[#This Row],[SELLING PRICE]]*Table2[[#This Row],[QUANTITY]]*(1-Table2[[#This Row],[DISCOUNT %]])</f>
        <v>738.72</v>
      </c>
      <c r="N56">
        <f>DAY(Table2[[#This Row],[Column1]])</f>
        <v>8</v>
      </c>
      <c r="O56" t="str">
        <f>TEXT(Table2[[#This Row],[Column1]],"mmm")</f>
        <v>Mar</v>
      </c>
      <c r="P56">
        <f>YEAR(Table2[[#This Row],[Column1]])</f>
        <v>2021</v>
      </c>
    </row>
    <row r="57" spans="1:16" ht="14.5">
      <c r="A57" s="6">
        <v>44264</v>
      </c>
      <c r="B57" s="7" t="s">
        <v>67</v>
      </c>
      <c r="C57" s="8">
        <v>6</v>
      </c>
      <c r="D57" s="8" t="s">
        <v>109</v>
      </c>
      <c r="E57" s="8" t="s">
        <v>110</v>
      </c>
      <c r="F57" s="9">
        <v>0</v>
      </c>
      <c r="G57" t="str">
        <f>VLOOKUP(Table2[[#This Row],[PRODUCT ID]],Table1[],2,0)</f>
        <v>Product29</v>
      </c>
      <c r="H57" t="str">
        <f>VLOOKUP(Table2[[#This Row],[PRODUCT ID]],Table1[],3,0)</f>
        <v>Catagory04</v>
      </c>
      <c r="I57" t="str">
        <f>VLOOKUP(Table2[[#This Row],[PRODUCT ID]],Table1[],4,0)</f>
        <v>Kg</v>
      </c>
      <c r="J57">
        <f>VLOOKUP(Table2[[#This Row],[PRODUCT ID]],Table1[],5,0)</f>
        <v>47</v>
      </c>
      <c r="K57">
        <f>VLOOKUP(Table2[[#This Row],[PRODUCT ID]],Table1[],6,0)</f>
        <v>53.11</v>
      </c>
      <c r="L57">
        <f>Table2[[#This Row],[BUYING PRIZE]]*Table2[[#This Row],[QUANTITY]]</f>
        <v>282</v>
      </c>
      <c r="M57">
        <f>Table2[[#This Row],[SELLING PRICE]]*Table2[[#This Row],[QUANTITY]]*(1-Table2[[#This Row],[DISCOUNT %]])</f>
        <v>318.65999999999997</v>
      </c>
      <c r="N57">
        <f>DAY(Table2[[#This Row],[Column1]])</f>
        <v>9</v>
      </c>
      <c r="O57" t="str">
        <f>TEXT(Table2[[#This Row],[Column1]],"mmm")</f>
        <v>Mar</v>
      </c>
      <c r="P57">
        <f>YEAR(Table2[[#This Row],[Column1]])</f>
        <v>2021</v>
      </c>
    </row>
    <row r="58" spans="1:16" ht="14.5">
      <c r="A58" s="6">
        <v>44266</v>
      </c>
      <c r="B58" s="7" t="s">
        <v>58</v>
      </c>
      <c r="C58" s="8">
        <v>11</v>
      </c>
      <c r="D58" s="8" t="s">
        <v>112</v>
      </c>
      <c r="E58" s="8" t="s">
        <v>111</v>
      </c>
      <c r="F58" s="9">
        <v>0</v>
      </c>
      <c r="G58" t="str">
        <f>VLOOKUP(Table2[[#This Row],[PRODUCT ID]],Table1[],2,0)</f>
        <v>Product25</v>
      </c>
      <c r="H58" t="str">
        <f>VLOOKUP(Table2[[#This Row],[PRODUCT ID]],Table1[],3,0)</f>
        <v>Catagory04</v>
      </c>
      <c r="I58" t="str">
        <f>VLOOKUP(Table2[[#This Row],[PRODUCT ID]],Table1[],4,0)</f>
        <v>Kg</v>
      </c>
      <c r="J58">
        <f>VLOOKUP(Table2[[#This Row],[PRODUCT ID]],Table1[],5,0)</f>
        <v>7</v>
      </c>
      <c r="K58">
        <f>VLOOKUP(Table2[[#This Row],[PRODUCT ID]],Table1[],6,0)</f>
        <v>8.33</v>
      </c>
      <c r="L58">
        <f>Table2[[#This Row],[BUYING PRIZE]]*Table2[[#This Row],[QUANTITY]]</f>
        <v>77</v>
      </c>
      <c r="M58">
        <f>Table2[[#This Row],[SELLING PRICE]]*Table2[[#This Row],[QUANTITY]]*(1-Table2[[#This Row],[DISCOUNT %]])</f>
        <v>91.63</v>
      </c>
      <c r="N58">
        <f>DAY(Table2[[#This Row],[Column1]])</f>
        <v>11</v>
      </c>
      <c r="O58" t="str">
        <f>TEXT(Table2[[#This Row],[Column1]],"mmm")</f>
        <v>Mar</v>
      </c>
      <c r="P58">
        <f>YEAR(Table2[[#This Row],[Column1]])</f>
        <v>2021</v>
      </c>
    </row>
    <row r="59" spans="1:16" ht="14.5">
      <c r="A59" s="6">
        <v>44268</v>
      </c>
      <c r="B59" s="7" t="s">
        <v>65</v>
      </c>
      <c r="C59" s="8">
        <v>10</v>
      </c>
      <c r="D59" s="8" t="s">
        <v>109</v>
      </c>
      <c r="E59" s="8" t="s">
        <v>111</v>
      </c>
      <c r="F59" s="9">
        <v>0</v>
      </c>
      <c r="G59" t="str">
        <f>VLOOKUP(Table2[[#This Row],[PRODUCT ID]],Table1[],2,0)</f>
        <v>Product28</v>
      </c>
      <c r="H59" t="str">
        <f>VLOOKUP(Table2[[#This Row],[PRODUCT ID]],Table1[],3,0)</f>
        <v>Catagory04</v>
      </c>
      <c r="I59" t="str">
        <f>VLOOKUP(Table2[[#This Row],[PRODUCT ID]],Table1[],4,0)</f>
        <v>Kg</v>
      </c>
      <c r="J59">
        <f>VLOOKUP(Table2[[#This Row],[PRODUCT ID]],Table1[],5,0)</f>
        <v>37</v>
      </c>
      <c r="K59">
        <f>VLOOKUP(Table2[[#This Row],[PRODUCT ID]],Table1[],6,0)</f>
        <v>41.81</v>
      </c>
      <c r="L59">
        <f>Table2[[#This Row],[BUYING PRIZE]]*Table2[[#This Row],[QUANTITY]]</f>
        <v>370</v>
      </c>
      <c r="M59">
        <f>Table2[[#This Row],[SELLING PRICE]]*Table2[[#This Row],[QUANTITY]]*(1-Table2[[#This Row],[DISCOUNT %]])</f>
        <v>418.1</v>
      </c>
      <c r="N59">
        <f>DAY(Table2[[#This Row],[Column1]])</f>
        <v>13</v>
      </c>
      <c r="O59" t="str">
        <f>TEXT(Table2[[#This Row],[Column1]],"mmm")</f>
        <v>Mar</v>
      </c>
      <c r="P59">
        <f>YEAR(Table2[[#This Row],[Column1]])</f>
        <v>2021</v>
      </c>
    </row>
    <row r="60" spans="1:16" ht="14.5">
      <c r="A60" s="6">
        <v>44270</v>
      </c>
      <c r="B60" s="7" t="s">
        <v>87</v>
      </c>
      <c r="C60" s="8">
        <v>11</v>
      </c>
      <c r="D60" s="8" t="s">
        <v>110</v>
      </c>
      <c r="E60" s="8" t="s">
        <v>111</v>
      </c>
      <c r="F60" s="9">
        <v>0</v>
      </c>
      <c r="G60" t="str">
        <f>VLOOKUP(Table2[[#This Row],[PRODUCT ID]],Table1[],2,0)</f>
        <v>Product39</v>
      </c>
      <c r="H60" t="str">
        <f>VLOOKUP(Table2[[#This Row],[PRODUCT ID]],Table1[],3,0)</f>
        <v>Catagory04</v>
      </c>
      <c r="I60" t="str">
        <f>VLOOKUP(Table2[[#This Row],[PRODUCT ID]],Table1[],4,0)</f>
        <v>Kg</v>
      </c>
      <c r="J60">
        <f>VLOOKUP(Table2[[#This Row],[PRODUCT ID]],Table1[],5,0)</f>
        <v>37</v>
      </c>
      <c r="K60">
        <f>VLOOKUP(Table2[[#This Row],[PRODUCT ID]],Table1[],6,0)</f>
        <v>42.55</v>
      </c>
      <c r="L60">
        <f>Table2[[#This Row],[BUYING PRIZE]]*Table2[[#This Row],[QUANTITY]]</f>
        <v>407</v>
      </c>
      <c r="M60">
        <f>Table2[[#This Row],[SELLING PRICE]]*Table2[[#This Row],[QUANTITY]]*(1-Table2[[#This Row],[DISCOUNT %]])</f>
        <v>468.04999999999995</v>
      </c>
      <c r="N60">
        <f>DAY(Table2[[#This Row],[Column1]])</f>
        <v>15</v>
      </c>
      <c r="O60" t="str">
        <f>TEXT(Table2[[#This Row],[Column1]],"mmm")</f>
        <v>Mar</v>
      </c>
      <c r="P60">
        <f>YEAR(Table2[[#This Row],[Column1]])</f>
        <v>2021</v>
      </c>
    </row>
    <row r="61" spans="1:16" ht="14.5">
      <c r="A61" s="6">
        <v>44271</v>
      </c>
      <c r="B61" s="7" t="s">
        <v>31</v>
      </c>
      <c r="C61" s="8">
        <v>14</v>
      </c>
      <c r="D61" s="8" t="s">
        <v>112</v>
      </c>
      <c r="E61" s="8" t="s">
        <v>111</v>
      </c>
      <c r="F61" s="9">
        <v>0</v>
      </c>
      <c r="G61" t="str">
        <f>VLOOKUP(Table2[[#This Row],[PRODUCT ID]],Table1[],2,0)</f>
        <v>Product12</v>
      </c>
      <c r="H61" t="str">
        <f>VLOOKUP(Table2[[#This Row],[PRODUCT ID]],Table1[],3,0)</f>
        <v>Catagory02</v>
      </c>
      <c r="I61" t="str">
        <f>VLOOKUP(Table2[[#This Row],[PRODUCT ID]],Table1[],4,0)</f>
        <v>Kg</v>
      </c>
      <c r="J61">
        <f>VLOOKUP(Table2[[#This Row],[PRODUCT ID]],Table1[],5,0)</f>
        <v>73</v>
      </c>
      <c r="K61">
        <f>VLOOKUP(Table2[[#This Row],[PRODUCT ID]],Table1[],6,0)</f>
        <v>94.17</v>
      </c>
      <c r="L61">
        <f>Table2[[#This Row],[BUYING PRIZE]]*Table2[[#This Row],[QUANTITY]]</f>
        <v>1022</v>
      </c>
      <c r="M61">
        <f>Table2[[#This Row],[SELLING PRICE]]*Table2[[#This Row],[QUANTITY]]*(1-Table2[[#This Row],[DISCOUNT %]])</f>
        <v>1318.38</v>
      </c>
      <c r="N61">
        <f>DAY(Table2[[#This Row],[Column1]])</f>
        <v>16</v>
      </c>
      <c r="O61" t="str">
        <f>TEXT(Table2[[#This Row],[Column1]],"mmm")</f>
        <v>Mar</v>
      </c>
      <c r="P61">
        <f>YEAR(Table2[[#This Row],[Column1]])</f>
        <v>2021</v>
      </c>
    </row>
    <row r="62" spans="1:16" ht="14.5">
      <c r="A62" s="6">
        <v>44273</v>
      </c>
      <c r="B62" s="7" t="s">
        <v>93</v>
      </c>
      <c r="C62" s="8">
        <v>8</v>
      </c>
      <c r="D62" s="8" t="s">
        <v>109</v>
      </c>
      <c r="E62" s="8" t="s">
        <v>111</v>
      </c>
      <c r="F62" s="9">
        <v>0</v>
      </c>
      <c r="G62" t="str">
        <f>VLOOKUP(Table2[[#This Row],[PRODUCT ID]],Table1[],2,0)</f>
        <v>Product42</v>
      </c>
      <c r="H62" t="str">
        <f>VLOOKUP(Table2[[#This Row],[PRODUCT ID]],Table1[],3,0)</f>
        <v>Catagory04</v>
      </c>
      <c r="I62" t="str">
        <f>VLOOKUP(Table2[[#This Row],[PRODUCT ID]],Table1[],4,0)</f>
        <v>Kg</v>
      </c>
      <c r="J62">
        <f>VLOOKUP(Table2[[#This Row],[PRODUCT ID]],Table1[],5,0)</f>
        <v>120</v>
      </c>
      <c r="K62">
        <f>VLOOKUP(Table2[[#This Row],[PRODUCT ID]],Table1[],6,0)</f>
        <v>162</v>
      </c>
      <c r="L62">
        <f>Table2[[#This Row],[BUYING PRIZE]]*Table2[[#This Row],[QUANTITY]]</f>
        <v>960</v>
      </c>
      <c r="M62">
        <f>Table2[[#This Row],[SELLING PRICE]]*Table2[[#This Row],[QUANTITY]]*(1-Table2[[#This Row],[DISCOUNT %]])</f>
        <v>1296</v>
      </c>
      <c r="N62">
        <f>DAY(Table2[[#This Row],[Column1]])</f>
        <v>18</v>
      </c>
      <c r="O62" t="str">
        <f>TEXT(Table2[[#This Row],[Column1]],"mmm")</f>
        <v>Mar</v>
      </c>
      <c r="P62">
        <f>YEAR(Table2[[#This Row],[Column1]])</f>
        <v>2021</v>
      </c>
    </row>
    <row r="63" spans="1:16" ht="14.5">
      <c r="A63" s="6">
        <v>44274</v>
      </c>
      <c r="B63" s="7" t="s">
        <v>65</v>
      </c>
      <c r="C63" s="8">
        <v>9</v>
      </c>
      <c r="D63" s="8" t="s">
        <v>110</v>
      </c>
      <c r="E63" s="8" t="s">
        <v>111</v>
      </c>
      <c r="F63" s="9">
        <v>0</v>
      </c>
      <c r="G63" t="str">
        <f>VLOOKUP(Table2[[#This Row],[PRODUCT ID]],Table1[],2,0)</f>
        <v>Product28</v>
      </c>
      <c r="H63" t="str">
        <f>VLOOKUP(Table2[[#This Row],[PRODUCT ID]],Table1[],3,0)</f>
        <v>Catagory04</v>
      </c>
      <c r="I63" t="str">
        <f>VLOOKUP(Table2[[#This Row],[PRODUCT ID]],Table1[],4,0)</f>
        <v>Kg</v>
      </c>
      <c r="J63">
        <f>VLOOKUP(Table2[[#This Row],[PRODUCT ID]],Table1[],5,0)</f>
        <v>37</v>
      </c>
      <c r="K63">
        <f>VLOOKUP(Table2[[#This Row],[PRODUCT ID]],Table1[],6,0)</f>
        <v>41.81</v>
      </c>
      <c r="L63">
        <f>Table2[[#This Row],[BUYING PRIZE]]*Table2[[#This Row],[QUANTITY]]</f>
        <v>333</v>
      </c>
      <c r="M63">
        <f>Table2[[#This Row],[SELLING PRICE]]*Table2[[#This Row],[QUANTITY]]*(1-Table2[[#This Row],[DISCOUNT %]])</f>
        <v>376.29</v>
      </c>
      <c r="N63">
        <f>DAY(Table2[[#This Row],[Column1]])</f>
        <v>19</v>
      </c>
      <c r="O63" t="str">
        <f>TEXT(Table2[[#This Row],[Column1]],"mmm")</f>
        <v>Mar</v>
      </c>
      <c r="P63">
        <f>YEAR(Table2[[#This Row],[Column1]])</f>
        <v>2021</v>
      </c>
    </row>
    <row r="64" spans="1:16" ht="14.5">
      <c r="A64" s="6">
        <v>44276</v>
      </c>
      <c r="B64" s="7" t="s">
        <v>47</v>
      </c>
      <c r="C64" s="8">
        <v>13</v>
      </c>
      <c r="D64" s="8" t="s">
        <v>110</v>
      </c>
      <c r="E64" s="8" t="s">
        <v>110</v>
      </c>
      <c r="F64" s="9">
        <v>0</v>
      </c>
      <c r="G64" t="str">
        <f>VLOOKUP(Table2[[#This Row],[PRODUCT ID]],Table1[],2,0)</f>
        <v>Product20</v>
      </c>
      <c r="H64" t="str">
        <f>VLOOKUP(Table2[[#This Row],[PRODUCT ID]],Table1[],3,0)</f>
        <v>Catagory03</v>
      </c>
      <c r="I64" t="str">
        <f>VLOOKUP(Table2[[#This Row],[PRODUCT ID]],Table1[],4,0)</f>
        <v>Kg</v>
      </c>
      <c r="J64">
        <f>VLOOKUP(Table2[[#This Row],[PRODUCT ID]],Table1[],5,0)</f>
        <v>61</v>
      </c>
      <c r="K64">
        <f>VLOOKUP(Table2[[#This Row],[PRODUCT ID]],Table1[],6,0)</f>
        <v>76.25</v>
      </c>
      <c r="L64">
        <f>Table2[[#This Row],[BUYING PRIZE]]*Table2[[#This Row],[QUANTITY]]</f>
        <v>793</v>
      </c>
      <c r="M64">
        <f>Table2[[#This Row],[SELLING PRICE]]*Table2[[#This Row],[QUANTITY]]*(1-Table2[[#This Row],[DISCOUNT %]])</f>
        <v>991.25</v>
      </c>
      <c r="N64">
        <f>DAY(Table2[[#This Row],[Column1]])</f>
        <v>21</v>
      </c>
      <c r="O64" t="str">
        <f>TEXT(Table2[[#This Row],[Column1]],"mmm")</f>
        <v>Mar</v>
      </c>
      <c r="P64">
        <f>YEAR(Table2[[#This Row],[Column1]])</f>
        <v>2021</v>
      </c>
    </row>
    <row r="65" spans="1:16" ht="14.5">
      <c r="A65" s="6">
        <v>44276</v>
      </c>
      <c r="B65" s="7" t="s">
        <v>87</v>
      </c>
      <c r="C65" s="8">
        <v>7</v>
      </c>
      <c r="D65" s="8" t="s">
        <v>112</v>
      </c>
      <c r="E65" s="8" t="s">
        <v>110</v>
      </c>
      <c r="F65" s="9">
        <v>0</v>
      </c>
      <c r="G65" t="str">
        <f>VLOOKUP(Table2[[#This Row],[PRODUCT ID]],Table1[],2,0)</f>
        <v>Product39</v>
      </c>
      <c r="H65" t="str">
        <f>VLOOKUP(Table2[[#This Row],[PRODUCT ID]],Table1[],3,0)</f>
        <v>Catagory04</v>
      </c>
      <c r="I65" t="str">
        <f>VLOOKUP(Table2[[#This Row],[PRODUCT ID]],Table1[],4,0)</f>
        <v>Kg</v>
      </c>
      <c r="J65">
        <f>VLOOKUP(Table2[[#This Row],[PRODUCT ID]],Table1[],5,0)</f>
        <v>37</v>
      </c>
      <c r="K65">
        <f>VLOOKUP(Table2[[#This Row],[PRODUCT ID]],Table1[],6,0)</f>
        <v>42.55</v>
      </c>
      <c r="L65">
        <f>Table2[[#This Row],[BUYING PRIZE]]*Table2[[#This Row],[QUANTITY]]</f>
        <v>259</v>
      </c>
      <c r="M65">
        <f>Table2[[#This Row],[SELLING PRICE]]*Table2[[#This Row],[QUANTITY]]*(1-Table2[[#This Row],[DISCOUNT %]])</f>
        <v>297.84999999999997</v>
      </c>
      <c r="N65">
        <f>DAY(Table2[[#This Row],[Column1]])</f>
        <v>21</v>
      </c>
      <c r="O65" t="str">
        <f>TEXT(Table2[[#This Row],[Column1]],"mmm")</f>
        <v>Mar</v>
      </c>
      <c r="P65">
        <f>YEAR(Table2[[#This Row],[Column1]])</f>
        <v>2021</v>
      </c>
    </row>
    <row r="66" spans="1:16" ht="14.5">
      <c r="A66" s="6">
        <v>44277</v>
      </c>
      <c r="B66" s="7" t="s">
        <v>10</v>
      </c>
      <c r="C66" s="8">
        <v>8</v>
      </c>
      <c r="D66" s="8" t="s">
        <v>110</v>
      </c>
      <c r="E66" s="8" t="s">
        <v>110</v>
      </c>
      <c r="F66" s="9">
        <v>0</v>
      </c>
      <c r="G66" t="str">
        <f>VLOOKUP(Table2[[#This Row],[PRODUCT ID]],Table1[],2,0)</f>
        <v>Product02</v>
      </c>
      <c r="H66" t="str">
        <f>VLOOKUP(Table2[[#This Row],[PRODUCT ID]],Table1[],3,0)</f>
        <v>Catagory01</v>
      </c>
      <c r="I66" t="str">
        <f>VLOOKUP(Table2[[#This Row],[PRODUCT ID]],Table1[],4,0)</f>
        <v>Kg</v>
      </c>
      <c r="J66">
        <f>VLOOKUP(Table2[[#This Row],[PRODUCT ID]],Table1[],5,0)</f>
        <v>105</v>
      </c>
      <c r="K66">
        <f>VLOOKUP(Table2[[#This Row],[PRODUCT ID]],Table1[],6,0)</f>
        <v>142.80000000000001</v>
      </c>
      <c r="L66">
        <f>Table2[[#This Row],[BUYING PRIZE]]*Table2[[#This Row],[QUANTITY]]</f>
        <v>840</v>
      </c>
      <c r="M66">
        <f>Table2[[#This Row],[SELLING PRICE]]*Table2[[#This Row],[QUANTITY]]*(1-Table2[[#This Row],[DISCOUNT %]])</f>
        <v>1142.4000000000001</v>
      </c>
      <c r="N66">
        <f>DAY(Table2[[#This Row],[Column1]])</f>
        <v>22</v>
      </c>
      <c r="O66" t="str">
        <f>TEXT(Table2[[#This Row],[Column1]],"mmm")</f>
        <v>Mar</v>
      </c>
      <c r="P66">
        <f>YEAR(Table2[[#This Row],[Column1]])</f>
        <v>2021</v>
      </c>
    </row>
    <row r="67" spans="1:16" ht="14.5">
      <c r="A67" s="6">
        <v>44277</v>
      </c>
      <c r="B67" s="7" t="s">
        <v>31</v>
      </c>
      <c r="C67" s="8">
        <v>4</v>
      </c>
      <c r="D67" s="8" t="s">
        <v>110</v>
      </c>
      <c r="E67" s="8" t="s">
        <v>110</v>
      </c>
      <c r="F67" s="9">
        <v>0</v>
      </c>
      <c r="G67" t="str">
        <f>VLOOKUP(Table2[[#This Row],[PRODUCT ID]],Table1[],2,0)</f>
        <v>Product12</v>
      </c>
      <c r="H67" t="str">
        <f>VLOOKUP(Table2[[#This Row],[PRODUCT ID]],Table1[],3,0)</f>
        <v>Catagory02</v>
      </c>
      <c r="I67" t="str">
        <f>VLOOKUP(Table2[[#This Row],[PRODUCT ID]],Table1[],4,0)</f>
        <v>Kg</v>
      </c>
      <c r="J67">
        <f>VLOOKUP(Table2[[#This Row],[PRODUCT ID]],Table1[],5,0)</f>
        <v>73</v>
      </c>
      <c r="K67">
        <f>VLOOKUP(Table2[[#This Row],[PRODUCT ID]],Table1[],6,0)</f>
        <v>94.17</v>
      </c>
      <c r="L67">
        <f>Table2[[#This Row],[BUYING PRIZE]]*Table2[[#This Row],[QUANTITY]]</f>
        <v>292</v>
      </c>
      <c r="M67">
        <f>Table2[[#This Row],[SELLING PRICE]]*Table2[[#This Row],[QUANTITY]]*(1-Table2[[#This Row],[DISCOUNT %]])</f>
        <v>376.68</v>
      </c>
      <c r="N67">
        <f>DAY(Table2[[#This Row],[Column1]])</f>
        <v>22</v>
      </c>
      <c r="O67" t="str">
        <f>TEXT(Table2[[#This Row],[Column1]],"mmm")</f>
        <v>Mar</v>
      </c>
      <c r="P67">
        <f>YEAR(Table2[[#This Row],[Column1]])</f>
        <v>2021</v>
      </c>
    </row>
    <row r="68" spans="1:16" ht="14.5">
      <c r="A68" s="6">
        <v>44280</v>
      </c>
      <c r="B68" s="7" t="s">
        <v>56</v>
      </c>
      <c r="C68" s="8">
        <v>14</v>
      </c>
      <c r="D68" s="8" t="s">
        <v>110</v>
      </c>
      <c r="E68" s="8" t="s">
        <v>111</v>
      </c>
      <c r="F68" s="9">
        <v>0</v>
      </c>
      <c r="G68" t="str">
        <f>VLOOKUP(Table2[[#This Row],[PRODUCT ID]],Table1[],2,0)</f>
        <v>Product24</v>
      </c>
      <c r="H68" t="str">
        <f>VLOOKUP(Table2[[#This Row],[PRODUCT ID]],Table1[],3,0)</f>
        <v>Catagory03</v>
      </c>
      <c r="I68" t="str">
        <f>VLOOKUP(Table2[[#This Row],[PRODUCT ID]],Table1[],4,0)</f>
        <v>Kg</v>
      </c>
      <c r="J68">
        <f>VLOOKUP(Table2[[#This Row],[PRODUCT ID]],Table1[],5,0)</f>
        <v>144</v>
      </c>
      <c r="K68">
        <f>VLOOKUP(Table2[[#This Row],[PRODUCT ID]],Table1[],6,0)</f>
        <v>156.96</v>
      </c>
      <c r="L68">
        <f>Table2[[#This Row],[BUYING PRIZE]]*Table2[[#This Row],[QUANTITY]]</f>
        <v>2016</v>
      </c>
      <c r="M68">
        <f>Table2[[#This Row],[SELLING PRICE]]*Table2[[#This Row],[QUANTITY]]*(1-Table2[[#This Row],[DISCOUNT %]])</f>
        <v>2197.44</v>
      </c>
      <c r="N68">
        <f>DAY(Table2[[#This Row],[Column1]])</f>
        <v>25</v>
      </c>
      <c r="O68" t="str">
        <f>TEXT(Table2[[#This Row],[Column1]],"mmm")</f>
        <v>Mar</v>
      </c>
      <c r="P68">
        <f>YEAR(Table2[[#This Row],[Column1]])</f>
        <v>2021</v>
      </c>
    </row>
    <row r="69" spans="1:16" ht="14.5">
      <c r="A69" s="6">
        <v>44280</v>
      </c>
      <c r="B69" s="7" t="s">
        <v>18</v>
      </c>
      <c r="C69" s="8">
        <v>4</v>
      </c>
      <c r="D69" s="8" t="s">
        <v>112</v>
      </c>
      <c r="E69" s="8" t="s">
        <v>111</v>
      </c>
      <c r="F69" s="9">
        <v>0</v>
      </c>
      <c r="G69" t="str">
        <f>VLOOKUP(Table2[[#This Row],[PRODUCT ID]],Table1[],2,0)</f>
        <v>Product06</v>
      </c>
      <c r="H69" t="str">
        <f>VLOOKUP(Table2[[#This Row],[PRODUCT ID]],Table1[],3,0)</f>
        <v>Catagory01</v>
      </c>
      <c r="I69" t="str">
        <f>VLOOKUP(Table2[[#This Row],[PRODUCT ID]],Table1[],4,0)</f>
        <v>Kg</v>
      </c>
      <c r="J69">
        <f>VLOOKUP(Table2[[#This Row],[PRODUCT ID]],Table1[],5,0)</f>
        <v>75</v>
      </c>
      <c r="K69">
        <f>VLOOKUP(Table2[[#This Row],[PRODUCT ID]],Table1[],6,0)</f>
        <v>85.5</v>
      </c>
      <c r="L69">
        <f>Table2[[#This Row],[BUYING PRIZE]]*Table2[[#This Row],[QUANTITY]]</f>
        <v>300</v>
      </c>
      <c r="M69">
        <f>Table2[[#This Row],[SELLING PRICE]]*Table2[[#This Row],[QUANTITY]]*(1-Table2[[#This Row],[DISCOUNT %]])</f>
        <v>342</v>
      </c>
      <c r="N69">
        <f>DAY(Table2[[#This Row],[Column1]])</f>
        <v>25</v>
      </c>
      <c r="O69" t="str">
        <f>TEXT(Table2[[#This Row],[Column1]],"mmm")</f>
        <v>Mar</v>
      </c>
      <c r="P69">
        <f>YEAR(Table2[[#This Row],[Column1]])</f>
        <v>2021</v>
      </c>
    </row>
    <row r="70" spans="1:16" ht="14.5">
      <c r="A70" s="6">
        <v>44280</v>
      </c>
      <c r="B70" s="7" t="s">
        <v>67</v>
      </c>
      <c r="C70" s="8">
        <v>8</v>
      </c>
      <c r="D70" s="8" t="s">
        <v>112</v>
      </c>
      <c r="E70" s="8" t="s">
        <v>111</v>
      </c>
      <c r="F70" s="9">
        <v>0</v>
      </c>
      <c r="G70" t="str">
        <f>VLOOKUP(Table2[[#This Row],[PRODUCT ID]],Table1[],2,0)</f>
        <v>Product29</v>
      </c>
      <c r="H70" t="str">
        <f>VLOOKUP(Table2[[#This Row],[PRODUCT ID]],Table1[],3,0)</f>
        <v>Catagory04</v>
      </c>
      <c r="I70" t="str">
        <f>VLOOKUP(Table2[[#This Row],[PRODUCT ID]],Table1[],4,0)</f>
        <v>Kg</v>
      </c>
      <c r="J70">
        <f>VLOOKUP(Table2[[#This Row],[PRODUCT ID]],Table1[],5,0)</f>
        <v>47</v>
      </c>
      <c r="K70">
        <f>VLOOKUP(Table2[[#This Row],[PRODUCT ID]],Table1[],6,0)</f>
        <v>53.11</v>
      </c>
      <c r="L70">
        <f>Table2[[#This Row],[BUYING PRIZE]]*Table2[[#This Row],[QUANTITY]]</f>
        <v>376</v>
      </c>
      <c r="M70">
        <f>Table2[[#This Row],[SELLING PRICE]]*Table2[[#This Row],[QUANTITY]]*(1-Table2[[#This Row],[DISCOUNT %]])</f>
        <v>424.88</v>
      </c>
      <c r="N70">
        <f>DAY(Table2[[#This Row],[Column1]])</f>
        <v>25</v>
      </c>
      <c r="O70" t="str">
        <f>TEXT(Table2[[#This Row],[Column1]],"mmm")</f>
        <v>Mar</v>
      </c>
      <c r="P70">
        <f>YEAR(Table2[[#This Row],[Column1]])</f>
        <v>2021</v>
      </c>
    </row>
    <row r="71" spans="1:16" ht="14.5">
      <c r="A71" s="6">
        <v>44280</v>
      </c>
      <c r="B71" s="7" t="s">
        <v>85</v>
      </c>
      <c r="C71" s="8">
        <v>2</v>
      </c>
      <c r="D71" s="8" t="s">
        <v>112</v>
      </c>
      <c r="E71" s="8" t="s">
        <v>110</v>
      </c>
      <c r="F71" s="9">
        <v>0</v>
      </c>
      <c r="G71" t="str">
        <f>VLOOKUP(Table2[[#This Row],[PRODUCT ID]],Table1[],2,0)</f>
        <v>Product38</v>
      </c>
      <c r="H71" t="str">
        <f>VLOOKUP(Table2[[#This Row],[PRODUCT ID]],Table1[],3,0)</f>
        <v>Catagory04</v>
      </c>
      <c r="I71" t="str">
        <f>VLOOKUP(Table2[[#This Row],[PRODUCT ID]],Table1[],4,0)</f>
        <v>Kg</v>
      </c>
      <c r="J71">
        <f>VLOOKUP(Table2[[#This Row],[PRODUCT ID]],Table1[],5,0)</f>
        <v>72</v>
      </c>
      <c r="K71">
        <f>VLOOKUP(Table2[[#This Row],[PRODUCT ID]],Table1[],6,0)</f>
        <v>79.92</v>
      </c>
      <c r="L71">
        <f>Table2[[#This Row],[BUYING PRIZE]]*Table2[[#This Row],[QUANTITY]]</f>
        <v>144</v>
      </c>
      <c r="M71">
        <f>Table2[[#This Row],[SELLING PRICE]]*Table2[[#This Row],[QUANTITY]]*(1-Table2[[#This Row],[DISCOUNT %]])</f>
        <v>159.84</v>
      </c>
      <c r="N71">
        <f>DAY(Table2[[#This Row],[Column1]])</f>
        <v>25</v>
      </c>
      <c r="O71" t="str">
        <f>TEXT(Table2[[#This Row],[Column1]],"mmm")</f>
        <v>Mar</v>
      </c>
      <c r="P71">
        <f>YEAR(Table2[[#This Row],[Column1]])</f>
        <v>2021</v>
      </c>
    </row>
    <row r="72" spans="1:16" ht="14.5">
      <c r="A72" s="6">
        <v>44281</v>
      </c>
      <c r="B72" s="7" t="s">
        <v>6</v>
      </c>
      <c r="C72" s="8">
        <v>4</v>
      </c>
      <c r="D72" s="8" t="s">
        <v>112</v>
      </c>
      <c r="E72" s="8" t="s">
        <v>111</v>
      </c>
      <c r="F72" s="9">
        <v>0</v>
      </c>
      <c r="G72" t="str">
        <f>VLOOKUP(Table2[[#This Row],[PRODUCT ID]],Table1[],2,0)</f>
        <v>Product01</v>
      </c>
      <c r="H72" t="str">
        <f>VLOOKUP(Table2[[#This Row],[PRODUCT ID]],Table1[],3,0)</f>
        <v>Catagory01</v>
      </c>
      <c r="I72" t="str">
        <f>VLOOKUP(Table2[[#This Row],[PRODUCT ID]],Table1[],4,0)</f>
        <v>Kg</v>
      </c>
      <c r="J72">
        <f>VLOOKUP(Table2[[#This Row],[PRODUCT ID]],Table1[],5,0)</f>
        <v>98</v>
      </c>
      <c r="K72">
        <f>VLOOKUP(Table2[[#This Row],[PRODUCT ID]],Table1[],6,0)</f>
        <v>103.88</v>
      </c>
      <c r="L72">
        <f>Table2[[#This Row],[BUYING PRIZE]]*Table2[[#This Row],[QUANTITY]]</f>
        <v>392</v>
      </c>
      <c r="M72">
        <f>Table2[[#This Row],[SELLING PRICE]]*Table2[[#This Row],[QUANTITY]]*(1-Table2[[#This Row],[DISCOUNT %]])</f>
        <v>415.52</v>
      </c>
      <c r="N72">
        <f>DAY(Table2[[#This Row],[Column1]])</f>
        <v>26</v>
      </c>
      <c r="O72" t="str">
        <f>TEXT(Table2[[#This Row],[Column1]],"mmm")</f>
        <v>Mar</v>
      </c>
      <c r="P72">
        <f>YEAR(Table2[[#This Row],[Column1]])</f>
        <v>2021</v>
      </c>
    </row>
    <row r="73" spans="1:16" ht="14.5">
      <c r="A73" s="6">
        <v>44281</v>
      </c>
      <c r="B73" s="7" t="s">
        <v>93</v>
      </c>
      <c r="C73" s="8">
        <v>1</v>
      </c>
      <c r="D73" s="8" t="s">
        <v>112</v>
      </c>
      <c r="E73" s="8" t="s">
        <v>111</v>
      </c>
      <c r="F73" s="9">
        <v>0</v>
      </c>
      <c r="G73" t="str">
        <f>VLOOKUP(Table2[[#This Row],[PRODUCT ID]],Table1[],2,0)</f>
        <v>Product42</v>
      </c>
      <c r="H73" t="str">
        <f>VLOOKUP(Table2[[#This Row],[PRODUCT ID]],Table1[],3,0)</f>
        <v>Catagory04</v>
      </c>
      <c r="I73" t="str">
        <f>VLOOKUP(Table2[[#This Row],[PRODUCT ID]],Table1[],4,0)</f>
        <v>Kg</v>
      </c>
      <c r="J73">
        <f>VLOOKUP(Table2[[#This Row],[PRODUCT ID]],Table1[],5,0)</f>
        <v>120</v>
      </c>
      <c r="K73">
        <f>VLOOKUP(Table2[[#This Row],[PRODUCT ID]],Table1[],6,0)</f>
        <v>162</v>
      </c>
      <c r="L73">
        <f>Table2[[#This Row],[BUYING PRIZE]]*Table2[[#This Row],[QUANTITY]]</f>
        <v>120</v>
      </c>
      <c r="M73">
        <f>Table2[[#This Row],[SELLING PRICE]]*Table2[[#This Row],[QUANTITY]]*(1-Table2[[#This Row],[DISCOUNT %]])</f>
        <v>162</v>
      </c>
      <c r="N73">
        <f>DAY(Table2[[#This Row],[Column1]])</f>
        <v>26</v>
      </c>
      <c r="O73" t="str">
        <f>TEXT(Table2[[#This Row],[Column1]],"mmm")</f>
        <v>Mar</v>
      </c>
      <c r="P73">
        <f>YEAR(Table2[[#This Row],[Column1]])</f>
        <v>2021</v>
      </c>
    </row>
    <row r="74" spans="1:16" ht="14.5">
      <c r="A74" s="6">
        <v>44281</v>
      </c>
      <c r="B74" s="7" t="s">
        <v>26</v>
      </c>
      <c r="C74" s="8">
        <v>9</v>
      </c>
      <c r="D74" s="8" t="s">
        <v>112</v>
      </c>
      <c r="E74" s="8" t="s">
        <v>110</v>
      </c>
      <c r="F74" s="9">
        <v>0</v>
      </c>
      <c r="G74" t="str">
        <f>VLOOKUP(Table2[[#This Row],[PRODUCT ID]],Table1[],2,0)</f>
        <v>Product10</v>
      </c>
      <c r="H74" t="str">
        <f>VLOOKUP(Table2[[#This Row],[PRODUCT ID]],Table1[],3,0)</f>
        <v>Catagory02</v>
      </c>
      <c r="I74" t="str">
        <f>VLOOKUP(Table2[[#This Row],[PRODUCT ID]],Table1[],4,0)</f>
        <v>Kg</v>
      </c>
      <c r="J74">
        <f>VLOOKUP(Table2[[#This Row],[PRODUCT ID]],Table1[],5,0)</f>
        <v>148</v>
      </c>
      <c r="K74">
        <f>VLOOKUP(Table2[[#This Row],[PRODUCT ID]],Table1[],6,0)</f>
        <v>164.28</v>
      </c>
      <c r="L74">
        <f>Table2[[#This Row],[BUYING PRIZE]]*Table2[[#This Row],[QUANTITY]]</f>
        <v>1332</v>
      </c>
      <c r="M74">
        <f>Table2[[#This Row],[SELLING PRICE]]*Table2[[#This Row],[QUANTITY]]*(1-Table2[[#This Row],[DISCOUNT %]])</f>
        <v>1478.52</v>
      </c>
      <c r="N74">
        <f>DAY(Table2[[#This Row],[Column1]])</f>
        <v>26</v>
      </c>
      <c r="O74" t="str">
        <f>TEXT(Table2[[#This Row],[Column1]],"mmm")</f>
        <v>Mar</v>
      </c>
      <c r="P74">
        <f>YEAR(Table2[[#This Row],[Column1]])</f>
        <v>2021</v>
      </c>
    </row>
    <row r="75" spans="1:16" ht="14.5">
      <c r="A75" s="6">
        <v>44282</v>
      </c>
      <c r="B75" s="7" t="s">
        <v>69</v>
      </c>
      <c r="C75" s="8">
        <v>3</v>
      </c>
      <c r="D75" s="8" t="s">
        <v>112</v>
      </c>
      <c r="E75" s="8" t="s">
        <v>110</v>
      </c>
      <c r="F75" s="9">
        <v>0</v>
      </c>
      <c r="G75" t="str">
        <f>VLOOKUP(Table2[[#This Row],[PRODUCT ID]],Table1[],2,0)</f>
        <v>Product30</v>
      </c>
      <c r="H75" t="str">
        <f>VLOOKUP(Table2[[#This Row],[PRODUCT ID]],Table1[],3,0)</f>
        <v>Catagory04</v>
      </c>
      <c r="I75" t="str">
        <f>VLOOKUP(Table2[[#This Row],[PRODUCT ID]],Table1[],4,0)</f>
        <v>Kg</v>
      </c>
      <c r="J75">
        <f>VLOOKUP(Table2[[#This Row],[PRODUCT ID]],Table1[],5,0)</f>
        <v>148</v>
      </c>
      <c r="K75">
        <f>VLOOKUP(Table2[[#This Row],[PRODUCT ID]],Table1[],6,0)</f>
        <v>201.28</v>
      </c>
      <c r="L75">
        <f>Table2[[#This Row],[BUYING PRIZE]]*Table2[[#This Row],[QUANTITY]]</f>
        <v>444</v>
      </c>
      <c r="M75">
        <f>Table2[[#This Row],[SELLING PRICE]]*Table2[[#This Row],[QUANTITY]]*(1-Table2[[#This Row],[DISCOUNT %]])</f>
        <v>603.84</v>
      </c>
      <c r="N75">
        <f>DAY(Table2[[#This Row],[Column1]])</f>
        <v>27</v>
      </c>
      <c r="O75" t="str">
        <f>TEXT(Table2[[#This Row],[Column1]],"mmm")</f>
        <v>Mar</v>
      </c>
      <c r="P75">
        <f>YEAR(Table2[[#This Row],[Column1]])</f>
        <v>2021</v>
      </c>
    </row>
    <row r="76" spans="1:16" ht="14.5">
      <c r="A76" s="6">
        <v>44283</v>
      </c>
      <c r="B76" s="7" t="s">
        <v>20</v>
      </c>
      <c r="C76" s="8">
        <v>8</v>
      </c>
      <c r="D76" s="8" t="s">
        <v>110</v>
      </c>
      <c r="E76" s="8" t="s">
        <v>111</v>
      </c>
      <c r="F76" s="9">
        <v>0</v>
      </c>
      <c r="G76" t="str">
        <f>VLOOKUP(Table2[[#This Row],[PRODUCT ID]],Table1[],2,0)</f>
        <v>Product07</v>
      </c>
      <c r="H76" t="str">
        <f>VLOOKUP(Table2[[#This Row],[PRODUCT ID]],Table1[],3,0)</f>
        <v>Catagory01</v>
      </c>
      <c r="I76" t="str">
        <f>VLOOKUP(Table2[[#This Row],[PRODUCT ID]],Table1[],4,0)</f>
        <v>Kg</v>
      </c>
      <c r="J76">
        <f>VLOOKUP(Table2[[#This Row],[PRODUCT ID]],Table1[],5,0)</f>
        <v>43</v>
      </c>
      <c r="K76">
        <f>VLOOKUP(Table2[[#This Row],[PRODUCT ID]],Table1[],6,0)</f>
        <v>47.73</v>
      </c>
      <c r="L76">
        <f>Table2[[#This Row],[BUYING PRIZE]]*Table2[[#This Row],[QUANTITY]]</f>
        <v>344</v>
      </c>
      <c r="M76">
        <f>Table2[[#This Row],[SELLING PRICE]]*Table2[[#This Row],[QUANTITY]]*(1-Table2[[#This Row],[DISCOUNT %]])</f>
        <v>381.84</v>
      </c>
      <c r="N76">
        <f>DAY(Table2[[#This Row],[Column1]])</f>
        <v>28</v>
      </c>
      <c r="O76" t="str">
        <f>TEXT(Table2[[#This Row],[Column1]],"mmm")</f>
        <v>Mar</v>
      </c>
      <c r="P76">
        <f>YEAR(Table2[[#This Row],[Column1]])</f>
        <v>2021</v>
      </c>
    </row>
    <row r="77" spans="1:16" ht="14.5">
      <c r="A77" s="6">
        <v>44285</v>
      </c>
      <c r="B77" s="7" t="s">
        <v>85</v>
      </c>
      <c r="C77" s="8">
        <v>1</v>
      </c>
      <c r="D77" s="8" t="s">
        <v>110</v>
      </c>
      <c r="E77" s="8" t="s">
        <v>111</v>
      </c>
      <c r="F77" s="9">
        <v>0</v>
      </c>
      <c r="G77" t="str">
        <f>VLOOKUP(Table2[[#This Row],[PRODUCT ID]],Table1[],2,0)</f>
        <v>Product38</v>
      </c>
      <c r="H77" t="str">
        <f>VLOOKUP(Table2[[#This Row],[PRODUCT ID]],Table1[],3,0)</f>
        <v>Catagory04</v>
      </c>
      <c r="I77" t="str">
        <f>VLOOKUP(Table2[[#This Row],[PRODUCT ID]],Table1[],4,0)</f>
        <v>Kg</v>
      </c>
      <c r="J77">
        <f>VLOOKUP(Table2[[#This Row],[PRODUCT ID]],Table1[],5,0)</f>
        <v>72</v>
      </c>
      <c r="K77">
        <f>VLOOKUP(Table2[[#This Row],[PRODUCT ID]],Table1[],6,0)</f>
        <v>79.92</v>
      </c>
      <c r="L77">
        <f>Table2[[#This Row],[BUYING PRIZE]]*Table2[[#This Row],[QUANTITY]]</f>
        <v>72</v>
      </c>
      <c r="M77">
        <f>Table2[[#This Row],[SELLING PRICE]]*Table2[[#This Row],[QUANTITY]]*(1-Table2[[#This Row],[DISCOUNT %]])</f>
        <v>79.92</v>
      </c>
      <c r="N77">
        <f>DAY(Table2[[#This Row],[Column1]])</f>
        <v>30</v>
      </c>
      <c r="O77" t="str">
        <f>TEXT(Table2[[#This Row],[Column1]],"mmm")</f>
        <v>Mar</v>
      </c>
      <c r="P77">
        <f>YEAR(Table2[[#This Row],[Column1]])</f>
        <v>2021</v>
      </c>
    </row>
    <row r="78" spans="1:16" ht="14.5">
      <c r="A78" s="6">
        <v>44286</v>
      </c>
      <c r="B78" s="7" t="s">
        <v>93</v>
      </c>
      <c r="C78" s="8">
        <v>3</v>
      </c>
      <c r="D78" s="8" t="s">
        <v>112</v>
      </c>
      <c r="E78" s="8" t="s">
        <v>111</v>
      </c>
      <c r="F78" s="9">
        <v>0</v>
      </c>
      <c r="G78" t="str">
        <f>VLOOKUP(Table2[[#This Row],[PRODUCT ID]],Table1[],2,0)</f>
        <v>Product42</v>
      </c>
      <c r="H78" t="str">
        <f>VLOOKUP(Table2[[#This Row],[PRODUCT ID]],Table1[],3,0)</f>
        <v>Catagory04</v>
      </c>
      <c r="I78" t="str">
        <f>VLOOKUP(Table2[[#This Row],[PRODUCT ID]],Table1[],4,0)</f>
        <v>Kg</v>
      </c>
      <c r="J78">
        <f>VLOOKUP(Table2[[#This Row],[PRODUCT ID]],Table1[],5,0)</f>
        <v>120</v>
      </c>
      <c r="K78">
        <f>VLOOKUP(Table2[[#This Row],[PRODUCT ID]],Table1[],6,0)</f>
        <v>162</v>
      </c>
      <c r="L78">
        <f>Table2[[#This Row],[BUYING PRIZE]]*Table2[[#This Row],[QUANTITY]]</f>
        <v>360</v>
      </c>
      <c r="M78">
        <f>Table2[[#This Row],[SELLING PRICE]]*Table2[[#This Row],[QUANTITY]]*(1-Table2[[#This Row],[DISCOUNT %]])</f>
        <v>486</v>
      </c>
      <c r="N78">
        <f>DAY(Table2[[#This Row],[Column1]])</f>
        <v>31</v>
      </c>
      <c r="O78" t="str">
        <f>TEXT(Table2[[#This Row],[Column1]],"mmm")</f>
        <v>Mar</v>
      </c>
      <c r="P78">
        <f>YEAR(Table2[[#This Row],[Column1]])</f>
        <v>2021</v>
      </c>
    </row>
    <row r="79" spans="1:16" ht="14.5">
      <c r="A79" s="6">
        <v>44290</v>
      </c>
      <c r="B79" s="7" t="s">
        <v>89</v>
      </c>
      <c r="C79" s="8">
        <v>4</v>
      </c>
      <c r="D79" s="8" t="s">
        <v>112</v>
      </c>
      <c r="E79" s="8" t="s">
        <v>111</v>
      </c>
      <c r="F79" s="9">
        <v>0</v>
      </c>
      <c r="G79" t="str">
        <f>VLOOKUP(Table2[[#This Row],[PRODUCT ID]],Table1[],2,0)</f>
        <v>Product40</v>
      </c>
      <c r="H79" t="str">
        <f>VLOOKUP(Table2[[#This Row],[PRODUCT ID]],Table1[],3,0)</f>
        <v>Catagory04</v>
      </c>
      <c r="I79" t="str">
        <f>VLOOKUP(Table2[[#This Row],[PRODUCT ID]],Table1[],4,0)</f>
        <v>Kg</v>
      </c>
      <c r="J79">
        <f>VLOOKUP(Table2[[#This Row],[PRODUCT ID]],Table1[],5,0)</f>
        <v>90</v>
      </c>
      <c r="K79">
        <f>VLOOKUP(Table2[[#This Row],[PRODUCT ID]],Table1[],6,0)</f>
        <v>115.2</v>
      </c>
      <c r="L79">
        <f>Table2[[#This Row],[BUYING PRIZE]]*Table2[[#This Row],[QUANTITY]]</f>
        <v>360</v>
      </c>
      <c r="M79">
        <f>Table2[[#This Row],[SELLING PRICE]]*Table2[[#This Row],[QUANTITY]]*(1-Table2[[#This Row],[DISCOUNT %]])</f>
        <v>460.8</v>
      </c>
      <c r="N79">
        <f>DAY(Table2[[#This Row],[Column1]])</f>
        <v>4</v>
      </c>
      <c r="O79" t="str">
        <f>TEXT(Table2[[#This Row],[Column1]],"mmm")</f>
        <v>Apr</v>
      </c>
      <c r="P79">
        <f>YEAR(Table2[[#This Row],[Column1]])</f>
        <v>2021</v>
      </c>
    </row>
    <row r="80" spans="1:16" ht="14.5">
      <c r="A80" s="6">
        <v>44290</v>
      </c>
      <c r="B80" s="7" t="s">
        <v>24</v>
      </c>
      <c r="C80" s="8">
        <v>9</v>
      </c>
      <c r="D80" s="8" t="s">
        <v>110</v>
      </c>
      <c r="E80" s="8" t="s">
        <v>111</v>
      </c>
      <c r="F80" s="9">
        <v>0</v>
      </c>
      <c r="G80" t="str">
        <f>VLOOKUP(Table2[[#This Row],[PRODUCT ID]],Table1[],2,0)</f>
        <v>Product09</v>
      </c>
      <c r="H80" t="str">
        <f>VLOOKUP(Table2[[#This Row],[PRODUCT ID]],Table1[],3,0)</f>
        <v>Catagory01</v>
      </c>
      <c r="I80" t="str">
        <f>VLOOKUP(Table2[[#This Row],[PRODUCT ID]],Table1[],4,0)</f>
        <v>Kg</v>
      </c>
      <c r="J80">
        <f>VLOOKUP(Table2[[#This Row],[PRODUCT ID]],Table1[],5,0)</f>
        <v>6</v>
      </c>
      <c r="K80">
        <f>VLOOKUP(Table2[[#This Row],[PRODUCT ID]],Table1[],6,0)</f>
        <v>7.86</v>
      </c>
      <c r="L80">
        <f>Table2[[#This Row],[BUYING PRIZE]]*Table2[[#This Row],[QUANTITY]]</f>
        <v>54</v>
      </c>
      <c r="M80">
        <f>Table2[[#This Row],[SELLING PRICE]]*Table2[[#This Row],[QUANTITY]]*(1-Table2[[#This Row],[DISCOUNT %]])</f>
        <v>70.740000000000009</v>
      </c>
      <c r="N80">
        <f>DAY(Table2[[#This Row],[Column1]])</f>
        <v>4</v>
      </c>
      <c r="O80" t="str">
        <f>TEXT(Table2[[#This Row],[Column1]],"mmm")</f>
        <v>Apr</v>
      </c>
      <c r="P80">
        <f>YEAR(Table2[[#This Row],[Column1]])</f>
        <v>2021</v>
      </c>
    </row>
    <row r="81" spans="1:16" ht="14.5">
      <c r="A81" s="6">
        <v>44291</v>
      </c>
      <c r="B81" s="7" t="s">
        <v>71</v>
      </c>
      <c r="C81" s="8">
        <v>15</v>
      </c>
      <c r="D81" s="8" t="s">
        <v>110</v>
      </c>
      <c r="E81" s="8" t="s">
        <v>110</v>
      </c>
      <c r="F81" s="9">
        <v>0</v>
      </c>
      <c r="G81" t="str">
        <f>VLOOKUP(Table2[[#This Row],[PRODUCT ID]],Table1[],2,0)</f>
        <v>Product31</v>
      </c>
      <c r="H81" t="str">
        <f>VLOOKUP(Table2[[#This Row],[PRODUCT ID]],Table1[],3,0)</f>
        <v>Catagory04</v>
      </c>
      <c r="I81" t="str">
        <f>VLOOKUP(Table2[[#This Row],[PRODUCT ID]],Table1[],4,0)</f>
        <v>Kg</v>
      </c>
      <c r="J81">
        <f>VLOOKUP(Table2[[#This Row],[PRODUCT ID]],Table1[],5,0)</f>
        <v>93</v>
      </c>
      <c r="K81">
        <f>VLOOKUP(Table2[[#This Row],[PRODUCT ID]],Table1[],6,0)</f>
        <v>104.16</v>
      </c>
      <c r="L81">
        <f>Table2[[#This Row],[BUYING PRIZE]]*Table2[[#This Row],[QUANTITY]]</f>
        <v>1395</v>
      </c>
      <c r="M81">
        <f>Table2[[#This Row],[SELLING PRICE]]*Table2[[#This Row],[QUANTITY]]*(1-Table2[[#This Row],[DISCOUNT %]])</f>
        <v>1562.3999999999999</v>
      </c>
      <c r="N81">
        <f>DAY(Table2[[#This Row],[Column1]])</f>
        <v>5</v>
      </c>
      <c r="O81" t="str">
        <f>TEXT(Table2[[#This Row],[Column1]],"mmm")</f>
        <v>Apr</v>
      </c>
      <c r="P81">
        <f>YEAR(Table2[[#This Row],[Column1]])</f>
        <v>2021</v>
      </c>
    </row>
    <row r="82" spans="1:16" ht="14.5">
      <c r="A82" s="6">
        <v>44295</v>
      </c>
      <c r="B82" s="7" t="s">
        <v>16</v>
      </c>
      <c r="C82" s="8">
        <v>3</v>
      </c>
      <c r="D82" s="8" t="s">
        <v>110</v>
      </c>
      <c r="E82" s="8" t="s">
        <v>110</v>
      </c>
      <c r="F82" s="9">
        <v>0</v>
      </c>
      <c r="G82" t="str">
        <f>VLOOKUP(Table2[[#This Row],[PRODUCT ID]],Table1[],2,0)</f>
        <v>Product05</v>
      </c>
      <c r="H82" t="str">
        <f>VLOOKUP(Table2[[#This Row],[PRODUCT ID]],Table1[],3,0)</f>
        <v>Catagory01</v>
      </c>
      <c r="I82" t="str">
        <f>VLOOKUP(Table2[[#This Row],[PRODUCT ID]],Table1[],4,0)</f>
        <v>Kg</v>
      </c>
      <c r="J82">
        <f>VLOOKUP(Table2[[#This Row],[PRODUCT ID]],Table1[],5,0)</f>
        <v>133</v>
      </c>
      <c r="K82">
        <f>VLOOKUP(Table2[[#This Row],[PRODUCT ID]],Table1[],6,0)</f>
        <v>155.61000000000001</v>
      </c>
      <c r="L82">
        <f>Table2[[#This Row],[BUYING PRIZE]]*Table2[[#This Row],[QUANTITY]]</f>
        <v>399</v>
      </c>
      <c r="M82">
        <f>Table2[[#This Row],[SELLING PRICE]]*Table2[[#This Row],[QUANTITY]]*(1-Table2[[#This Row],[DISCOUNT %]])</f>
        <v>466.83000000000004</v>
      </c>
      <c r="N82">
        <f>DAY(Table2[[#This Row],[Column1]])</f>
        <v>9</v>
      </c>
      <c r="O82" t="str">
        <f>TEXT(Table2[[#This Row],[Column1]],"mmm")</f>
        <v>Apr</v>
      </c>
      <c r="P82">
        <f>YEAR(Table2[[#This Row],[Column1]])</f>
        <v>2021</v>
      </c>
    </row>
    <row r="83" spans="1:16" ht="14.5">
      <c r="A83" s="6">
        <v>44296</v>
      </c>
      <c r="B83" s="7" t="s">
        <v>52</v>
      </c>
      <c r="C83" s="8">
        <v>14</v>
      </c>
      <c r="D83" s="8" t="s">
        <v>112</v>
      </c>
      <c r="E83" s="8" t="s">
        <v>110</v>
      </c>
      <c r="F83" s="9">
        <v>0</v>
      </c>
      <c r="G83" t="str">
        <f>VLOOKUP(Table2[[#This Row],[PRODUCT ID]],Table1[],2,0)</f>
        <v>Product22</v>
      </c>
      <c r="H83" t="str">
        <f>VLOOKUP(Table2[[#This Row],[PRODUCT ID]],Table1[],3,0)</f>
        <v>Catagory03</v>
      </c>
      <c r="I83" t="str">
        <f>VLOOKUP(Table2[[#This Row],[PRODUCT ID]],Table1[],4,0)</f>
        <v>Kg</v>
      </c>
      <c r="J83">
        <f>VLOOKUP(Table2[[#This Row],[PRODUCT ID]],Table1[],5,0)</f>
        <v>121</v>
      </c>
      <c r="K83">
        <f>VLOOKUP(Table2[[#This Row],[PRODUCT ID]],Table1[],6,0)</f>
        <v>141.57</v>
      </c>
      <c r="L83">
        <f>Table2[[#This Row],[BUYING PRIZE]]*Table2[[#This Row],[QUANTITY]]</f>
        <v>1694</v>
      </c>
      <c r="M83">
        <f>Table2[[#This Row],[SELLING PRICE]]*Table2[[#This Row],[QUANTITY]]*(1-Table2[[#This Row],[DISCOUNT %]])</f>
        <v>1981.98</v>
      </c>
      <c r="N83">
        <f>DAY(Table2[[#This Row],[Column1]])</f>
        <v>10</v>
      </c>
      <c r="O83" t="str">
        <f>TEXT(Table2[[#This Row],[Column1]],"mmm")</f>
        <v>Apr</v>
      </c>
      <c r="P83">
        <f>YEAR(Table2[[#This Row],[Column1]])</f>
        <v>2021</v>
      </c>
    </row>
    <row r="84" spans="1:16" ht="14.5">
      <c r="A84" s="6">
        <v>44298</v>
      </c>
      <c r="B84" s="7" t="s">
        <v>83</v>
      </c>
      <c r="C84" s="8">
        <v>3</v>
      </c>
      <c r="D84" s="8" t="s">
        <v>112</v>
      </c>
      <c r="E84" s="8" t="s">
        <v>111</v>
      </c>
      <c r="F84" s="9">
        <v>0</v>
      </c>
      <c r="G84" t="str">
        <f>VLOOKUP(Table2[[#This Row],[PRODUCT ID]],Table1[],2,0)</f>
        <v>Product37</v>
      </c>
      <c r="H84" t="str">
        <f>VLOOKUP(Table2[[#This Row],[PRODUCT ID]],Table1[],3,0)</f>
        <v>Catagory04</v>
      </c>
      <c r="I84" t="str">
        <f>VLOOKUP(Table2[[#This Row],[PRODUCT ID]],Table1[],4,0)</f>
        <v>Kg</v>
      </c>
      <c r="J84">
        <f>VLOOKUP(Table2[[#This Row],[PRODUCT ID]],Table1[],5,0)</f>
        <v>67</v>
      </c>
      <c r="K84">
        <f>VLOOKUP(Table2[[#This Row],[PRODUCT ID]],Table1[],6,0)</f>
        <v>85.76</v>
      </c>
      <c r="L84">
        <f>Table2[[#This Row],[BUYING PRIZE]]*Table2[[#This Row],[QUANTITY]]</f>
        <v>201</v>
      </c>
      <c r="M84">
        <f>Table2[[#This Row],[SELLING PRICE]]*Table2[[#This Row],[QUANTITY]]*(1-Table2[[#This Row],[DISCOUNT %]])</f>
        <v>257.28000000000003</v>
      </c>
      <c r="N84">
        <f>DAY(Table2[[#This Row],[Column1]])</f>
        <v>12</v>
      </c>
      <c r="O84" t="str">
        <f>TEXT(Table2[[#This Row],[Column1]],"mmm")</f>
        <v>Apr</v>
      </c>
      <c r="P84">
        <f>YEAR(Table2[[#This Row],[Column1]])</f>
        <v>2021</v>
      </c>
    </row>
    <row r="85" spans="1:16" ht="14.5">
      <c r="A85" s="6">
        <v>44298</v>
      </c>
      <c r="B85" s="7" t="s">
        <v>67</v>
      </c>
      <c r="C85" s="8">
        <v>4</v>
      </c>
      <c r="D85" s="8" t="s">
        <v>112</v>
      </c>
      <c r="E85" s="8" t="s">
        <v>110</v>
      </c>
      <c r="F85" s="9">
        <v>0</v>
      </c>
      <c r="G85" t="str">
        <f>VLOOKUP(Table2[[#This Row],[PRODUCT ID]],Table1[],2,0)</f>
        <v>Product29</v>
      </c>
      <c r="H85" t="str">
        <f>VLOOKUP(Table2[[#This Row],[PRODUCT ID]],Table1[],3,0)</f>
        <v>Catagory04</v>
      </c>
      <c r="I85" t="str">
        <f>VLOOKUP(Table2[[#This Row],[PRODUCT ID]],Table1[],4,0)</f>
        <v>Kg</v>
      </c>
      <c r="J85">
        <f>VLOOKUP(Table2[[#This Row],[PRODUCT ID]],Table1[],5,0)</f>
        <v>47</v>
      </c>
      <c r="K85">
        <f>VLOOKUP(Table2[[#This Row],[PRODUCT ID]],Table1[],6,0)</f>
        <v>53.11</v>
      </c>
      <c r="L85">
        <f>Table2[[#This Row],[BUYING PRIZE]]*Table2[[#This Row],[QUANTITY]]</f>
        <v>188</v>
      </c>
      <c r="M85">
        <f>Table2[[#This Row],[SELLING PRICE]]*Table2[[#This Row],[QUANTITY]]*(1-Table2[[#This Row],[DISCOUNT %]])</f>
        <v>212.44</v>
      </c>
      <c r="N85">
        <f>DAY(Table2[[#This Row],[Column1]])</f>
        <v>12</v>
      </c>
      <c r="O85" t="str">
        <f>TEXT(Table2[[#This Row],[Column1]],"mmm")</f>
        <v>Apr</v>
      </c>
      <c r="P85">
        <f>YEAR(Table2[[#This Row],[Column1]])</f>
        <v>2021</v>
      </c>
    </row>
    <row r="86" spans="1:16" ht="14.5">
      <c r="A86" s="6">
        <v>44298</v>
      </c>
      <c r="B86" s="7" t="s">
        <v>63</v>
      </c>
      <c r="C86" s="8">
        <v>9</v>
      </c>
      <c r="D86" s="8" t="s">
        <v>112</v>
      </c>
      <c r="E86" s="8" t="s">
        <v>110</v>
      </c>
      <c r="F86" s="9">
        <v>0</v>
      </c>
      <c r="G86" t="str">
        <f>VLOOKUP(Table2[[#This Row],[PRODUCT ID]],Table1[],2,0)</f>
        <v>Product27</v>
      </c>
      <c r="H86" t="str">
        <f>VLOOKUP(Table2[[#This Row],[PRODUCT ID]],Table1[],3,0)</f>
        <v>Catagory04</v>
      </c>
      <c r="I86" t="str">
        <f>VLOOKUP(Table2[[#This Row],[PRODUCT ID]],Table1[],4,0)</f>
        <v>Kg</v>
      </c>
      <c r="J86">
        <f>VLOOKUP(Table2[[#This Row],[PRODUCT ID]],Table1[],5,0)</f>
        <v>48</v>
      </c>
      <c r="K86">
        <f>VLOOKUP(Table2[[#This Row],[PRODUCT ID]],Table1[],6,0)</f>
        <v>57.12</v>
      </c>
      <c r="L86">
        <f>Table2[[#This Row],[BUYING PRIZE]]*Table2[[#This Row],[QUANTITY]]</f>
        <v>432</v>
      </c>
      <c r="M86">
        <f>Table2[[#This Row],[SELLING PRICE]]*Table2[[#This Row],[QUANTITY]]*(1-Table2[[#This Row],[DISCOUNT %]])</f>
        <v>514.07999999999993</v>
      </c>
      <c r="N86">
        <f>DAY(Table2[[#This Row],[Column1]])</f>
        <v>12</v>
      </c>
      <c r="O86" t="str">
        <f>TEXT(Table2[[#This Row],[Column1]],"mmm")</f>
        <v>Apr</v>
      </c>
      <c r="P86">
        <f>YEAR(Table2[[#This Row],[Column1]])</f>
        <v>2021</v>
      </c>
    </row>
    <row r="87" spans="1:16" ht="14.5">
      <c r="A87" s="6">
        <v>44298</v>
      </c>
      <c r="B87" s="7" t="s">
        <v>75</v>
      </c>
      <c r="C87" s="8">
        <v>13</v>
      </c>
      <c r="D87" s="8" t="s">
        <v>112</v>
      </c>
      <c r="E87" s="8" t="s">
        <v>111</v>
      </c>
      <c r="F87" s="9">
        <v>0</v>
      </c>
      <c r="G87" t="str">
        <f>VLOOKUP(Table2[[#This Row],[PRODUCT ID]],Table1[],2,0)</f>
        <v>Product33</v>
      </c>
      <c r="H87" t="str">
        <f>VLOOKUP(Table2[[#This Row],[PRODUCT ID]],Table1[],3,0)</f>
        <v>Catagory04</v>
      </c>
      <c r="I87" t="str">
        <f>VLOOKUP(Table2[[#This Row],[PRODUCT ID]],Table1[],4,0)</f>
        <v>Kg</v>
      </c>
      <c r="J87">
        <f>VLOOKUP(Table2[[#This Row],[PRODUCT ID]],Table1[],5,0)</f>
        <v>95</v>
      </c>
      <c r="K87">
        <f>VLOOKUP(Table2[[#This Row],[PRODUCT ID]],Table1[],6,0)</f>
        <v>119.7</v>
      </c>
      <c r="L87">
        <f>Table2[[#This Row],[BUYING PRIZE]]*Table2[[#This Row],[QUANTITY]]</f>
        <v>1235</v>
      </c>
      <c r="M87">
        <f>Table2[[#This Row],[SELLING PRICE]]*Table2[[#This Row],[QUANTITY]]*(1-Table2[[#This Row],[DISCOUNT %]])</f>
        <v>1556.1000000000001</v>
      </c>
      <c r="N87">
        <f>DAY(Table2[[#This Row],[Column1]])</f>
        <v>12</v>
      </c>
      <c r="O87" t="str">
        <f>TEXT(Table2[[#This Row],[Column1]],"mmm")</f>
        <v>Apr</v>
      </c>
      <c r="P87">
        <f>YEAR(Table2[[#This Row],[Column1]])</f>
        <v>2021</v>
      </c>
    </row>
    <row r="88" spans="1:16" ht="14.5">
      <c r="A88" s="6">
        <v>44301</v>
      </c>
      <c r="B88" s="7" t="s">
        <v>41</v>
      </c>
      <c r="C88" s="8">
        <v>3</v>
      </c>
      <c r="D88" s="8" t="s">
        <v>112</v>
      </c>
      <c r="E88" s="8" t="s">
        <v>110</v>
      </c>
      <c r="F88" s="9">
        <v>0</v>
      </c>
      <c r="G88" t="str">
        <f>VLOOKUP(Table2[[#This Row],[PRODUCT ID]],Table1[],2,0)</f>
        <v>Product17</v>
      </c>
      <c r="H88" t="str">
        <f>VLOOKUP(Table2[[#This Row],[PRODUCT ID]],Table1[],3,0)</f>
        <v>Catagory02</v>
      </c>
      <c r="I88" t="str">
        <f>VLOOKUP(Table2[[#This Row],[PRODUCT ID]],Table1[],4,0)</f>
        <v>Kg</v>
      </c>
      <c r="J88">
        <f>VLOOKUP(Table2[[#This Row],[PRODUCT ID]],Table1[],5,0)</f>
        <v>134</v>
      </c>
      <c r="K88">
        <f>VLOOKUP(Table2[[#This Row],[PRODUCT ID]],Table1[],6,0)</f>
        <v>156.78</v>
      </c>
      <c r="L88">
        <f>Table2[[#This Row],[BUYING PRIZE]]*Table2[[#This Row],[QUANTITY]]</f>
        <v>402</v>
      </c>
      <c r="M88">
        <f>Table2[[#This Row],[SELLING PRICE]]*Table2[[#This Row],[QUANTITY]]*(1-Table2[[#This Row],[DISCOUNT %]])</f>
        <v>470.34000000000003</v>
      </c>
      <c r="N88">
        <f>DAY(Table2[[#This Row],[Column1]])</f>
        <v>15</v>
      </c>
      <c r="O88" t="str">
        <f>TEXT(Table2[[#This Row],[Column1]],"mmm")</f>
        <v>Apr</v>
      </c>
      <c r="P88">
        <f>YEAR(Table2[[#This Row],[Column1]])</f>
        <v>2021</v>
      </c>
    </row>
    <row r="89" spans="1:16" ht="14.5">
      <c r="A89" s="6">
        <v>44302</v>
      </c>
      <c r="B89" s="7" t="s">
        <v>43</v>
      </c>
      <c r="C89" s="8">
        <v>15</v>
      </c>
      <c r="D89" s="8" t="s">
        <v>112</v>
      </c>
      <c r="E89" s="8" t="s">
        <v>111</v>
      </c>
      <c r="F89" s="9">
        <v>0</v>
      </c>
      <c r="G89" t="str">
        <f>VLOOKUP(Table2[[#This Row],[PRODUCT ID]],Table1[],2,0)</f>
        <v>Product18</v>
      </c>
      <c r="H89" t="str">
        <f>VLOOKUP(Table2[[#This Row],[PRODUCT ID]],Table1[],3,0)</f>
        <v>Catagory02</v>
      </c>
      <c r="I89" t="str">
        <f>VLOOKUP(Table2[[#This Row],[PRODUCT ID]],Table1[],4,0)</f>
        <v>Kg</v>
      </c>
      <c r="J89">
        <f>VLOOKUP(Table2[[#This Row],[PRODUCT ID]],Table1[],5,0)</f>
        <v>37</v>
      </c>
      <c r="K89">
        <f>VLOOKUP(Table2[[#This Row],[PRODUCT ID]],Table1[],6,0)</f>
        <v>49.21</v>
      </c>
      <c r="L89">
        <f>Table2[[#This Row],[BUYING PRIZE]]*Table2[[#This Row],[QUANTITY]]</f>
        <v>555</v>
      </c>
      <c r="M89">
        <f>Table2[[#This Row],[SELLING PRICE]]*Table2[[#This Row],[QUANTITY]]*(1-Table2[[#This Row],[DISCOUNT %]])</f>
        <v>738.15</v>
      </c>
      <c r="N89">
        <f>DAY(Table2[[#This Row],[Column1]])</f>
        <v>16</v>
      </c>
      <c r="O89" t="str">
        <f>TEXT(Table2[[#This Row],[Column1]],"mmm")</f>
        <v>Apr</v>
      </c>
      <c r="P89">
        <f>YEAR(Table2[[#This Row],[Column1]])</f>
        <v>2021</v>
      </c>
    </row>
    <row r="90" spans="1:16" ht="14.5">
      <c r="A90" s="6">
        <v>44304</v>
      </c>
      <c r="B90" s="7" t="s">
        <v>85</v>
      </c>
      <c r="C90" s="8">
        <v>9</v>
      </c>
      <c r="D90" s="8" t="s">
        <v>109</v>
      </c>
      <c r="E90" s="8" t="s">
        <v>110</v>
      </c>
      <c r="F90" s="9">
        <v>0</v>
      </c>
      <c r="G90" t="str">
        <f>VLOOKUP(Table2[[#This Row],[PRODUCT ID]],Table1[],2,0)</f>
        <v>Product38</v>
      </c>
      <c r="H90" t="str">
        <f>VLOOKUP(Table2[[#This Row],[PRODUCT ID]],Table1[],3,0)</f>
        <v>Catagory04</v>
      </c>
      <c r="I90" t="str">
        <f>VLOOKUP(Table2[[#This Row],[PRODUCT ID]],Table1[],4,0)</f>
        <v>Kg</v>
      </c>
      <c r="J90">
        <f>VLOOKUP(Table2[[#This Row],[PRODUCT ID]],Table1[],5,0)</f>
        <v>72</v>
      </c>
      <c r="K90">
        <f>VLOOKUP(Table2[[#This Row],[PRODUCT ID]],Table1[],6,0)</f>
        <v>79.92</v>
      </c>
      <c r="L90">
        <f>Table2[[#This Row],[BUYING PRIZE]]*Table2[[#This Row],[QUANTITY]]</f>
        <v>648</v>
      </c>
      <c r="M90">
        <f>Table2[[#This Row],[SELLING PRICE]]*Table2[[#This Row],[QUANTITY]]*(1-Table2[[#This Row],[DISCOUNT %]])</f>
        <v>719.28</v>
      </c>
      <c r="N90">
        <f>DAY(Table2[[#This Row],[Column1]])</f>
        <v>18</v>
      </c>
      <c r="O90" t="str">
        <f>TEXT(Table2[[#This Row],[Column1]],"mmm")</f>
        <v>Apr</v>
      </c>
      <c r="P90">
        <f>YEAR(Table2[[#This Row],[Column1]])</f>
        <v>2021</v>
      </c>
    </row>
    <row r="91" spans="1:16" ht="14.5">
      <c r="A91" s="6">
        <v>44304</v>
      </c>
      <c r="B91" s="7" t="s">
        <v>45</v>
      </c>
      <c r="C91" s="8">
        <v>13</v>
      </c>
      <c r="D91" s="8" t="s">
        <v>112</v>
      </c>
      <c r="E91" s="8" t="s">
        <v>111</v>
      </c>
      <c r="F91" s="9">
        <v>0</v>
      </c>
      <c r="G91" t="str">
        <f>VLOOKUP(Table2[[#This Row],[PRODUCT ID]],Table1[],2,0)</f>
        <v>Product19</v>
      </c>
      <c r="H91" t="str">
        <f>VLOOKUP(Table2[[#This Row],[PRODUCT ID]],Table1[],3,0)</f>
        <v>Catagory02</v>
      </c>
      <c r="I91" t="str">
        <f>VLOOKUP(Table2[[#This Row],[PRODUCT ID]],Table1[],4,0)</f>
        <v>Kg</v>
      </c>
      <c r="J91">
        <f>VLOOKUP(Table2[[#This Row],[PRODUCT ID]],Table1[],5,0)</f>
        <v>150</v>
      </c>
      <c r="K91">
        <f>VLOOKUP(Table2[[#This Row],[PRODUCT ID]],Table1[],6,0)</f>
        <v>210</v>
      </c>
      <c r="L91">
        <f>Table2[[#This Row],[BUYING PRIZE]]*Table2[[#This Row],[QUANTITY]]</f>
        <v>1950</v>
      </c>
      <c r="M91">
        <f>Table2[[#This Row],[SELLING PRICE]]*Table2[[#This Row],[QUANTITY]]*(1-Table2[[#This Row],[DISCOUNT %]])</f>
        <v>2730</v>
      </c>
      <c r="N91">
        <f>DAY(Table2[[#This Row],[Column1]])</f>
        <v>18</v>
      </c>
      <c r="O91" t="str">
        <f>TEXT(Table2[[#This Row],[Column1]],"mmm")</f>
        <v>Apr</v>
      </c>
      <c r="P91">
        <f>YEAR(Table2[[#This Row],[Column1]])</f>
        <v>2021</v>
      </c>
    </row>
    <row r="92" spans="1:16" ht="14.5">
      <c r="A92" s="6">
        <v>44309</v>
      </c>
      <c r="B92" s="7" t="s">
        <v>93</v>
      </c>
      <c r="C92" s="8">
        <v>6</v>
      </c>
      <c r="D92" s="8" t="s">
        <v>112</v>
      </c>
      <c r="E92" s="8" t="s">
        <v>110</v>
      </c>
      <c r="F92" s="9">
        <v>0</v>
      </c>
      <c r="G92" t="str">
        <f>VLOOKUP(Table2[[#This Row],[PRODUCT ID]],Table1[],2,0)</f>
        <v>Product42</v>
      </c>
      <c r="H92" t="str">
        <f>VLOOKUP(Table2[[#This Row],[PRODUCT ID]],Table1[],3,0)</f>
        <v>Catagory04</v>
      </c>
      <c r="I92" t="str">
        <f>VLOOKUP(Table2[[#This Row],[PRODUCT ID]],Table1[],4,0)</f>
        <v>Kg</v>
      </c>
      <c r="J92">
        <f>VLOOKUP(Table2[[#This Row],[PRODUCT ID]],Table1[],5,0)</f>
        <v>120</v>
      </c>
      <c r="K92">
        <f>VLOOKUP(Table2[[#This Row],[PRODUCT ID]],Table1[],6,0)</f>
        <v>162</v>
      </c>
      <c r="L92">
        <f>Table2[[#This Row],[BUYING PRIZE]]*Table2[[#This Row],[QUANTITY]]</f>
        <v>720</v>
      </c>
      <c r="M92">
        <f>Table2[[#This Row],[SELLING PRICE]]*Table2[[#This Row],[QUANTITY]]*(1-Table2[[#This Row],[DISCOUNT %]])</f>
        <v>972</v>
      </c>
      <c r="N92">
        <f>DAY(Table2[[#This Row],[Column1]])</f>
        <v>23</v>
      </c>
      <c r="O92" t="str">
        <f>TEXT(Table2[[#This Row],[Column1]],"mmm")</f>
        <v>Apr</v>
      </c>
      <c r="P92">
        <f>YEAR(Table2[[#This Row],[Column1]])</f>
        <v>2021</v>
      </c>
    </row>
    <row r="93" spans="1:16" ht="14.5">
      <c r="A93" s="6">
        <v>44309</v>
      </c>
      <c r="B93" s="7" t="s">
        <v>65</v>
      </c>
      <c r="C93" s="8">
        <v>10</v>
      </c>
      <c r="D93" s="8" t="s">
        <v>112</v>
      </c>
      <c r="E93" s="8" t="s">
        <v>110</v>
      </c>
      <c r="F93" s="9">
        <v>0</v>
      </c>
      <c r="G93" t="str">
        <f>VLOOKUP(Table2[[#This Row],[PRODUCT ID]],Table1[],2,0)</f>
        <v>Product28</v>
      </c>
      <c r="H93" t="str">
        <f>VLOOKUP(Table2[[#This Row],[PRODUCT ID]],Table1[],3,0)</f>
        <v>Catagory04</v>
      </c>
      <c r="I93" t="str">
        <f>VLOOKUP(Table2[[#This Row],[PRODUCT ID]],Table1[],4,0)</f>
        <v>Kg</v>
      </c>
      <c r="J93">
        <f>VLOOKUP(Table2[[#This Row],[PRODUCT ID]],Table1[],5,0)</f>
        <v>37</v>
      </c>
      <c r="K93">
        <f>VLOOKUP(Table2[[#This Row],[PRODUCT ID]],Table1[],6,0)</f>
        <v>41.81</v>
      </c>
      <c r="L93">
        <f>Table2[[#This Row],[BUYING PRIZE]]*Table2[[#This Row],[QUANTITY]]</f>
        <v>370</v>
      </c>
      <c r="M93">
        <f>Table2[[#This Row],[SELLING PRICE]]*Table2[[#This Row],[QUANTITY]]*(1-Table2[[#This Row],[DISCOUNT %]])</f>
        <v>418.1</v>
      </c>
      <c r="N93">
        <f>DAY(Table2[[#This Row],[Column1]])</f>
        <v>23</v>
      </c>
      <c r="O93" t="str">
        <f>TEXT(Table2[[#This Row],[Column1]],"mmm")</f>
        <v>Apr</v>
      </c>
      <c r="P93">
        <f>YEAR(Table2[[#This Row],[Column1]])</f>
        <v>2021</v>
      </c>
    </row>
    <row r="94" spans="1:16" ht="14.5">
      <c r="A94" s="6">
        <v>44310</v>
      </c>
      <c r="B94" s="7" t="s">
        <v>69</v>
      </c>
      <c r="C94" s="8">
        <v>2</v>
      </c>
      <c r="D94" s="8" t="s">
        <v>110</v>
      </c>
      <c r="E94" s="8" t="s">
        <v>110</v>
      </c>
      <c r="F94" s="9">
        <v>0</v>
      </c>
      <c r="G94" t="str">
        <f>VLOOKUP(Table2[[#This Row],[PRODUCT ID]],Table1[],2,0)</f>
        <v>Product30</v>
      </c>
      <c r="H94" t="str">
        <f>VLOOKUP(Table2[[#This Row],[PRODUCT ID]],Table1[],3,0)</f>
        <v>Catagory04</v>
      </c>
      <c r="I94" t="str">
        <f>VLOOKUP(Table2[[#This Row],[PRODUCT ID]],Table1[],4,0)</f>
        <v>Kg</v>
      </c>
      <c r="J94">
        <f>VLOOKUP(Table2[[#This Row],[PRODUCT ID]],Table1[],5,0)</f>
        <v>148</v>
      </c>
      <c r="K94">
        <f>VLOOKUP(Table2[[#This Row],[PRODUCT ID]],Table1[],6,0)</f>
        <v>201.28</v>
      </c>
      <c r="L94">
        <f>Table2[[#This Row],[BUYING PRIZE]]*Table2[[#This Row],[QUANTITY]]</f>
        <v>296</v>
      </c>
      <c r="M94">
        <f>Table2[[#This Row],[SELLING PRICE]]*Table2[[#This Row],[QUANTITY]]*(1-Table2[[#This Row],[DISCOUNT %]])</f>
        <v>402.56</v>
      </c>
      <c r="N94">
        <f>DAY(Table2[[#This Row],[Column1]])</f>
        <v>24</v>
      </c>
      <c r="O94" t="str">
        <f>TEXT(Table2[[#This Row],[Column1]],"mmm")</f>
        <v>Apr</v>
      </c>
      <c r="P94">
        <f>YEAR(Table2[[#This Row],[Column1]])</f>
        <v>2021</v>
      </c>
    </row>
    <row r="95" spans="1:16" ht="14.5">
      <c r="A95" s="6">
        <v>44312</v>
      </c>
      <c r="B95" s="7" t="s">
        <v>83</v>
      </c>
      <c r="C95" s="8">
        <v>3</v>
      </c>
      <c r="D95" s="8" t="s">
        <v>112</v>
      </c>
      <c r="E95" s="8" t="s">
        <v>110</v>
      </c>
      <c r="F95" s="9">
        <v>0</v>
      </c>
      <c r="G95" t="str">
        <f>VLOOKUP(Table2[[#This Row],[PRODUCT ID]],Table1[],2,0)</f>
        <v>Product37</v>
      </c>
      <c r="H95" t="str">
        <f>VLOOKUP(Table2[[#This Row],[PRODUCT ID]],Table1[],3,0)</f>
        <v>Catagory04</v>
      </c>
      <c r="I95" t="str">
        <f>VLOOKUP(Table2[[#This Row],[PRODUCT ID]],Table1[],4,0)</f>
        <v>Kg</v>
      </c>
      <c r="J95">
        <f>VLOOKUP(Table2[[#This Row],[PRODUCT ID]],Table1[],5,0)</f>
        <v>67</v>
      </c>
      <c r="K95">
        <f>VLOOKUP(Table2[[#This Row],[PRODUCT ID]],Table1[],6,0)</f>
        <v>85.76</v>
      </c>
      <c r="L95">
        <f>Table2[[#This Row],[BUYING PRIZE]]*Table2[[#This Row],[QUANTITY]]</f>
        <v>201</v>
      </c>
      <c r="M95">
        <f>Table2[[#This Row],[SELLING PRICE]]*Table2[[#This Row],[QUANTITY]]*(1-Table2[[#This Row],[DISCOUNT %]])</f>
        <v>257.28000000000003</v>
      </c>
      <c r="N95">
        <f>DAY(Table2[[#This Row],[Column1]])</f>
        <v>26</v>
      </c>
      <c r="O95" t="str">
        <f>TEXT(Table2[[#This Row],[Column1]],"mmm")</f>
        <v>Apr</v>
      </c>
      <c r="P95">
        <f>YEAR(Table2[[#This Row],[Column1]])</f>
        <v>2021</v>
      </c>
    </row>
    <row r="96" spans="1:16" ht="14.5">
      <c r="A96" s="6">
        <v>44315</v>
      </c>
      <c r="B96" s="7" t="s">
        <v>69</v>
      </c>
      <c r="C96" s="8">
        <v>7</v>
      </c>
      <c r="D96" s="8" t="s">
        <v>112</v>
      </c>
      <c r="E96" s="8" t="s">
        <v>110</v>
      </c>
      <c r="F96" s="9">
        <v>0</v>
      </c>
      <c r="G96" t="str">
        <f>VLOOKUP(Table2[[#This Row],[PRODUCT ID]],Table1[],2,0)</f>
        <v>Product30</v>
      </c>
      <c r="H96" t="str">
        <f>VLOOKUP(Table2[[#This Row],[PRODUCT ID]],Table1[],3,0)</f>
        <v>Catagory04</v>
      </c>
      <c r="I96" t="str">
        <f>VLOOKUP(Table2[[#This Row],[PRODUCT ID]],Table1[],4,0)</f>
        <v>Kg</v>
      </c>
      <c r="J96">
        <f>VLOOKUP(Table2[[#This Row],[PRODUCT ID]],Table1[],5,0)</f>
        <v>148</v>
      </c>
      <c r="K96">
        <f>VLOOKUP(Table2[[#This Row],[PRODUCT ID]],Table1[],6,0)</f>
        <v>201.28</v>
      </c>
      <c r="L96">
        <f>Table2[[#This Row],[BUYING PRIZE]]*Table2[[#This Row],[QUANTITY]]</f>
        <v>1036</v>
      </c>
      <c r="M96">
        <f>Table2[[#This Row],[SELLING PRICE]]*Table2[[#This Row],[QUANTITY]]*(1-Table2[[#This Row],[DISCOUNT %]])</f>
        <v>1408.96</v>
      </c>
      <c r="N96">
        <f>DAY(Table2[[#This Row],[Column1]])</f>
        <v>29</v>
      </c>
      <c r="O96" t="str">
        <f>TEXT(Table2[[#This Row],[Column1]],"mmm")</f>
        <v>Apr</v>
      </c>
      <c r="P96">
        <f>YEAR(Table2[[#This Row],[Column1]])</f>
        <v>2021</v>
      </c>
    </row>
    <row r="97" spans="1:16" ht="14.5">
      <c r="A97" s="6">
        <v>44316</v>
      </c>
      <c r="B97" s="7" t="s">
        <v>67</v>
      </c>
      <c r="C97" s="8">
        <v>1</v>
      </c>
      <c r="D97" s="8" t="s">
        <v>112</v>
      </c>
      <c r="E97" s="8" t="s">
        <v>110</v>
      </c>
      <c r="F97" s="9">
        <v>0</v>
      </c>
      <c r="G97" t="str">
        <f>VLOOKUP(Table2[[#This Row],[PRODUCT ID]],Table1[],2,0)</f>
        <v>Product29</v>
      </c>
      <c r="H97" t="str">
        <f>VLOOKUP(Table2[[#This Row],[PRODUCT ID]],Table1[],3,0)</f>
        <v>Catagory04</v>
      </c>
      <c r="I97" t="str">
        <f>VLOOKUP(Table2[[#This Row],[PRODUCT ID]],Table1[],4,0)</f>
        <v>Kg</v>
      </c>
      <c r="J97">
        <f>VLOOKUP(Table2[[#This Row],[PRODUCT ID]],Table1[],5,0)</f>
        <v>47</v>
      </c>
      <c r="K97">
        <f>VLOOKUP(Table2[[#This Row],[PRODUCT ID]],Table1[],6,0)</f>
        <v>53.11</v>
      </c>
      <c r="L97">
        <f>Table2[[#This Row],[BUYING PRIZE]]*Table2[[#This Row],[QUANTITY]]</f>
        <v>47</v>
      </c>
      <c r="M97">
        <f>Table2[[#This Row],[SELLING PRICE]]*Table2[[#This Row],[QUANTITY]]*(1-Table2[[#This Row],[DISCOUNT %]])</f>
        <v>53.11</v>
      </c>
      <c r="N97">
        <f>DAY(Table2[[#This Row],[Column1]])</f>
        <v>30</v>
      </c>
      <c r="O97" t="str">
        <f>TEXT(Table2[[#This Row],[Column1]],"mmm")</f>
        <v>Apr</v>
      </c>
      <c r="P97">
        <f>YEAR(Table2[[#This Row],[Column1]])</f>
        <v>2021</v>
      </c>
    </row>
    <row r="98" spans="1:16" ht="14.5">
      <c r="A98" s="6">
        <v>44317</v>
      </c>
      <c r="B98" s="7" t="s">
        <v>43</v>
      </c>
      <c r="C98" s="8">
        <v>3</v>
      </c>
      <c r="D98" s="8" t="s">
        <v>110</v>
      </c>
      <c r="E98" s="8" t="s">
        <v>111</v>
      </c>
      <c r="F98" s="9">
        <v>0</v>
      </c>
      <c r="G98" t="str">
        <f>VLOOKUP(Table2[[#This Row],[PRODUCT ID]],Table1[],2,0)</f>
        <v>Product18</v>
      </c>
      <c r="H98" t="str">
        <f>VLOOKUP(Table2[[#This Row],[PRODUCT ID]],Table1[],3,0)</f>
        <v>Catagory02</v>
      </c>
      <c r="I98" t="str">
        <f>VLOOKUP(Table2[[#This Row],[PRODUCT ID]],Table1[],4,0)</f>
        <v>Kg</v>
      </c>
      <c r="J98">
        <f>VLOOKUP(Table2[[#This Row],[PRODUCT ID]],Table1[],5,0)</f>
        <v>37</v>
      </c>
      <c r="K98">
        <f>VLOOKUP(Table2[[#This Row],[PRODUCT ID]],Table1[],6,0)</f>
        <v>49.21</v>
      </c>
      <c r="L98">
        <f>Table2[[#This Row],[BUYING PRIZE]]*Table2[[#This Row],[QUANTITY]]</f>
        <v>111</v>
      </c>
      <c r="M98">
        <f>Table2[[#This Row],[SELLING PRICE]]*Table2[[#This Row],[QUANTITY]]*(1-Table2[[#This Row],[DISCOUNT %]])</f>
        <v>147.63</v>
      </c>
      <c r="N98">
        <f>DAY(Table2[[#This Row],[Column1]])</f>
        <v>1</v>
      </c>
      <c r="O98" t="str">
        <f>TEXT(Table2[[#This Row],[Column1]],"mmm")</f>
        <v>May</v>
      </c>
      <c r="P98">
        <f>YEAR(Table2[[#This Row],[Column1]])</f>
        <v>2021</v>
      </c>
    </row>
    <row r="99" spans="1:16" ht="14.5">
      <c r="A99" s="6">
        <v>44317</v>
      </c>
      <c r="B99" s="7" t="s">
        <v>93</v>
      </c>
      <c r="C99" s="8">
        <v>1</v>
      </c>
      <c r="D99" s="8" t="s">
        <v>110</v>
      </c>
      <c r="E99" s="8" t="s">
        <v>111</v>
      </c>
      <c r="F99" s="9">
        <v>0</v>
      </c>
      <c r="G99" t="str">
        <f>VLOOKUP(Table2[[#This Row],[PRODUCT ID]],Table1[],2,0)</f>
        <v>Product42</v>
      </c>
      <c r="H99" t="str">
        <f>VLOOKUP(Table2[[#This Row],[PRODUCT ID]],Table1[],3,0)</f>
        <v>Catagory04</v>
      </c>
      <c r="I99" t="str">
        <f>VLOOKUP(Table2[[#This Row],[PRODUCT ID]],Table1[],4,0)</f>
        <v>Kg</v>
      </c>
      <c r="J99">
        <f>VLOOKUP(Table2[[#This Row],[PRODUCT ID]],Table1[],5,0)</f>
        <v>120</v>
      </c>
      <c r="K99">
        <f>VLOOKUP(Table2[[#This Row],[PRODUCT ID]],Table1[],6,0)</f>
        <v>162</v>
      </c>
      <c r="L99">
        <f>Table2[[#This Row],[BUYING PRIZE]]*Table2[[#This Row],[QUANTITY]]</f>
        <v>120</v>
      </c>
      <c r="M99">
        <f>Table2[[#This Row],[SELLING PRICE]]*Table2[[#This Row],[QUANTITY]]*(1-Table2[[#This Row],[DISCOUNT %]])</f>
        <v>162</v>
      </c>
      <c r="N99">
        <f>DAY(Table2[[#This Row],[Column1]])</f>
        <v>1</v>
      </c>
      <c r="O99" t="str">
        <f>TEXT(Table2[[#This Row],[Column1]],"mmm")</f>
        <v>May</v>
      </c>
      <c r="P99">
        <f>YEAR(Table2[[#This Row],[Column1]])</f>
        <v>2021</v>
      </c>
    </row>
    <row r="100" spans="1:16" ht="14.5">
      <c r="A100" s="6">
        <v>44319</v>
      </c>
      <c r="B100" s="7" t="s">
        <v>77</v>
      </c>
      <c r="C100" s="8">
        <v>3</v>
      </c>
      <c r="D100" s="8" t="s">
        <v>110</v>
      </c>
      <c r="E100" s="8" t="s">
        <v>110</v>
      </c>
      <c r="F100" s="9">
        <v>0</v>
      </c>
      <c r="G100" t="str">
        <f>VLOOKUP(Table2[[#This Row],[PRODUCT ID]],Table1[],2,0)</f>
        <v>Product34</v>
      </c>
      <c r="H100" t="str">
        <f>VLOOKUP(Table2[[#This Row],[PRODUCT ID]],Table1[],3,0)</f>
        <v>Catagory04</v>
      </c>
      <c r="I100" t="str">
        <f>VLOOKUP(Table2[[#This Row],[PRODUCT ID]],Table1[],4,0)</f>
        <v>Kg</v>
      </c>
      <c r="J100">
        <f>VLOOKUP(Table2[[#This Row],[PRODUCT ID]],Table1[],5,0)</f>
        <v>55</v>
      </c>
      <c r="K100">
        <f>VLOOKUP(Table2[[#This Row],[PRODUCT ID]],Table1[],6,0)</f>
        <v>58.3</v>
      </c>
      <c r="L100">
        <f>Table2[[#This Row],[BUYING PRIZE]]*Table2[[#This Row],[QUANTITY]]</f>
        <v>165</v>
      </c>
      <c r="M100">
        <f>Table2[[#This Row],[SELLING PRICE]]*Table2[[#This Row],[QUANTITY]]*(1-Table2[[#This Row],[DISCOUNT %]])</f>
        <v>174.89999999999998</v>
      </c>
      <c r="N100">
        <f>DAY(Table2[[#This Row],[Column1]])</f>
        <v>3</v>
      </c>
      <c r="O100" t="str">
        <f>TEXT(Table2[[#This Row],[Column1]],"mmm")</f>
        <v>May</v>
      </c>
      <c r="P100">
        <f>YEAR(Table2[[#This Row],[Column1]])</f>
        <v>2021</v>
      </c>
    </row>
    <row r="101" spans="1:16" ht="14.5">
      <c r="A101" s="6">
        <v>44320</v>
      </c>
      <c r="B101" s="7" t="s">
        <v>37</v>
      </c>
      <c r="C101" s="8">
        <v>13</v>
      </c>
      <c r="D101" s="8" t="s">
        <v>110</v>
      </c>
      <c r="E101" s="8" t="s">
        <v>110</v>
      </c>
      <c r="F101" s="9">
        <v>0</v>
      </c>
      <c r="G101" t="str">
        <f>VLOOKUP(Table2[[#This Row],[PRODUCT ID]],Table1[],2,0)</f>
        <v>Product15</v>
      </c>
      <c r="H101" t="str">
        <f>VLOOKUP(Table2[[#This Row],[PRODUCT ID]],Table1[],3,0)</f>
        <v>Catagory02</v>
      </c>
      <c r="I101" t="str">
        <f>VLOOKUP(Table2[[#This Row],[PRODUCT ID]],Table1[],4,0)</f>
        <v>Kg</v>
      </c>
      <c r="J101">
        <f>VLOOKUP(Table2[[#This Row],[PRODUCT ID]],Table1[],5,0)</f>
        <v>12</v>
      </c>
      <c r="K101">
        <f>VLOOKUP(Table2[[#This Row],[PRODUCT ID]],Table1[],6,0)</f>
        <v>15.72</v>
      </c>
      <c r="L101">
        <f>Table2[[#This Row],[BUYING PRIZE]]*Table2[[#This Row],[QUANTITY]]</f>
        <v>156</v>
      </c>
      <c r="M101">
        <f>Table2[[#This Row],[SELLING PRICE]]*Table2[[#This Row],[QUANTITY]]*(1-Table2[[#This Row],[DISCOUNT %]])</f>
        <v>204.36</v>
      </c>
      <c r="N101">
        <f>DAY(Table2[[#This Row],[Column1]])</f>
        <v>4</v>
      </c>
      <c r="O101" t="str">
        <f>TEXT(Table2[[#This Row],[Column1]],"mmm")</f>
        <v>May</v>
      </c>
      <c r="P101">
        <f>YEAR(Table2[[#This Row],[Column1]])</f>
        <v>2021</v>
      </c>
    </row>
    <row r="102" spans="1:16" ht="14.5">
      <c r="A102" s="6">
        <v>44320</v>
      </c>
      <c r="B102" s="7" t="s">
        <v>35</v>
      </c>
      <c r="C102" s="8">
        <v>4</v>
      </c>
      <c r="D102" s="8" t="s">
        <v>112</v>
      </c>
      <c r="E102" s="8" t="s">
        <v>111</v>
      </c>
      <c r="F102" s="9">
        <v>0</v>
      </c>
      <c r="G102" t="str">
        <f>VLOOKUP(Table2[[#This Row],[PRODUCT ID]],Table1[],2,0)</f>
        <v>Product14</v>
      </c>
      <c r="H102" t="str">
        <f>VLOOKUP(Table2[[#This Row],[PRODUCT ID]],Table1[],3,0)</f>
        <v>Catagory02</v>
      </c>
      <c r="I102" t="str">
        <f>VLOOKUP(Table2[[#This Row],[PRODUCT ID]],Table1[],4,0)</f>
        <v>Kg</v>
      </c>
      <c r="J102">
        <f>VLOOKUP(Table2[[#This Row],[PRODUCT ID]],Table1[],5,0)</f>
        <v>112</v>
      </c>
      <c r="K102">
        <f>VLOOKUP(Table2[[#This Row],[PRODUCT ID]],Table1[],6,0)</f>
        <v>146.72</v>
      </c>
      <c r="L102">
        <f>Table2[[#This Row],[BUYING PRIZE]]*Table2[[#This Row],[QUANTITY]]</f>
        <v>448</v>
      </c>
      <c r="M102">
        <f>Table2[[#This Row],[SELLING PRICE]]*Table2[[#This Row],[QUANTITY]]*(1-Table2[[#This Row],[DISCOUNT %]])</f>
        <v>586.88</v>
      </c>
      <c r="N102">
        <f>DAY(Table2[[#This Row],[Column1]])</f>
        <v>4</v>
      </c>
      <c r="O102" t="str">
        <f>TEXT(Table2[[#This Row],[Column1]],"mmm")</f>
        <v>May</v>
      </c>
      <c r="P102">
        <f>YEAR(Table2[[#This Row],[Column1]])</f>
        <v>2021</v>
      </c>
    </row>
    <row r="103" spans="1:16" ht="14.5">
      <c r="A103" s="6">
        <v>44321</v>
      </c>
      <c r="B103" s="7" t="s">
        <v>24</v>
      </c>
      <c r="C103" s="8">
        <v>13</v>
      </c>
      <c r="D103" s="8" t="s">
        <v>112</v>
      </c>
      <c r="E103" s="8" t="s">
        <v>111</v>
      </c>
      <c r="F103" s="9">
        <v>0</v>
      </c>
      <c r="G103" t="str">
        <f>VLOOKUP(Table2[[#This Row],[PRODUCT ID]],Table1[],2,0)</f>
        <v>Product09</v>
      </c>
      <c r="H103" t="str">
        <f>VLOOKUP(Table2[[#This Row],[PRODUCT ID]],Table1[],3,0)</f>
        <v>Catagory01</v>
      </c>
      <c r="I103" t="str">
        <f>VLOOKUP(Table2[[#This Row],[PRODUCT ID]],Table1[],4,0)</f>
        <v>Kg</v>
      </c>
      <c r="J103">
        <f>VLOOKUP(Table2[[#This Row],[PRODUCT ID]],Table1[],5,0)</f>
        <v>6</v>
      </c>
      <c r="K103">
        <f>VLOOKUP(Table2[[#This Row],[PRODUCT ID]],Table1[],6,0)</f>
        <v>7.86</v>
      </c>
      <c r="L103">
        <f>Table2[[#This Row],[BUYING PRIZE]]*Table2[[#This Row],[QUANTITY]]</f>
        <v>78</v>
      </c>
      <c r="M103">
        <f>Table2[[#This Row],[SELLING PRICE]]*Table2[[#This Row],[QUANTITY]]*(1-Table2[[#This Row],[DISCOUNT %]])</f>
        <v>102.18</v>
      </c>
      <c r="N103">
        <f>DAY(Table2[[#This Row],[Column1]])</f>
        <v>5</v>
      </c>
      <c r="O103" t="str">
        <f>TEXT(Table2[[#This Row],[Column1]],"mmm")</f>
        <v>May</v>
      </c>
      <c r="P103">
        <f>YEAR(Table2[[#This Row],[Column1]])</f>
        <v>2021</v>
      </c>
    </row>
    <row r="104" spans="1:16" ht="14.5">
      <c r="A104" s="6">
        <v>44322</v>
      </c>
      <c r="B104" s="7" t="s">
        <v>22</v>
      </c>
      <c r="C104" s="8">
        <v>15</v>
      </c>
      <c r="D104" s="8" t="s">
        <v>112</v>
      </c>
      <c r="E104" s="8" t="s">
        <v>110</v>
      </c>
      <c r="F104" s="9">
        <v>0</v>
      </c>
      <c r="G104" t="str">
        <f>VLOOKUP(Table2[[#This Row],[PRODUCT ID]],Table1[],2,0)</f>
        <v>Product08</v>
      </c>
      <c r="H104" t="str">
        <f>VLOOKUP(Table2[[#This Row],[PRODUCT ID]],Table1[],3,0)</f>
        <v>Catagory01</v>
      </c>
      <c r="I104" t="str">
        <f>VLOOKUP(Table2[[#This Row],[PRODUCT ID]],Table1[],4,0)</f>
        <v>Kg</v>
      </c>
      <c r="J104">
        <f>VLOOKUP(Table2[[#This Row],[PRODUCT ID]],Table1[],5,0)</f>
        <v>83</v>
      </c>
      <c r="K104">
        <f>VLOOKUP(Table2[[#This Row],[PRODUCT ID]],Table1[],6,0)</f>
        <v>94.62</v>
      </c>
      <c r="L104">
        <f>Table2[[#This Row],[BUYING PRIZE]]*Table2[[#This Row],[QUANTITY]]</f>
        <v>1245</v>
      </c>
      <c r="M104">
        <f>Table2[[#This Row],[SELLING PRICE]]*Table2[[#This Row],[QUANTITY]]*(1-Table2[[#This Row],[DISCOUNT %]])</f>
        <v>1419.3000000000002</v>
      </c>
      <c r="N104">
        <f>DAY(Table2[[#This Row],[Column1]])</f>
        <v>6</v>
      </c>
      <c r="O104" t="str">
        <f>TEXT(Table2[[#This Row],[Column1]],"mmm")</f>
        <v>May</v>
      </c>
      <c r="P104">
        <f>YEAR(Table2[[#This Row],[Column1]])</f>
        <v>2021</v>
      </c>
    </row>
    <row r="105" spans="1:16" ht="14.5">
      <c r="A105" s="6">
        <v>44322</v>
      </c>
      <c r="B105" s="7" t="s">
        <v>24</v>
      </c>
      <c r="C105" s="8">
        <v>6</v>
      </c>
      <c r="D105" s="8" t="s">
        <v>110</v>
      </c>
      <c r="E105" s="8" t="s">
        <v>110</v>
      </c>
      <c r="F105" s="9">
        <v>0</v>
      </c>
      <c r="G105" t="str">
        <f>VLOOKUP(Table2[[#This Row],[PRODUCT ID]],Table1[],2,0)</f>
        <v>Product09</v>
      </c>
      <c r="H105" t="str">
        <f>VLOOKUP(Table2[[#This Row],[PRODUCT ID]],Table1[],3,0)</f>
        <v>Catagory01</v>
      </c>
      <c r="I105" t="str">
        <f>VLOOKUP(Table2[[#This Row],[PRODUCT ID]],Table1[],4,0)</f>
        <v>Kg</v>
      </c>
      <c r="J105">
        <f>VLOOKUP(Table2[[#This Row],[PRODUCT ID]],Table1[],5,0)</f>
        <v>6</v>
      </c>
      <c r="K105">
        <f>VLOOKUP(Table2[[#This Row],[PRODUCT ID]],Table1[],6,0)</f>
        <v>7.86</v>
      </c>
      <c r="L105">
        <f>Table2[[#This Row],[BUYING PRIZE]]*Table2[[#This Row],[QUANTITY]]</f>
        <v>36</v>
      </c>
      <c r="M105">
        <f>Table2[[#This Row],[SELLING PRICE]]*Table2[[#This Row],[QUANTITY]]*(1-Table2[[#This Row],[DISCOUNT %]])</f>
        <v>47.160000000000004</v>
      </c>
      <c r="N105">
        <f>DAY(Table2[[#This Row],[Column1]])</f>
        <v>6</v>
      </c>
      <c r="O105" t="str">
        <f>TEXT(Table2[[#This Row],[Column1]],"mmm")</f>
        <v>May</v>
      </c>
      <c r="P105">
        <f>YEAR(Table2[[#This Row],[Column1]])</f>
        <v>2021</v>
      </c>
    </row>
    <row r="106" spans="1:16" ht="14.5">
      <c r="A106" s="6">
        <v>44323</v>
      </c>
      <c r="B106" s="7" t="s">
        <v>43</v>
      </c>
      <c r="C106" s="8">
        <v>1</v>
      </c>
      <c r="D106" s="8" t="s">
        <v>112</v>
      </c>
      <c r="E106" s="8" t="s">
        <v>111</v>
      </c>
      <c r="F106" s="9">
        <v>0</v>
      </c>
      <c r="G106" t="str">
        <f>VLOOKUP(Table2[[#This Row],[PRODUCT ID]],Table1[],2,0)</f>
        <v>Product18</v>
      </c>
      <c r="H106" t="str">
        <f>VLOOKUP(Table2[[#This Row],[PRODUCT ID]],Table1[],3,0)</f>
        <v>Catagory02</v>
      </c>
      <c r="I106" t="str">
        <f>VLOOKUP(Table2[[#This Row],[PRODUCT ID]],Table1[],4,0)</f>
        <v>Kg</v>
      </c>
      <c r="J106">
        <f>VLOOKUP(Table2[[#This Row],[PRODUCT ID]],Table1[],5,0)</f>
        <v>37</v>
      </c>
      <c r="K106">
        <f>VLOOKUP(Table2[[#This Row],[PRODUCT ID]],Table1[],6,0)</f>
        <v>49.21</v>
      </c>
      <c r="L106">
        <f>Table2[[#This Row],[BUYING PRIZE]]*Table2[[#This Row],[QUANTITY]]</f>
        <v>37</v>
      </c>
      <c r="M106">
        <f>Table2[[#This Row],[SELLING PRICE]]*Table2[[#This Row],[QUANTITY]]*(1-Table2[[#This Row],[DISCOUNT %]])</f>
        <v>49.21</v>
      </c>
      <c r="N106">
        <f>DAY(Table2[[#This Row],[Column1]])</f>
        <v>7</v>
      </c>
      <c r="O106" t="str">
        <f>TEXT(Table2[[#This Row],[Column1]],"mmm")</f>
        <v>May</v>
      </c>
      <c r="P106">
        <f>YEAR(Table2[[#This Row],[Column1]])</f>
        <v>2021</v>
      </c>
    </row>
    <row r="107" spans="1:16" ht="14.5">
      <c r="A107" s="6">
        <v>44325</v>
      </c>
      <c r="B107" s="7" t="s">
        <v>39</v>
      </c>
      <c r="C107" s="8">
        <v>6</v>
      </c>
      <c r="D107" s="8" t="s">
        <v>110</v>
      </c>
      <c r="E107" s="8" t="s">
        <v>110</v>
      </c>
      <c r="F107" s="9">
        <v>0</v>
      </c>
      <c r="G107" t="str">
        <f>VLOOKUP(Table2[[#This Row],[PRODUCT ID]],Table1[],2,0)</f>
        <v>Product16</v>
      </c>
      <c r="H107" t="str">
        <f>VLOOKUP(Table2[[#This Row],[PRODUCT ID]],Table1[],3,0)</f>
        <v>Catagory02</v>
      </c>
      <c r="I107" t="str">
        <f>VLOOKUP(Table2[[#This Row],[PRODUCT ID]],Table1[],4,0)</f>
        <v>Kg</v>
      </c>
      <c r="J107">
        <f>VLOOKUP(Table2[[#This Row],[PRODUCT ID]],Table1[],5,0)</f>
        <v>13</v>
      </c>
      <c r="K107">
        <f>VLOOKUP(Table2[[#This Row],[PRODUCT ID]],Table1[],6,0)</f>
        <v>16.64</v>
      </c>
      <c r="L107">
        <f>Table2[[#This Row],[BUYING PRIZE]]*Table2[[#This Row],[QUANTITY]]</f>
        <v>78</v>
      </c>
      <c r="M107">
        <f>Table2[[#This Row],[SELLING PRICE]]*Table2[[#This Row],[QUANTITY]]*(1-Table2[[#This Row],[DISCOUNT %]])</f>
        <v>99.84</v>
      </c>
      <c r="N107">
        <f>DAY(Table2[[#This Row],[Column1]])</f>
        <v>9</v>
      </c>
      <c r="O107" t="str">
        <f>TEXT(Table2[[#This Row],[Column1]],"mmm")</f>
        <v>May</v>
      </c>
      <c r="P107">
        <f>YEAR(Table2[[#This Row],[Column1]])</f>
        <v>2021</v>
      </c>
    </row>
    <row r="108" spans="1:16" ht="14.5">
      <c r="A108" s="6">
        <v>44325</v>
      </c>
      <c r="B108" s="7" t="s">
        <v>65</v>
      </c>
      <c r="C108" s="8">
        <v>8</v>
      </c>
      <c r="D108" s="8" t="s">
        <v>112</v>
      </c>
      <c r="E108" s="8" t="s">
        <v>111</v>
      </c>
      <c r="F108" s="9">
        <v>0</v>
      </c>
      <c r="G108" t="str">
        <f>VLOOKUP(Table2[[#This Row],[PRODUCT ID]],Table1[],2,0)</f>
        <v>Product28</v>
      </c>
      <c r="H108" t="str">
        <f>VLOOKUP(Table2[[#This Row],[PRODUCT ID]],Table1[],3,0)</f>
        <v>Catagory04</v>
      </c>
      <c r="I108" t="str">
        <f>VLOOKUP(Table2[[#This Row],[PRODUCT ID]],Table1[],4,0)</f>
        <v>Kg</v>
      </c>
      <c r="J108">
        <f>VLOOKUP(Table2[[#This Row],[PRODUCT ID]],Table1[],5,0)</f>
        <v>37</v>
      </c>
      <c r="K108">
        <f>VLOOKUP(Table2[[#This Row],[PRODUCT ID]],Table1[],6,0)</f>
        <v>41.81</v>
      </c>
      <c r="L108">
        <f>Table2[[#This Row],[BUYING PRIZE]]*Table2[[#This Row],[QUANTITY]]</f>
        <v>296</v>
      </c>
      <c r="M108">
        <f>Table2[[#This Row],[SELLING PRICE]]*Table2[[#This Row],[QUANTITY]]*(1-Table2[[#This Row],[DISCOUNT %]])</f>
        <v>334.48</v>
      </c>
      <c r="N108">
        <f>DAY(Table2[[#This Row],[Column1]])</f>
        <v>9</v>
      </c>
      <c r="O108" t="str">
        <f>TEXT(Table2[[#This Row],[Column1]],"mmm")</f>
        <v>May</v>
      </c>
      <c r="P108">
        <f>YEAR(Table2[[#This Row],[Column1]])</f>
        <v>2021</v>
      </c>
    </row>
    <row r="109" spans="1:16" ht="14.5">
      <c r="A109" s="6">
        <v>44328</v>
      </c>
      <c r="B109" s="7" t="s">
        <v>39</v>
      </c>
      <c r="C109" s="8">
        <v>3</v>
      </c>
      <c r="D109" s="8" t="s">
        <v>112</v>
      </c>
      <c r="E109" s="8" t="s">
        <v>110</v>
      </c>
      <c r="F109" s="9">
        <v>0</v>
      </c>
      <c r="G109" t="str">
        <f>VLOOKUP(Table2[[#This Row],[PRODUCT ID]],Table1[],2,0)</f>
        <v>Product16</v>
      </c>
      <c r="H109" t="str">
        <f>VLOOKUP(Table2[[#This Row],[PRODUCT ID]],Table1[],3,0)</f>
        <v>Catagory02</v>
      </c>
      <c r="I109" t="str">
        <f>VLOOKUP(Table2[[#This Row],[PRODUCT ID]],Table1[],4,0)</f>
        <v>Kg</v>
      </c>
      <c r="J109">
        <f>VLOOKUP(Table2[[#This Row],[PRODUCT ID]],Table1[],5,0)</f>
        <v>13</v>
      </c>
      <c r="K109">
        <f>VLOOKUP(Table2[[#This Row],[PRODUCT ID]],Table1[],6,0)</f>
        <v>16.64</v>
      </c>
      <c r="L109">
        <f>Table2[[#This Row],[BUYING PRIZE]]*Table2[[#This Row],[QUANTITY]]</f>
        <v>39</v>
      </c>
      <c r="M109">
        <f>Table2[[#This Row],[SELLING PRICE]]*Table2[[#This Row],[QUANTITY]]*(1-Table2[[#This Row],[DISCOUNT %]])</f>
        <v>49.92</v>
      </c>
      <c r="N109">
        <f>DAY(Table2[[#This Row],[Column1]])</f>
        <v>12</v>
      </c>
      <c r="O109" t="str">
        <f>TEXT(Table2[[#This Row],[Column1]],"mmm")</f>
        <v>May</v>
      </c>
      <c r="P109">
        <f>YEAR(Table2[[#This Row],[Column1]])</f>
        <v>2021</v>
      </c>
    </row>
    <row r="110" spans="1:16" ht="14.5">
      <c r="A110" s="6">
        <v>44328</v>
      </c>
      <c r="B110" s="7" t="s">
        <v>79</v>
      </c>
      <c r="C110" s="8">
        <v>15</v>
      </c>
      <c r="D110" s="8" t="s">
        <v>112</v>
      </c>
      <c r="E110" s="8" t="s">
        <v>110</v>
      </c>
      <c r="F110" s="9">
        <v>0</v>
      </c>
      <c r="G110" t="str">
        <f>VLOOKUP(Table2[[#This Row],[PRODUCT ID]],Table1[],2,0)</f>
        <v>Product35</v>
      </c>
      <c r="H110" t="str">
        <f>VLOOKUP(Table2[[#This Row],[PRODUCT ID]],Table1[],3,0)</f>
        <v>Catagory04</v>
      </c>
      <c r="I110" t="str">
        <f>VLOOKUP(Table2[[#This Row],[PRODUCT ID]],Table1[],4,0)</f>
        <v>Kg</v>
      </c>
      <c r="J110">
        <f>VLOOKUP(Table2[[#This Row],[PRODUCT ID]],Table1[],5,0)</f>
        <v>5</v>
      </c>
      <c r="K110">
        <f>VLOOKUP(Table2[[#This Row],[PRODUCT ID]],Table1[],6,0)</f>
        <v>6.7</v>
      </c>
      <c r="L110">
        <f>Table2[[#This Row],[BUYING PRIZE]]*Table2[[#This Row],[QUANTITY]]</f>
        <v>75</v>
      </c>
      <c r="M110">
        <f>Table2[[#This Row],[SELLING PRICE]]*Table2[[#This Row],[QUANTITY]]*(1-Table2[[#This Row],[DISCOUNT %]])</f>
        <v>100.5</v>
      </c>
      <c r="N110">
        <f>DAY(Table2[[#This Row],[Column1]])</f>
        <v>12</v>
      </c>
      <c r="O110" t="str">
        <f>TEXT(Table2[[#This Row],[Column1]],"mmm")</f>
        <v>May</v>
      </c>
      <c r="P110">
        <f>YEAR(Table2[[#This Row],[Column1]])</f>
        <v>2021</v>
      </c>
    </row>
    <row r="111" spans="1:16" ht="14.5">
      <c r="A111" s="6">
        <v>44329</v>
      </c>
      <c r="B111" s="7" t="s">
        <v>67</v>
      </c>
      <c r="C111" s="8">
        <v>4</v>
      </c>
      <c r="D111" s="8" t="s">
        <v>112</v>
      </c>
      <c r="E111" s="8" t="s">
        <v>110</v>
      </c>
      <c r="F111" s="9">
        <v>0</v>
      </c>
      <c r="G111" t="str">
        <f>VLOOKUP(Table2[[#This Row],[PRODUCT ID]],Table1[],2,0)</f>
        <v>Product29</v>
      </c>
      <c r="H111" t="str">
        <f>VLOOKUP(Table2[[#This Row],[PRODUCT ID]],Table1[],3,0)</f>
        <v>Catagory04</v>
      </c>
      <c r="I111" t="str">
        <f>VLOOKUP(Table2[[#This Row],[PRODUCT ID]],Table1[],4,0)</f>
        <v>Kg</v>
      </c>
      <c r="J111">
        <f>VLOOKUP(Table2[[#This Row],[PRODUCT ID]],Table1[],5,0)</f>
        <v>47</v>
      </c>
      <c r="K111">
        <f>VLOOKUP(Table2[[#This Row],[PRODUCT ID]],Table1[],6,0)</f>
        <v>53.11</v>
      </c>
      <c r="L111">
        <f>Table2[[#This Row],[BUYING PRIZE]]*Table2[[#This Row],[QUANTITY]]</f>
        <v>188</v>
      </c>
      <c r="M111">
        <f>Table2[[#This Row],[SELLING PRICE]]*Table2[[#This Row],[QUANTITY]]*(1-Table2[[#This Row],[DISCOUNT %]])</f>
        <v>212.44</v>
      </c>
      <c r="N111">
        <f>DAY(Table2[[#This Row],[Column1]])</f>
        <v>13</v>
      </c>
      <c r="O111" t="str">
        <f>TEXT(Table2[[#This Row],[Column1]],"mmm")</f>
        <v>May</v>
      </c>
      <c r="P111">
        <f>YEAR(Table2[[#This Row],[Column1]])</f>
        <v>2021</v>
      </c>
    </row>
    <row r="112" spans="1:16" ht="14.5">
      <c r="A112" s="6">
        <v>44336</v>
      </c>
      <c r="B112" s="7" t="s">
        <v>93</v>
      </c>
      <c r="C112" s="8">
        <v>2</v>
      </c>
      <c r="D112" s="8" t="s">
        <v>110</v>
      </c>
      <c r="E112" s="8" t="s">
        <v>111</v>
      </c>
      <c r="F112" s="9">
        <v>0</v>
      </c>
      <c r="G112" t="str">
        <f>VLOOKUP(Table2[[#This Row],[PRODUCT ID]],Table1[],2,0)</f>
        <v>Product42</v>
      </c>
      <c r="H112" t="str">
        <f>VLOOKUP(Table2[[#This Row],[PRODUCT ID]],Table1[],3,0)</f>
        <v>Catagory04</v>
      </c>
      <c r="I112" t="str">
        <f>VLOOKUP(Table2[[#This Row],[PRODUCT ID]],Table1[],4,0)</f>
        <v>Kg</v>
      </c>
      <c r="J112">
        <f>VLOOKUP(Table2[[#This Row],[PRODUCT ID]],Table1[],5,0)</f>
        <v>120</v>
      </c>
      <c r="K112">
        <f>VLOOKUP(Table2[[#This Row],[PRODUCT ID]],Table1[],6,0)</f>
        <v>162</v>
      </c>
      <c r="L112">
        <f>Table2[[#This Row],[BUYING PRIZE]]*Table2[[#This Row],[QUANTITY]]</f>
        <v>240</v>
      </c>
      <c r="M112">
        <f>Table2[[#This Row],[SELLING PRICE]]*Table2[[#This Row],[QUANTITY]]*(1-Table2[[#This Row],[DISCOUNT %]])</f>
        <v>324</v>
      </c>
      <c r="N112">
        <f>DAY(Table2[[#This Row],[Column1]])</f>
        <v>20</v>
      </c>
      <c r="O112" t="str">
        <f>TEXT(Table2[[#This Row],[Column1]],"mmm")</f>
        <v>May</v>
      </c>
      <c r="P112">
        <f>YEAR(Table2[[#This Row],[Column1]])</f>
        <v>2021</v>
      </c>
    </row>
    <row r="113" spans="1:16" ht="14.5">
      <c r="A113" s="6">
        <v>44339</v>
      </c>
      <c r="B113" s="7" t="s">
        <v>89</v>
      </c>
      <c r="C113" s="8">
        <v>11</v>
      </c>
      <c r="D113" s="8" t="s">
        <v>112</v>
      </c>
      <c r="E113" s="8" t="s">
        <v>110</v>
      </c>
      <c r="F113" s="9">
        <v>0</v>
      </c>
      <c r="G113" t="str">
        <f>VLOOKUP(Table2[[#This Row],[PRODUCT ID]],Table1[],2,0)</f>
        <v>Product40</v>
      </c>
      <c r="H113" t="str">
        <f>VLOOKUP(Table2[[#This Row],[PRODUCT ID]],Table1[],3,0)</f>
        <v>Catagory04</v>
      </c>
      <c r="I113" t="str">
        <f>VLOOKUP(Table2[[#This Row],[PRODUCT ID]],Table1[],4,0)</f>
        <v>Kg</v>
      </c>
      <c r="J113">
        <f>VLOOKUP(Table2[[#This Row],[PRODUCT ID]],Table1[],5,0)</f>
        <v>90</v>
      </c>
      <c r="K113">
        <f>VLOOKUP(Table2[[#This Row],[PRODUCT ID]],Table1[],6,0)</f>
        <v>115.2</v>
      </c>
      <c r="L113">
        <f>Table2[[#This Row],[BUYING PRIZE]]*Table2[[#This Row],[QUANTITY]]</f>
        <v>990</v>
      </c>
      <c r="M113">
        <f>Table2[[#This Row],[SELLING PRICE]]*Table2[[#This Row],[QUANTITY]]*(1-Table2[[#This Row],[DISCOUNT %]])</f>
        <v>1267.2</v>
      </c>
      <c r="N113">
        <f>DAY(Table2[[#This Row],[Column1]])</f>
        <v>23</v>
      </c>
      <c r="O113" t="str">
        <f>TEXT(Table2[[#This Row],[Column1]],"mmm")</f>
        <v>May</v>
      </c>
      <c r="P113">
        <f>YEAR(Table2[[#This Row],[Column1]])</f>
        <v>2021</v>
      </c>
    </row>
    <row r="114" spans="1:16" ht="14.5">
      <c r="A114" s="6">
        <v>44346</v>
      </c>
      <c r="B114" s="7" t="s">
        <v>54</v>
      </c>
      <c r="C114" s="8">
        <v>13</v>
      </c>
      <c r="D114" s="8" t="s">
        <v>110</v>
      </c>
      <c r="E114" s="8" t="s">
        <v>110</v>
      </c>
      <c r="F114" s="9">
        <v>0</v>
      </c>
      <c r="G114" t="str">
        <f>VLOOKUP(Table2[[#This Row],[PRODUCT ID]],Table1[],2,0)</f>
        <v>Product23</v>
      </c>
      <c r="H114" t="str">
        <f>VLOOKUP(Table2[[#This Row],[PRODUCT ID]],Table1[],3,0)</f>
        <v>Catagory03</v>
      </c>
      <c r="I114" t="str">
        <f>VLOOKUP(Table2[[#This Row],[PRODUCT ID]],Table1[],4,0)</f>
        <v>Kg</v>
      </c>
      <c r="J114">
        <f>VLOOKUP(Table2[[#This Row],[PRODUCT ID]],Table1[],5,0)</f>
        <v>141</v>
      </c>
      <c r="K114">
        <f>VLOOKUP(Table2[[#This Row],[PRODUCT ID]],Table1[],6,0)</f>
        <v>149.46</v>
      </c>
      <c r="L114">
        <f>Table2[[#This Row],[BUYING PRIZE]]*Table2[[#This Row],[QUANTITY]]</f>
        <v>1833</v>
      </c>
      <c r="M114">
        <f>Table2[[#This Row],[SELLING PRICE]]*Table2[[#This Row],[QUANTITY]]*(1-Table2[[#This Row],[DISCOUNT %]])</f>
        <v>1942.98</v>
      </c>
      <c r="N114">
        <f>DAY(Table2[[#This Row],[Column1]])</f>
        <v>30</v>
      </c>
      <c r="O114" t="str">
        <f>TEXT(Table2[[#This Row],[Column1]],"mmm")</f>
        <v>May</v>
      </c>
      <c r="P114">
        <f>YEAR(Table2[[#This Row],[Column1]])</f>
        <v>2021</v>
      </c>
    </row>
    <row r="115" spans="1:16" ht="14.5">
      <c r="A115" s="6">
        <v>44346</v>
      </c>
      <c r="B115" s="7" t="s">
        <v>33</v>
      </c>
      <c r="C115" s="8">
        <v>6</v>
      </c>
      <c r="D115" s="8" t="s">
        <v>110</v>
      </c>
      <c r="E115" s="8" t="s">
        <v>111</v>
      </c>
      <c r="F115" s="9">
        <v>0</v>
      </c>
      <c r="G115" t="str">
        <f>VLOOKUP(Table2[[#This Row],[PRODUCT ID]],Table1[],2,0)</f>
        <v>Product13</v>
      </c>
      <c r="H115" t="str">
        <f>VLOOKUP(Table2[[#This Row],[PRODUCT ID]],Table1[],3,0)</f>
        <v>Catagory02</v>
      </c>
      <c r="I115" t="str">
        <f>VLOOKUP(Table2[[#This Row],[PRODUCT ID]],Table1[],4,0)</f>
        <v>Kg</v>
      </c>
      <c r="J115">
        <f>VLOOKUP(Table2[[#This Row],[PRODUCT ID]],Table1[],5,0)</f>
        <v>112</v>
      </c>
      <c r="K115">
        <f>VLOOKUP(Table2[[#This Row],[PRODUCT ID]],Table1[],6,0)</f>
        <v>122.08</v>
      </c>
      <c r="L115">
        <f>Table2[[#This Row],[BUYING PRIZE]]*Table2[[#This Row],[QUANTITY]]</f>
        <v>672</v>
      </c>
      <c r="M115">
        <f>Table2[[#This Row],[SELLING PRICE]]*Table2[[#This Row],[QUANTITY]]*(1-Table2[[#This Row],[DISCOUNT %]])</f>
        <v>732.48</v>
      </c>
      <c r="N115">
        <f>DAY(Table2[[#This Row],[Column1]])</f>
        <v>30</v>
      </c>
      <c r="O115" t="str">
        <f>TEXT(Table2[[#This Row],[Column1]],"mmm")</f>
        <v>May</v>
      </c>
      <c r="P115">
        <f>YEAR(Table2[[#This Row],[Column1]])</f>
        <v>2021</v>
      </c>
    </row>
    <row r="116" spans="1:16" ht="14.5">
      <c r="A116" s="6">
        <v>44350</v>
      </c>
      <c r="B116" s="7" t="s">
        <v>50</v>
      </c>
      <c r="C116" s="8">
        <v>10</v>
      </c>
      <c r="D116" s="8" t="s">
        <v>112</v>
      </c>
      <c r="E116" s="8" t="s">
        <v>111</v>
      </c>
      <c r="F116" s="9">
        <v>0</v>
      </c>
      <c r="G116" t="str">
        <f>VLOOKUP(Table2[[#This Row],[PRODUCT ID]],Table1[],2,0)</f>
        <v>Product21</v>
      </c>
      <c r="H116" t="str">
        <f>VLOOKUP(Table2[[#This Row],[PRODUCT ID]],Table1[],3,0)</f>
        <v>Catagory03</v>
      </c>
      <c r="I116" t="str">
        <f>VLOOKUP(Table2[[#This Row],[PRODUCT ID]],Table1[],4,0)</f>
        <v>Kg</v>
      </c>
      <c r="J116">
        <f>VLOOKUP(Table2[[#This Row],[PRODUCT ID]],Table1[],5,0)</f>
        <v>126</v>
      </c>
      <c r="K116">
        <f>VLOOKUP(Table2[[#This Row],[PRODUCT ID]],Table1[],6,0)</f>
        <v>162.54</v>
      </c>
      <c r="L116">
        <f>Table2[[#This Row],[BUYING PRIZE]]*Table2[[#This Row],[QUANTITY]]</f>
        <v>1260</v>
      </c>
      <c r="M116">
        <f>Table2[[#This Row],[SELLING PRICE]]*Table2[[#This Row],[QUANTITY]]*(1-Table2[[#This Row],[DISCOUNT %]])</f>
        <v>1625.3999999999999</v>
      </c>
      <c r="N116">
        <f>DAY(Table2[[#This Row],[Column1]])</f>
        <v>3</v>
      </c>
      <c r="O116" t="str">
        <f>TEXT(Table2[[#This Row],[Column1]],"mmm")</f>
        <v>Jun</v>
      </c>
      <c r="P116">
        <f>YEAR(Table2[[#This Row],[Column1]])</f>
        <v>2021</v>
      </c>
    </row>
    <row r="117" spans="1:16" ht="14.5">
      <c r="A117" s="6">
        <v>44351</v>
      </c>
      <c r="B117" s="7" t="s">
        <v>47</v>
      </c>
      <c r="C117" s="8">
        <v>8</v>
      </c>
      <c r="D117" s="8" t="s">
        <v>109</v>
      </c>
      <c r="E117" s="8" t="s">
        <v>110</v>
      </c>
      <c r="F117" s="9">
        <v>0</v>
      </c>
      <c r="G117" t="str">
        <f>VLOOKUP(Table2[[#This Row],[PRODUCT ID]],Table1[],2,0)</f>
        <v>Product20</v>
      </c>
      <c r="H117" t="str">
        <f>VLOOKUP(Table2[[#This Row],[PRODUCT ID]],Table1[],3,0)</f>
        <v>Catagory03</v>
      </c>
      <c r="I117" t="str">
        <f>VLOOKUP(Table2[[#This Row],[PRODUCT ID]],Table1[],4,0)</f>
        <v>Kg</v>
      </c>
      <c r="J117">
        <f>VLOOKUP(Table2[[#This Row],[PRODUCT ID]],Table1[],5,0)</f>
        <v>61</v>
      </c>
      <c r="K117">
        <f>VLOOKUP(Table2[[#This Row],[PRODUCT ID]],Table1[],6,0)</f>
        <v>76.25</v>
      </c>
      <c r="L117">
        <f>Table2[[#This Row],[BUYING PRIZE]]*Table2[[#This Row],[QUANTITY]]</f>
        <v>488</v>
      </c>
      <c r="M117">
        <f>Table2[[#This Row],[SELLING PRICE]]*Table2[[#This Row],[QUANTITY]]*(1-Table2[[#This Row],[DISCOUNT %]])</f>
        <v>610</v>
      </c>
      <c r="N117">
        <f>DAY(Table2[[#This Row],[Column1]])</f>
        <v>4</v>
      </c>
      <c r="O117" t="str">
        <f>TEXT(Table2[[#This Row],[Column1]],"mmm")</f>
        <v>Jun</v>
      </c>
      <c r="P117">
        <f>YEAR(Table2[[#This Row],[Column1]])</f>
        <v>2021</v>
      </c>
    </row>
    <row r="118" spans="1:16" ht="14.5">
      <c r="A118" s="6">
        <v>44351</v>
      </c>
      <c r="B118" s="7" t="s">
        <v>47</v>
      </c>
      <c r="C118" s="8">
        <v>12</v>
      </c>
      <c r="D118" s="8" t="s">
        <v>110</v>
      </c>
      <c r="E118" s="8" t="s">
        <v>111</v>
      </c>
      <c r="F118" s="9">
        <v>0</v>
      </c>
      <c r="G118" t="str">
        <f>VLOOKUP(Table2[[#This Row],[PRODUCT ID]],Table1[],2,0)</f>
        <v>Product20</v>
      </c>
      <c r="H118" t="str">
        <f>VLOOKUP(Table2[[#This Row],[PRODUCT ID]],Table1[],3,0)</f>
        <v>Catagory03</v>
      </c>
      <c r="I118" t="str">
        <f>VLOOKUP(Table2[[#This Row],[PRODUCT ID]],Table1[],4,0)</f>
        <v>Kg</v>
      </c>
      <c r="J118">
        <f>VLOOKUP(Table2[[#This Row],[PRODUCT ID]],Table1[],5,0)</f>
        <v>61</v>
      </c>
      <c r="K118">
        <f>VLOOKUP(Table2[[#This Row],[PRODUCT ID]],Table1[],6,0)</f>
        <v>76.25</v>
      </c>
      <c r="L118">
        <f>Table2[[#This Row],[BUYING PRIZE]]*Table2[[#This Row],[QUANTITY]]</f>
        <v>732</v>
      </c>
      <c r="M118">
        <f>Table2[[#This Row],[SELLING PRICE]]*Table2[[#This Row],[QUANTITY]]*(1-Table2[[#This Row],[DISCOUNT %]])</f>
        <v>915</v>
      </c>
      <c r="N118">
        <f>DAY(Table2[[#This Row],[Column1]])</f>
        <v>4</v>
      </c>
      <c r="O118" t="str">
        <f>TEXT(Table2[[#This Row],[Column1]],"mmm")</f>
        <v>Jun</v>
      </c>
      <c r="P118">
        <f>YEAR(Table2[[#This Row],[Column1]])</f>
        <v>2021</v>
      </c>
    </row>
    <row r="119" spans="1:16" ht="14.5">
      <c r="A119" s="6">
        <v>44352</v>
      </c>
      <c r="B119" s="7" t="s">
        <v>52</v>
      </c>
      <c r="C119" s="8">
        <v>15</v>
      </c>
      <c r="D119" s="8" t="s">
        <v>109</v>
      </c>
      <c r="E119" s="8" t="s">
        <v>110</v>
      </c>
      <c r="F119" s="9">
        <v>0</v>
      </c>
      <c r="G119" t="str">
        <f>VLOOKUP(Table2[[#This Row],[PRODUCT ID]],Table1[],2,0)</f>
        <v>Product22</v>
      </c>
      <c r="H119" t="str">
        <f>VLOOKUP(Table2[[#This Row],[PRODUCT ID]],Table1[],3,0)</f>
        <v>Catagory03</v>
      </c>
      <c r="I119" t="str">
        <f>VLOOKUP(Table2[[#This Row],[PRODUCT ID]],Table1[],4,0)</f>
        <v>Kg</v>
      </c>
      <c r="J119">
        <f>VLOOKUP(Table2[[#This Row],[PRODUCT ID]],Table1[],5,0)</f>
        <v>121</v>
      </c>
      <c r="K119">
        <f>VLOOKUP(Table2[[#This Row],[PRODUCT ID]],Table1[],6,0)</f>
        <v>141.57</v>
      </c>
      <c r="L119">
        <f>Table2[[#This Row],[BUYING PRIZE]]*Table2[[#This Row],[QUANTITY]]</f>
        <v>1815</v>
      </c>
      <c r="M119">
        <f>Table2[[#This Row],[SELLING PRICE]]*Table2[[#This Row],[QUANTITY]]*(1-Table2[[#This Row],[DISCOUNT %]])</f>
        <v>2123.5499999999997</v>
      </c>
      <c r="N119">
        <f>DAY(Table2[[#This Row],[Column1]])</f>
        <v>5</v>
      </c>
      <c r="O119" t="str">
        <f>TEXT(Table2[[#This Row],[Column1]],"mmm")</f>
        <v>Jun</v>
      </c>
      <c r="P119">
        <f>YEAR(Table2[[#This Row],[Column1]])</f>
        <v>2021</v>
      </c>
    </row>
    <row r="120" spans="1:16" ht="14.5">
      <c r="A120" s="6">
        <v>44352</v>
      </c>
      <c r="B120" s="7" t="s">
        <v>79</v>
      </c>
      <c r="C120" s="8">
        <v>10</v>
      </c>
      <c r="D120" s="8" t="s">
        <v>112</v>
      </c>
      <c r="E120" s="8" t="s">
        <v>110</v>
      </c>
      <c r="F120" s="9">
        <v>0</v>
      </c>
      <c r="G120" t="str">
        <f>VLOOKUP(Table2[[#This Row],[PRODUCT ID]],Table1[],2,0)</f>
        <v>Product35</v>
      </c>
      <c r="H120" t="str">
        <f>VLOOKUP(Table2[[#This Row],[PRODUCT ID]],Table1[],3,0)</f>
        <v>Catagory04</v>
      </c>
      <c r="I120" t="str">
        <f>VLOOKUP(Table2[[#This Row],[PRODUCT ID]],Table1[],4,0)</f>
        <v>Kg</v>
      </c>
      <c r="J120">
        <f>VLOOKUP(Table2[[#This Row],[PRODUCT ID]],Table1[],5,0)</f>
        <v>5</v>
      </c>
      <c r="K120">
        <f>VLOOKUP(Table2[[#This Row],[PRODUCT ID]],Table1[],6,0)</f>
        <v>6.7</v>
      </c>
      <c r="L120">
        <f>Table2[[#This Row],[BUYING PRIZE]]*Table2[[#This Row],[QUANTITY]]</f>
        <v>50</v>
      </c>
      <c r="M120">
        <f>Table2[[#This Row],[SELLING PRICE]]*Table2[[#This Row],[QUANTITY]]*(1-Table2[[#This Row],[DISCOUNT %]])</f>
        <v>67</v>
      </c>
      <c r="N120">
        <f>DAY(Table2[[#This Row],[Column1]])</f>
        <v>5</v>
      </c>
      <c r="O120" t="str">
        <f>TEXT(Table2[[#This Row],[Column1]],"mmm")</f>
        <v>Jun</v>
      </c>
      <c r="P120">
        <f>YEAR(Table2[[#This Row],[Column1]])</f>
        <v>2021</v>
      </c>
    </row>
    <row r="121" spans="1:16" ht="14.5">
      <c r="A121" s="6">
        <v>44353</v>
      </c>
      <c r="B121" s="7" t="s">
        <v>75</v>
      </c>
      <c r="C121" s="8">
        <v>6</v>
      </c>
      <c r="D121" s="8" t="s">
        <v>112</v>
      </c>
      <c r="E121" s="8" t="s">
        <v>110</v>
      </c>
      <c r="F121" s="9">
        <v>0</v>
      </c>
      <c r="G121" t="str">
        <f>VLOOKUP(Table2[[#This Row],[PRODUCT ID]],Table1[],2,0)</f>
        <v>Product33</v>
      </c>
      <c r="H121" t="str">
        <f>VLOOKUP(Table2[[#This Row],[PRODUCT ID]],Table1[],3,0)</f>
        <v>Catagory04</v>
      </c>
      <c r="I121" t="str">
        <f>VLOOKUP(Table2[[#This Row],[PRODUCT ID]],Table1[],4,0)</f>
        <v>Kg</v>
      </c>
      <c r="J121">
        <f>VLOOKUP(Table2[[#This Row],[PRODUCT ID]],Table1[],5,0)</f>
        <v>95</v>
      </c>
      <c r="K121">
        <f>VLOOKUP(Table2[[#This Row],[PRODUCT ID]],Table1[],6,0)</f>
        <v>119.7</v>
      </c>
      <c r="L121">
        <f>Table2[[#This Row],[BUYING PRIZE]]*Table2[[#This Row],[QUANTITY]]</f>
        <v>570</v>
      </c>
      <c r="M121">
        <f>Table2[[#This Row],[SELLING PRICE]]*Table2[[#This Row],[QUANTITY]]*(1-Table2[[#This Row],[DISCOUNT %]])</f>
        <v>718.2</v>
      </c>
      <c r="N121">
        <f>DAY(Table2[[#This Row],[Column1]])</f>
        <v>6</v>
      </c>
      <c r="O121" t="str">
        <f>TEXT(Table2[[#This Row],[Column1]],"mmm")</f>
        <v>Jun</v>
      </c>
      <c r="P121">
        <f>YEAR(Table2[[#This Row],[Column1]])</f>
        <v>2021</v>
      </c>
    </row>
    <row r="122" spans="1:16" ht="14.5">
      <c r="A122" s="6">
        <v>44355</v>
      </c>
      <c r="B122" s="7" t="s">
        <v>65</v>
      </c>
      <c r="C122" s="8">
        <v>11</v>
      </c>
      <c r="D122" s="8" t="s">
        <v>112</v>
      </c>
      <c r="E122" s="8" t="s">
        <v>110</v>
      </c>
      <c r="F122" s="9">
        <v>0</v>
      </c>
      <c r="G122" t="str">
        <f>VLOOKUP(Table2[[#This Row],[PRODUCT ID]],Table1[],2,0)</f>
        <v>Product28</v>
      </c>
      <c r="H122" t="str">
        <f>VLOOKUP(Table2[[#This Row],[PRODUCT ID]],Table1[],3,0)</f>
        <v>Catagory04</v>
      </c>
      <c r="I122" t="str">
        <f>VLOOKUP(Table2[[#This Row],[PRODUCT ID]],Table1[],4,0)</f>
        <v>Kg</v>
      </c>
      <c r="J122">
        <f>VLOOKUP(Table2[[#This Row],[PRODUCT ID]],Table1[],5,0)</f>
        <v>37</v>
      </c>
      <c r="K122">
        <f>VLOOKUP(Table2[[#This Row],[PRODUCT ID]],Table1[],6,0)</f>
        <v>41.81</v>
      </c>
      <c r="L122">
        <f>Table2[[#This Row],[BUYING PRIZE]]*Table2[[#This Row],[QUANTITY]]</f>
        <v>407</v>
      </c>
      <c r="M122">
        <f>Table2[[#This Row],[SELLING PRICE]]*Table2[[#This Row],[QUANTITY]]*(1-Table2[[#This Row],[DISCOUNT %]])</f>
        <v>459.91</v>
      </c>
      <c r="N122">
        <f>DAY(Table2[[#This Row],[Column1]])</f>
        <v>8</v>
      </c>
      <c r="O122" t="str">
        <f>TEXT(Table2[[#This Row],[Column1]],"mmm")</f>
        <v>Jun</v>
      </c>
      <c r="P122">
        <f>YEAR(Table2[[#This Row],[Column1]])</f>
        <v>2021</v>
      </c>
    </row>
    <row r="123" spans="1:16" ht="14.5">
      <c r="A123" s="6">
        <v>44355</v>
      </c>
      <c r="B123" s="7" t="s">
        <v>14</v>
      </c>
      <c r="C123" s="8">
        <v>11</v>
      </c>
      <c r="D123" s="8" t="s">
        <v>109</v>
      </c>
      <c r="E123" s="8" t="s">
        <v>111</v>
      </c>
      <c r="F123" s="9">
        <v>0</v>
      </c>
      <c r="G123" t="str">
        <f>VLOOKUP(Table2[[#This Row],[PRODUCT ID]],Table1[],2,0)</f>
        <v>Product04</v>
      </c>
      <c r="H123" t="str">
        <f>VLOOKUP(Table2[[#This Row],[PRODUCT ID]],Table1[],3,0)</f>
        <v>Catagory01</v>
      </c>
      <c r="I123" t="str">
        <f>VLOOKUP(Table2[[#This Row],[PRODUCT ID]],Table1[],4,0)</f>
        <v>Kg</v>
      </c>
      <c r="J123">
        <f>VLOOKUP(Table2[[#This Row],[PRODUCT ID]],Table1[],5,0)</f>
        <v>44</v>
      </c>
      <c r="K123">
        <f>VLOOKUP(Table2[[#This Row],[PRODUCT ID]],Table1[],6,0)</f>
        <v>48.84</v>
      </c>
      <c r="L123">
        <f>Table2[[#This Row],[BUYING PRIZE]]*Table2[[#This Row],[QUANTITY]]</f>
        <v>484</v>
      </c>
      <c r="M123">
        <f>Table2[[#This Row],[SELLING PRICE]]*Table2[[#This Row],[QUANTITY]]*(1-Table2[[#This Row],[DISCOUNT %]])</f>
        <v>537.24</v>
      </c>
      <c r="N123">
        <f>DAY(Table2[[#This Row],[Column1]])</f>
        <v>8</v>
      </c>
      <c r="O123" t="str">
        <f>TEXT(Table2[[#This Row],[Column1]],"mmm")</f>
        <v>Jun</v>
      </c>
      <c r="P123">
        <f>YEAR(Table2[[#This Row],[Column1]])</f>
        <v>2021</v>
      </c>
    </row>
    <row r="124" spans="1:16" ht="14.5">
      <c r="A124" s="6">
        <v>44356</v>
      </c>
      <c r="B124" s="7" t="s">
        <v>6</v>
      </c>
      <c r="C124" s="8">
        <v>7</v>
      </c>
      <c r="D124" s="8" t="s">
        <v>112</v>
      </c>
      <c r="E124" s="8" t="s">
        <v>110</v>
      </c>
      <c r="F124" s="9">
        <v>0</v>
      </c>
      <c r="G124" t="str">
        <f>VLOOKUP(Table2[[#This Row],[PRODUCT ID]],Table1[],2,0)</f>
        <v>Product01</v>
      </c>
      <c r="H124" t="str">
        <f>VLOOKUP(Table2[[#This Row],[PRODUCT ID]],Table1[],3,0)</f>
        <v>Catagory01</v>
      </c>
      <c r="I124" t="str">
        <f>VLOOKUP(Table2[[#This Row],[PRODUCT ID]],Table1[],4,0)</f>
        <v>Kg</v>
      </c>
      <c r="J124">
        <f>VLOOKUP(Table2[[#This Row],[PRODUCT ID]],Table1[],5,0)</f>
        <v>98</v>
      </c>
      <c r="K124">
        <f>VLOOKUP(Table2[[#This Row],[PRODUCT ID]],Table1[],6,0)</f>
        <v>103.88</v>
      </c>
      <c r="L124">
        <f>Table2[[#This Row],[BUYING PRIZE]]*Table2[[#This Row],[QUANTITY]]</f>
        <v>686</v>
      </c>
      <c r="M124">
        <f>Table2[[#This Row],[SELLING PRICE]]*Table2[[#This Row],[QUANTITY]]*(1-Table2[[#This Row],[DISCOUNT %]])</f>
        <v>727.16</v>
      </c>
      <c r="N124">
        <f>DAY(Table2[[#This Row],[Column1]])</f>
        <v>9</v>
      </c>
      <c r="O124" t="str">
        <f>TEXT(Table2[[#This Row],[Column1]],"mmm")</f>
        <v>Jun</v>
      </c>
      <c r="P124">
        <f>YEAR(Table2[[#This Row],[Column1]])</f>
        <v>2021</v>
      </c>
    </row>
    <row r="125" spans="1:16" ht="14.5">
      <c r="A125" s="6">
        <v>44358</v>
      </c>
      <c r="B125" s="7" t="s">
        <v>73</v>
      </c>
      <c r="C125" s="8">
        <v>12</v>
      </c>
      <c r="D125" s="8" t="s">
        <v>109</v>
      </c>
      <c r="E125" s="8" t="s">
        <v>111</v>
      </c>
      <c r="F125" s="9">
        <v>0</v>
      </c>
      <c r="G125" t="str">
        <f>VLOOKUP(Table2[[#This Row],[PRODUCT ID]],Table1[],2,0)</f>
        <v>Product32</v>
      </c>
      <c r="H125" t="str">
        <f>VLOOKUP(Table2[[#This Row],[PRODUCT ID]],Table1[],3,0)</f>
        <v>Catagory04</v>
      </c>
      <c r="I125" t="str">
        <f>VLOOKUP(Table2[[#This Row],[PRODUCT ID]],Table1[],4,0)</f>
        <v>Kg</v>
      </c>
      <c r="J125">
        <f>VLOOKUP(Table2[[#This Row],[PRODUCT ID]],Table1[],5,0)</f>
        <v>89</v>
      </c>
      <c r="K125">
        <f>VLOOKUP(Table2[[#This Row],[PRODUCT ID]],Table1[],6,0)</f>
        <v>117.48</v>
      </c>
      <c r="L125">
        <f>Table2[[#This Row],[BUYING PRIZE]]*Table2[[#This Row],[QUANTITY]]</f>
        <v>1068</v>
      </c>
      <c r="M125">
        <f>Table2[[#This Row],[SELLING PRICE]]*Table2[[#This Row],[QUANTITY]]*(1-Table2[[#This Row],[DISCOUNT %]])</f>
        <v>1409.76</v>
      </c>
      <c r="N125">
        <f>DAY(Table2[[#This Row],[Column1]])</f>
        <v>11</v>
      </c>
      <c r="O125" t="str">
        <f>TEXT(Table2[[#This Row],[Column1]],"mmm")</f>
        <v>Jun</v>
      </c>
      <c r="P125">
        <f>YEAR(Table2[[#This Row],[Column1]])</f>
        <v>2021</v>
      </c>
    </row>
    <row r="126" spans="1:16" ht="14.5">
      <c r="A126" s="6">
        <v>44359</v>
      </c>
      <c r="B126" s="7" t="s">
        <v>91</v>
      </c>
      <c r="C126" s="8">
        <v>6</v>
      </c>
      <c r="D126" s="8" t="s">
        <v>112</v>
      </c>
      <c r="E126" s="8" t="s">
        <v>110</v>
      </c>
      <c r="F126" s="9">
        <v>0</v>
      </c>
      <c r="G126" t="str">
        <f>VLOOKUP(Table2[[#This Row],[PRODUCT ID]],Table1[],2,0)</f>
        <v>Product41</v>
      </c>
      <c r="H126" t="str">
        <f>VLOOKUP(Table2[[#This Row],[PRODUCT ID]],Table1[],3,0)</f>
        <v>Catagory04</v>
      </c>
      <c r="I126" t="str">
        <f>VLOOKUP(Table2[[#This Row],[PRODUCT ID]],Table1[],4,0)</f>
        <v>Kg</v>
      </c>
      <c r="J126">
        <f>VLOOKUP(Table2[[#This Row],[PRODUCT ID]],Table1[],5,0)</f>
        <v>138</v>
      </c>
      <c r="K126">
        <f>VLOOKUP(Table2[[#This Row],[PRODUCT ID]],Table1[],6,0)</f>
        <v>173.88</v>
      </c>
      <c r="L126">
        <f>Table2[[#This Row],[BUYING PRIZE]]*Table2[[#This Row],[QUANTITY]]</f>
        <v>828</v>
      </c>
      <c r="M126">
        <f>Table2[[#This Row],[SELLING PRICE]]*Table2[[#This Row],[QUANTITY]]*(1-Table2[[#This Row],[DISCOUNT %]])</f>
        <v>1043.28</v>
      </c>
      <c r="N126">
        <f>DAY(Table2[[#This Row],[Column1]])</f>
        <v>12</v>
      </c>
      <c r="O126" t="str">
        <f>TEXT(Table2[[#This Row],[Column1]],"mmm")</f>
        <v>Jun</v>
      </c>
      <c r="P126">
        <f>YEAR(Table2[[#This Row],[Column1]])</f>
        <v>2021</v>
      </c>
    </row>
    <row r="127" spans="1:16" ht="14.5">
      <c r="A127" s="6">
        <v>44361</v>
      </c>
      <c r="B127" s="7" t="s">
        <v>58</v>
      </c>
      <c r="C127" s="8">
        <v>10</v>
      </c>
      <c r="D127" s="8" t="s">
        <v>110</v>
      </c>
      <c r="E127" s="8" t="s">
        <v>111</v>
      </c>
      <c r="F127" s="9">
        <v>0</v>
      </c>
      <c r="G127" t="str">
        <f>VLOOKUP(Table2[[#This Row],[PRODUCT ID]],Table1[],2,0)</f>
        <v>Product25</v>
      </c>
      <c r="H127" t="str">
        <f>VLOOKUP(Table2[[#This Row],[PRODUCT ID]],Table1[],3,0)</f>
        <v>Catagory04</v>
      </c>
      <c r="I127" t="str">
        <f>VLOOKUP(Table2[[#This Row],[PRODUCT ID]],Table1[],4,0)</f>
        <v>Kg</v>
      </c>
      <c r="J127">
        <f>VLOOKUP(Table2[[#This Row],[PRODUCT ID]],Table1[],5,0)</f>
        <v>7</v>
      </c>
      <c r="K127">
        <f>VLOOKUP(Table2[[#This Row],[PRODUCT ID]],Table1[],6,0)</f>
        <v>8.33</v>
      </c>
      <c r="L127">
        <f>Table2[[#This Row],[BUYING PRIZE]]*Table2[[#This Row],[QUANTITY]]</f>
        <v>70</v>
      </c>
      <c r="M127">
        <f>Table2[[#This Row],[SELLING PRICE]]*Table2[[#This Row],[QUANTITY]]*(1-Table2[[#This Row],[DISCOUNT %]])</f>
        <v>83.3</v>
      </c>
      <c r="N127">
        <f>DAY(Table2[[#This Row],[Column1]])</f>
        <v>14</v>
      </c>
      <c r="O127" t="str">
        <f>TEXT(Table2[[#This Row],[Column1]],"mmm")</f>
        <v>Jun</v>
      </c>
      <c r="P127">
        <f>YEAR(Table2[[#This Row],[Column1]])</f>
        <v>2021</v>
      </c>
    </row>
    <row r="128" spans="1:16" ht="14.5">
      <c r="A128" s="6">
        <v>44363</v>
      </c>
      <c r="B128" s="7" t="s">
        <v>45</v>
      </c>
      <c r="C128" s="8">
        <v>5</v>
      </c>
      <c r="D128" s="8" t="s">
        <v>109</v>
      </c>
      <c r="E128" s="8" t="s">
        <v>111</v>
      </c>
      <c r="F128" s="9">
        <v>0</v>
      </c>
      <c r="G128" t="str">
        <f>VLOOKUP(Table2[[#This Row],[PRODUCT ID]],Table1[],2,0)</f>
        <v>Product19</v>
      </c>
      <c r="H128" t="str">
        <f>VLOOKUP(Table2[[#This Row],[PRODUCT ID]],Table1[],3,0)</f>
        <v>Catagory02</v>
      </c>
      <c r="I128" t="str">
        <f>VLOOKUP(Table2[[#This Row],[PRODUCT ID]],Table1[],4,0)</f>
        <v>Kg</v>
      </c>
      <c r="J128">
        <f>VLOOKUP(Table2[[#This Row],[PRODUCT ID]],Table1[],5,0)</f>
        <v>150</v>
      </c>
      <c r="K128">
        <f>VLOOKUP(Table2[[#This Row],[PRODUCT ID]],Table1[],6,0)</f>
        <v>210</v>
      </c>
      <c r="L128">
        <f>Table2[[#This Row],[BUYING PRIZE]]*Table2[[#This Row],[QUANTITY]]</f>
        <v>750</v>
      </c>
      <c r="M128">
        <f>Table2[[#This Row],[SELLING PRICE]]*Table2[[#This Row],[QUANTITY]]*(1-Table2[[#This Row],[DISCOUNT %]])</f>
        <v>1050</v>
      </c>
      <c r="N128">
        <f>DAY(Table2[[#This Row],[Column1]])</f>
        <v>16</v>
      </c>
      <c r="O128" t="str">
        <f>TEXT(Table2[[#This Row],[Column1]],"mmm")</f>
        <v>Jun</v>
      </c>
      <c r="P128">
        <f>YEAR(Table2[[#This Row],[Column1]])</f>
        <v>2021</v>
      </c>
    </row>
    <row r="129" spans="1:16" ht="14.5">
      <c r="A129" s="6">
        <v>44363</v>
      </c>
      <c r="B129" s="7" t="s">
        <v>37</v>
      </c>
      <c r="C129" s="8">
        <v>12</v>
      </c>
      <c r="D129" s="8" t="s">
        <v>110</v>
      </c>
      <c r="E129" s="8" t="s">
        <v>111</v>
      </c>
      <c r="F129" s="9">
        <v>0</v>
      </c>
      <c r="G129" t="str">
        <f>VLOOKUP(Table2[[#This Row],[PRODUCT ID]],Table1[],2,0)</f>
        <v>Product15</v>
      </c>
      <c r="H129" t="str">
        <f>VLOOKUP(Table2[[#This Row],[PRODUCT ID]],Table1[],3,0)</f>
        <v>Catagory02</v>
      </c>
      <c r="I129" t="str">
        <f>VLOOKUP(Table2[[#This Row],[PRODUCT ID]],Table1[],4,0)</f>
        <v>Kg</v>
      </c>
      <c r="J129">
        <f>VLOOKUP(Table2[[#This Row],[PRODUCT ID]],Table1[],5,0)</f>
        <v>12</v>
      </c>
      <c r="K129">
        <f>VLOOKUP(Table2[[#This Row],[PRODUCT ID]],Table1[],6,0)</f>
        <v>15.72</v>
      </c>
      <c r="L129">
        <f>Table2[[#This Row],[BUYING PRIZE]]*Table2[[#This Row],[QUANTITY]]</f>
        <v>144</v>
      </c>
      <c r="M129">
        <f>Table2[[#This Row],[SELLING PRICE]]*Table2[[#This Row],[QUANTITY]]*(1-Table2[[#This Row],[DISCOUNT %]])</f>
        <v>188.64000000000001</v>
      </c>
      <c r="N129">
        <f>DAY(Table2[[#This Row],[Column1]])</f>
        <v>16</v>
      </c>
      <c r="O129" t="str">
        <f>TEXT(Table2[[#This Row],[Column1]],"mmm")</f>
        <v>Jun</v>
      </c>
      <c r="P129">
        <f>YEAR(Table2[[#This Row],[Column1]])</f>
        <v>2021</v>
      </c>
    </row>
    <row r="130" spans="1:16" ht="14.5">
      <c r="A130" s="6">
        <v>44363</v>
      </c>
      <c r="B130" s="7" t="s">
        <v>87</v>
      </c>
      <c r="C130" s="8">
        <v>11</v>
      </c>
      <c r="D130" s="8" t="s">
        <v>112</v>
      </c>
      <c r="E130" s="8" t="s">
        <v>111</v>
      </c>
      <c r="F130" s="9">
        <v>0</v>
      </c>
      <c r="G130" t="str">
        <f>VLOOKUP(Table2[[#This Row],[PRODUCT ID]],Table1[],2,0)</f>
        <v>Product39</v>
      </c>
      <c r="H130" t="str">
        <f>VLOOKUP(Table2[[#This Row],[PRODUCT ID]],Table1[],3,0)</f>
        <v>Catagory04</v>
      </c>
      <c r="I130" t="str">
        <f>VLOOKUP(Table2[[#This Row],[PRODUCT ID]],Table1[],4,0)</f>
        <v>Kg</v>
      </c>
      <c r="J130">
        <f>VLOOKUP(Table2[[#This Row],[PRODUCT ID]],Table1[],5,0)</f>
        <v>37</v>
      </c>
      <c r="K130">
        <f>VLOOKUP(Table2[[#This Row],[PRODUCT ID]],Table1[],6,0)</f>
        <v>42.55</v>
      </c>
      <c r="L130">
        <f>Table2[[#This Row],[BUYING PRIZE]]*Table2[[#This Row],[QUANTITY]]</f>
        <v>407</v>
      </c>
      <c r="M130">
        <f>Table2[[#This Row],[SELLING PRICE]]*Table2[[#This Row],[QUANTITY]]*(1-Table2[[#This Row],[DISCOUNT %]])</f>
        <v>468.04999999999995</v>
      </c>
      <c r="N130">
        <f>DAY(Table2[[#This Row],[Column1]])</f>
        <v>16</v>
      </c>
      <c r="O130" t="str">
        <f>TEXT(Table2[[#This Row],[Column1]],"mmm")</f>
        <v>Jun</v>
      </c>
      <c r="P130">
        <f>YEAR(Table2[[#This Row],[Column1]])</f>
        <v>2021</v>
      </c>
    </row>
    <row r="131" spans="1:16" ht="14.5">
      <c r="A131" s="6">
        <v>44365</v>
      </c>
      <c r="B131" s="7" t="s">
        <v>58</v>
      </c>
      <c r="C131" s="8">
        <v>13</v>
      </c>
      <c r="D131" s="8" t="s">
        <v>112</v>
      </c>
      <c r="E131" s="8" t="s">
        <v>111</v>
      </c>
      <c r="F131" s="9">
        <v>0</v>
      </c>
      <c r="G131" t="str">
        <f>VLOOKUP(Table2[[#This Row],[PRODUCT ID]],Table1[],2,0)</f>
        <v>Product25</v>
      </c>
      <c r="H131" t="str">
        <f>VLOOKUP(Table2[[#This Row],[PRODUCT ID]],Table1[],3,0)</f>
        <v>Catagory04</v>
      </c>
      <c r="I131" t="str">
        <f>VLOOKUP(Table2[[#This Row],[PRODUCT ID]],Table1[],4,0)</f>
        <v>Kg</v>
      </c>
      <c r="J131">
        <f>VLOOKUP(Table2[[#This Row],[PRODUCT ID]],Table1[],5,0)</f>
        <v>7</v>
      </c>
      <c r="K131">
        <f>VLOOKUP(Table2[[#This Row],[PRODUCT ID]],Table1[],6,0)</f>
        <v>8.33</v>
      </c>
      <c r="L131">
        <f>Table2[[#This Row],[BUYING PRIZE]]*Table2[[#This Row],[QUANTITY]]</f>
        <v>91</v>
      </c>
      <c r="M131">
        <f>Table2[[#This Row],[SELLING PRICE]]*Table2[[#This Row],[QUANTITY]]*(1-Table2[[#This Row],[DISCOUNT %]])</f>
        <v>108.29</v>
      </c>
      <c r="N131">
        <f>DAY(Table2[[#This Row],[Column1]])</f>
        <v>18</v>
      </c>
      <c r="O131" t="str">
        <f>TEXT(Table2[[#This Row],[Column1]],"mmm")</f>
        <v>Jun</v>
      </c>
      <c r="P131">
        <f>YEAR(Table2[[#This Row],[Column1]])</f>
        <v>2021</v>
      </c>
    </row>
    <row r="132" spans="1:16" ht="14.5">
      <c r="A132" s="6">
        <v>44366</v>
      </c>
      <c r="B132" s="7" t="s">
        <v>91</v>
      </c>
      <c r="C132" s="8">
        <v>5</v>
      </c>
      <c r="D132" s="8" t="s">
        <v>112</v>
      </c>
      <c r="E132" s="8" t="s">
        <v>110</v>
      </c>
      <c r="F132" s="9">
        <v>0</v>
      </c>
      <c r="G132" t="str">
        <f>VLOOKUP(Table2[[#This Row],[PRODUCT ID]],Table1[],2,0)</f>
        <v>Product41</v>
      </c>
      <c r="H132" t="str">
        <f>VLOOKUP(Table2[[#This Row],[PRODUCT ID]],Table1[],3,0)</f>
        <v>Catagory04</v>
      </c>
      <c r="I132" t="str">
        <f>VLOOKUP(Table2[[#This Row],[PRODUCT ID]],Table1[],4,0)</f>
        <v>Kg</v>
      </c>
      <c r="J132">
        <f>VLOOKUP(Table2[[#This Row],[PRODUCT ID]],Table1[],5,0)</f>
        <v>138</v>
      </c>
      <c r="K132">
        <f>VLOOKUP(Table2[[#This Row],[PRODUCT ID]],Table1[],6,0)</f>
        <v>173.88</v>
      </c>
      <c r="L132">
        <f>Table2[[#This Row],[BUYING PRIZE]]*Table2[[#This Row],[QUANTITY]]</f>
        <v>690</v>
      </c>
      <c r="M132">
        <f>Table2[[#This Row],[SELLING PRICE]]*Table2[[#This Row],[QUANTITY]]*(1-Table2[[#This Row],[DISCOUNT %]])</f>
        <v>869.4</v>
      </c>
      <c r="N132">
        <f>DAY(Table2[[#This Row],[Column1]])</f>
        <v>19</v>
      </c>
      <c r="O132" t="str">
        <f>TEXT(Table2[[#This Row],[Column1]],"mmm")</f>
        <v>Jun</v>
      </c>
      <c r="P132">
        <f>YEAR(Table2[[#This Row],[Column1]])</f>
        <v>2021</v>
      </c>
    </row>
    <row r="133" spans="1:16" ht="14.5">
      <c r="A133" s="6">
        <v>44367</v>
      </c>
      <c r="B133" s="7" t="s">
        <v>39</v>
      </c>
      <c r="C133" s="8">
        <v>1</v>
      </c>
      <c r="D133" s="8" t="s">
        <v>109</v>
      </c>
      <c r="E133" s="8" t="s">
        <v>111</v>
      </c>
      <c r="F133" s="9">
        <v>0</v>
      </c>
      <c r="G133" t="str">
        <f>VLOOKUP(Table2[[#This Row],[PRODUCT ID]],Table1[],2,0)</f>
        <v>Product16</v>
      </c>
      <c r="H133" t="str">
        <f>VLOOKUP(Table2[[#This Row],[PRODUCT ID]],Table1[],3,0)</f>
        <v>Catagory02</v>
      </c>
      <c r="I133" t="str">
        <f>VLOOKUP(Table2[[#This Row],[PRODUCT ID]],Table1[],4,0)</f>
        <v>Kg</v>
      </c>
      <c r="J133">
        <f>VLOOKUP(Table2[[#This Row],[PRODUCT ID]],Table1[],5,0)</f>
        <v>13</v>
      </c>
      <c r="K133">
        <f>VLOOKUP(Table2[[#This Row],[PRODUCT ID]],Table1[],6,0)</f>
        <v>16.64</v>
      </c>
      <c r="L133">
        <f>Table2[[#This Row],[BUYING PRIZE]]*Table2[[#This Row],[QUANTITY]]</f>
        <v>13</v>
      </c>
      <c r="M133">
        <f>Table2[[#This Row],[SELLING PRICE]]*Table2[[#This Row],[QUANTITY]]*(1-Table2[[#This Row],[DISCOUNT %]])</f>
        <v>16.64</v>
      </c>
      <c r="N133">
        <f>DAY(Table2[[#This Row],[Column1]])</f>
        <v>20</v>
      </c>
      <c r="O133" t="str">
        <f>TEXT(Table2[[#This Row],[Column1]],"mmm")</f>
        <v>Jun</v>
      </c>
      <c r="P133">
        <f>YEAR(Table2[[#This Row],[Column1]])</f>
        <v>2021</v>
      </c>
    </row>
    <row r="134" spans="1:16" ht="14.5">
      <c r="A134" s="6">
        <v>44370</v>
      </c>
      <c r="B134" s="7" t="s">
        <v>39</v>
      </c>
      <c r="C134" s="8">
        <v>4</v>
      </c>
      <c r="D134" s="8" t="s">
        <v>112</v>
      </c>
      <c r="E134" s="8" t="s">
        <v>110</v>
      </c>
      <c r="F134" s="9">
        <v>0</v>
      </c>
      <c r="G134" t="str">
        <f>VLOOKUP(Table2[[#This Row],[PRODUCT ID]],Table1[],2,0)</f>
        <v>Product16</v>
      </c>
      <c r="H134" t="str">
        <f>VLOOKUP(Table2[[#This Row],[PRODUCT ID]],Table1[],3,0)</f>
        <v>Catagory02</v>
      </c>
      <c r="I134" t="str">
        <f>VLOOKUP(Table2[[#This Row],[PRODUCT ID]],Table1[],4,0)</f>
        <v>Kg</v>
      </c>
      <c r="J134">
        <f>VLOOKUP(Table2[[#This Row],[PRODUCT ID]],Table1[],5,0)</f>
        <v>13</v>
      </c>
      <c r="K134">
        <f>VLOOKUP(Table2[[#This Row],[PRODUCT ID]],Table1[],6,0)</f>
        <v>16.64</v>
      </c>
      <c r="L134">
        <f>Table2[[#This Row],[BUYING PRIZE]]*Table2[[#This Row],[QUANTITY]]</f>
        <v>52</v>
      </c>
      <c r="M134">
        <f>Table2[[#This Row],[SELLING PRICE]]*Table2[[#This Row],[QUANTITY]]*(1-Table2[[#This Row],[DISCOUNT %]])</f>
        <v>66.56</v>
      </c>
      <c r="N134">
        <f>DAY(Table2[[#This Row],[Column1]])</f>
        <v>23</v>
      </c>
      <c r="O134" t="str">
        <f>TEXT(Table2[[#This Row],[Column1]],"mmm")</f>
        <v>Jun</v>
      </c>
      <c r="P134">
        <f>YEAR(Table2[[#This Row],[Column1]])</f>
        <v>2021</v>
      </c>
    </row>
    <row r="135" spans="1:16" ht="14.5">
      <c r="A135" s="6">
        <v>44371</v>
      </c>
      <c r="B135" s="7" t="s">
        <v>29</v>
      </c>
      <c r="C135" s="8">
        <v>13</v>
      </c>
      <c r="D135" s="8" t="s">
        <v>112</v>
      </c>
      <c r="E135" s="8" t="s">
        <v>110</v>
      </c>
      <c r="F135" s="9">
        <v>0</v>
      </c>
      <c r="G135" t="str">
        <f>VLOOKUP(Table2[[#This Row],[PRODUCT ID]],Table1[],2,0)</f>
        <v>Product11</v>
      </c>
      <c r="H135" t="str">
        <f>VLOOKUP(Table2[[#This Row],[PRODUCT ID]],Table1[],3,0)</f>
        <v>Catagory02</v>
      </c>
      <c r="I135" t="str">
        <f>VLOOKUP(Table2[[#This Row],[PRODUCT ID]],Table1[],4,0)</f>
        <v>Kg</v>
      </c>
      <c r="J135">
        <f>VLOOKUP(Table2[[#This Row],[PRODUCT ID]],Table1[],5,0)</f>
        <v>44</v>
      </c>
      <c r="K135">
        <f>VLOOKUP(Table2[[#This Row],[PRODUCT ID]],Table1[],6,0)</f>
        <v>48.4</v>
      </c>
      <c r="L135">
        <f>Table2[[#This Row],[BUYING PRIZE]]*Table2[[#This Row],[QUANTITY]]</f>
        <v>572</v>
      </c>
      <c r="M135">
        <f>Table2[[#This Row],[SELLING PRICE]]*Table2[[#This Row],[QUANTITY]]*(1-Table2[[#This Row],[DISCOUNT %]])</f>
        <v>629.19999999999993</v>
      </c>
      <c r="N135">
        <f>DAY(Table2[[#This Row],[Column1]])</f>
        <v>24</v>
      </c>
      <c r="O135" t="str">
        <f>TEXT(Table2[[#This Row],[Column1]],"mmm")</f>
        <v>Jun</v>
      </c>
      <c r="P135">
        <f>YEAR(Table2[[#This Row],[Column1]])</f>
        <v>2021</v>
      </c>
    </row>
    <row r="136" spans="1:16" ht="14.5">
      <c r="A136" s="6">
        <v>44373</v>
      </c>
      <c r="B136" s="7" t="s">
        <v>24</v>
      </c>
      <c r="C136" s="8">
        <v>7</v>
      </c>
      <c r="D136" s="8" t="s">
        <v>110</v>
      </c>
      <c r="E136" s="8" t="s">
        <v>110</v>
      </c>
      <c r="F136" s="9">
        <v>0</v>
      </c>
      <c r="G136" t="str">
        <f>VLOOKUP(Table2[[#This Row],[PRODUCT ID]],Table1[],2,0)</f>
        <v>Product09</v>
      </c>
      <c r="H136" t="str">
        <f>VLOOKUP(Table2[[#This Row],[PRODUCT ID]],Table1[],3,0)</f>
        <v>Catagory01</v>
      </c>
      <c r="I136" t="str">
        <f>VLOOKUP(Table2[[#This Row],[PRODUCT ID]],Table1[],4,0)</f>
        <v>Kg</v>
      </c>
      <c r="J136">
        <f>VLOOKUP(Table2[[#This Row],[PRODUCT ID]],Table1[],5,0)</f>
        <v>6</v>
      </c>
      <c r="K136">
        <f>VLOOKUP(Table2[[#This Row],[PRODUCT ID]],Table1[],6,0)</f>
        <v>7.86</v>
      </c>
      <c r="L136">
        <f>Table2[[#This Row],[BUYING PRIZE]]*Table2[[#This Row],[QUANTITY]]</f>
        <v>42</v>
      </c>
      <c r="M136">
        <f>Table2[[#This Row],[SELLING PRICE]]*Table2[[#This Row],[QUANTITY]]*(1-Table2[[#This Row],[DISCOUNT %]])</f>
        <v>55.02</v>
      </c>
      <c r="N136">
        <f>DAY(Table2[[#This Row],[Column1]])</f>
        <v>26</v>
      </c>
      <c r="O136" t="str">
        <f>TEXT(Table2[[#This Row],[Column1]],"mmm")</f>
        <v>Jun</v>
      </c>
      <c r="P136">
        <f>YEAR(Table2[[#This Row],[Column1]])</f>
        <v>2021</v>
      </c>
    </row>
    <row r="137" spans="1:16" ht="14.5">
      <c r="A137" s="6">
        <v>44374</v>
      </c>
      <c r="B137" s="7" t="s">
        <v>16</v>
      </c>
      <c r="C137" s="8">
        <v>11</v>
      </c>
      <c r="D137" s="8" t="s">
        <v>112</v>
      </c>
      <c r="E137" s="8" t="s">
        <v>111</v>
      </c>
      <c r="F137" s="9">
        <v>0</v>
      </c>
      <c r="G137" t="str">
        <f>VLOOKUP(Table2[[#This Row],[PRODUCT ID]],Table1[],2,0)</f>
        <v>Product05</v>
      </c>
      <c r="H137" t="str">
        <f>VLOOKUP(Table2[[#This Row],[PRODUCT ID]],Table1[],3,0)</f>
        <v>Catagory01</v>
      </c>
      <c r="I137" t="str">
        <f>VLOOKUP(Table2[[#This Row],[PRODUCT ID]],Table1[],4,0)</f>
        <v>Kg</v>
      </c>
      <c r="J137">
        <f>VLOOKUP(Table2[[#This Row],[PRODUCT ID]],Table1[],5,0)</f>
        <v>133</v>
      </c>
      <c r="K137">
        <f>VLOOKUP(Table2[[#This Row],[PRODUCT ID]],Table1[],6,0)</f>
        <v>155.61000000000001</v>
      </c>
      <c r="L137">
        <f>Table2[[#This Row],[BUYING PRIZE]]*Table2[[#This Row],[QUANTITY]]</f>
        <v>1463</v>
      </c>
      <c r="M137">
        <f>Table2[[#This Row],[SELLING PRICE]]*Table2[[#This Row],[QUANTITY]]*(1-Table2[[#This Row],[DISCOUNT %]])</f>
        <v>1711.71</v>
      </c>
      <c r="N137">
        <f>DAY(Table2[[#This Row],[Column1]])</f>
        <v>27</v>
      </c>
      <c r="O137" t="str">
        <f>TEXT(Table2[[#This Row],[Column1]],"mmm")</f>
        <v>Jun</v>
      </c>
      <c r="P137">
        <f>YEAR(Table2[[#This Row],[Column1]])</f>
        <v>2021</v>
      </c>
    </row>
    <row r="138" spans="1:16" ht="14.5">
      <c r="A138" s="6">
        <v>44375</v>
      </c>
      <c r="B138" s="7" t="s">
        <v>50</v>
      </c>
      <c r="C138" s="8">
        <v>2</v>
      </c>
      <c r="D138" s="8" t="s">
        <v>110</v>
      </c>
      <c r="E138" s="8" t="s">
        <v>111</v>
      </c>
      <c r="F138" s="9">
        <v>0</v>
      </c>
      <c r="G138" t="str">
        <f>VLOOKUP(Table2[[#This Row],[PRODUCT ID]],Table1[],2,0)</f>
        <v>Product21</v>
      </c>
      <c r="H138" t="str">
        <f>VLOOKUP(Table2[[#This Row],[PRODUCT ID]],Table1[],3,0)</f>
        <v>Catagory03</v>
      </c>
      <c r="I138" t="str">
        <f>VLOOKUP(Table2[[#This Row],[PRODUCT ID]],Table1[],4,0)</f>
        <v>Kg</v>
      </c>
      <c r="J138">
        <f>VLOOKUP(Table2[[#This Row],[PRODUCT ID]],Table1[],5,0)</f>
        <v>126</v>
      </c>
      <c r="K138">
        <f>VLOOKUP(Table2[[#This Row],[PRODUCT ID]],Table1[],6,0)</f>
        <v>162.54</v>
      </c>
      <c r="L138">
        <f>Table2[[#This Row],[BUYING PRIZE]]*Table2[[#This Row],[QUANTITY]]</f>
        <v>252</v>
      </c>
      <c r="M138">
        <f>Table2[[#This Row],[SELLING PRICE]]*Table2[[#This Row],[QUANTITY]]*(1-Table2[[#This Row],[DISCOUNT %]])</f>
        <v>325.08</v>
      </c>
      <c r="N138">
        <f>DAY(Table2[[#This Row],[Column1]])</f>
        <v>28</v>
      </c>
      <c r="O138" t="str">
        <f>TEXT(Table2[[#This Row],[Column1]],"mmm")</f>
        <v>Jun</v>
      </c>
      <c r="P138">
        <f>YEAR(Table2[[#This Row],[Column1]])</f>
        <v>2021</v>
      </c>
    </row>
    <row r="139" spans="1:16" ht="14.5">
      <c r="A139" s="6">
        <v>44375</v>
      </c>
      <c r="B139" s="7" t="s">
        <v>79</v>
      </c>
      <c r="C139" s="8">
        <v>7</v>
      </c>
      <c r="D139" s="8" t="s">
        <v>110</v>
      </c>
      <c r="E139" s="8" t="s">
        <v>110</v>
      </c>
      <c r="F139" s="9">
        <v>0</v>
      </c>
      <c r="G139" t="str">
        <f>VLOOKUP(Table2[[#This Row],[PRODUCT ID]],Table1[],2,0)</f>
        <v>Product35</v>
      </c>
      <c r="H139" t="str">
        <f>VLOOKUP(Table2[[#This Row],[PRODUCT ID]],Table1[],3,0)</f>
        <v>Catagory04</v>
      </c>
      <c r="I139" t="str">
        <f>VLOOKUP(Table2[[#This Row],[PRODUCT ID]],Table1[],4,0)</f>
        <v>Kg</v>
      </c>
      <c r="J139">
        <f>VLOOKUP(Table2[[#This Row],[PRODUCT ID]],Table1[],5,0)</f>
        <v>5</v>
      </c>
      <c r="K139">
        <f>VLOOKUP(Table2[[#This Row],[PRODUCT ID]],Table1[],6,0)</f>
        <v>6.7</v>
      </c>
      <c r="L139">
        <f>Table2[[#This Row],[BUYING PRIZE]]*Table2[[#This Row],[QUANTITY]]</f>
        <v>35</v>
      </c>
      <c r="M139">
        <f>Table2[[#This Row],[SELLING PRICE]]*Table2[[#This Row],[QUANTITY]]*(1-Table2[[#This Row],[DISCOUNT %]])</f>
        <v>46.9</v>
      </c>
      <c r="N139">
        <f>DAY(Table2[[#This Row],[Column1]])</f>
        <v>28</v>
      </c>
      <c r="O139" t="str">
        <f>TEXT(Table2[[#This Row],[Column1]],"mmm")</f>
        <v>Jun</v>
      </c>
      <c r="P139">
        <f>YEAR(Table2[[#This Row],[Column1]])</f>
        <v>2021</v>
      </c>
    </row>
    <row r="140" spans="1:16" ht="14.5">
      <c r="A140" s="6">
        <v>44376</v>
      </c>
      <c r="B140" s="7" t="s">
        <v>35</v>
      </c>
      <c r="C140" s="8">
        <v>4</v>
      </c>
      <c r="D140" s="8" t="s">
        <v>112</v>
      </c>
      <c r="E140" s="8" t="s">
        <v>110</v>
      </c>
      <c r="F140" s="9">
        <v>0</v>
      </c>
      <c r="G140" t="str">
        <f>VLOOKUP(Table2[[#This Row],[PRODUCT ID]],Table1[],2,0)</f>
        <v>Product14</v>
      </c>
      <c r="H140" t="str">
        <f>VLOOKUP(Table2[[#This Row],[PRODUCT ID]],Table1[],3,0)</f>
        <v>Catagory02</v>
      </c>
      <c r="I140" t="str">
        <f>VLOOKUP(Table2[[#This Row],[PRODUCT ID]],Table1[],4,0)</f>
        <v>Kg</v>
      </c>
      <c r="J140">
        <f>VLOOKUP(Table2[[#This Row],[PRODUCT ID]],Table1[],5,0)</f>
        <v>112</v>
      </c>
      <c r="K140">
        <f>VLOOKUP(Table2[[#This Row],[PRODUCT ID]],Table1[],6,0)</f>
        <v>146.72</v>
      </c>
      <c r="L140">
        <f>Table2[[#This Row],[BUYING PRIZE]]*Table2[[#This Row],[QUANTITY]]</f>
        <v>448</v>
      </c>
      <c r="M140">
        <f>Table2[[#This Row],[SELLING PRICE]]*Table2[[#This Row],[QUANTITY]]*(1-Table2[[#This Row],[DISCOUNT %]])</f>
        <v>586.88</v>
      </c>
      <c r="N140">
        <f>DAY(Table2[[#This Row],[Column1]])</f>
        <v>29</v>
      </c>
      <c r="O140" t="str">
        <f>TEXT(Table2[[#This Row],[Column1]],"mmm")</f>
        <v>Jun</v>
      </c>
      <c r="P140">
        <f>YEAR(Table2[[#This Row],[Column1]])</f>
        <v>2021</v>
      </c>
    </row>
    <row r="141" spans="1:16" ht="14.5">
      <c r="A141" s="6">
        <v>44378</v>
      </c>
      <c r="B141" s="7" t="s">
        <v>16</v>
      </c>
      <c r="C141" s="8">
        <v>11</v>
      </c>
      <c r="D141" s="8" t="s">
        <v>112</v>
      </c>
      <c r="E141" s="8" t="s">
        <v>111</v>
      </c>
      <c r="F141" s="9">
        <v>0</v>
      </c>
      <c r="G141" t="str">
        <f>VLOOKUP(Table2[[#This Row],[PRODUCT ID]],Table1[],2,0)</f>
        <v>Product05</v>
      </c>
      <c r="H141" t="str">
        <f>VLOOKUP(Table2[[#This Row],[PRODUCT ID]],Table1[],3,0)</f>
        <v>Catagory01</v>
      </c>
      <c r="I141" t="str">
        <f>VLOOKUP(Table2[[#This Row],[PRODUCT ID]],Table1[],4,0)</f>
        <v>Kg</v>
      </c>
      <c r="J141">
        <f>VLOOKUP(Table2[[#This Row],[PRODUCT ID]],Table1[],5,0)</f>
        <v>133</v>
      </c>
      <c r="K141">
        <f>VLOOKUP(Table2[[#This Row],[PRODUCT ID]],Table1[],6,0)</f>
        <v>155.61000000000001</v>
      </c>
      <c r="L141">
        <f>Table2[[#This Row],[BUYING PRIZE]]*Table2[[#This Row],[QUANTITY]]</f>
        <v>1463</v>
      </c>
      <c r="M141">
        <f>Table2[[#This Row],[SELLING PRICE]]*Table2[[#This Row],[QUANTITY]]*(1-Table2[[#This Row],[DISCOUNT %]])</f>
        <v>1711.71</v>
      </c>
      <c r="N141">
        <f>DAY(Table2[[#This Row],[Column1]])</f>
        <v>1</v>
      </c>
      <c r="O141" t="str">
        <f>TEXT(Table2[[#This Row],[Column1]],"mmm")</f>
        <v>Jul</v>
      </c>
      <c r="P141">
        <f>YEAR(Table2[[#This Row],[Column1]])</f>
        <v>2021</v>
      </c>
    </row>
    <row r="142" spans="1:16" ht="14.5">
      <c r="A142" s="6">
        <v>44379</v>
      </c>
      <c r="B142" s="7" t="s">
        <v>26</v>
      </c>
      <c r="C142" s="8">
        <v>11</v>
      </c>
      <c r="D142" s="8" t="s">
        <v>112</v>
      </c>
      <c r="E142" s="8" t="s">
        <v>111</v>
      </c>
      <c r="F142" s="9">
        <v>0</v>
      </c>
      <c r="G142" t="str">
        <f>VLOOKUP(Table2[[#This Row],[PRODUCT ID]],Table1[],2,0)</f>
        <v>Product10</v>
      </c>
      <c r="H142" t="str">
        <f>VLOOKUP(Table2[[#This Row],[PRODUCT ID]],Table1[],3,0)</f>
        <v>Catagory02</v>
      </c>
      <c r="I142" t="str">
        <f>VLOOKUP(Table2[[#This Row],[PRODUCT ID]],Table1[],4,0)</f>
        <v>Kg</v>
      </c>
      <c r="J142">
        <f>VLOOKUP(Table2[[#This Row],[PRODUCT ID]],Table1[],5,0)</f>
        <v>148</v>
      </c>
      <c r="K142">
        <f>VLOOKUP(Table2[[#This Row],[PRODUCT ID]],Table1[],6,0)</f>
        <v>164.28</v>
      </c>
      <c r="L142">
        <f>Table2[[#This Row],[BUYING PRIZE]]*Table2[[#This Row],[QUANTITY]]</f>
        <v>1628</v>
      </c>
      <c r="M142">
        <f>Table2[[#This Row],[SELLING PRICE]]*Table2[[#This Row],[QUANTITY]]*(1-Table2[[#This Row],[DISCOUNT %]])</f>
        <v>1807.08</v>
      </c>
      <c r="N142">
        <f>DAY(Table2[[#This Row],[Column1]])</f>
        <v>2</v>
      </c>
      <c r="O142" t="str">
        <f>TEXT(Table2[[#This Row],[Column1]],"mmm")</f>
        <v>Jul</v>
      </c>
      <c r="P142">
        <f>YEAR(Table2[[#This Row],[Column1]])</f>
        <v>2021</v>
      </c>
    </row>
    <row r="143" spans="1:16" ht="14.5">
      <c r="A143" s="6">
        <v>44380</v>
      </c>
      <c r="B143" s="7" t="s">
        <v>75</v>
      </c>
      <c r="C143" s="8">
        <v>9</v>
      </c>
      <c r="D143" s="8" t="s">
        <v>110</v>
      </c>
      <c r="E143" s="8" t="s">
        <v>111</v>
      </c>
      <c r="F143" s="9">
        <v>0</v>
      </c>
      <c r="G143" t="str">
        <f>VLOOKUP(Table2[[#This Row],[PRODUCT ID]],Table1[],2,0)</f>
        <v>Product33</v>
      </c>
      <c r="H143" t="str">
        <f>VLOOKUP(Table2[[#This Row],[PRODUCT ID]],Table1[],3,0)</f>
        <v>Catagory04</v>
      </c>
      <c r="I143" t="str">
        <f>VLOOKUP(Table2[[#This Row],[PRODUCT ID]],Table1[],4,0)</f>
        <v>Kg</v>
      </c>
      <c r="J143">
        <f>VLOOKUP(Table2[[#This Row],[PRODUCT ID]],Table1[],5,0)</f>
        <v>95</v>
      </c>
      <c r="K143">
        <f>VLOOKUP(Table2[[#This Row],[PRODUCT ID]],Table1[],6,0)</f>
        <v>119.7</v>
      </c>
      <c r="L143">
        <f>Table2[[#This Row],[BUYING PRIZE]]*Table2[[#This Row],[QUANTITY]]</f>
        <v>855</v>
      </c>
      <c r="M143">
        <f>Table2[[#This Row],[SELLING PRICE]]*Table2[[#This Row],[QUANTITY]]*(1-Table2[[#This Row],[DISCOUNT %]])</f>
        <v>1077.3</v>
      </c>
      <c r="N143">
        <f>DAY(Table2[[#This Row],[Column1]])</f>
        <v>3</v>
      </c>
      <c r="O143" t="str">
        <f>TEXT(Table2[[#This Row],[Column1]],"mmm")</f>
        <v>Jul</v>
      </c>
      <c r="P143">
        <f>YEAR(Table2[[#This Row],[Column1]])</f>
        <v>2021</v>
      </c>
    </row>
    <row r="144" spans="1:16" ht="14.5">
      <c r="A144" s="6">
        <v>44380</v>
      </c>
      <c r="B144" s="7" t="s">
        <v>12</v>
      </c>
      <c r="C144" s="8">
        <v>8</v>
      </c>
      <c r="D144" s="8" t="s">
        <v>110</v>
      </c>
      <c r="E144" s="8" t="s">
        <v>111</v>
      </c>
      <c r="F144" s="9">
        <v>0</v>
      </c>
      <c r="G144" t="str">
        <f>VLOOKUP(Table2[[#This Row],[PRODUCT ID]],Table1[],2,0)</f>
        <v>Product03</v>
      </c>
      <c r="H144" t="str">
        <f>VLOOKUP(Table2[[#This Row],[PRODUCT ID]],Table1[],3,0)</f>
        <v>Catagory01</v>
      </c>
      <c r="I144" t="str">
        <f>VLOOKUP(Table2[[#This Row],[PRODUCT ID]],Table1[],4,0)</f>
        <v>Kg</v>
      </c>
      <c r="J144">
        <f>VLOOKUP(Table2[[#This Row],[PRODUCT ID]],Table1[],5,0)</f>
        <v>71</v>
      </c>
      <c r="K144">
        <f>VLOOKUP(Table2[[#This Row],[PRODUCT ID]],Table1[],6,0)</f>
        <v>80.94</v>
      </c>
      <c r="L144">
        <f>Table2[[#This Row],[BUYING PRIZE]]*Table2[[#This Row],[QUANTITY]]</f>
        <v>568</v>
      </c>
      <c r="M144">
        <f>Table2[[#This Row],[SELLING PRICE]]*Table2[[#This Row],[QUANTITY]]*(1-Table2[[#This Row],[DISCOUNT %]])</f>
        <v>647.52</v>
      </c>
      <c r="N144">
        <f>DAY(Table2[[#This Row],[Column1]])</f>
        <v>3</v>
      </c>
      <c r="O144" t="str">
        <f>TEXT(Table2[[#This Row],[Column1]],"mmm")</f>
        <v>Jul</v>
      </c>
      <c r="P144">
        <f>YEAR(Table2[[#This Row],[Column1]])</f>
        <v>2021</v>
      </c>
    </row>
    <row r="145" spans="1:16" ht="14.5">
      <c r="A145" s="6">
        <v>44382</v>
      </c>
      <c r="B145" s="7" t="s">
        <v>10</v>
      </c>
      <c r="C145" s="8">
        <v>8</v>
      </c>
      <c r="D145" s="8" t="s">
        <v>112</v>
      </c>
      <c r="E145" s="8" t="s">
        <v>110</v>
      </c>
      <c r="F145" s="9">
        <v>0</v>
      </c>
      <c r="G145" t="str">
        <f>VLOOKUP(Table2[[#This Row],[PRODUCT ID]],Table1[],2,0)</f>
        <v>Product02</v>
      </c>
      <c r="H145" t="str">
        <f>VLOOKUP(Table2[[#This Row],[PRODUCT ID]],Table1[],3,0)</f>
        <v>Catagory01</v>
      </c>
      <c r="I145" t="str">
        <f>VLOOKUP(Table2[[#This Row],[PRODUCT ID]],Table1[],4,0)</f>
        <v>Kg</v>
      </c>
      <c r="J145">
        <f>VLOOKUP(Table2[[#This Row],[PRODUCT ID]],Table1[],5,0)</f>
        <v>105</v>
      </c>
      <c r="K145">
        <f>VLOOKUP(Table2[[#This Row],[PRODUCT ID]],Table1[],6,0)</f>
        <v>142.80000000000001</v>
      </c>
      <c r="L145">
        <f>Table2[[#This Row],[BUYING PRIZE]]*Table2[[#This Row],[QUANTITY]]</f>
        <v>840</v>
      </c>
      <c r="M145">
        <f>Table2[[#This Row],[SELLING PRICE]]*Table2[[#This Row],[QUANTITY]]*(1-Table2[[#This Row],[DISCOUNT %]])</f>
        <v>1142.4000000000001</v>
      </c>
      <c r="N145">
        <f>DAY(Table2[[#This Row],[Column1]])</f>
        <v>5</v>
      </c>
      <c r="O145" t="str">
        <f>TEXT(Table2[[#This Row],[Column1]],"mmm")</f>
        <v>Jul</v>
      </c>
      <c r="P145">
        <f>YEAR(Table2[[#This Row],[Column1]])</f>
        <v>2021</v>
      </c>
    </row>
    <row r="146" spans="1:16" ht="14.5">
      <c r="A146" s="6">
        <v>44383</v>
      </c>
      <c r="B146" s="7" t="s">
        <v>91</v>
      </c>
      <c r="C146" s="8">
        <v>15</v>
      </c>
      <c r="D146" s="8" t="s">
        <v>112</v>
      </c>
      <c r="E146" s="8" t="s">
        <v>111</v>
      </c>
      <c r="F146" s="9">
        <v>0</v>
      </c>
      <c r="G146" t="str">
        <f>VLOOKUP(Table2[[#This Row],[PRODUCT ID]],Table1[],2,0)</f>
        <v>Product41</v>
      </c>
      <c r="H146" t="str">
        <f>VLOOKUP(Table2[[#This Row],[PRODUCT ID]],Table1[],3,0)</f>
        <v>Catagory04</v>
      </c>
      <c r="I146" t="str">
        <f>VLOOKUP(Table2[[#This Row],[PRODUCT ID]],Table1[],4,0)</f>
        <v>Kg</v>
      </c>
      <c r="J146">
        <f>VLOOKUP(Table2[[#This Row],[PRODUCT ID]],Table1[],5,0)</f>
        <v>138</v>
      </c>
      <c r="K146">
        <f>VLOOKUP(Table2[[#This Row],[PRODUCT ID]],Table1[],6,0)</f>
        <v>173.88</v>
      </c>
      <c r="L146">
        <f>Table2[[#This Row],[BUYING PRIZE]]*Table2[[#This Row],[QUANTITY]]</f>
        <v>2070</v>
      </c>
      <c r="M146">
        <f>Table2[[#This Row],[SELLING PRICE]]*Table2[[#This Row],[QUANTITY]]*(1-Table2[[#This Row],[DISCOUNT %]])</f>
        <v>2608.1999999999998</v>
      </c>
      <c r="N146">
        <f>DAY(Table2[[#This Row],[Column1]])</f>
        <v>6</v>
      </c>
      <c r="O146" t="str">
        <f>TEXT(Table2[[#This Row],[Column1]],"mmm")</f>
        <v>Jul</v>
      </c>
      <c r="P146">
        <f>YEAR(Table2[[#This Row],[Column1]])</f>
        <v>2021</v>
      </c>
    </row>
    <row r="147" spans="1:16" ht="14.5">
      <c r="A147" s="6">
        <v>44385</v>
      </c>
      <c r="B147" s="7" t="s">
        <v>14</v>
      </c>
      <c r="C147" s="8">
        <v>10</v>
      </c>
      <c r="D147" s="8" t="s">
        <v>112</v>
      </c>
      <c r="E147" s="8" t="s">
        <v>110</v>
      </c>
      <c r="F147" s="9">
        <v>0</v>
      </c>
      <c r="G147" t="str">
        <f>VLOOKUP(Table2[[#This Row],[PRODUCT ID]],Table1[],2,0)</f>
        <v>Product04</v>
      </c>
      <c r="H147" t="str">
        <f>VLOOKUP(Table2[[#This Row],[PRODUCT ID]],Table1[],3,0)</f>
        <v>Catagory01</v>
      </c>
      <c r="I147" t="str">
        <f>VLOOKUP(Table2[[#This Row],[PRODUCT ID]],Table1[],4,0)</f>
        <v>Kg</v>
      </c>
      <c r="J147">
        <f>VLOOKUP(Table2[[#This Row],[PRODUCT ID]],Table1[],5,0)</f>
        <v>44</v>
      </c>
      <c r="K147">
        <f>VLOOKUP(Table2[[#This Row],[PRODUCT ID]],Table1[],6,0)</f>
        <v>48.84</v>
      </c>
      <c r="L147">
        <f>Table2[[#This Row],[BUYING PRIZE]]*Table2[[#This Row],[QUANTITY]]</f>
        <v>440</v>
      </c>
      <c r="M147">
        <f>Table2[[#This Row],[SELLING PRICE]]*Table2[[#This Row],[QUANTITY]]*(1-Table2[[#This Row],[DISCOUNT %]])</f>
        <v>488.40000000000003</v>
      </c>
      <c r="N147">
        <f>DAY(Table2[[#This Row],[Column1]])</f>
        <v>8</v>
      </c>
      <c r="O147" t="str">
        <f>TEXT(Table2[[#This Row],[Column1]],"mmm")</f>
        <v>Jul</v>
      </c>
      <c r="P147">
        <f>YEAR(Table2[[#This Row],[Column1]])</f>
        <v>2021</v>
      </c>
    </row>
    <row r="148" spans="1:16" ht="14.5">
      <c r="A148" s="6">
        <v>44387</v>
      </c>
      <c r="B148" s="7" t="s">
        <v>77</v>
      </c>
      <c r="C148" s="8">
        <v>6</v>
      </c>
      <c r="D148" s="8" t="s">
        <v>109</v>
      </c>
      <c r="E148" s="8" t="s">
        <v>111</v>
      </c>
      <c r="F148" s="9">
        <v>0</v>
      </c>
      <c r="G148" t="str">
        <f>VLOOKUP(Table2[[#This Row],[PRODUCT ID]],Table1[],2,0)</f>
        <v>Product34</v>
      </c>
      <c r="H148" t="str">
        <f>VLOOKUP(Table2[[#This Row],[PRODUCT ID]],Table1[],3,0)</f>
        <v>Catagory04</v>
      </c>
      <c r="I148" t="str">
        <f>VLOOKUP(Table2[[#This Row],[PRODUCT ID]],Table1[],4,0)</f>
        <v>Kg</v>
      </c>
      <c r="J148">
        <f>VLOOKUP(Table2[[#This Row],[PRODUCT ID]],Table1[],5,0)</f>
        <v>55</v>
      </c>
      <c r="K148">
        <f>VLOOKUP(Table2[[#This Row],[PRODUCT ID]],Table1[],6,0)</f>
        <v>58.3</v>
      </c>
      <c r="L148">
        <f>Table2[[#This Row],[BUYING PRIZE]]*Table2[[#This Row],[QUANTITY]]</f>
        <v>330</v>
      </c>
      <c r="M148">
        <f>Table2[[#This Row],[SELLING PRICE]]*Table2[[#This Row],[QUANTITY]]*(1-Table2[[#This Row],[DISCOUNT %]])</f>
        <v>349.79999999999995</v>
      </c>
      <c r="N148">
        <f>DAY(Table2[[#This Row],[Column1]])</f>
        <v>10</v>
      </c>
      <c r="O148" t="str">
        <f>TEXT(Table2[[#This Row],[Column1]],"mmm")</f>
        <v>Jul</v>
      </c>
      <c r="P148">
        <f>YEAR(Table2[[#This Row],[Column1]])</f>
        <v>2021</v>
      </c>
    </row>
    <row r="149" spans="1:16" ht="14.5">
      <c r="A149" s="6">
        <v>44388</v>
      </c>
      <c r="B149" s="7" t="s">
        <v>24</v>
      </c>
      <c r="C149" s="8">
        <v>4</v>
      </c>
      <c r="D149" s="8" t="s">
        <v>109</v>
      </c>
      <c r="E149" s="8" t="s">
        <v>110</v>
      </c>
      <c r="F149" s="9">
        <v>0</v>
      </c>
      <c r="G149" t="str">
        <f>VLOOKUP(Table2[[#This Row],[PRODUCT ID]],Table1[],2,0)</f>
        <v>Product09</v>
      </c>
      <c r="H149" t="str">
        <f>VLOOKUP(Table2[[#This Row],[PRODUCT ID]],Table1[],3,0)</f>
        <v>Catagory01</v>
      </c>
      <c r="I149" t="str">
        <f>VLOOKUP(Table2[[#This Row],[PRODUCT ID]],Table1[],4,0)</f>
        <v>Kg</v>
      </c>
      <c r="J149">
        <f>VLOOKUP(Table2[[#This Row],[PRODUCT ID]],Table1[],5,0)</f>
        <v>6</v>
      </c>
      <c r="K149">
        <f>VLOOKUP(Table2[[#This Row],[PRODUCT ID]],Table1[],6,0)</f>
        <v>7.86</v>
      </c>
      <c r="L149">
        <f>Table2[[#This Row],[BUYING PRIZE]]*Table2[[#This Row],[QUANTITY]]</f>
        <v>24</v>
      </c>
      <c r="M149">
        <f>Table2[[#This Row],[SELLING PRICE]]*Table2[[#This Row],[QUANTITY]]*(1-Table2[[#This Row],[DISCOUNT %]])</f>
        <v>31.44</v>
      </c>
      <c r="N149">
        <f>DAY(Table2[[#This Row],[Column1]])</f>
        <v>11</v>
      </c>
      <c r="O149" t="str">
        <f>TEXT(Table2[[#This Row],[Column1]],"mmm")</f>
        <v>Jul</v>
      </c>
      <c r="P149">
        <f>YEAR(Table2[[#This Row],[Column1]])</f>
        <v>2021</v>
      </c>
    </row>
    <row r="150" spans="1:16" ht="14.5">
      <c r="A150" s="6">
        <v>44390</v>
      </c>
      <c r="B150" s="7" t="s">
        <v>45</v>
      </c>
      <c r="C150" s="8">
        <v>1</v>
      </c>
      <c r="D150" s="8" t="s">
        <v>112</v>
      </c>
      <c r="E150" s="8" t="s">
        <v>111</v>
      </c>
      <c r="F150" s="9">
        <v>0</v>
      </c>
      <c r="G150" t="str">
        <f>VLOOKUP(Table2[[#This Row],[PRODUCT ID]],Table1[],2,0)</f>
        <v>Product19</v>
      </c>
      <c r="H150" t="str">
        <f>VLOOKUP(Table2[[#This Row],[PRODUCT ID]],Table1[],3,0)</f>
        <v>Catagory02</v>
      </c>
      <c r="I150" t="str">
        <f>VLOOKUP(Table2[[#This Row],[PRODUCT ID]],Table1[],4,0)</f>
        <v>Kg</v>
      </c>
      <c r="J150">
        <f>VLOOKUP(Table2[[#This Row],[PRODUCT ID]],Table1[],5,0)</f>
        <v>150</v>
      </c>
      <c r="K150">
        <f>VLOOKUP(Table2[[#This Row],[PRODUCT ID]],Table1[],6,0)</f>
        <v>210</v>
      </c>
      <c r="L150">
        <f>Table2[[#This Row],[BUYING PRIZE]]*Table2[[#This Row],[QUANTITY]]</f>
        <v>150</v>
      </c>
      <c r="M150">
        <f>Table2[[#This Row],[SELLING PRICE]]*Table2[[#This Row],[QUANTITY]]*(1-Table2[[#This Row],[DISCOUNT %]])</f>
        <v>210</v>
      </c>
      <c r="N150">
        <f>DAY(Table2[[#This Row],[Column1]])</f>
        <v>13</v>
      </c>
      <c r="O150" t="str">
        <f>TEXT(Table2[[#This Row],[Column1]],"mmm")</f>
        <v>Jul</v>
      </c>
      <c r="P150">
        <f>YEAR(Table2[[#This Row],[Column1]])</f>
        <v>2021</v>
      </c>
    </row>
    <row r="151" spans="1:16" ht="14.5">
      <c r="A151" s="6">
        <v>44393</v>
      </c>
      <c r="B151" s="7" t="s">
        <v>54</v>
      </c>
      <c r="C151" s="8">
        <v>8</v>
      </c>
      <c r="D151" s="8" t="s">
        <v>109</v>
      </c>
      <c r="E151" s="8" t="s">
        <v>111</v>
      </c>
      <c r="F151" s="9">
        <v>0</v>
      </c>
      <c r="G151" t="str">
        <f>VLOOKUP(Table2[[#This Row],[PRODUCT ID]],Table1[],2,0)</f>
        <v>Product23</v>
      </c>
      <c r="H151" t="str">
        <f>VLOOKUP(Table2[[#This Row],[PRODUCT ID]],Table1[],3,0)</f>
        <v>Catagory03</v>
      </c>
      <c r="I151" t="str">
        <f>VLOOKUP(Table2[[#This Row],[PRODUCT ID]],Table1[],4,0)</f>
        <v>Kg</v>
      </c>
      <c r="J151">
        <f>VLOOKUP(Table2[[#This Row],[PRODUCT ID]],Table1[],5,0)</f>
        <v>141</v>
      </c>
      <c r="K151">
        <f>VLOOKUP(Table2[[#This Row],[PRODUCT ID]],Table1[],6,0)</f>
        <v>149.46</v>
      </c>
      <c r="L151">
        <f>Table2[[#This Row],[BUYING PRIZE]]*Table2[[#This Row],[QUANTITY]]</f>
        <v>1128</v>
      </c>
      <c r="M151">
        <f>Table2[[#This Row],[SELLING PRICE]]*Table2[[#This Row],[QUANTITY]]*(1-Table2[[#This Row],[DISCOUNT %]])</f>
        <v>1195.68</v>
      </c>
      <c r="N151">
        <f>DAY(Table2[[#This Row],[Column1]])</f>
        <v>16</v>
      </c>
      <c r="O151" t="str">
        <f>TEXT(Table2[[#This Row],[Column1]],"mmm")</f>
        <v>Jul</v>
      </c>
      <c r="P151">
        <f>YEAR(Table2[[#This Row],[Column1]])</f>
        <v>2021</v>
      </c>
    </row>
    <row r="152" spans="1:16" ht="14.5">
      <c r="A152" s="6">
        <v>44395</v>
      </c>
      <c r="B152" s="7" t="s">
        <v>63</v>
      </c>
      <c r="C152" s="8">
        <v>14</v>
      </c>
      <c r="D152" s="8" t="s">
        <v>110</v>
      </c>
      <c r="E152" s="8" t="s">
        <v>110</v>
      </c>
      <c r="F152" s="9">
        <v>0</v>
      </c>
      <c r="G152" t="str">
        <f>VLOOKUP(Table2[[#This Row],[PRODUCT ID]],Table1[],2,0)</f>
        <v>Product27</v>
      </c>
      <c r="H152" t="str">
        <f>VLOOKUP(Table2[[#This Row],[PRODUCT ID]],Table1[],3,0)</f>
        <v>Catagory04</v>
      </c>
      <c r="I152" t="str">
        <f>VLOOKUP(Table2[[#This Row],[PRODUCT ID]],Table1[],4,0)</f>
        <v>Kg</v>
      </c>
      <c r="J152">
        <f>VLOOKUP(Table2[[#This Row],[PRODUCT ID]],Table1[],5,0)</f>
        <v>48</v>
      </c>
      <c r="K152">
        <f>VLOOKUP(Table2[[#This Row],[PRODUCT ID]],Table1[],6,0)</f>
        <v>57.12</v>
      </c>
      <c r="L152">
        <f>Table2[[#This Row],[BUYING PRIZE]]*Table2[[#This Row],[QUANTITY]]</f>
        <v>672</v>
      </c>
      <c r="M152">
        <f>Table2[[#This Row],[SELLING PRICE]]*Table2[[#This Row],[QUANTITY]]*(1-Table2[[#This Row],[DISCOUNT %]])</f>
        <v>799.68</v>
      </c>
      <c r="N152">
        <f>DAY(Table2[[#This Row],[Column1]])</f>
        <v>18</v>
      </c>
      <c r="O152" t="str">
        <f>TEXT(Table2[[#This Row],[Column1]],"mmm")</f>
        <v>Jul</v>
      </c>
      <c r="P152">
        <f>YEAR(Table2[[#This Row],[Column1]])</f>
        <v>2021</v>
      </c>
    </row>
    <row r="153" spans="1:16" ht="14.5">
      <c r="A153" s="6">
        <v>44397</v>
      </c>
      <c r="B153" s="7" t="s">
        <v>85</v>
      </c>
      <c r="C153" s="8">
        <v>11</v>
      </c>
      <c r="D153" s="8" t="s">
        <v>110</v>
      </c>
      <c r="E153" s="8" t="s">
        <v>110</v>
      </c>
      <c r="F153" s="9">
        <v>0</v>
      </c>
      <c r="G153" t="str">
        <f>VLOOKUP(Table2[[#This Row],[PRODUCT ID]],Table1[],2,0)</f>
        <v>Product38</v>
      </c>
      <c r="H153" t="str">
        <f>VLOOKUP(Table2[[#This Row],[PRODUCT ID]],Table1[],3,0)</f>
        <v>Catagory04</v>
      </c>
      <c r="I153" t="str">
        <f>VLOOKUP(Table2[[#This Row],[PRODUCT ID]],Table1[],4,0)</f>
        <v>Kg</v>
      </c>
      <c r="J153">
        <f>VLOOKUP(Table2[[#This Row],[PRODUCT ID]],Table1[],5,0)</f>
        <v>72</v>
      </c>
      <c r="K153">
        <f>VLOOKUP(Table2[[#This Row],[PRODUCT ID]],Table1[],6,0)</f>
        <v>79.92</v>
      </c>
      <c r="L153">
        <f>Table2[[#This Row],[BUYING PRIZE]]*Table2[[#This Row],[QUANTITY]]</f>
        <v>792</v>
      </c>
      <c r="M153">
        <f>Table2[[#This Row],[SELLING PRICE]]*Table2[[#This Row],[QUANTITY]]*(1-Table2[[#This Row],[DISCOUNT %]])</f>
        <v>879.12</v>
      </c>
      <c r="N153">
        <f>DAY(Table2[[#This Row],[Column1]])</f>
        <v>20</v>
      </c>
      <c r="O153" t="str">
        <f>TEXT(Table2[[#This Row],[Column1]],"mmm")</f>
        <v>Jul</v>
      </c>
      <c r="P153">
        <f>YEAR(Table2[[#This Row],[Column1]])</f>
        <v>2021</v>
      </c>
    </row>
    <row r="154" spans="1:16" ht="14.5">
      <c r="A154" s="6">
        <v>44397</v>
      </c>
      <c r="B154" s="7" t="s">
        <v>95</v>
      </c>
      <c r="C154" s="8">
        <v>5</v>
      </c>
      <c r="D154" s="8" t="s">
        <v>112</v>
      </c>
      <c r="E154" s="8" t="s">
        <v>110</v>
      </c>
      <c r="F154" s="9">
        <v>0</v>
      </c>
      <c r="G154" t="str">
        <f>VLOOKUP(Table2[[#This Row],[PRODUCT ID]],Table1[],2,0)</f>
        <v>Product43</v>
      </c>
      <c r="H154" t="str">
        <f>VLOOKUP(Table2[[#This Row],[PRODUCT ID]],Table1[],3,0)</f>
        <v>Catagory04</v>
      </c>
      <c r="I154" t="str">
        <f>VLOOKUP(Table2[[#This Row],[PRODUCT ID]],Table1[],4,0)</f>
        <v>Kg</v>
      </c>
      <c r="J154">
        <f>VLOOKUP(Table2[[#This Row],[PRODUCT ID]],Table1[],5,0)</f>
        <v>67</v>
      </c>
      <c r="K154">
        <f>VLOOKUP(Table2[[#This Row],[PRODUCT ID]],Table1[],6,0)</f>
        <v>83.08</v>
      </c>
      <c r="L154">
        <f>Table2[[#This Row],[BUYING PRIZE]]*Table2[[#This Row],[QUANTITY]]</f>
        <v>335</v>
      </c>
      <c r="M154">
        <f>Table2[[#This Row],[SELLING PRICE]]*Table2[[#This Row],[QUANTITY]]*(1-Table2[[#This Row],[DISCOUNT %]])</f>
        <v>415.4</v>
      </c>
      <c r="N154">
        <f>DAY(Table2[[#This Row],[Column1]])</f>
        <v>20</v>
      </c>
      <c r="O154" t="str">
        <f>TEXT(Table2[[#This Row],[Column1]],"mmm")</f>
        <v>Jul</v>
      </c>
      <c r="P154">
        <f>YEAR(Table2[[#This Row],[Column1]])</f>
        <v>2021</v>
      </c>
    </row>
    <row r="155" spans="1:16" ht="14.5">
      <c r="A155" s="6">
        <v>44398</v>
      </c>
      <c r="B155" s="7" t="s">
        <v>67</v>
      </c>
      <c r="C155" s="8">
        <v>15</v>
      </c>
      <c r="D155" s="8" t="s">
        <v>112</v>
      </c>
      <c r="E155" s="8" t="s">
        <v>110</v>
      </c>
      <c r="F155" s="9">
        <v>0</v>
      </c>
      <c r="G155" t="str">
        <f>VLOOKUP(Table2[[#This Row],[PRODUCT ID]],Table1[],2,0)</f>
        <v>Product29</v>
      </c>
      <c r="H155" t="str">
        <f>VLOOKUP(Table2[[#This Row],[PRODUCT ID]],Table1[],3,0)</f>
        <v>Catagory04</v>
      </c>
      <c r="I155" t="str">
        <f>VLOOKUP(Table2[[#This Row],[PRODUCT ID]],Table1[],4,0)</f>
        <v>Kg</v>
      </c>
      <c r="J155">
        <f>VLOOKUP(Table2[[#This Row],[PRODUCT ID]],Table1[],5,0)</f>
        <v>47</v>
      </c>
      <c r="K155">
        <f>VLOOKUP(Table2[[#This Row],[PRODUCT ID]],Table1[],6,0)</f>
        <v>53.11</v>
      </c>
      <c r="L155">
        <f>Table2[[#This Row],[BUYING PRIZE]]*Table2[[#This Row],[QUANTITY]]</f>
        <v>705</v>
      </c>
      <c r="M155">
        <f>Table2[[#This Row],[SELLING PRICE]]*Table2[[#This Row],[QUANTITY]]*(1-Table2[[#This Row],[DISCOUNT %]])</f>
        <v>796.65</v>
      </c>
      <c r="N155">
        <f>DAY(Table2[[#This Row],[Column1]])</f>
        <v>21</v>
      </c>
      <c r="O155" t="str">
        <f>TEXT(Table2[[#This Row],[Column1]],"mmm")</f>
        <v>Jul</v>
      </c>
      <c r="P155">
        <f>YEAR(Table2[[#This Row],[Column1]])</f>
        <v>2021</v>
      </c>
    </row>
    <row r="156" spans="1:16" ht="14.5">
      <c r="A156" s="6">
        <v>44399</v>
      </c>
      <c r="B156" s="7" t="s">
        <v>61</v>
      </c>
      <c r="C156" s="8">
        <v>3</v>
      </c>
      <c r="D156" s="8" t="s">
        <v>109</v>
      </c>
      <c r="E156" s="8" t="s">
        <v>111</v>
      </c>
      <c r="F156" s="9">
        <v>0</v>
      </c>
      <c r="G156" t="str">
        <f>VLOOKUP(Table2[[#This Row],[PRODUCT ID]],Table1[],2,0)</f>
        <v>Product26</v>
      </c>
      <c r="H156" t="str">
        <f>VLOOKUP(Table2[[#This Row],[PRODUCT ID]],Table1[],3,0)</f>
        <v>Catagory04</v>
      </c>
      <c r="I156" t="str">
        <f>VLOOKUP(Table2[[#This Row],[PRODUCT ID]],Table1[],4,0)</f>
        <v>Kg</v>
      </c>
      <c r="J156">
        <f>VLOOKUP(Table2[[#This Row],[PRODUCT ID]],Table1[],5,0)</f>
        <v>18</v>
      </c>
      <c r="K156">
        <f>VLOOKUP(Table2[[#This Row],[PRODUCT ID]],Table1[],6,0)</f>
        <v>24.66</v>
      </c>
      <c r="L156">
        <f>Table2[[#This Row],[BUYING PRIZE]]*Table2[[#This Row],[QUANTITY]]</f>
        <v>54</v>
      </c>
      <c r="M156">
        <f>Table2[[#This Row],[SELLING PRICE]]*Table2[[#This Row],[QUANTITY]]*(1-Table2[[#This Row],[DISCOUNT %]])</f>
        <v>73.98</v>
      </c>
      <c r="N156">
        <f>DAY(Table2[[#This Row],[Column1]])</f>
        <v>22</v>
      </c>
      <c r="O156" t="str">
        <f>TEXT(Table2[[#This Row],[Column1]],"mmm")</f>
        <v>Jul</v>
      </c>
      <c r="P156">
        <f>YEAR(Table2[[#This Row],[Column1]])</f>
        <v>2021</v>
      </c>
    </row>
    <row r="157" spans="1:16" ht="14.5">
      <c r="A157" s="6">
        <v>44399</v>
      </c>
      <c r="B157" s="7" t="s">
        <v>56</v>
      </c>
      <c r="C157" s="8">
        <v>14</v>
      </c>
      <c r="D157" s="8" t="s">
        <v>110</v>
      </c>
      <c r="E157" s="8" t="s">
        <v>111</v>
      </c>
      <c r="F157" s="9">
        <v>0</v>
      </c>
      <c r="G157" t="str">
        <f>VLOOKUP(Table2[[#This Row],[PRODUCT ID]],Table1[],2,0)</f>
        <v>Product24</v>
      </c>
      <c r="H157" t="str">
        <f>VLOOKUP(Table2[[#This Row],[PRODUCT ID]],Table1[],3,0)</f>
        <v>Catagory03</v>
      </c>
      <c r="I157" t="str">
        <f>VLOOKUP(Table2[[#This Row],[PRODUCT ID]],Table1[],4,0)</f>
        <v>Kg</v>
      </c>
      <c r="J157">
        <f>VLOOKUP(Table2[[#This Row],[PRODUCT ID]],Table1[],5,0)</f>
        <v>144</v>
      </c>
      <c r="K157">
        <f>VLOOKUP(Table2[[#This Row],[PRODUCT ID]],Table1[],6,0)</f>
        <v>156.96</v>
      </c>
      <c r="L157">
        <f>Table2[[#This Row],[BUYING PRIZE]]*Table2[[#This Row],[QUANTITY]]</f>
        <v>2016</v>
      </c>
      <c r="M157">
        <f>Table2[[#This Row],[SELLING PRICE]]*Table2[[#This Row],[QUANTITY]]*(1-Table2[[#This Row],[DISCOUNT %]])</f>
        <v>2197.44</v>
      </c>
      <c r="N157">
        <f>DAY(Table2[[#This Row],[Column1]])</f>
        <v>22</v>
      </c>
      <c r="O157" t="str">
        <f>TEXT(Table2[[#This Row],[Column1]],"mmm")</f>
        <v>Jul</v>
      </c>
      <c r="P157">
        <f>YEAR(Table2[[#This Row],[Column1]])</f>
        <v>2021</v>
      </c>
    </row>
    <row r="158" spans="1:16" ht="14.5">
      <c r="A158" s="6">
        <v>44400</v>
      </c>
      <c r="B158" s="7" t="s">
        <v>81</v>
      </c>
      <c r="C158" s="8">
        <v>7</v>
      </c>
      <c r="D158" s="8" t="s">
        <v>109</v>
      </c>
      <c r="E158" s="8" t="s">
        <v>110</v>
      </c>
      <c r="F158" s="9">
        <v>0</v>
      </c>
      <c r="G158" t="str">
        <f>VLOOKUP(Table2[[#This Row],[PRODUCT ID]],Table1[],2,0)</f>
        <v>Product36</v>
      </c>
      <c r="H158" t="str">
        <f>VLOOKUP(Table2[[#This Row],[PRODUCT ID]],Table1[],3,0)</f>
        <v>Catagory04</v>
      </c>
      <c r="I158" t="str">
        <f>VLOOKUP(Table2[[#This Row],[PRODUCT ID]],Table1[],4,0)</f>
        <v>Kg</v>
      </c>
      <c r="J158">
        <f>VLOOKUP(Table2[[#This Row],[PRODUCT ID]],Table1[],5,0)</f>
        <v>90</v>
      </c>
      <c r="K158">
        <f>VLOOKUP(Table2[[#This Row],[PRODUCT ID]],Table1[],6,0)</f>
        <v>96.3</v>
      </c>
      <c r="L158">
        <f>Table2[[#This Row],[BUYING PRIZE]]*Table2[[#This Row],[QUANTITY]]</f>
        <v>630</v>
      </c>
      <c r="M158">
        <f>Table2[[#This Row],[SELLING PRICE]]*Table2[[#This Row],[QUANTITY]]*(1-Table2[[#This Row],[DISCOUNT %]])</f>
        <v>674.1</v>
      </c>
      <c r="N158">
        <f>DAY(Table2[[#This Row],[Column1]])</f>
        <v>23</v>
      </c>
      <c r="O158" t="str">
        <f>TEXT(Table2[[#This Row],[Column1]],"mmm")</f>
        <v>Jul</v>
      </c>
      <c r="P158">
        <f>YEAR(Table2[[#This Row],[Column1]])</f>
        <v>2021</v>
      </c>
    </row>
    <row r="159" spans="1:16" ht="14.5">
      <c r="A159" s="6">
        <v>44400</v>
      </c>
      <c r="B159" s="7" t="s">
        <v>83</v>
      </c>
      <c r="C159" s="8">
        <v>8</v>
      </c>
      <c r="D159" s="8" t="s">
        <v>112</v>
      </c>
      <c r="E159" s="8" t="s">
        <v>110</v>
      </c>
      <c r="F159" s="9">
        <v>0</v>
      </c>
      <c r="G159" t="str">
        <f>VLOOKUP(Table2[[#This Row],[PRODUCT ID]],Table1[],2,0)</f>
        <v>Product37</v>
      </c>
      <c r="H159" t="str">
        <f>VLOOKUP(Table2[[#This Row],[PRODUCT ID]],Table1[],3,0)</f>
        <v>Catagory04</v>
      </c>
      <c r="I159" t="str">
        <f>VLOOKUP(Table2[[#This Row],[PRODUCT ID]],Table1[],4,0)</f>
        <v>Kg</v>
      </c>
      <c r="J159">
        <f>VLOOKUP(Table2[[#This Row],[PRODUCT ID]],Table1[],5,0)</f>
        <v>67</v>
      </c>
      <c r="K159">
        <f>VLOOKUP(Table2[[#This Row],[PRODUCT ID]],Table1[],6,0)</f>
        <v>85.76</v>
      </c>
      <c r="L159">
        <f>Table2[[#This Row],[BUYING PRIZE]]*Table2[[#This Row],[QUANTITY]]</f>
        <v>536</v>
      </c>
      <c r="M159">
        <f>Table2[[#This Row],[SELLING PRICE]]*Table2[[#This Row],[QUANTITY]]*(1-Table2[[#This Row],[DISCOUNT %]])</f>
        <v>686.08</v>
      </c>
      <c r="N159">
        <f>DAY(Table2[[#This Row],[Column1]])</f>
        <v>23</v>
      </c>
      <c r="O159" t="str">
        <f>TEXT(Table2[[#This Row],[Column1]],"mmm")</f>
        <v>Jul</v>
      </c>
      <c r="P159">
        <f>YEAR(Table2[[#This Row],[Column1]])</f>
        <v>2021</v>
      </c>
    </row>
    <row r="160" spans="1:16" ht="14.5">
      <c r="A160" s="6">
        <v>44401</v>
      </c>
      <c r="B160" s="7" t="s">
        <v>24</v>
      </c>
      <c r="C160" s="8">
        <v>4</v>
      </c>
      <c r="D160" s="8" t="s">
        <v>110</v>
      </c>
      <c r="E160" s="8" t="s">
        <v>111</v>
      </c>
      <c r="F160" s="9">
        <v>0</v>
      </c>
      <c r="G160" t="str">
        <f>VLOOKUP(Table2[[#This Row],[PRODUCT ID]],Table1[],2,0)</f>
        <v>Product09</v>
      </c>
      <c r="H160" t="str">
        <f>VLOOKUP(Table2[[#This Row],[PRODUCT ID]],Table1[],3,0)</f>
        <v>Catagory01</v>
      </c>
      <c r="I160" t="str">
        <f>VLOOKUP(Table2[[#This Row],[PRODUCT ID]],Table1[],4,0)</f>
        <v>Kg</v>
      </c>
      <c r="J160">
        <f>VLOOKUP(Table2[[#This Row],[PRODUCT ID]],Table1[],5,0)</f>
        <v>6</v>
      </c>
      <c r="K160">
        <f>VLOOKUP(Table2[[#This Row],[PRODUCT ID]],Table1[],6,0)</f>
        <v>7.86</v>
      </c>
      <c r="L160">
        <f>Table2[[#This Row],[BUYING PRIZE]]*Table2[[#This Row],[QUANTITY]]</f>
        <v>24</v>
      </c>
      <c r="M160">
        <f>Table2[[#This Row],[SELLING PRICE]]*Table2[[#This Row],[QUANTITY]]*(1-Table2[[#This Row],[DISCOUNT %]])</f>
        <v>31.44</v>
      </c>
      <c r="N160">
        <f>DAY(Table2[[#This Row],[Column1]])</f>
        <v>24</v>
      </c>
      <c r="O160" t="str">
        <f>TEXT(Table2[[#This Row],[Column1]],"mmm")</f>
        <v>Jul</v>
      </c>
      <c r="P160">
        <f>YEAR(Table2[[#This Row],[Column1]])</f>
        <v>2021</v>
      </c>
    </row>
    <row r="161" spans="1:16" ht="14.5">
      <c r="A161" s="6">
        <v>44406</v>
      </c>
      <c r="B161" s="7" t="s">
        <v>97</v>
      </c>
      <c r="C161" s="8">
        <v>15</v>
      </c>
      <c r="D161" s="8" t="s">
        <v>110</v>
      </c>
      <c r="E161" s="8" t="s">
        <v>111</v>
      </c>
      <c r="F161" s="9">
        <v>0</v>
      </c>
      <c r="G161" t="str">
        <f>VLOOKUP(Table2[[#This Row],[PRODUCT ID]],Table1[],2,0)</f>
        <v>Product44</v>
      </c>
      <c r="H161" t="str">
        <f>VLOOKUP(Table2[[#This Row],[PRODUCT ID]],Table1[],3,0)</f>
        <v>Catagory04</v>
      </c>
      <c r="I161" t="str">
        <f>VLOOKUP(Table2[[#This Row],[PRODUCT ID]],Table1[],4,0)</f>
        <v>Kg</v>
      </c>
      <c r="J161">
        <f>VLOOKUP(Table2[[#This Row],[PRODUCT ID]],Table1[],5,0)</f>
        <v>76</v>
      </c>
      <c r="K161">
        <f>VLOOKUP(Table2[[#This Row],[PRODUCT ID]],Table1[],6,0)</f>
        <v>82.08</v>
      </c>
      <c r="L161">
        <f>Table2[[#This Row],[BUYING PRIZE]]*Table2[[#This Row],[QUANTITY]]</f>
        <v>1140</v>
      </c>
      <c r="M161">
        <f>Table2[[#This Row],[SELLING PRICE]]*Table2[[#This Row],[QUANTITY]]*(1-Table2[[#This Row],[DISCOUNT %]])</f>
        <v>1231.2</v>
      </c>
      <c r="N161">
        <f>DAY(Table2[[#This Row],[Column1]])</f>
        <v>29</v>
      </c>
      <c r="O161" t="str">
        <f>TEXT(Table2[[#This Row],[Column1]],"mmm")</f>
        <v>Jul</v>
      </c>
      <c r="P161">
        <f>YEAR(Table2[[#This Row],[Column1]])</f>
        <v>2021</v>
      </c>
    </row>
    <row r="162" spans="1:16" ht="14.5">
      <c r="A162" s="6">
        <v>44409</v>
      </c>
      <c r="B162" s="7" t="s">
        <v>6</v>
      </c>
      <c r="C162" s="8">
        <v>11</v>
      </c>
      <c r="D162" s="8" t="s">
        <v>112</v>
      </c>
      <c r="E162" s="8" t="s">
        <v>111</v>
      </c>
      <c r="F162" s="9">
        <v>0</v>
      </c>
      <c r="G162" t="str">
        <f>VLOOKUP(Table2[[#This Row],[PRODUCT ID]],Table1[],2,0)</f>
        <v>Product01</v>
      </c>
      <c r="H162" t="str">
        <f>VLOOKUP(Table2[[#This Row],[PRODUCT ID]],Table1[],3,0)</f>
        <v>Catagory01</v>
      </c>
      <c r="I162" t="str">
        <f>VLOOKUP(Table2[[#This Row],[PRODUCT ID]],Table1[],4,0)</f>
        <v>Kg</v>
      </c>
      <c r="J162">
        <f>VLOOKUP(Table2[[#This Row],[PRODUCT ID]],Table1[],5,0)</f>
        <v>98</v>
      </c>
      <c r="K162">
        <f>VLOOKUP(Table2[[#This Row],[PRODUCT ID]],Table1[],6,0)</f>
        <v>103.88</v>
      </c>
      <c r="L162">
        <f>Table2[[#This Row],[BUYING PRIZE]]*Table2[[#This Row],[QUANTITY]]</f>
        <v>1078</v>
      </c>
      <c r="M162">
        <f>Table2[[#This Row],[SELLING PRICE]]*Table2[[#This Row],[QUANTITY]]*(1-Table2[[#This Row],[DISCOUNT %]])</f>
        <v>1142.6799999999998</v>
      </c>
      <c r="N162">
        <f>DAY(Table2[[#This Row],[Column1]])</f>
        <v>1</v>
      </c>
      <c r="O162" t="str">
        <f>TEXT(Table2[[#This Row],[Column1]],"mmm")</f>
        <v>Aug</v>
      </c>
      <c r="P162">
        <f>YEAR(Table2[[#This Row],[Column1]])</f>
        <v>2021</v>
      </c>
    </row>
    <row r="163" spans="1:16" ht="14.5">
      <c r="A163" s="6">
        <v>44410</v>
      </c>
      <c r="B163" s="7" t="s">
        <v>54</v>
      </c>
      <c r="C163" s="8">
        <v>3</v>
      </c>
      <c r="D163" s="8" t="s">
        <v>112</v>
      </c>
      <c r="E163" s="8" t="s">
        <v>110</v>
      </c>
      <c r="F163" s="9">
        <v>0</v>
      </c>
      <c r="G163" t="str">
        <f>VLOOKUP(Table2[[#This Row],[PRODUCT ID]],Table1[],2,0)</f>
        <v>Product23</v>
      </c>
      <c r="H163" t="str">
        <f>VLOOKUP(Table2[[#This Row],[PRODUCT ID]],Table1[],3,0)</f>
        <v>Catagory03</v>
      </c>
      <c r="I163" t="str">
        <f>VLOOKUP(Table2[[#This Row],[PRODUCT ID]],Table1[],4,0)</f>
        <v>Kg</v>
      </c>
      <c r="J163">
        <f>VLOOKUP(Table2[[#This Row],[PRODUCT ID]],Table1[],5,0)</f>
        <v>141</v>
      </c>
      <c r="K163">
        <f>VLOOKUP(Table2[[#This Row],[PRODUCT ID]],Table1[],6,0)</f>
        <v>149.46</v>
      </c>
      <c r="L163">
        <f>Table2[[#This Row],[BUYING PRIZE]]*Table2[[#This Row],[QUANTITY]]</f>
        <v>423</v>
      </c>
      <c r="M163">
        <f>Table2[[#This Row],[SELLING PRICE]]*Table2[[#This Row],[QUANTITY]]*(1-Table2[[#This Row],[DISCOUNT %]])</f>
        <v>448.38</v>
      </c>
      <c r="N163">
        <f>DAY(Table2[[#This Row],[Column1]])</f>
        <v>2</v>
      </c>
      <c r="O163" t="str">
        <f>TEXT(Table2[[#This Row],[Column1]],"mmm")</f>
        <v>Aug</v>
      </c>
      <c r="P163">
        <f>YEAR(Table2[[#This Row],[Column1]])</f>
        <v>2021</v>
      </c>
    </row>
    <row r="164" spans="1:16" ht="14.5">
      <c r="A164" s="6">
        <v>44411</v>
      </c>
      <c r="B164" s="7" t="s">
        <v>52</v>
      </c>
      <c r="C164" s="8">
        <v>13</v>
      </c>
      <c r="D164" s="8" t="s">
        <v>110</v>
      </c>
      <c r="E164" s="8" t="s">
        <v>110</v>
      </c>
      <c r="F164" s="9">
        <v>0</v>
      </c>
      <c r="G164" t="str">
        <f>VLOOKUP(Table2[[#This Row],[PRODUCT ID]],Table1[],2,0)</f>
        <v>Product22</v>
      </c>
      <c r="H164" t="str">
        <f>VLOOKUP(Table2[[#This Row],[PRODUCT ID]],Table1[],3,0)</f>
        <v>Catagory03</v>
      </c>
      <c r="I164" t="str">
        <f>VLOOKUP(Table2[[#This Row],[PRODUCT ID]],Table1[],4,0)</f>
        <v>Kg</v>
      </c>
      <c r="J164">
        <f>VLOOKUP(Table2[[#This Row],[PRODUCT ID]],Table1[],5,0)</f>
        <v>121</v>
      </c>
      <c r="K164">
        <f>VLOOKUP(Table2[[#This Row],[PRODUCT ID]],Table1[],6,0)</f>
        <v>141.57</v>
      </c>
      <c r="L164">
        <f>Table2[[#This Row],[BUYING PRIZE]]*Table2[[#This Row],[QUANTITY]]</f>
        <v>1573</v>
      </c>
      <c r="M164">
        <f>Table2[[#This Row],[SELLING PRICE]]*Table2[[#This Row],[QUANTITY]]*(1-Table2[[#This Row],[DISCOUNT %]])</f>
        <v>1840.4099999999999</v>
      </c>
      <c r="N164">
        <f>DAY(Table2[[#This Row],[Column1]])</f>
        <v>3</v>
      </c>
      <c r="O164" t="str">
        <f>TEXT(Table2[[#This Row],[Column1]],"mmm")</f>
        <v>Aug</v>
      </c>
      <c r="P164">
        <f>YEAR(Table2[[#This Row],[Column1]])</f>
        <v>2021</v>
      </c>
    </row>
    <row r="165" spans="1:16" ht="14.5">
      <c r="A165" s="6">
        <v>44411</v>
      </c>
      <c r="B165" s="7" t="s">
        <v>77</v>
      </c>
      <c r="C165" s="8">
        <v>12</v>
      </c>
      <c r="D165" s="8" t="s">
        <v>110</v>
      </c>
      <c r="E165" s="8" t="s">
        <v>110</v>
      </c>
      <c r="F165" s="9">
        <v>0</v>
      </c>
      <c r="G165" t="str">
        <f>VLOOKUP(Table2[[#This Row],[PRODUCT ID]],Table1[],2,0)</f>
        <v>Product34</v>
      </c>
      <c r="H165" t="str">
        <f>VLOOKUP(Table2[[#This Row],[PRODUCT ID]],Table1[],3,0)</f>
        <v>Catagory04</v>
      </c>
      <c r="I165" t="str">
        <f>VLOOKUP(Table2[[#This Row],[PRODUCT ID]],Table1[],4,0)</f>
        <v>Kg</v>
      </c>
      <c r="J165">
        <f>VLOOKUP(Table2[[#This Row],[PRODUCT ID]],Table1[],5,0)</f>
        <v>55</v>
      </c>
      <c r="K165">
        <f>VLOOKUP(Table2[[#This Row],[PRODUCT ID]],Table1[],6,0)</f>
        <v>58.3</v>
      </c>
      <c r="L165">
        <f>Table2[[#This Row],[BUYING PRIZE]]*Table2[[#This Row],[QUANTITY]]</f>
        <v>660</v>
      </c>
      <c r="M165">
        <f>Table2[[#This Row],[SELLING PRICE]]*Table2[[#This Row],[QUANTITY]]*(1-Table2[[#This Row],[DISCOUNT %]])</f>
        <v>699.59999999999991</v>
      </c>
      <c r="N165">
        <f>DAY(Table2[[#This Row],[Column1]])</f>
        <v>3</v>
      </c>
      <c r="O165" t="str">
        <f>TEXT(Table2[[#This Row],[Column1]],"mmm")</f>
        <v>Aug</v>
      </c>
      <c r="P165">
        <f>YEAR(Table2[[#This Row],[Column1]])</f>
        <v>2021</v>
      </c>
    </row>
    <row r="166" spans="1:16" ht="14.5">
      <c r="A166" s="6">
        <v>44413</v>
      </c>
      <c r="B166" s="7" t="s">
        <v>65</v>
      </c>
      <c r="C166" s="8">
        <v>14</v>
      </c>
      <c r="D166" s="8" t="s">
        <v>112</v>
      </c>
      <c r="E166" s="8" t="s">
        <v>111</v>
      </c>
      <c r="F166" s="9">
        <v>0</v>
      </c>
      <c r="G166" t="str">
        <f>VLOOKUP(Table2[[#This Row],[PRODUCT ID]],Table1[],2,0)</f>
        <v>Product28</v>
      </c>
      <c r="H166" t="str">
        <f>VLOOKUP(Table2[[#This Row],[PRODUCT ID]],Table1[],3,0)</f>
        <v>Catagory04</v>
      </c>
      <c r="I166" t="str">
        <f>VLOOKUP(Table2[[#This Row],[PRODUCT ID]],Table1[],4,0)</f>
        <v>Kg</v>
      </c>
      <c r="J166">
        <f>VLOOKUP(Table2[[#This Row],[PRODUCT ID]],Table1[],5,0)</f>
        <v>37</v>
      </c>
      <c r="K166">
        <f>VLOOKUP(Table2[[#This Row],[PRODUCT ID]],Table1[],6,0)</f>
        <v>41.81</v>
      </c>
      <c r="L166">
        <f>Table2[[#This Row],[BUYING PRIZE]]*Table2[[#This Row],[QUANTITY]]</f>
        <v>518</v>
      </c>
      <c r="M166">
        <f>Table2[[#This Row],[SELLING PRICE]]*Table2[[#This Row],[QUANTITY]]*(1-Table2[[#This Row],[DISCOUNT %]])</f>
        <v>585.34</v>
      </c>
      <c r="N166">
        <f>DAY(Table2[[#This Row],[Column1]])</f>
        <v>5</v>
      </c>
      <c r="O166" t="str">
        <f>TEXT(Table2[[#This Row],[Column1]],"mmm")</f>
        <v>Aug</v>
      </c>
      <c r="P166">
        <f>YEAR(Table2[[#This Row],[Column1]])</f>
        <v>2021</v>
      </c>
    </row>
    <row r="167" spans="1:16" ht="14.5">
      <c r="A167" s="6">
        <v>44414</v>
      </c>
      <c r="B167" s="7" t="s">
        <v>83</v>
      </c>
      <c r="C167" s="8">
        <v>1</v>
      </c>
      <c r="D167" s="8" t="s">
        <v>109</v>
      </c>
      <c r="E167" s="8" t="s">
        <v>111</v>
      </c>
      <c r="F167" s="9">
        <v>0</v>
      </c>
      <c r="G167" t="str">
        <f>VLOOKUP(Table2[[#This Row],[PRODUCT ID]],Table1[],2,0)</f>
        <v>Product37</v>
      </c>
      <c r="H167" t="str">
        <f>VLOOKUP(Table2[[#This Row],[PRODUCT ID]],Table1[],3,0)</f>
        <v>Catagory04</v>
      </c>
      <c r="I167" t="str">
        <f>VLOOKUP(Table2[[#This Row],[PRODUCT ID]],Table1[],4,0)</f>
        <v>Kg</v>
      </c>
      <c r="J167">
        <f>VLOOKUP(Table2[[#This Row],[PRODUCT ID]],Table1[],5,0)</f>
        <v>67</v>
      </c>
      <c r="K167">
        <f>VLOOKUP(Table2[[#This Row],[PRODUCT ID]],Table1[],6,0)</f>
        <v>85.76</v>
      </c>
      <c r="L167">
        <f>Table2[[#This Row],[BUYING PRIZE]]*Table2[[#This Row],[QUANTITY]]</f>
        <v>67</v>
      </c>
      <c r="M167">
        <f>Table2[[#This Row],[SELLING PRICE]]*Table2[[#This Row],[QUANTITY]]*(1-Table2[[#This Row],[DISCOUNT %]])</f>
        <v>85.76</v>
      </c>
      <c r="N167">
        <f>DAY(Table2[[#This Row],[Column1]])</f>
        <v>6</v>
      </c>
      <c r="O167" t="str">
        <f>TEXT(Table2[[#This Row],[Column1]],"mmm")</f>
        <v>Aug</v>
      </c>
      <c r="P167">
        <f>YEAR(Table2[[#This Row],[Column1]])</f>
        <v>2021</v>
      </c>
    </row>
    <row r="168" spans="1:16" ht="14.5">
      <c r="A168" s="6">
        <v>44418</v>
      </c>
      <c r="B168" s="7" t="s">
        <v>16</v>
      </c>
      <c r="C168" s="8">
        <v>4</v>
      </c>
      <c r="D168" s="8" t="s">
        <v>109</v>
      </c>
      <c r="E168" s="8" t="s">
        <v>111</v>
      </c>
      <c r="F168" s="9">
        <v>0</v>
      </c>
      <c r="G168" t="str">
        <f>VLOOKUP(Table2[[#This Row],[PRODUCT ID]],Table1[],2,0)</f>
        <v>Product05</v>
      </c>
      <c r="H168" t="str">
        <f>VLOOKUP(Table2[[#This Row],[PRODUCT ID]],Table1[],3,0)</f>
        <v>Catagory01</v>
      </c>
      <c r="I168" t="str">
        <f>VLOOKUP(Table2[[#This Row],[PRODUCT ID]],Table1[],4,0)</f>
        <v>Kg</v>
      </c>
      <c r="J168">
        <f>VLOOKUP(Table2[[#This Row],[PRODUCT ID]],Table1[],5,0)</f>
        <v>133</v>
      </c>
      <c r="K168">
        <f>VLOOKUP(Table2[[#This Row],[PRODUCT ID]],Table1[],6,0)</f>
        <v>155.61000000000001</v>
      </c>
      <c r="L168">
        <f>Table2[[#This Row],[BUYING PRIZE]]*Table2[[#This Row],[QUANTITY]]</f>
        <v>532</v>
      </c>
      <c r="M168">
        <f>Table2[[#This Row],[SELLING PRICE]]*Table2[[#This Row],[QUANTITY]]*(1-Table2[[#This Row],[DISCOUNT %]])</f>
        <v>622.44000000000005</v>
      </c>
      <c r="N168">
        <f>DAY(Table2[[#This Row],[Column1]])</f>
        <v>10</v>
      </c>
      <c r="O168" t="str">
        <f>TEXT(Table2[[#This Row],[Column1]],"mmm")</f>
        <v>Aug</v>
      </c>
      <c r="P168">
        <f>YEAR(Table2[[#This Row],[Column1]])</f>
        <v>2021</v>
      </c>
    </row>
    <row r="169" spans="1:16" ht="14.5">
      <c r="A169" s="6">
        <v>44418</v>
      </c>
      <c r="B169" s="7" t="s">
        <v>97</v>
      </c>
      <c r="C169" s="8">
        <v>10</v>
      </c>
      <c r="D169" s="8" t="s">
        <v>110</v>
      </c>
      <c r="E169" s="8" t="s">
        <v>111</v>
      </c>
      <c r="F169" s="9">
        <v>0</v>
      </c>
      <c r="G169" t="str">
        <f>VLOOKUP(Table2[[#This Row],[PRODUCT ID]],Table1[],2,0)</f>
        <v>Product44</v>
      </c>
      <c r="H169" t="str">
        <f>VLOOKUP(Table2[[#This Row],[PRODUCT ID]],Table1[],3,0)</f>
        <v>Catagory04</v>
      </c>
      <c r="I169" t="str">
        <f>VLOOKUP(Table2[[#This Row],[PRODUCT ID]],Table1[],4,0)</f>
        <v>Kg</v>
      </c>
      <c r="J169">
        <f>VLOOKUP(Table2[[#This Row],[PRODUCT ID]],Table1[],5,0)</f>
        <v>76</v>
      </c>
      <c r="K169">
        <f>VLOOKUP(Table2[[#This Row],[PRODUCT ID]],Table1[],6,0)</f>
        <v>82.08</v>
      </c>
      <c r="L169">
        <f>Table2[[#This Row],[BUYING PRIZE]]*Table2[[#This Row],[QUANTITY]]</f>
        <v>760</v>
      </c>
      <c r="M169">
        <f>Table2[[#This Row],[SELLING PRICE]]*Table2[[#This Row],[QUANTITY]]*(1-Table2[[#This Row],[DISCOUNT %]])</f>
        <v>820.8</v>
      </c>
      <c r="N169">
        <f>DAY(Table2[[#This Row],[Column1]])</f>
        <v>10</v>
      </c>
      <c r="O169" t="str">
        <f>TEXT(Table2[[#This Row],[Column1]],"mmm")</f>
        <v>Aug</v>
      </c>
      <c r="P169">
        <f>YEAR(Table2[[#This Row],[Column1]])</f>
        <v>2021</v>
      </c>
    </row>
    <row r="170" spans="1:16" ht="14.5">
      <c r="A170" s="6">
        <v>44418</v>
      </c>
      <c r="B170" s="7" t="s">
        <v>18</v>
      </c>
      <c r="C170" s="8">
        <v>6</v>
      </c>
      <c r="D170" s="8" t="s">
        <v>112</v>
      </c>
      <c r="E170" s="8" t="s">
        <v>111</v>
      </c>
      <c r="F170" s="9">
        <v>0</v>
      </c>
      <c r="G170" t="str">
        <f>VLOOKUP(Table2[[#This Row],[PRODUCT ID]],Table1[],2,0)</f>
        <v>Product06</v>
      </c>
      <c r="H170" t="str">
        <f>VLOOKUP(Table2[[#This Row],[PRODUCT ID]],Table1[],3,0)</f>
        <v>Catagory01</v>
      </c>
      <c r="I170" t="str">
        <f>VLOOKUP(Table2[[#This Row],[PRODUCT ID]],Table1[],4,0)</f>
        <v>Kg</v>
      </c>
      <c r="J170">
        <f>VLOOKUP(Table2[[#This Row],[PRODUCT ID]],Table1[],5,0)</f>
        <v>75</v>
      </c>
      <c r="K170">
        <f>VLOOKUP(Table2[[#This Row],[PRODUCT ID]],Table1[],6,0)</f>
        <v>85.5</v>
      </c>
      <c r="L170">
        <f>Table2[[#This Row],[BUYING PRIZE]]*Table2[[#This Row],[QUANTITY]]</f>
        <v>450</v>
      </c>
      <c r="M170">
        <f>Table2[[#This Row],[SELLING PRICE]]*Table2[[#This Row],[QUANTITY]]*(1-Table2[[#This Row],[DISCOUNT %]])</f>
        <v>513</v>
      </c>
      <c r="N170">
        <f>DAY(Table2[[#This Row],[Column1]])</f>
        <v>10</v>
      </c>
      <c r="O170" t="str">
        <f>TEXT(Table2[[#This Row],[Column1]],"mmm")</f>
        <v>Aug</v>
      </c>
      <c r="P170">
        <f>YEAR(Table2[[#This Row],[Column1]])</f>
        <v>2021</v>
      </c>
    </row>
    <row r="171" spans="1:16" ht="14.5">
      <c r="A171" s="6">
        <v>44419</v>
      </c>
      <c r="B171" s="7" t="s">
        <v>54</v>
      </c>
      <c r="C171" s="8">
        <v>4</v>
      </c>
      <c r="D171" s="8" t="s">
        <v>112</v>
      </c>
      <c r="E171" s="8" t="s">
        <v>110</v>
      </c>
      <c r="F171" s="9">
        <v>0</v>
      </c>
      <c r="G171" t="str">
        <f>VLOOKUP(Table2[[#This Row],[PRODUCT ID]],Table1[],2,0)</f>
        <v>Product23</v>
      </c>
      <c r="H171" t="str">
        <f>VLOOKUP(Table2[[#This Row],[PRODUCT ID]],Table1[],3,0)</f>
        <v>Catagory03</v>
      </c>
      <c r="I171" t="str">
        <f>VLOOKUP(Table2[[#This Row],[PRODUCT ID]],Table1[],4,0)</f>
        <v>Kg</v>
      </c>
      <c r="J171">
        <f>VLOOKUP(Table2[[#This Row],[PRODUCT ID]],Table1[],5,0)</f>
        <v>141</v>
      </c>
      <c r="K171">
        <f>VLOOKUP(Table2[[#This Row],[PRODUCT ID]],Table1[],6,0)</f>
        <v>149.46</v>
      </c>
      <c r="L171">
        <f>Table2[[#This Row],[BUYING PRIZE]]*Table2[[#This Row],[QUANTITY]]</f>
        <v>564</v>
      </c>
      <c r="M171">
        <f>Table2[[#This Row],[SELLING PRICE]]*Table2[[#This Row],[QUANTITY]]*(1-Table2[[#This Row],[DISCOUNT %]])</f>
        <v>597.84</v>
      </c>
      <c r="N171">
        <f>DAY(Table2[[#This Row],[Column1]])</f>
        <v>11</v>
      </c>
      <c r="O171" t="str">
        <f>TEXT(Table2[[#This Row],[Column1]],"mmm")</f>
        <v>Aug</v>
      </c>
      <c r="P171">
        <f>YEAR(Table2[[#This Row],[Column1]])</f>
        <v>2021</v>
      </c>
    </row>
    <row r="172" spans="1:16" ht="14.5">
      <c r="A172" s="6">
        <v>44421</v>
      </c>
      <c r="B172" s="7" t="s">
        <v>29</v>
      </c>
      <c r="C172" s="8">
        <v>13</v>
      </c>
      <c r="D172" s="8" t="s">
        <v>112</v>
      </c>
      <c r="E172" s="8" t="s">
        <v>110</v>
      </c>
      <c r="F172" s="9">
        <v>0</v>
      </c>
      <c r="G172" t="str">
        <f>VLOOKUP(Table2[[#This Row],[PRODUCT ID]],Table1[],2,0)</f>
        <v>Product11</v>
      </c>
      <c r="H172" t="str">
        <f>VLOOKUP(Table2[[#This Row],[PRODUCT ID]],Table1[],3,0)</f>
        <v>Catagory02</v>
      </c>
      <c r="I172" t="str">
        <f>VLOOKUP(Table2[[#This Row],[PRODUCT ID]],Table1[],4,0)</f>
        <v>Kg</v>
      </c>
      <c r="J172">
        <f>VLOOKUP(Table2[[#This Row],[PRODUCT ID]],Table1[],5,0)</f>
        <v>44</v>
      </c>
      <c r="K172">
        <f>VLOOKUP(Table2[[#This Row],[PRODUCT ID]],Table1[],6,0)</f>
        <v>48.4</v>
      </c>
      <c r="L172">
        <f>Table2[[#This Row],[BUYING PRIZE]]*Table2[[#This Row],[QUANTITY]]</f>
        <v>572</v>
      </c>
      <c r="M172">
        <f>Table2[[#This Row],[SELLING PRICE]]*Table2[[#This Row],[QUANTITY]]*(1-Table2[[#This Row],[DISCOUNT %]])</f>
        <v>629.19999999999993</v>
      </c>
      <c r="N172">
        <f>DAY(Table2[[#This Row],[Column1]])</f>
        <v>13</v>
      </c>
      <c r="O172" t="str">
        <f>TEXT(Table2[[#This Row],[Column1]],"mmm")</f>
        <v>Aug</v>
      </c>
      <c r="P172">
        <f>YEAR(Table2[[#This Row],[Column1]])</f>
        <v>2021</v>
      </c>
    </row>
    <row r="173" spans="1:16" ht="14.5">
      <c r="A173" s="6">
        <v>44421</v>
      </c>
      <c r="B173" s="7" t="s">
        <v>63</v>
      </c>
      <c r="C173" s="8">
        <v>9</v>
      </c>
      <c r="D173" s="8" t="s">
        <v>112</v>
      </c>
      <c r="E173" s="8" t="s">
        <v>110</v>
      </c>
      <c r="F173" s="9">
        <v>0</v>
      </c>
      <c r="G173" t="str">
        <f>VLOOKUP(Table2[[#This Row],[PRODUCT ID]],Table1[],2,0)</f>
        <v>Product27</v>
      </c>
      <c r="H173" t="str">
        <f>VLOOKUP(Table2[[#This Row],[PRODUCT ID]],Table1[],3,0)</f>
        <v>Catagory04</v>
      </c>
      <c r="I173" t="str">
        <f>VLOOKUP(Table2[[#This Row],[PRODUCT ID]],Table1[],4,0)</f>
        <v>Kg</v>
      </c>
      <c r="J173">
        <f>VLOOKUP(Table2[[#This Row],[PRODUCT ID]],Table1[],5,0)</f>
        <v>48</v>
      </c>
      <c r="K173">
        <f>VLOOKUP(Table2[[#This Row],[PRODUCT ID]],Table1[],6,0)</f>
        <v>57.12</v>
      </c>
      <c r="L173">
        <f>Table2[[#This Row],[BUYING PRIZE]]*Table2[[#This Row],[QUANTITY]]</f>
        <v>432</v>
      </c>
      <c r="M173">
        <f>Table2[[#This Row],[SELLING PRICE]]*Table2[[#This Row],[QUANTITY]]*(1-Table2[[#This Row],[DISCOUNT %]])</f>
        <v>514.07999999999993</v>
      </c>
      <c r="N173">
        <f>DAY(Table2[[#This Row],[Column1]])</f>
        <v>13</v>
      </c>
      <c r="O173" t="str">
        <f>TEXT(Table2[[#This Row],[Column1]],"mmm")</f>
        <v>Aug</v>
      </c>
      <c r="P173">
        <f>YEAR(Table2[[#This Row],[Column1]])</f>
        <v>2021</v>
      </c>
    </row>
    <row r="174" spans="1:16" ht="14.5">
      <c r="A174" s="6">
        <v>44424</v>
      </c>
      <c r="B174" s="7" t="s">
        <v>12</v>
      </c>
      <c r="C174" s="8">
        <v>3</v>
      </c>
      <c r="D174" s="8" t="s">
        <v>110</v>
      </c>
      <c r="E174" s="8" t="s">
        <v>110</v>
      </c>
      <c r="F174" s="9">
        <v>0</v>
      </c>
      <c r="G174" t="str">
        <f>VLOOKUP(Table2[[#This Row],[PRODUCT ID]],Table1[],2,0)</f>
        <v>Product03</v>
      </c>
      <c r="H174" t="str">
        <f>VLOOKUP(Table2[[#This Row],[PRODUCT ID]],Table1[],3,0)</f>
        <v>Catagory01</v>
      </c>
      <c r="I174" t="str">
        <f>VLOOKUP(Table2[[#This Row],[PRODUCT ID]],Table1[],4,0)</f>
        <v>Kg</v>
      </c>
      <c r="J174">
        <f>VLOOKUP(Table2[[#This Row],[PRODUCT ID]],Table1[],5,0)</f>
        <v>71</v>
      </c>
      <c r="K174">
        <f>VLOOKUP(Table2[[#This Row],[PRODUCT ID]],Table1[],6,0)</f>
        <v>80.94</v>
      </c>
      <c r="L174">
        <f>Table2[[#This Row],[BUYING PRIZE]]*Table2[[#This Row],[QUANTITY]]</f>
        <v>213</v>
      </c>
      <c r="M174">
        <f>Table2[[#This Row],[SELLING PRICE]]*Table2[[#This Row],[QUANTITY]]*(1-Table2[[#This Row],[DISCOUNT %]])</f>
        <v>242.82</v>
      </c>
      <c r="N174">
        <f>DAY(Table2[[#This Row],[Column1]])</f>
        <v>16</v>
      </c>
      <c r="O174" t="str">
        <f>TEXT(Table2[[#This Row],[Column1]],"mmm")</f>
        <v>Aug</v>
      </c>
      <c r="P174">
        <f>YEAR(Table2[[#This Row],[Column1]])</f>
        <v>2021</v>
      </c>
    </row>
    <row r="175" spans="1:16" ht="14.5">
      <c r="A175" s="6">
        <v>44426</v>
      </c>
      <c r="B175" s="7" t="s">
        <v>58</v>
      </c>
      <c r="C175" s="8">
        <v>6</v>
      </c>
      <c r="D175" s="8" t="s">
        <v>112</v>
      </c>
      <c r="E175" s="8" t="s">
        <v>110</v>
      </c>
      <c r="F175" s="9">
        <v>0</v>
      </c>
      <c r="G175" t="str">
        <f>VLOOKUP(Table2[[#This Row],[PRODUCT ID]],Table1[],2,0)</f>
        <v>Product25</v>
      </c>
      <c r="H175" t="str">
        <f>VLOOKUP(Table2[[#This Row],[PRODUCT ID]],Table1[],3,0)</f>
        <v>Catagory04</v>
      </c>
      <c r="I175" t="str">
        <f>VLOOKUP(Table2[[#This Row],[PRODUCT ID]],Table1[],4,0)</f>
        <v>Kg</v>
      </c>
      <c r="J175">
        <f>VLOOKUP(Table2[[#This Row],[PRODUCT ID]],Table1[],5,0)</f>
        <v>7</v>
      </c>
      <c r="K175">
        <f>VLOOKUP(Table2[[#This Row],[PRODUCT ID]],Table1[],6,0)</f>
        <v>8.33</v>
      </c>
      <c r="L175">
        <f>Table2[[#This Row],[BUYING PRIZE]]*Table2[[#This Row],[QUANTITY]]</f>
        <v>42</v>
      </c>
      <c r="M175">
        <f>Table2[[#This Row],[SELLING PRICE]]*Table2[[#This Row],[QUANTITY]]*(1-Table2[[#This Row],[DISCOUNT %]])</f>
        <v>49.980000000000004</v>
      </c>
      <c r="N175">
        <f>DAY(Table2[[#This Row],[Column1]])</f>
        <v>18</v>
      </c>
      <c r="O175" t="str">
        <f>TEXT(Table2[[#This Row],[Column1]],"mmm")</f>
        <v>Aug</v>
      </c>
      <c r="P175">
        <f>YEAR(Table2[[#This Row],[Column1]])</f>
        <v>2021</v>
      </c>
    </row>
    <row r="176" spans="1:16" ht="14.5">
      <c r="A176" s="6">
        <v>44428</v>
      </c>
      <c r="B176" s="7" t="s">
        <v>47</v>
      </c>
      <c r="C176" s="8">
        <v>15</v>
      </c>
      <c r="D176" s="8" t="s">
        <v>112</v>
      </c>
      <c r="E176" s="8" t="s">
        <v>111</v>
      </c>
      <c r="F176" s="9">
        <v>0</v>
      </c>
      <c r="G176" t="str">
        <f>VLOOKUP(Table2[[#This Row],[PRODUCT ID]],Table1[],2,0)</f>
        <v>Product20</v>
      </c>
      <c r="H176" t="str">
        <f>VLOOKUP(Table2[[#This Row],[PRODUCT ID]],Table1[],3,0)</f>
        <v>Catagory03</v>
      </c>
      <c r="I176" t="str">
        <f>VLOOKUP(Table2[[#This Row],[PRODUCT ID]],Table1[],4,0)</f>
        <v>Kg</v>
      </c>
      <c r="J176">
        <f>VLOOKUP(Table2[[#This Row],[PRODUCT ID]],Table1[],5,0)</f>
        <v>61</v>
      </c>
      <c r="K176">
        <f>VLOOKUP(Table2[[#This Row],[PRODUCT ID]],Table1[],6,0)</f>
        <v>76.25</v>
      </c>
      <c r="L176">
        <f>Table2[[#This Row],[BUYING PRIZE]]*Table2[[#This Row],[QUANTITY]]</f>
        <v>915</v>
      </c>
      <c r="M176">
        <f>Table2[[#This Row],[SELLING PRICE]]*Table2[[#This Row],[QUANTITY]]*(1-Table2[[#This Row],[DISCOUNT %]])</f>
        <v>1143.75</v>
      </c>
      <c r="N176">
        <f>DAY(Table2[[#This Row],[Column1]])</f>
        <v>20</v>
      </c>
      <c r="O176" t="str">
        <f>TEXT(Table2[[#This Row],[Column1]],"mmm")</f>
        <v>Aug</v>
      </c>
      <c r="P176">
        <f>YEAR(Table2[[#This Row],[Column1]])</f>
        <v>2021</v>
      </c>
    </row>
    <row r="177" spans="1:16" ht="14.5">
      <c r="A177" s="6">
        <v>44428</v>
      </c>
      <c r="B177" s="7" t="s">
        <v>71</v>
      </c>
      <c r="C177" s="8">
        <v>9</v>
      </c>
      <c r="D177" s="8" t="s">
        <v>112</v>
      </c>
      <c r="E177" s="8" t="s">
        <v>110</v>
      </c>
      <c r="F177" s="9">
        <v>0</v>
      </c>
      <c r="G177" t="str">
        <f>VLOOKUP(Table2[[#This Row],[PRODUCT ID]],Table1[],2,0)</f>
        <v>Product31</v>
      </c>
      <c r="H177" t="str">
        <f>VLOOKUP(Table2[[#This Row],[PRODUCT ID]],Table1[],3,0)</f>
        <v>Catagory04</v>
      </c>
      <c r="I177" t="str">
        <f>VLOOKUP(Table2[[#This Row],[PRODUCT ID]],Table1[],4,0)</f>
        <v>Kg</v>
      </c>
      <c r="J177">
        <f>VLOOKUP(Table2[[#This Row],[PRODUCT ID]],Table1[],5,0)</f>
        <v>93</v>
      </c>
      <c r="K177">
        <f>VLOOKUP(Table2[[#This Row],[PRODUCT ID]],Table1[],6,0)</f>
        <v>104.16</v>
      </c>
      <c r="L177">
        <f>Table2[[#This Row],[BUYING PRIZE]]*Table2[[#This Row],[QUANTITY]]</f>
        <v>837</v>
      </c>
      <c r="M177">
        <f>Table2[[#This Row],[SELLING PRICE]]*Table2[[#This Row],[QUANTITY]]*(1-Table2[[#This Row],[DISCOUNT %]])</f>
        <v>937.43999999999994</v>
      </c>
      <c r="N177">
        <f>DAY(Table2[[#This Row],[Column1]])</f>
        <v>20</v>
      </c>
      <c r="O177" t="str">
        <f>TEXT(Table2[[#This Row],[Column1]],"mmm")</f>
        <v>Aug</v>
      </c>
      <c r="P177">
        <f>YEAR(Table2[[#This Row],[Column1]])</f>
        <v>2021</v>
      </c>
    </row>
    <row r="178" spans="1:16" ht="14.5">
      <c r="A178" s="6">
        <v>44428</v>
      </c>
      <c r="B178" s="7" t="s">
        <v>65</v>
      </c>
      <c r="C178" s="8">
        <v>13</v>
      </c>
      <c r="D178" s="8" t="s">
        <v>112</v>
      </c>
      <c r="E178" s="8" t="s">
        <v>110</v>
      </c>
      <c r="F178" s="9">
        <v>0</v>
      </c>
      <c r="G178" t="str">
        <f>VLOOKUP(Table2[[#This Row],[PRODUCT ID]],Table1[],2,0)</f>
        <v>Product28</v>
      </c>
      <c r="H178" t="str">
        <f>VLOOKUP(Table2[[#This Row],[PRODUCT ID]],Table1[],3,0)</f>
        <v>Catagory04</v>
      </c>
      <c r="I178" t="str">
        <f>VLOOKUP(Table2[[#This Row],[PRODUCT ID]],Table1[],4,0)</f>
        <v>Kg</v>
      </c>
      <c r="J178">
        <f>VLOOKUP(Table2[[#This Row],[PRODUCT ID]],Table1[],5,0)</f>
        <v>37</v>
      </c>
      <c r="K178">
        <f>VLOOKUP(Table2[[#This Row],[PRODUCT ID]],Table1[],6,0)</f>
        <v>41.81</v>
      </c>
      <c r="L178">
        <f>Table2[[#This Row],[BUYING PRIZE]]*Table2[[#This Row],[QUANTITY]]</f>
        <v>481</v>
      </c>
      <c r="M178">
        <f>Table2[[#This Row],[SELLING PRICE]]*Table2[[#This Row],[QUANTITY]]*(1-Table2[[#This Row],[DISCOUNT %]])</f>
        <v>543.53</v>
      </c>
      <c r="N178">
        <f>DAY(Table2[[#This Row],[Column1]])</f>
        <v>20</v>
      </c>
      <c r="O178" t="str">
        <f>TEXT(Table2[[#This Row],[Column1]],"mmm")</f>
        <v>Aug</v>
      </c>
      <c r="P178">
        <f>YEAR(Table2[[#This Row],[Column1]])</f>
        <v>2021</v>
      </c>
    </row>
    <row r="179" spans="1:16" ht="14.5">
      <c r="A179" s="6">
        <v>44434</v>
      </c>
      <c r="B179" s="7" t="s">
        <v>87</v>
      </c>
      <c r="C179" s="8">
        <v>4</v>
      </c>
      <c r="D179" s="8" t="s">
        <v>112</v>
      </c>
      <c r="E179" s="8" t="s">
        <v>110</v>
      </c>
      <c r="F179" s="9">
        <v>0</v>
      </c>
      <c r="G179" t="str">
        <f>VLOOKUP(Table2[[#This Row],[PRODUCT ID]],Table1[],2,0)</f>
        <v>Product39</v>
      </c>
      <c r="H179" t="str">
        <f>VLOOKUP(Table2[[#This Row],[PRODUCT ID]],Table1[],3,0)</f>
        <v>Catagory04</v>
      </c>
      <c r="I179" t="str">
        <f>VLOOKUP(Table2[[#This Row],[PRODUCT ID]],Table1[],4,0)</f>
        <v>Kg</v>
      </c>
      <c r="J179">
        <f>VLOOKUP(Table2[[#This Row],[PRODUCT ID]],Table1[],5,0)</f>
        <v>37</v>
      </c>
      <c r="K179">
        <f>VLOOKUP(Table2[[#This Row],[PRODUCT ID]],Table1[],6,0)</f>
        <v>42.55</v>
      </c>
      <c r="L179">
        <f>Table2[[#This Row],[BUYING PRIZE]]*Table2[[#This Row],[QUANTITY]]</f>
        <v>148</v>
      </c>
      <c r="M179">
        <f>Table2[[#This Row],[SELLING PRICE]]*Table2[[#This Row],[QUANTITY]]*(1-Table2[[#This Row],[DISCOUNT %]])</f>
        <v>170.2</v>
      </c>
      <c r="N179">
        <f>DAY(Table2[[#This Row],[Column1]])</f>
        <v>26</v>
      </c>
      <c r="O179" t="str">
        <f>TEXT(Table2[[#This Row],[Column1]],"mmm")</f>
        <v>Aug</v>
      </c>
      <c r="P179">
        <f>YEAR(Table2[[#This Row],[Column1]])</f>
        <v>2021</v>
      </c>
    </row>
    <row r="180" spans="1:16" ht="14.5">
      <c r="A180" s="6">
        <v>44437</v>
      </c>
      <c r="B180" s="7" t="s">
        <v>77</v>
      </c>
      <c r="C180" s="8">
        <v>12</v>
      </c>
      <c r="D180" s="8" t="s">
        <v>109</v>
      </c>
      <c r="E180" s="8" t="s">
        <v>110</v>
      </c>
      <c r="F180" s="9">
        <v>0</v>
      </c>
      <c r="G180" t="str">
        <f>VLOOKUP(Table2[[#This Row],[PRODUCT ID]],Table1[],2,0)</f>
        <v>Product34</v>
      </c>
      <c r="H180" t="str">
        <f>VLOOKUP(Table2[[#This Row],[PRODUCT ID]],Table1[],3,0)</f>
        <v>Catagory04</v>
      </c>
      <c r="I180" t="str">
        <f>VLOOKUP(Table2[[#This Row],[PRODUCT ID]],Table1[],4,0)</f>
        <v>Kg</v>
      </c>
      <c r="J180">
        <f>VLOOKUP(Table2[[#This Row],[PRODUCT ID]],Table1[],5,0)</f>
        <v>55</v>
      </c>
      <c r="K180">
        <f>VLOOKUP(Table2[[#This Row],[PRODUCT ID]],Table1[],6,0)</f>
        <v>58.3</v>
      </c>
      <c r="L180">
        <f>Table2[[#This Row],[BUYING PRIZE]]*Table2[[#This Row],[QUANTITY]]</f>
        <v>660</v>
      </c>
      <c r="M180">
        <f>Table2[[#This Row],[SELLING PRICE]]*Table2[[#This Row],[QUANTITY]]*(1-Table2[[#This Row],[DISCOUNT %]])</f>
        <v>699.59999999999991</v>
      </c>
      <c r="N180">
        <f>DAY(Table2[[#This Row],[Column1]])</f>
        <v>29</v>
      </c>
      <c r="O180" t="str">
        <f>TEXT(Table2[[#This Row],[Column1]],"mmm")</f>
        <v>Aug</v>
      </c>
      <c r="P180">
        <f>YEAR(Table2[[#This Row],[Column1]])</f>
        <v>2021</v>
      </c>
    </row>
    <row r="181" spans="1:16" ht="14.5">
      <c r="A181" s="6">
        <v>44438</v>
      </c>
      <c r="B181" s="7" t="s">
        <v>33</v>
      </c>
      <c r="C181" s="8">
        <v>13</v>
      </c>
      <c r="D181" s="8" t="s">
        <v>112</v>
      </c>
      <c r="E181" s="8" t="s">
        <v>110</v>
      </c>
      <c r="F181" s="9">
        <v>0</v>
      </c>
      <c r="G181" t="str">
        <f>VLOOKUP(Table2[[#This Row],[PRODUCT ID]],Table1[],2,0)</f>
        <v>Product13</v>
      </c>
      <c r="H181" t="str">
        <f>VLOOKUP(Table2[[#This Row],[PRODUCT ID]],Table1[],3,0)</f>
        <v>Catagory02</v>
      </c>
      <c r="I181" t="str">
        <f>VLOOKUP(Table2[[#This Row],[PRODUCT ID]],Table1[],4,0)</f>
        <v>Kg</v>
      </c>
      <c r="J181">
        <f>VLOOKUP(Table2[[#This Row],[PRODUCT ID]],Table1[],5,0)</f>
        <v>112</v>
      </c>
      <c r="K181">
        <f>VLOOKUP(Table2[[#This Row],[PRODUCT ID]],Table1[],6,0)</f>
        <v>122.08</v>
      </c>
      <c r="L181">
        <f>Table2[[#This Row],[BUYING PRIZE]]*Table2[[#This Row],[QUANTITY]]</f>
        <v>1456</v>
      </c>
      <c r="M181">
        <f>Table2[[#This Row],[SELLING PRICE]]*Table2[[#This Row],[QUANTITY]]*(1-Table2[[#This Row],[DISCOUNT %]])</f>
        <v>1587.04</v>
      </c>
      <c r="N181">
        <f>DAY(Table2[[#This Row],[Column1]])</f>
        <v>30</v>
      </c>
      <c r="O181" t="str">
        <f>TEXT(Table2[[#This Row],[Column1]],"mmm")</f>
        <v>Aug</v>
      </c>
      <c r="P181">
        <f>YEAR(Table2[[#This Row],[Column1]])</f>
        <v>2021</v>
      </c>
    </row>
    <row r="182" spans="1:16" ht="14.5">
      <c r="A182" s="6">
        <v>44439</v>
      </c>
      <c r="B182" s="7" t="s">
        <v>6</v>
      </c>
      <c r="C182" s="8">
        <v>2</v>
      </c>
      <c r="D182" s="8" t="s">
        <v>112</v>
      </c>
      <c r="E182" s="8" t="s">
        <v>110</v>
      </c>
      <c r="F182" s="9">
        <v>0</v>
      </c>
      <c r="G182" t="str">
        <f>VLOOKUP(Table2[[#This Row],[PRODUCT ID]],Table1[],2,0)</f>
        <v>Product01</v>
      </c>
      <c r="H182" t="str">
        <f>VLOOKUP(Table2[[#This Row],[PRODUCT ID]],Table1[],3,0)</f>
        <v>Catagory01</v>
      </c>
      <c r="I182" t="str">
        <f>VLOOKUP(Table2[[#This Row],[PRODUCT ID]],Table1[],4,0)</f>
        <v>Kg</v>
      </c>
      <c r="J182">
        <f>VLOOKUP(Table2[[#This Row],[PRODUCT ID]],Table1[],5,0)</f>
        <v>98</v>
      </c>
      <c r="K182">
        <f>VLOOKUP(Table2[[#This Row],[PRODUCT ID]],Table1[],6,0)</f>
        <v>103.88</v>
      </c>
      <c r="L182">
        <f>Table2[[#This Row],[BUYING PRIZE]]*Table2[[#This Row],[QUANTITY]]</f>
        <v>196</v>
      </c>
      <c r="M182">
        <f>Table2[[#This Row],[SELLING PRICE]]*Table2[[#This Row],[QUANTITY]]*(1-Table2[[#This Row],[DISCOUNT %]])</f>
        <v>207.76</v>
      </c>
      <c r="N182">
        <f>DAY(Table2[[#This Row],[Column1]])</f>
        <v>31</v>
      </c>
      <c r="O182" t="str">
        <f>TEXT(Table2[[#This Row],[Column1]],"mmm")</f>
        <v>Aug</v>
      </c>
      <c r="P182">
        <f>YEAR(Table2[[#This Row],[Column1]])</f>
        <v>2021</v>
      </c>
    </row>
    <row r="183" spans="1:16" ht="14.5">
      <c r="A183" s="6">
        <v>44439</v>
      </c>
      <c r="B183" s="7" t="s">
        <v>79</v>
      </c>
      <c r="C183" s="8">
        <v>11</v>
      </c>
      <c r="D183" s="8" t="s">
        <v>112</v>
      </c>
      <c r="E183" s="8" t="s">
        <v>110</v>
      </c>
      <c r="F183" s="9">
        <v>0</v>
      </c>
      <c r="G183" t="str">
        <f>VLOOKUP(Table2[[#This Row],[PRODUCT ID]],Table1[],2,0)</f>
        <v>Product35</v>
      </c>
      <c r="H183" t="str">
        <f>VLOOKUP(Table2[[#This Row],[PRODUCT ID]],Table1[],3,0)</f>
        <v>Catagory04</v>
      </c>
      <c r="I183" t="str">
        <f>VLOOKUP(Table2[[#This Row],[PRODUCT ID]],Table1[],4,0)</f>
        <v>Kg</v>
      </c>
      <c r="J183">
        <f>VLOOKUP(Table2[[#This Row],[PRODUCT ID]],Table1[],5,0)</f>
        <v>5</v>
      </c>
      <c r="K183">
        <f>VLOOKUP(Table2[[#This Row],[PRODUCT ID]],Table1[],6,0)</f>
        <v>6.7</v>
      </c>
      <c r="L183">
        <f>Table2[[#This Row],[BUYING PRIZE]]*Table2[[#This Row],[QUANTITY]]</f>
        <v>55</v>
      </c>
      <c r="M183">
        <f>Table2[[#This Row],[SELLING PRICE]]*Table2[[#This Row],[QUANTITY]]*(1-Table2[[#This Row],[DISCOUNT %]])</f>
        <v>73.7</v>
      </c>
      <c r="N183">
        <f>DAY(Table2[[#This Row],[Column1]])</f>
        <v>31</v>
      </c>
      <c r="O183" t="str">
        <f>TEXT(Table2[[#This Row],[Column1]],"mmm")</f>
        <v>Aug</v>
      </c>
      <c r="P183">
        <f>YEAR(Table2[[#This Row],[Column1]])</f>
        <v>2021</v>
      </c>
    </row>
    <row r="184" spans="1:16" ht="14.5">
      <c r="A184" s="6">
        <v>44440</v>
      </c>
      <c r="B184" s="7" t="s">
        <v>56</v>
      </c>
      <c r="C184" s="8">
        <v>1</v>
      </c>
      <c r="D184" s="8" t="s">
        <v>109</v>
      </c>
      <c r="E184" s="8" t="s">
        <v>111</v>
      </c>
      <c r="F184" s="9">
        <v>0</v>
      </c>
      <c r="G184" t="str">
        <f>VLOOKUP(Table2[[#This Row],[PRODUCT ID]],Table1[],2,0)</f>
        <v>Product24</v>
      </c>
      <c r="H184" t="str">
        <f>VLOOKUP(Table2[[#This Row],[PRODUCT ID]],Table1[],3,0)</f>
        <v>Catagory03</v>
      </c>
      <c r="I184" t="str">
        <f>VLOOKUP(Table2[[#This Row],[PRODUCT ID]],Table1[],4,0)</f>
        <v>Kg</v>
      </c>
      <c r="J184">
        <f>VLOOKUP(Table2[[#This Row],[PRODUCT ID]],Table1[],5,0)</f>
        <v>144</v>
      </c>
      <c r="K184">
        <f>VLOOKUP(Table2[[#This Row],[PRODUCT ID]],Table1[],6,0)</f>
        <v>156.96</v>
      </c>
      <c r="L184">
        <f>Table2[[#This Row],[BUYING PRIZE]]*Table2[[#This Row],[QUANTITY]]</f>
        <v>144</v>
      </c>
      <c r="M184">
        <f>Table2[[#This Row],[SELLING PRICE]]*Table2[[#This Row],[QUANTITY]]*(1-Table2[[#This Row],[DISCOUNT %]])</f>
        <v>156.96</v>
      </c>
      <c r="N184">
        <f>DAY(Table2[[#This Row],[Column1]])</f>
        <v>1</v>
      </c>
      <c r="O184" t="str">
        <f>TEXT(Table2[[#This Row],[Column1]],"mmm")</f>
        <v>Sep</v>
      </c>
      <c r="P184">
        <f>YEAR(Table2[[#This Row],[Column1]])</f>
        <v>2021</v>
      </c>
    </row>
    <row r="185" spans="1:16" ht="14.5">
      <c r="A185" s="6">
        <v>44440</v>
      </c>
      <c r="B185" s="7" t="s">
        <v>12</v>
      </c>
      <c r="C185" s="8">
        <v>14</v>
      </c>
      <c r="D185" s="8" t="s">
        <v>110</v>
      </c>
      <c r="E185" s="8" t="s">
        <v>110</v>
      </c>
      <c r="F185" s="9">
        <v>0</v>
      </c>
      <c r="G185" t="str">
        <f>VLOOKUP(Table2[[#This Row],[PRODUCT ID]],Table1[],2,0)</f>
        <v>Product03</v>
      </c>
      <c r="H185" t="str">
        <f>VLOOKUP(Table2[[#This Row],[PRODUCT ID]],Table1[],3,0)</f>
        <v>Catagory01</v>
      </c>
      <c r="I185" t="str">
        <f>VLOOKUP(Table2[[#This Row],[PRODUCT ID]],Table1[],4,0)</f>
        <v>Kg</v>
      </c>
      <c r="J185">
        <f>VLOOKUP(Table2[[#This Row],[PRODUCT ID]],Table1[],5,0)</f>
        <v>71</v>
      </c>
      <c r="K185">
        <f>VLOOKUP(Table2[[#This Row],[PRODUCT ID]],Table1[],6,0)</f>
        <v>80.94</v>
      </c>
      <c r="L185">
        <f>Table2[[#This Row],[BUYING PRIZE]]*Table2[[#This Row],[QUANTITY]]</f>
        <v>994</v>
      </c>
      <c r="M185">
        <f>Table2[[#This Row],[SELLING PRICE]]*Table2[[#This Row],[QUANTITY]]*(1-Table2[[#This Row],[DISCOUNT %]])</f>
        <v>1133.1599999999999</v>
      </c>
      <c r="N185">
        <f>DAY(Table2[[#This Row],[Column1]])</f>
        <v>1</v>
      </c>
      <c r="O185" t="str">
        <f>TEXT(Table2[[#This Row],[Column1]],"mmm")</f>
        <v>Sep</v>
      </c>
      <c r="P185">
        <f>YEAR(Table2[[#This Row],[Column1]])</f>
        <v>2021</v>
      </c>
    </row>
    <row r="186" spans="1:16" ht="14.5">
      <c r="A186" s="6">
        <v>44442</v>
      </c>
      <c r="B186" s="7" t="s">
        <v>91</v>
      </c>
      <c r="C186" s="8">
        <v>8</v>
      </c>
      <c r="D186" s="8" t="s">
        <v>112</v>
      </c>
      <c r="E186" s="8" t="s">
        <v>110</v>
      </c>
      <c r="F186" s="9">
        <v>0</v>
      </c>
      <c r="G186" t="str">
        <f>VLOOKUP(Table2[[#This Row],[PRODUCT ID]],Table1[],2,0)</f>
        <v>Product41</v>
      </c>
      <c r="H186" t="str">
        <f>VLOOKUP(Table2[[#This Row],[PRODUCT ID]],Table1[],3,0)</f>
        <v>Catagory04</v>
      </c>
      <c r="I186" t="str">
        <f>VLOOKUP(Table2[[#This Row],[PRODUCT ID]],Table1[],4,0)</f>
        <v>Kg</v>
      </c>
      <c r="J186">
        <f>VLOOKUP(Table2[[#This Row],[PRODUCT ID]],Table1[],5,0)</f>
        <v>138</v>
      </c>
      <c r="K186">
        <f>VLOOKUP(Table2[[#This Row],[PRODUCT ID]],Table1[],6,0)</f>
        <v>173.88</v>
      </c>
      <c r="L186">
        <f>Table2[[#This Row],[BUYING PRIZE]]*Table2[[#This Row],[QUANTITY]]</f>
        <v>1104</v>
      </c>
      <c r="M186">
        <f>Table2[[#This Row],[SELLING PRICE]]*Table2[[#This Row],[QUANTITY]]*(1-Table2[[#This Row],[DISCOUNT %]])</f>
        <v>1391.04</v>
      </c>
      <c r="N186">
        <f>DAY(Table2[[#This Row],[Column1]])</f>
        <v>3</v>
      </c>
      <c r="O186" t="str">
        <f>TEXT(Table2[[#This Row],[Column1]],"mmm")</f>
        <v>Sep</v>
      </c>
      <c r="P186">
        <f>YEAR(Table2[[#This Row],[Column1]])</f>
        <v>2021</v>
      </c>
    </row>
    <row r="187" spans="1:16" ht="14.5">
      <c r="A187" s="6">
        <v>44443</v>
      </c>
      <c r="B187" s="7" t="s">
        <v>65</v>
      </c>
      <c r="C187" s="8">
        <v>7</v>
      </c>
      <c r="D187" s="8" t="s">
        <v>112</v>
      </c>
      <c r="E187" s="8" t="s">
        <v>110</v>
      </c>
      <c r="F187" s="9">
        <v>0</v>
      </c>
      <c r="G187" t="str">
        <f>VLOOKUP(Table2[[#This Row],[PRODUCT ID]],Table1[],2,0)</f>
        <v>Product28</v>
      </c>
      <c r="H187" t="str">
        <f>VLOOKUP(Table2[[#This Row],[PRODUCT ID]],Table1[],3,0)</f>
        <v>Catagory04</v>
      </c>
      <c r="I187" t="str">
        <f>VLOOKUP(Table2[[#This Row],[PRODUCT ID]],Table1[],4,0)</f>
        <v>Kg</v>
      </c>
      <c r="J187">
        <f>VLOOKUP(Table2[[#This Row],[PRODUCT ID]],Table1[],5,0)</f>
        <v>37</v>
      </c>
      <c r="K187">
        <f>VLOOKUP(Table2[[#This Row],[PRODUCT ID]],Table1[],6,0)</f>
        <v>41.81</v>
      </c>
      <c r="L187">
        <f>Table2[[#This Row],[BUYING PRIZE]]*Table2[[#This Row],[QUANTITY]]</f>
        <v>259</v>
      </c>
      <c r="M187">
        <f>Table2[[#This Row],[SELLING PRICE]]*Table2[[#This Row],[QUANTITY]]*(1-Table2[[#This Row],[DISCOUNT %]])</f>
        <v>292.67</v>
      </c>
      <c r="N187">
        <f>DAY(Table2[[#This Row],[Column1]])</f>
        <v>4</v>
      </c>
      <c r="O187" t="str">
        <f>TEXT(Table2[[#This Row],[Column1]],"mmm")</f>
        <v>Sep</v>
      </c>
      <c r="P187">
        <f>YEAR(Table2[[#This Row],[Column1]])</f>
        <v>2021</v>
      </c>
    </row>
    <row r="188" spans="1:16" ht="14.5">
      <c r="A188" s="6">
        <v>44443</v>
      </c>
      <c r="B188" s="7" t="s">
        <v>54</v>
      </c>
      <c r="C188" s="8">
        <v>15</v>
      </c>
      <c r="D188" s="8" t="s">
        <v>112</v>
      </c>
      <c r="E188" s="8" t="s">
        <v>110</v>
      </c>
      <c r="F188" s="9">
        <v>0</v>
      </c>
      <c r="G188" t="str">
        <f>VLOOKUP(Table2[[#This Row],[PRODUCT ID]],Table1[],2,0)</f>
        <v>Product23</v>
      </c>
      <c r="H188" t="str">
        <f>VLOOKUP(Table2[[#This Row],[PRODUCT ID]],Table1[],3,0)</f>
        <v>Catagory03</v>
      </c>
      <c r="I188" t="str">
        <f>VLOOKUP(Table2[[#This Row],[PRODUCT ID]],Table1[],4,0)</f>
        <v>Kg</v>
      </c>
      <c r="J188">
        <f>VLOOKUP(Table2[[#This Row],[PRODUCT ID]],Table1[],5,0)</f>
        <v>141</v>
      </c>
      <c r="K188">
        <f>VLOOKUP(Table2[[#This Row],[PRODUCT ID]],Table1[],6,0)</f>
        <v>149.46</v>
      </c>
      <c r="L188">
        <f>Table2[[#This Row],[BUYING PRIZE]]*Table2[[#This Row],[QUANTITY]]</f>
        <v>2115</v>
      </c>
      <c r="M188">
        <f>Table2[[#This Row],[SELLING PRICE]]*Table2[[#This Row],[QUANTITY]]*(1-Table2[[#This Row],[DISCOUNT %]])</f>
        <v>2241.9</v>
      </c>
      <c r="N188">
        <f>DAY(Table2[[#This Row],[Column1]])</f>
        <v>4</v>
      </c>
      <c r="O188" t="str">
        <f>TEXT(Table2[[#This Row],[Column1]],"mmm")</f>
        <v>Sep</v>
      </c>
      <c r="P188">
        <f>YEAR(Table2[[#This Row],[Column1]])</f>
        <v>2021</v>
      </c>
    </row>
    <row r="189" spans="1:16" ht="14.5">
      <c r="A189" s="6">
        <v>44444</v>
      </c>
      <c r="B189" s="7" t="s">
        <v>73</v>
      </c>
      <c r="C189" s="8">
        <v>1</v>
      </c>
      <c r="D189" s="8" t="s">
        <v>112</v>
      </c>
      <c r="E189" s="8" t="s">
        <v>111</v>
      </c>
      <c r="F189" s="9">
        <v>0</v>
      </c>
      <c r="G189" t="str">
        <f>VLOOKUP(Table2[[#This Row],[PRODUCT ID]],Table1[],2,0)</f>
        <v>Product32</v>
      </c>
      <c r="H189" t="str">
        <f>VLOOKUP(Table2[[#This Row],[PRODUCT ID]],Table1[],3,0)</f>
        <v>Catagory04</v>
      </c>
      <c r="I189" t="str">
        <f>VLOOKUP(Table2[[#This Row],[PRODUCT ID]],Table1[],4,0)</f>
        <v>Kg</v>
      </c>
      <c r="J189">
        <f>VLOOKUP(Table2[[#This Row],[PRODUCT ID]],Table1[],5,0)</f>
        <v>89</v>
      </c>
      <c r="K189">
        <f>VLOOKUP(Table2[[#This Row],[PRODUCT ID]],Table1[],6,0)</f>
        <v>117.48</v>
      </c>
      <c r="L189">
        <f>Table2[[#This Row],[BUYING PRIZE]]*Table2[[#This Row],[QUANTITY]]</f>
        <v>89</v>
      </c>
      <c r="M189">
        <f>Table2[[#This Row],[SELLING PRICE]]*Table2[[#This Row],[QUANTITY]]*(1-Table2[[#This Row],[DISCOUNT %]])</f>
        <v>117.48</v>
      </c>
      <c r="N189">
        <f>DAY(Table2[[#This Row],[Column1]])</f>
        <v>5</v>
      </c>
      <c r="O189" t="str">
        <f>TEXT(Table2[[#This Row],[Column1]],"mmm")</f>
        <v>Sep</v>
      </c>
      <c r="P189">
        <f>YEAR(Table2[[#This Row],[Column1]])</f>
        <v>2021</v>
      </c>
    </row>
    <row r="190" spans="1:16" ht="14.5">
      <c r="A190" s="6">
        <v>44446</v>
      </c>
      <c r="B190" s="7" t="s">
        <v>45</v>
      </c>
      <c r="C190" s="8">
        <v>5</v>
      </c>
      <c r="D190" s="8" t="s">
        <v>112</v>
      </c>
      <c r="E190" s="8" t="s">
        <v>110</v>
      </c>
      <c r="F190" s="9">
        <v>0</v>
      </c>
      <c r="G190" t="str">
        <f>VLOOKUP(Table2[[#This Row],[PRODUCT ID]],Table1[],2,0)</f>
        <v>Product19</v>
      </c>
      <c r="H190" t="str">
        <f>VLOOKUP(Table2[[#This Row],[PRODUCT ID]],Table1[],3,0)</f>
        <v>Catagory02</v>
      </c>
      <c r="I190" t="str">
        <f>VLOOKUP(Table2[[#This Row],[PRODUCT ID]],Table1[],4,0)</f>
        <v>Kg</v>
      </c>
      <c r="J190">
        <f>VLOOKUP(Table2[[#This Row],[PRODUCT ID]],Table1[],5,0)</f>
        <v>150</v>
      </c>
      <c r="K190">
        <f>VLOOKUP(Table2[[#This Row],[PRODUCT ID]],Table1[],6,0)</f>
        <v>210</v>
      </c>
      <c r="L190">
        <f>Table2[[#This Row],[BUYING PRIZE]]*Table2[[#This Row],[QUANTITY]]</f>
        <v>750</v>
      </c>
      <c r="M190">
        <f>Table2[[#This Row],[SELLING PRICE]]*Table2[[#This Row],[QUANTITY]]*(1-Table2[[#This Row],[DISCOUNT %]])</f>
        <v>1050</v>
      </c>
      <c r="N190">
        <f>DAY(Table2[[#This Row],[Column1]])</f>
        <v>7</v>
      </c>
      <c r="O190" t="str">
        <f>TEXT(Table2[[#This Row],[Column1]],"mmm")</f>
        <v>Sep</v>
      </c>
      <c r="P190">
        <f>YEAR(Table2[[#This Row],[Column1]])</f>
        <v>2021</v>
      </c>
    </row>
    <row r="191" spans="1:16" ht="14.5">
      <c r="A191" s="6">
        <v>44448</v>
      </c>
      <c r="B191" s="7" t="s">
        <v>97</v>
      </c>
      <c r="C191" s="8">
        <v>4</v>
      </c>
      <c r="D191" s="8" t="s">
        <v>112</v>
      </c>
      <c r="E191" s="8" t="s">
        <v>110</v>
      </c>
      <c r="F191" s="9">
        <v>0</v>
      </c>
      <c r="G191" t="str">
        <f>VLOOKUP(Table2[[#This Row],[PRODUCT ID]],Table1[],2,0)</f>
        <v>Product44</v>
      </c>
      <c r="H191" t="str">
        <f>VLOOKUP(Table2[[#This Row],[PRODUCT ID]],Table1[],3,0)</f>
        <v>Catagory04</v>
      </c>
      <c r="I191" t="str">
        <f>VLOOKUP(Table2[[#This Row],[PRODUCT ID]],Table1[],4,0)</f>
        <v>Kg</v>
      </c>
      <c r="J191">
        <f>VLOOKUP(Table2[[#This Row],[PRODUCT ID]],Table1[],5,0)</f>
        <v>76</v>
      </c>
      <c r="K191">
        <f>VLOOKUP(Table2[[#This Row],[PRODUCT ID]],Table1[],6,0)</f>
        <v>82.08</v>
      </c>
      <c r="L191">
        <f>Table2[[#This Row],[BUYING PRIZE]]*Table2[[#This Row],[QUANTITY]]</f>
        <v>304</v>
      </c>
      <c r="M191">
        <f>Table2[[#This Row],[SELLING PRICE]]*Table2[[#This Row],[QUANTITY]]*(1-Table2[[#This Row],[DISCOUNT %]])</f>
        <v>328.32</v>
      </c>
      <c r="N191">
        <f>DAY(Table2[[#This Row],[Column1]])</f>
        <v>9</v>
      </c>
      <c r="O191" t="str">
        <f>TEXT(Table2[[#This Row],[Column1]],"mmm")</f>
        <v>Sep</v>
      </c>
      <c r="P191">
        <f>YEAR(Table2[[#This Row],[Column1]])</f>
        <v>2021</v>
      </c>
    </row>
    <row r="192" spans="1:16" ht="14.5">
      <c r="A192" s="6">
        <v>44449</v>
      </c>
      <c r="B192" s="7" t="s">
        <v>69</v>
      </c>
      <c r="C192" s="8">
        <v>6</v>
      </c>
      <c r="D192" s="8" t="s">
        <v>112</v>
      </c>
      <c r="E192" s="8" t="s">
        <v>110</v>
      </c>
      <c r="F192" s="9">
        <v>0</v>
      </c>
      <c r="G192" t="str">
        <f>VLOOKUP(Table2[[#This Row],[PRODUCT ID]],Table1[],2,0)</f>
        <v>Product30</v>
      </c>
      <c r="H192" t="str">
        <f>VLOOKUP(Table2[[#This Row],[PRODUCT ID]],Table1[],3,0)</f>
        <v>Catagory04</v>
      </c>
      <c r="I192" t="str">
        <f>VLOOKUP(Table2[[#This Row],[PRODUCT ID]],Table1[],4,0)</f>
        <v>Kg</v>
      </c>
      <c r="J192">
        <f>VLOOKUP(Table2[[#This Row],[PRODUCT ID]],Table1[],5,0)</f>
        <v>148</v>
      </c>
      <c r="K192">
        <f>VLOOKUP(Table2[[#This Row],[PRODUCT ID]],Table1[],6,0)</f>
        <v>201.28</v>
      </c>
      <c r="L192">
        <f>Table2[[#This Row],[BUYING PRIZE]]*Table2[[#This Row],[QUANTITY]]</f>
        <v>888</v>
      </c>
      <c r="M192">
        <f>Table2[[#This Row],[SELLING PRICE]]*Table2[[#This Row],[QUANTITY]]*(1-Table2[[#This Row],[DISCOUNT %]])</f>
        <v>1207.68</v>
      </c>
      <c r="N192">
        <f>DAY(Table2[[#This Row],[Column1]])</f>
        <v>10</v>
      </c>
      <c r="O192" t="str">
        <f>TEXT(Table2[[#This Row],[Column1]],"mmm")</f>
        <v>Sep</v>
      </c>
      <c r="P192">
        <f>YEAR(Table2[[#This Row],[Column1]])</f>
        <v>2021</v>
      </c>
    </row>
    <row r="193" spans="1:16" ht="14.5">
      <c r="A193" s="6">
        <v>44449</v>
      </c>
      <c r="B193" s="7" t="s">
        <v>6</v>
      </c>
      <c r="C193" s="8">
        <v>9</v>
      </c>
      <c r="D193" s="8" t="s">
        <v>109</v>
      </c>
      <c r="E193" s="8" t="s">
        <v>110</v>
      </c>
      <c r="F193" s="9">
        <v>0</v>
      </c>
      <c r="G193" t="str">
        <f>VLOOKUP(Table2[[#This Row],[PRODUCT ID]],Table1[],2,0)</f>
        <v>Product01</v>
      </c>
      <c r="H193" t="str">
        <f>VLOOKUP(Table2[[#This Row],[PRODUCT ID]],Table1[],3,0)</f>
        <v>Catagory01</v>
      </c>
      <c r="I193" t="str">
        <f>VLOOKUP(Table2[[#This Row],[PRODUCT ID]],Table1[],4,0)</f>
        <v>Kg</v>
      </c>
      <c r="J193">
        <f>VLOOKUP(Table2[[#This Row],[PRODUCT ID]],Table1[],5,0)</f>
        <v>98</v>
      </c>
      <c r="K193">
        <f>VLOOKUP(Table2[[#This Row],[PRODUCT ID]],Table1[],6,0)</f>
        <v>103.88</v>
      </c>
      <c r="L193">
        <f>Table2[[#This Row],[BUYING PRIZE]]*Table2[[#This Row],[QUANTITY]]</f>
        <v>882</v>
      </c>
      <c r="M193">
        <f>Table2[[#This Row],[SELLING PRICE]]*Table2[[#This Row],[QUANTITY]]*(1-Table2[[#This Row],[DISCOUNT %]])</f>
        <v>934.92</v>
      </c>
      <c r="N193">
        <f>DAY(Table2[[#This Row],[Column1]])</f>
        <v>10</v>
      </c>
      <c r="O193" t="str">
        <f>TEXT(Table2[[#This Row],[Column1]],"mmm")</f>
        <v>Sep</v>
      </c>
      <c r="P193">
        <f>YEAR(Table2[[#This Row],[Column1]])</f>
        <v>2021</v>
      </c>
    </row>
    <row r="194" spans="1:16" ht="14.5">
      <c r="A194" s="6">
        <v>44449</v>
      </c>
      <c r="B194" s="7" t="s">
        <v>61</v>
      </c>
      <c r="C194" s="8">
        <v>2</v>
      </c>
      <c r="D194" s="8" t="s">
        <v>112</v>
      </c>
      <c r="E194" s="8" t="s">
        <v>110</v>
      </c>
      <c r="F194" s="9">
        <v>0</v>
      </c>
      <c r="G194" t="str">
        <f>VLOOKUP(Table2[[#This Row],[PRODUCT ID]],Table1[],2,0)</f>
        <v>Product26</v>
      </c>
      <c r="H194" t="str">
        <f>VLOOKUP(Table2[[#This Row],[PRODUCT ID]],Table1[],3,0)</f>
        <v>Catagory04</v>
      </c>
      <c r="I194" t="str">
        <f>VLOOKUP(Table2[[#This Row],[PRODUCT ID]],Table1[],4,0)</f>
        <v>Kg</v>
      </c>
      <c r="J194">
        <f>VLOOKUP(Table2[[#This Row],[PRODUCT ID]],Table1[],5,0)</f>
        <v>18</v>
      </c>
      <c r="K194">
        <f>VLOOKUP(Table2[[#This Row],[PRODUCT ID]],Table1[],6,0)</f>
        <v>24.66</v>
      </c>
      <c r="L194">
        <f>Table2[[#This Row],[BUYING PRIZE]]*Table2[[#This Row],[QUANTITY]]</f>
        <v>36</v>
      </c>
      <c r="M194">
        <f>Table2[[#This Row],[SELLING PRICE]]*Table2[[#This Row],[QUANTITY]]*(1-Table2[[#This Row],[DISCOUNT %]])</f>
        <v>49.32</v>
      </c>
      <c r="N194">
        <f>DAY(Table2[[#This Row],[Column1]])</f>
        <v>10</v>
      </c>
      <c r="O194" t="str">
        <f>TEXT(Table2[[#This Row],[Column1]],"mmm")</f>
        <v>Sep</v>
      </c>
      <c r="P194">
        <f>YEAR(Table2[[#This Row],[Column1]])</f>
        <v>2021</v>
      </c>
    </row>
    <row r="195" spans="1:16" ht="14.5">
      <c r="A195" s="6">
        <v>44450</v>
      </c>
      <c r="B195" s="7" t="s">
        <v>6</v>
      </c>
      <c r="C195" s="8">
        <v>6</v>
      </c>
      <c r="D195" s="8" t="s">
        <v>109</v>
      </c>
      <c r="E195" s="8" t="s">
        <v>110</v>
      </c>
      <c r="F195" s="9">
        <v>0</v>
      </c>
      <c r="G195" t="str">
        <f>VLOOKUP(Table2[[#This Row],[PRODUCT ID]],Table1[],2,0)</f>
        <v>Product01</v>
      </c>
      <c r="H195" t="str">
        <f>VLOOKUP(Table2[[#This Row],[PRODUCT ID]],Table1[],3,0)</f>
        <v>Catagory01</v>
      </c>
      <c r="I195" t="str">
        <f>VLOOKUP(Table2[[#This Row],[PRODUCT ID]],Table1[],4,0)</f>
        <v>Kg</v>
      </c>
      <c r="J195">
        <f>VLOOKUP(Table2[[#This Row],[PRODUCT ID]],Table1[],5,0)</f>
        <v>98</v>
      </c>
      <c r="K195">
        <f>VLOOKUP(Table2[[#This Row],[PRODUCT ID]],Table1[],6,0)</f>
        <v>103.88</v>
      </c>
      <c r="L195">
        <f>Table2[[#This Row],[BUYING PRIZE]]*Table2[[#This Row],[QUANTITY]]</f>
        <v>588</v>
      </c>
      <c r="M195">
        <f>Table2[[#This Row],[SELLING PRICE]]*Table2[[#This Row],[QUANTITY]]*(1-Table2[[#This Row],[DISCOUNT %]])</f>
        <v>623.28</v>
      </c>
      <c r="N195">
        <f>DAY(Table2[[#This Row],[Column1]])</f>
        <v>11</v>
      </c>
      <c r="O195" t="str">
        <f>TEXT(Table2[[#This Row],[Column1]],"mmm")</f>
        <v>Sep</v>
      </c>
      <c r="P195">
        <f>YEAR(Table2[[#This Row],[Column1]])</f>
        <v>2021</v>
      </c>
    </row>
    <row r="196" spans="1:16" ht="14.5">
      <c r="A196" s="6">
        <v>44452</v>
      </c>
      <c r="B196" s="7" t="s">
        <v>91</v>
      </c>
      <c r="C196" s="8">
        <v>7</v>
      </c>
      <c r="D196" s="8" t="s">
        <v>112</v>
      </c>
      <c r="E196" s="8" t="s">
        <v>111</v>
      </c>
      <c r="F196" s="9">
        <v>0</v>
      </c>
      <c r="G196" t="str">
        <f>VLOOKUP(Table2[[#This Row],[PRODUCT ID]],Table1[],2,0)</f>
        <v>Product41</v>
      </c>
      <c r="H196" t="str">
        <f>VLOOKUP(Table2[[#This Row],[PRODUCT ID]],Table1[],3,0)</f>
        <v>Catagory04</v>
      </c>
      <c r="I196" t="str">
        <f>VLOOKUP(Table2[[#This Row],[PRODUCT ID]],Table1[],4,0)</f>
        <v>Kg</v>
      </c>
      <c r="J196">
        <f>VLOOKUP(Table2[[#This Row],[PRODUCT ID]],Table1[],5,0)</f>
        <v>138</v>
      </c>
      <c r="K196">
        <f>VLOOKUP(Table2[[#This Row],[PRODUCT ID]],Table1[],6,0)</f>
        <v>173.88</v>
      </c>
      <c r="L196">
        <f>Table2[[#This Row],[BUYING PRIZE]]*Table2[[#This Row],[QUANTITY]]</f>
        <v>966</v>
      </c>
      <c r="M196">
        <f>Table2[[#This Row],[SELLING PRICE]]*Table2[[#This Row],[QUANTITY]]*(1-Table2[[#This Row],[DISCOUNT %]])</f>
        <v>1217.1599999999999</v>
      </c>
      <c r="N196">
        <f>DAY(Table2[[#This Row],[Column1]])</f>
        <v>13</v>
      </c>
      <c r="O196" t="str">
        <f>TEXT(Table2[[#This Row],[Column1]],"mmm")</f>
        <v>Sep</v>
      </c>
      <c r="P196">
        <f>YEAR(Table2[[#This Row],[Column1]])</f>
        <v>2021</v>
      </c>
    </row>
    <row r="197" spans="1:16" ht="14.5">
      <c r="A197" s="6">
        <v>44454</v>
      </c>
      <c r="B197" s="7" t="s">
        <v>93</v>
      </c>
      <c r="C197" s="8">
        <v>6</v>
      </c>
      <c r="D197" s="8" t="s">
        <v>112</v>
      </c>
      <c r="E197" s="8" t="s">
        <v>110</v>
      </c>
      <c r="F197" s="9">
        <v>0</v>
      </c>
      <c r="G197" t="str">
        <f>VLOOKUP(Table2[[#This Row],[PRODUCT ID]],Table1[],2,0)</f>
        <v>Product42</v>
      </c>
      <c r="H197" t="str">
        <f>VLOOKUP(Table2[[#This Row],[PRODUCT ID]],Table1[],3,0)</f>
        <v>Catagory04</v>
      </c>
      <c r="I197" t="str">
        <f>VLOOKUP(Table2[[#This Row],[PRODUCT ID]],Table1[],4,0)</f>
        <v>Kg</v>
      </c>
      <c r="J197">
        <f>VLOOKUP(Table2[[#This Row],[PRODUCT ID]],Table1[],5,0)</f>
        <v>120</v>
      </c>
      <c r="K197">
        <f>VLOOKUP(Table2[[#This Row],[PRODUCT ID]],Table1[],6,0)</f>
        <v>162</v>
      </c>
      <c r="L197">
        <f>Table2[[#This Row],[BUYING PRIZE]]*Table2[[#This Row],[QUANTITY]]</f>
        <v>720</v>
      </c>
      <c r="M197">
        <f>Table2[[#This Row],[SELLING PRICE]]*Table2[[#This Row],[QUANTITY]]*(1-Table2[[#This Row],[DISCOUNT %]])</f>
        <v>972</v>
      </c>
      <c r="N197">
        <f>DAY(Table2[[#This Row],[Column1]])</f>
        <v>15</v>
      </c>
      <c r="O197" t="str">
        <f>TEXT(Table2[[#This Row],[Column1]],"mmm")</f>
        <v>Sep</v>
      </c>
      <c r="P197">
        <f>YEAR(Table2[[#This Row],[Column1]])</f>
        <v>2021</v>
      </c>
    </row>
    <row r="198" spans="1:16" ht="14.5">
      <c r="A198" s="6">
        <v>44454</v>
      </c>
      <c r="B198" s="7" t="s">
        <v>93</v>
      </c>
      <c r="C198" s="8">
        <v>14</v>
      </c>
      <c r="D198" s="8" t="s">
        <v>112</v>
      </c>
      <c r="E198" s="8" t="s">
        <v>110</v>
      </c>
      <c r="F198" s="9">
        <v>0</v>
      </c>
      <c r="G198" t="str">
        <f>VLOOKUP(Table2[[#This Row],[PRODUCT ID]],Table1[],2,0)</f>
        <v>Product42</v>
      </c>
      <c r="H198" t="str">
        <f>VLOOKUP(Table2[[#This Row],[PRODUCT ID]],Table1[],3,0)</f>
        <v>Catagory04</v>
      </c>
      <c r="I198" t="str">
        <f>VLOOKUP(Table2[[#This Row],[PRODUCT ID]],Table1[],4,0)</f>
        <v>Kg</v>
      </c>
      <c r="J198">
        <f>VLOOKUP(Table2[[#This Row],[PRODUCT ID]],Table1[],5,0)</f>
        <v>120</v>
      </c>
      <c r="K198">
        <f>VLOOKUP(Table2[[#This Row],[PRODUCT ID]],Table1[],6,0)</f>
        <v>162</v>
      </c>
      <c r="L198">
        <f>Table2[[#This Row],[BUYING PRIZE]]*Table2[[#This Row],[QUANTITY]]</f>
        <v>1680</v>
      </c>
      <c r="M198">
        <f>Table2[[#This Row],[SELLING PRICE]]*Table2[[#This Row],[QUANTITY]]*(1-Table2[[#This Row],[DISCOUNT %]])</f>
        <v>2268</v>
      </c>
      <c r="N198">
        <f>DAY(Table2[[#This Row],[Column1]])</f>
        <v>15</v>
      </c>
      <c r="O198" t="str">
        <f>TEXT(Table2[[#This Row],[Column1]],"mmm")</f>
        <v>Sep</v>
      </c>
      <c r="P198">
        <f>YEAR(Table2[[#This Row],[Column1]])</f>
        <v>2021</v>
      </c>
    </row>
    <row r="199" spans="1:16" ht="14.5">
      <c r="A199" s="6">
        <v>44460</v>
      </c>
      <c r="B199" s="7" t="s">
        <v>47</v>
      </c>
      <c r="C199" s="8">
        <v>7</v>
      </c>
      <c r="D199" s="8" t="s">
        <v>109</v>
      </c>
      <c r="E199" s="8" t="s">
        <v>111</v>
      </c>
      <c r="F199" s="9">
        <v>0</v>
      </c>
      <c r="G199" t="str">
        <f>VLOOKUP(Table2[[#This Row],[PRODUCT ID]],Table1[],2,0)</f>
        <v>Product20</v>
      </c>
      <c r="H199" t="str">
        <f>VLOOKUP(Table2[[#This Row],[PRODUCT ID]],Table1[],3,0)</f>
        <v>Catagory03</v>
      </c>
      <c r="I199" t="str">
        <f>VLOOKUP(Table2[[#This Row],[PRODUCT ID]],Table1[],4,0)</f>
        <v>Kg</v>
      </c>
      <c r="J199">
        <f>VLOOKUP(Table2[[#This Row],[PRODUCT ID]],Table1[],5,0)</f>
        <v>61</v>
      </c>
      <c r="K199">
        <f>VLOOKUP(Table2[[#This Row],[PRODUCT ID]],Table1[],6,0)</f>
        <v>76.25</v>
      </c>
      <c r="L199">
        <f>Table2[[#This Row],[BUYING PRIZE]]*Table2[[#This Row],[QUANTITY]]</f>
        <v>427</v>
      </c>
      <c r="M199">
        <f>Table2[[#This Row],[SELLING PRICE]]*Table2[[#This Row],[QUANTITY]]*(1-Table2[[#This Row],[DISCOUNT %]])</f>
        <v>533.75</v>
      </c>
      <c r="N199">
        <f>DAY(Table2[[#This Row],[Column1]])</f>
        <v>21</v>
      </c>
      <c r="O199" t="str">
        <f>TEXT(Table2[[#This Row],[Column1]],"mmm")</f>
        <v>Sep</v>
      </c>
      <c r="P199">
        <f>YEAR(Table2[[#This Row],[Column1]])</f>
        <v>2021</v>
      </c>
    </row>
    <row r="200" spans="1:16" ht="14.5">
      <c r="A200" s="6">
        <v>44461</v>
      </c>
      <c r="B200" s="7" t="s">
        <v>89</v>
      </c>
      <c r="C200" s="8">
        <v>2</v>
      </c>
      <c r="D200" s="8" t="s">
        <v>110</v>
      </c>
      <c r="E200" s="8" t="s">
        <v>111</v>
      </c>
      <c r="F200" s="9">
        <v>0</v>
      </c>
      <c r="G200" t="str">
        <f>VLOOKUP(Table2[[#This Row],[PRODUCT ID]],Table1[],2,0)</f>
        <v>Product40</v>
      </c>
      <c r="H200" t="str">
        <f>VLOOKUP(Table2[[#This Row],[PRODUCT ID]],Table1[],3,0)</f>
        <v>Catagory04</v>
      </c>
      <c r="I200" t="str">
        <f>VLOOKUP(Table2[[#This Row],[PRODUCT ID]],Table1[],4,0)</f>
        <v>Kg</v>
      </c>
      <c r="J200">
        <f>VLOOKUP(Table2[[#This Row],[PRODUCT ID]],Table1[],5,0)</f>
        <v>90</v>
      </c>
      <c r="K200">
        <f>VLOOKUP(Table2[[#This Row],[PRODUCT ID]],Table1[],6,0)</f>
        <v>115.2</v>
      </c>
      <c r="L200">
        <f>Table2[[#This Row],[BUYING PRIZE]]*Table2[[#This Row],[QUANTITY]]</f>
        <v>180</v>
      </c>
      <c r="M200">
        <f>Table2[[#This Row],[SELLING PRICE]]*Table2[[#This Row],[QUANTITY]]*(1-Table2[[#This Row],[DISCOUNT %]])</f>
        <v>230.4</v>
      </c>
      <c r="N200">
        <f>DAY(Table2[[#This Row],[Column1]])</f>
        <v>22</v>
      </c>
      <c r="O200" t="str">
        <f>TEXT(Table2[[#This Row],[Column1]],"mmm")</f>
        <v>Sep</v>
      </c>
      <c r="P200">
        <f>YEAR(Table2[[#This Row],[Column1]])</f>
        <v>2021</v>
      </c>
    </row>
    <row r="201" spans="1:16" ht="14.5">
      <c r="A201" s="6">
        <v>44461</v>
      </c>
      <c r="B201" s="7" t="s">
        <v>10</v>
      </c>
      <c r="C201" s="8">
        <v>4</v>
      </c>
      <c r="D201" s="8" t="s">
        <v>112</v>
      </c>
      <c r="E201" s="8" t="s">
        <v>111</v>
      </c>
      <c r="F201" s="9">
        <v>0</v>
      </c>
      <c r="G201" t="str">
        <f>VLOOKUP(Table2[[#This Row],[PRODUCT ID]],Table1[],2,0)</f>
        <v>Product02</v>
      </c>
      <c r="H201" t="str">
        <f>VLOOKUP(Table2[[#This Row],[PRODUCT ID]],Table1[],3,0)</f>
        <v>Catagory01</v>
      </c>
      <c r="I201" t="str">
        <f>VLOOKUP(Table2[[#This Row],[PRODUCT ID]],Table1[],4,0)</f>
        <v>Kg</v>
      </c>
      <c r="J201">
        <f>VLOOKUP(Table2[[#This Row],[PRODUCT ID]],Table1[],5,0)</f>
        <v>105</v>
      </c>
      <c r="K201">
        <f>VLOOKUP(Table2[[#This Row],[PRODUCT ID]],Table1[],6,0)</f>
        <v>142.80000000000001</v>
      </c>
      <c r="L201">
        <f>Table2[[#This Row],[BUYING PRIZE]]*Table2[[#This Row],[QUANTITY]]</f>
        <v>420</v>
      </c>
      <c r="M201">
        <f>Table2[[#This Row],[SELLING PRICE]]*Table2[[#This Row],[QUANTITY]]*(1-Table2[[#This Row],[DISCOUNT %]])</f>
        <v>571.20000000000005</v>
      </c>
      <c r="N201">
        <f>DAY(Table2[[#This Row],[Column1]])</f>
        <v>22</v>
      </c>
      <c r="O201" t="str">
        <f>TEXT(Table2[[#This Row],[Column1]],"mmm")</f>
        <v>Sep</v>
      </c>
      <c r="P201">
        <f>YEAR(Table2[[#This Row],[Column1]])</f>
        <v>2021</v>
      </c>
    </row>
    <row r="202" spans="1:16" ht="14.5">
      <c r="A202" s="6">
        <v>44462</v>
      </c>
      <c r="B202" s="7" t="s">
        <v>43</v>
      </c>
      <c r="C202" s="8">
        <v>12</v>
      </c>
      <c r="D202" s="8" t="s">
        <v>112</v>
      </c>
      <c r="E202" s="8" t="s">
        <v>111</v>
      </c>
      <c r="F202" s="9">
        <v>0</v>
      </c>
      <c r="G202" t="str">
        <f>VLOOKUP(Table2[[#This Row],[PRODUCT ID]],Table1[],2,0)</f>
        <v>Product18</v>
      </c>
      <c r="H202" t="str">
        <f>VLOOKUP(Table2[[#This Row],[PRODUCT ID]],Table1[],3,0)</f>
        <v>Catagory02</v>
      </c>
      <c r="I202" t="str">
        <f>VLOOKUP(Table2[[#This Row],[PRODUCT ID]],Table1[],4,0)</f>
        <v>Kg</v>
      </c>
      <c r="J202">
        <f>VLOOKUP(Table2[[#This Row],[PRODUCT ID]],Table1[],5,0)</f>
        <v>37</v>
      </c>
      <c r="K202">
        <f>VLOOKUP(Table2[[#This Row],[PRODUCT ID]],Table1[],6,0)</f>
        <v>49.21</v>
      </c>
      <c r="L202">
        <f>Table2[[#This Row],[BUYING PRIZE]]*Table2[[#This Row],[QUANTITY]]</f>
        <v>444</v>
      </c>
      <c r="M202">
        <f>Table2[[#This Row],[SELLING PRICE]]*Table2[[#This Row],[QUANTITY]]*(1-Table2[[#This Row],[DISCOUNT %]])</f>
        <v>590.52</v>
      </c>
      <c r="N202">
        <f>DAY(Table2[[#This Row],[Column1]])</f>
        <v>23</v>
      </c>
      <c r="O202" t="str">
        <f>TEXT(Table2[[#This Row],[Column1]],"mmm")</f>
        <v>Sep</v>
      </c>
      <c r="P202">
        <f>YEAR(Table2[[#This Row],[Column1]])</f>
        <v>2021</v>
      </c>
    </row>
    <row r="203" spans="1:16" ht="14.5">
      <c r="A203" s="6">
        <v>44462</v>
      </c>
      <c r="B203" s="7" t="s">
        <v>50</v>
      </c>
      <c r="C203" s="8">
        <v>7</v>
      </c>
      <c r="D203" s="8" t="s">
        <v>110</v>
      </c>
      <c r="E203" s="8" t="s">
        <v>110</v>
      </c>
      <c r="F203" s="9">
        <v>0</v>
      </c>
      <c r="G203" t="str">
        <f>VLOOKUP(Table2[[#This Row],[PRODUCT ID]],Table1[],2,0)</f>
        <v>Product21</v>
      </c>
      <c r="H203" t="str">
        <f>VLOOKUP(Table2[[#This Row],[PRODUCT ID]],Table1[],3,0)</f>
        <v>Catagory03</v>
      </c>
      <c r="I203" t="str">
        <f>VLOOKUP(Table2[[#This Row],[PRODUCT ID]],Table1[],4,0)</f>
        <v>Kg</v>
      </c>
      <c r="J203">
        <f>VLOOKUP(Table2[[#This Row],[PRODUCT ID]],Table1[],5,0)</f>
        <v>126</v>
      </c>
      <c r="K203">
        <f>VLOOKUP(Table2[[#This Row],[PRODUCT ID]],Table1[],6,0)</f>
        <v>162.54</v>
      </c>
      <c r="L203">
        <f>Table2[[#This Row],[BUYING PRIZE]]*Table2[[#This Row],[QUANTITY]]</f>
        <v>882</v>
      </c>
      <c r="M203">
        <f>Table2[[#This Row],[SELLING PRICE]]*Table2[[#This Row],[QUANTITY]]*(1-Table2[[#This Row],[DISCOUNT %]])</f>
        <v>1137.78</v>
      </c>
      <c r="N203">
        <f>DAY(Table2[[#This Row],[Column1]])</f>
        <v>23</v>
      </c>
      <c r="O203" t="str">
        <f>TEXT(Table2[[#This Row],[Column1]],"mmm")</f>
        <v>Sep</v>
      </c>
      <c r="P203">
        <f>YEAR(Table2[[#This Row],[Column1]])</f>
        <v>2021</v>
      </c>
    </row>
    <row r="204" spans="1:16" ht="14.5">
      <c r="A204" s="6">
        <v>44466</v>
      </c>
      <c r="B204" s="7" t="s">
        <v>77</v>
      </c>
      <c r="C204" s="8">
        <v>1</v>
      </c>
      <c r="D204" s="8" t="s">
        <v>112</v>
      </c>
      <c r="E204" s="8" t="s">
        <v>111</v>
      </c>
      <c r="F204" s="9">
        <v>0</v>
      </c>
      <c r="G204" t="str">
        <f>VLOOKUP(Table2[[#This Row],[PRODUCT ID]],Table1[],2,0)</f>
        <v>Product34</v>
      </c>
      <c r="H204" t="str">
        <f>VLOOKUP(Table2[[#This Row],[PRODUCT ID]],Table1[],3,0)</f>
        <v>Catagory04</v>
      </c>
      <c r="I204" t="str">
        <f>VLOOKUP(Table2[[#This Row],[PRODUCT ID]],Table1[],4,0)</f>
        <v>Kg</v>
      </c>
      <c r="J204">
        <f>VLOOKUP(Table2[[#This Row],[PRODUCT ID]],Table1[],5,0)</f>
        <v>55</v>
      </c>
      <c r="K204">
        <f>VLOOKUP(Table2[[#This Row],[PRODUCT ID]],Table1[],6,0)</f>
        <v>58.3</v>
      </c>
      <c r="L204">
        <f>Table2[[#This Row],[BUYING PRIZE]]*Table2[[#This Row],[QUANTITY]]</f>
        <v>55</v>
      </c>
      <c r="M204">
        <f>Table2[[#This Row],[SELLING PRICE]]*Table2[[#This Row],[QUANTITY]]*(1-Table2[[#This Row],[DISCOUNT %]])</f>
        <v>58.3</v>
      </c>
      <c r="N204">
        <f>DAY(Table2[[#This Row],[Column1]])</f>
        <v>27</v>
      </c>
      <c r="O204" t="str">
        <f>TEXT(Table2[[#This Row],[Column1]],"mmm")</f>
        <v>Sep</v>
      </c>
      <c r="P204">
        <f>YEAR(Table2[[#This Row],[Column1]])</f>
        <v>2021</v>
      </c>
    </row>
    <row r="205" spans="1:16" ht="14.5">
      <c r="A205" s="6">
        <v>44469</v>
      </c>
      <c r="B205" s="7" t="s">
        <v>35</v>
      </c>
      <c r="C205" s="8">
        <v>9</v>
      </c>
      <c r="D205" s="8" t="s">
        <v>110</v>
      </c>
      <c r="E205" s="8" t="s">
        <v>110</v>
      </c>
      <c r="F205" s="9">
        <v>0</v>
      </c>
      <c r="G205" t="str">
        <f>VLOOKUP(Table2[[#This Row],[PRODUCT ID]],Table1[],2,0)</f>
        <v>Product14</v>
      </c>
      <c r="H205" t="str">
        <f>VLOOKUP(Table2[[#This Row],[PRODUCT ID]],Table1[],3,0)</f>
        <v>Catagory02</v>
      </c>
      <c r="I205" t="str">
        <f>VLOOKUP(Table2[[#This Row],[PRODUCT ID]],Table1[],4,0)</f>
        <v>Kg</v>
      </c>
      <c r="J205">
        <f>VLOOKUP(Table2[[#This Row],[PRODUCT ID]],Table1[],5,0)</f>
        <v>112</v>
      </c>
      <c r="K205">
        <f>VLOOKUP(Table2[[#This Row],[PRODUCT ID]],Table1[],6,0)</f>
        <v>146.72</v>
      </c>
      <c r="L205">
        <f>Table2[[#This Row],[BUYING PRIZE]]*Table2[[#This Row],[QUANTITY]]</f>
        <v>1008</v>
      </c>
      <c r="M205">
        <f>Table2[[#This Row],[SELLING PRICE]]*Table2[[#This Row],[QUANTITY]]*(1-Table2[[#This Row],[DISCOUNT %]])</f>
        <v>1320.48</v>
      </c>
      <c r="N205">
        <f>DAY(Table2[[#This Row],[Column1]])</f>
        <v>30</v>
      </c>
      <c r="O205" t="str">
        <f>TEXT(Table2[[#This Row],[Column1]],"mmm")</f>
        <v>Sep</v>
      </c>
      <c r="P205">
        <f>YEAR(Table2[[#This Row],[Column1]])</f>
        <v>2021</v>
      </c>
    </row>
    <row r="206" spans="1:16" ht="14.5">
      <c r="A206" s="6">
        <v>44469</v>
      </c>
      <c r="B206" s="7" t="s">
        <v>18</v>
      </c>
      <c r="C206" s="8">
        <v>5</v>
      </c>
      <c r="D206" s="8" t="s">
        <v>110</v>
      </c>
      <c r="E206" s="8" t="s">
        <v>110</v>
      </c>
      <c r="F206" s="9">
        <v>0</v>
      </c>
      <c r="G206" t="str">
        <f>VLOOKUP(Table2[[#This Row],[PRODUCT ID]],Table1[],2,0)</f>
        <v>Product06</v>
      </c>
      <c r="H206" t="str">
        <f>VLOOKUP(Table2[[#This Row],[PRODUCT ID]],Table1[],3,0)</f>
        <v>Catagory01</v>
      </c>
      <c r="I206" t="str">
        <f>VLOOKUP(Table2[[#This Row],[PRODUCT ID]],Table1[],4,0)</f>
        <v>Kg</v>
      </c>
      <c r="J206">
        <f>VLOOKUP(Table2[[#This Row],[PRODUCT ID]],Table1[],5,0)</f>
        <v>75</v>
      </c>
      <c r="K206">
        <f>VLOOKUP(Table2[[#This Row],[PRODUCT ID]],Table1[],6,0)</f>
        <v>85.5</v>
      </c>
      <c r="L206">
        <f>Table2[[#This Row],[BUYING PRIZE]]*Table2[[#This Row],[QUANTITY]]</f>
        <v>375</v>
      </c>
      <c r="M206">
        <f>Table2[[#This Row],[SELLING PRICE]]*Table2[[#This Row],[QUANTITY]]*(1-Table2[[#This Row],[DISCOUNT %]])</f>
        <v>427.5</v>
      </c>
      <c r="N206">
        <f>DAY(Table2[[#This Row],[Column1]])</f>
        <v>30</v>
      </c>
      <c r="O206" t="str">
        <f>TEXT(Table2[[#This Row],[Column1]],"mmm")</f>
        <v>Sep</v>
      </c>
      <c r="P206">
        <f>YEAR(Table2[[#This Row],[Column1]])</f>
        <v>2021</v>
      </c>
    </row>
    <row r="207" spans="1:16" ht="14.5">
      <c r="A207" s="6">
        <v>44470</v>
      </c>
      <c r="B207" s="7" t="s">
        <v>69</v>
      </c>
      <c r="C207" s="8">
        <v>14</v>
      </c>
      <c r="D207" s="8" t="s">
        <v>110</v>
      </c>
      <c r="E207" s="8" t="s">
        <v>111</v>
      </c>
      <c r="F207" s="9">
        <v>0</v>
      </c>
      <c r="G207" t="str">
        <f>VLOOKUP(Table2[[#This Row],[PRODUCT ID]],Table1[],2,0)</f>
        <v>Product30</v>
      </c>
      <c r="H207" t="str">
        <f>VLOOKUP(Table2[[#This Row],[PRODUCT ID]],Table1[],3,0)</f>
        <v>Catagory04</v>
      </c>
      <c r="I207" t="str">
        <f>VLOOKUP(Table2[[#This Row],[PRODUCT ID]],Table1[],4,0)</f>
        <v>Kg</v>
      </c>
      <c r="J207">
        <f>VLOOKUP(Table2[[#This Row],[PRODUCT ID]],Table1[],5,0)</f>
        <v>148</v>
      </c>
      <c r="K207">
        <f>VLOOKUP(Table2[[#This Row],[PRODUCT ID]],Table1[],6,0)</f>
        <v>201.28</v>
      </c>
      <c r="L207">
        <f>Table2[[#This Row],[BUYING PRIZE]]*Table2[[#This Row],[QUANTITY]]</f>
        <v>2072</v>
      </c>
      <c r="M207">
        <f>Table2[[#This Row],[SELLING PRICE]]*Table2[[#This Row],[QUANTITY]]*(1-Table2[[#This Row],[DISCOUNT %]])</f>
        <v>2817.92</v>
      </c>
      <c r="N207">
        <f>DAY(Table2[[#This Row],[Column1]])</f>
        <v>1</v>
      </c>
      <c r="O207" t="str">
        <f>TEXT(Table2[[#This Row],[Column1]],"mmm")</f>
        <v>Oct</v>
      </c>
      <c r="P207">
        <f>YEAR(Table2[[#This Row],[Column1]])</f>
        <v>2021</v>
      </c>
    </row>
    <row r="208" spans="1:16" ht="14.5">
      <c r="A208" s="6">
        <v>44471</v>
      </c>
      <c r="B208" s="7" t="s">
        <v>35</v>
      </c>
      <c r="C208" s="8">
        <v>15</v>
      </c>
      <c r="D208" s="8" t="s">
        <v>112</v>
      </c>
      <c r="E208" s="8" t="s">
        <v>110</v>
      </c>
      <c r="F208" s="9">
        <v>0</v>
      </c>
      <c r="G208" t="str">
        <f>VLOOKUP(Table2[[#This Row],[PRODUCT ID]],Table1[],2,0)</f>
        <v>Product14</v>
      </c>
      <c r="H208" t="str">
        <f>VLOOKUP(Table2[[#This Row],[PRODUCT ID]],Table1[],3,0)</f>
        <v>Catagory02</v>
      </c>
      <c r="I208" t="str">
        <f>VLOOKUP(Table2[[#This Row],[PRODUCT ID]],Table1[],4,0)</f>
        <v>Kg</v>
      </c>
      <c r="J208">
        <f>VLOOKUP(Table2[[#This Row],[PRODUCT ID]],Table1[],5,0)</f>
        <v>112</v>
      </c>
      <c r="K208">
        <f>VLOOKUP(Table2[[#This Row],[PRODUCT ID]],Table1[],6,0)</f>
        <v>146.72</v>
      </c>
      <c r="L208">
        <f>Table2[[#This Row],[BUYING PRIZE]]*Table2[[#This Row],[QUANTITY]]</f>
        <v>1680</v>
      </c>
      <c r="M208">
        <f>Table2[[#This Row],[SELLING PRICE]]*Table2[[#This Row],[QUANTITY]]*(1-Table2[[#This Row],[DISCOUNT %]])</f>
        <v>2200.8000000000002</v>
      </c>
      <c r="N208">
        <f>DAY(Table2[[#This Row],[Column1]])</f>
        <v>2</v>
      </c>
      <c r="O208" t="str">
        <f>TEXT(Table2[[#This Row],[Column1]],"mmm")</f>
        <v>Oct</v>
      </c>
      <c r="P208">
        <f>YEAR(Table2[[#This Row],[Column1]])</f>
        <v>2021</v>
      </c>
    </row>
    <row r="209" spans="1:16" ht="14.5">
      <c r="A209" s="6">
        <v>44472</v>
      </c>
      <c r="B209" s="7" t="s">
        <v>45</v>
      </c>
      <c r="C209" s="8">
        <v>9</v>
      </c>
      <c r="D209" s="8" t="s">
        <v>112</v>
      </c>
      <c r="E209" s="8" t="s">
        <v>110</v>
      </c>
      <c r="F209" s="9">
        <v>0</v>
      </c>
      <c r="G209" t="str">
        <f>VLOOKUP(Table2[[#This Row],[PRODUCT ID]],Table1[],2,0)</f>
        <v>Product19</v>
      </c>
      <c r="H209" t="str">
        <f>VLOOKUP(Table2[[#This Row],[PRODUCT ID]],Table1[],3,0)</f>
        <v>Catagory02</v>
      </c>
      <c r="I209" t="str">
        <f>VLOOKUP(Table2[[#This Row],[PRODUCT ID]],Table1[],4,0)</f>
        <v>Kg</v>
      </c>
      <c r="J209">
        <f>VLOOKUP(Table2[[#This Row],[PRODUCT ID]],Table1[],5,0)</f>
        <v>150</v>
      </c>
      <c r="K209">
        <f>VLOOKUP(Table2[[#This Row],[PRODUCT ID]],Table1[],6,0)</f>
        <v>210</v>
      </c>
      <c r="L209">
        <f>Table2[[#This Row],[BUYING PRIZE]]*Table2[[#This Row],[QUANTITY]]</f>
        <v>1350</v>
      </c>
      <c r="M209">
        <f>Table2[[#This Row],[SELLING PRICE]]*Table2[[#This Row],[QUANTITY]]*(1-Table2[[#This Row],[DISCOUNT %]])</f>
        <v>1890</v>
      </c>
      <c r="N209">
        <f>DAY(Table2[[#This Row],[Column1]])</f>
        <v>3</v>
      </c>
      <c r="O209" t="str">
        <f>TEXT(Table2[[#This Row],[Column1]],"mmm")</f>
        <v>Oct</v>
      </c>
      <c r="P209">
        <f>YEAR(Table2[[#This Row],[Column1]])</f>
        <v>2021</v>
      </c>
    </row>
    <row r="210" spans="1:16" ht="14.5">
      <c r="A210" s="6">
        <v>44475</v>
      </c>
      <c r="B210" s="7" t="s">
        <v>79</v>
      </c>
      <c r="C210" s="8">
        <v>1</v>
      </c>
      <c r="D210" s="8" t="s">
        <v>112</v>
      </c>
      <c r="E210" s="8" t="s">
        <v>110</v>
      </c>
      <c r="F210" s="9">
        <v>0</v>
      </c>
      <c r="G210" t="str">
        <f>VLOOKUP(Table2[[#This Row],[PRODUCT ID]],Table1[],2,0)</f>
        <v>Product35</v>
      </c>
      <c r="H210" t="str">
        <f>VLOOKUP(Table2[[#This Row],[PRODUCT ID]],Table1[],3,0)</f>
        <v>Catagory04</v>
      </c>
      <c r="I210" t="str">
        <f>VLOOKUP(Table2[[#This Row],[PRODUCT ID]],Table1[],4,0)</f>
        <v>Kg</v>
      </c>
      <c r="J210">
        <f>VLOOKUP(Table2[[#This Row],[PRODUCT ID]],Table1[],5,0)</f>
        <v>5</v>
      </c>
      <c r="K210">
        <f>VLOOKUP(Table2[[#This Row],[PRODUCT ID]],Table1[],6,0)</f>
        <v>6.7</v>
      </c>
      <c r="L210">
        <f>Table2[[#This Row],[BUYING PRIZE]]*Table2[[#This Row],[QUANTITY]]</f>
        <v>5</v>
      </c>
      <c r="M210">
        <f>Table2[[#This Row],[SELLING PRICE]]*Table2[[#This Row],[QUANTITY]]*(1-Table2[[#This Row],[DISCOUNT %]])</f>
        <v>6.7</v>
      </c>
      <c r="N210">
        <f>DAY(Table2[[#This Row],[Column1]])</f>
        <v>6</v>
      </c>
      <c r="O210" t="str">
        <f>TEXT(Table2[[#This Row],[Column1]],"mmm")</f>
        <v>Oct</v>
      </c>
      <c r="P210">
        <f>YEAR(Table2[[#This Row],[Column1]])</f>
        <v>2021</v>
      </c>
    </row>
    <row r="211" spans="1:16" ht="14.5">
      <c r="A211" s="6">
        <v>44475</v>
      </c>
      <c r="B211" s="7" t="s">
        <v>81</v>
      </c>
      <c r="C211" s="8">
        <v>12</v>
      </c>
      <c r="D211" s="8" t="s">
        <v>110</v>
      </c>
      <c r="E211" s="8" t="s">
        <v>110</v>
      </c>
      <c r="F211" s="9">
        <v>0</v>
      </c>
      <c r="G211" t="str">
        <f>VLOOKUP(Table2[[#This Row],[PRODUCT ID]],Table1[],2,0)</f>
        <v>Product36</v>
      </c>
      <c r="H211" t="str">
        <f>VLOOKUP(Table2[[#This Row],[PRODUCT ID]],Table1[],3,0)</f>
        <v>Catagory04</v>
      </c>
      <c r="I211" t="str">
        <f>VLOOKUP(Table2[[#This Row],[PRODUCT ID]],Table1[],4,0)</f>
        <v>Kg</v>
      </c>
      <c r="J211">
        <f>VLOOKUP(Table2[[#This Row],[PRODUCT ID]],Table1[],5,0)</f>
        <v>90</v>
      </c>
      <c r="K211">
        <f>VLOOKUP(Table2[[#This Row],[PRODUCT ID]],Table1[],6,0)</f>
        <v>96.3</v>
      </c>
      <c r="L211">
        <f>Table2[[#This Row],[BUYING PRIZE]]*Table2[[#This Row],[QUANTITY]]</f>
        <v>1080</v>
      </c>
      <c r="M211">
        <f>Table2[[#This Row],[SELLING PRICE]]*Table2[[#This Row],[QUANTITY]]*(1-Table2[[#This Row],[DISCOUNT %]])</f>
        <v>1155.5999999999999</v>
      </c>
      <c r="N211">
        <f>DAY(Table2[[#This Row],[Column1]])</f>
        <v>6</v>
      </c>
      <c r="O211" t="str">
        <f>TEXT(Table2[[#This Row],[Column1]],"mmm")</f>
        <v>Oct</v>
      </c>
      <c r="P211">
        <f>YEAR(Table2[[#This Row],[Column1]])</f>
        <v>2021</v>
      </c>
    </row>
    <row r="212" spans="1:16" ht="14.5">
      <c r="A212" s="6">
        <v>44476</v>
      </c>
      <c r="B212" s="7" t="s">
        <v>61</v>
      </c>
      <c r="C212" s="8">
        <v>6</v>
      </c>
      <c r="D212" s="8" t="s">
        <v>112</v>
      </c>
      <c r="E212" s="8" t="s">
        <v>111</v>
      </c>
      <c r="F212" s="9">
        <v>0</v>
      </c>
      <c r="G212" t="str">
        <f>VLOOKUP(Table2[[#This Row],[PRODUCT ID]],Table1[],2,0)</f>
        <v>Product26</v>
      </c>
      <c r="H212" t="str">
        <f>VLOOKUP(Table2[[#This Row],[PRODUCT ID]],Table1[],3,0)</f>
        <v>Catagory04</v>
      </c>
      <c r="I212" t="str">
        <f>VLOOKUP(Table2[[#This Row],[PRODUCT ID]],Table1[],4,0)</f>
        <v>Kg</v>
      </c>
      <c r="J212">
        <f>VLOOKUP(Table2[[#This Row],[PRODUCT ID]],Table1[],5,0)</f>
        <v>18</v>
      </c>
      <c r="K212">
        <f>VLOOKUP(Table2[[#This Row],[PRODUCT ID]],Table1[],6,0)</f>
        <v>24.66</v>
      </c>
      <c r="L212">
        <f>Table2[[#This Row],[BUYING PRIZE]]*Table2[[#This Row],[QUANTITY]]</f>
        <v>108</v>
      </c>
      <c r="M212">
        <f>Table2[[#This Row],[SELLING PRICE]]*Table2[[#This Row],[QUANTITY]]*(1-Table2[[#This Row],[DISCOUNT %]])</f>
        <v>147.96</v>
      </c>
      <c r="N212">
        <f>DAY(Table2[[#This Row],[Column1]])</f>
        <v>7</v>
      </c>
      <c r="O212" t="str">
        <f>TEXT(Table2[[#This Row],[Column1]],"mmm")</f>
        <v>Oct</v>
      </c>
      <c r="P212">
        <f>YEAR(Table2[[#This Row],[Column1]])</f>
        <v>2021</v>
      </c>
    </row>
    <row r="213" spans="1:16" ht="14.5">
      <c r="A213" s="6">
        <v>44478</v>
      </c>
      <c r="B213" s="7" t="s">
        <v>85</v>
      </c>
      <c r="C213" s="8">
        <v>5</v>
      </c>
      <c r="D213" s="8" t="s">
        <v>112</v>
      </c>
      <c r="E213" s="8" t="s">
        <v>111</v>
      </c>
      <c r="F213" s="9">
        <v>0</v>
      </c>
      <c r="G213" t="str">
        <f>VLOOKUP(Table2[[#This Row],[PRODUCT ID]],Table1[],2,0)</f>
        <v>Product38</v>
      </c>
      <c r="H213" t="str">
        <f>VLOOKUP(Table2[[#This Row],[PRODUCT ID]],Table1[],3,0)</f>
        <v>Catagory04</v>
      </c>
      <c r="I213" t="str">
        <f>VLOOKUP(Table2[[#This Row],[PRODUCT ID]],Table1[],4,0)</f>
        <v>Kg</v>
      </c>
      <c r="J213">
        <f>VLOOKUP(Table2[[#This Row],[PRODUCT ID]],Table1[],5,0)</f>
        <v>72</v>
      </c>
      <c r="K213">
        <f>VLOOKUP(Table2[[#This Row],[PRODUCT ID]],Table1[],6,0)</f>
        <v>79.92</v>
      </c>
      <c r="L213">
        <f>Table2[[#This Row],[BUYING PRIZE]]*Table2[[#This Row],[QUANTITY]]</f>
        <v>360</v>
      </c>
      <c r="M213">
        <f>Table2[[#This Row],[SELLING PRICE]]*Table2[[#This Row],[QUANTITY]]*(1-Table2[[#This Row],[DISCOUNT %]])</f>
        <v>399.6</v>
      </c>
      <c r="N213">
        <f>DAY(Table2[[#This Row],[Column1]])</f>
        <v>9</v>
      </c>
      <c r="O213" t="str">
        <f>TEXT(Table2[[#This Row],[Column1]],"mmm")</f>
        <v>Oct</v>
      </c>
      <c r="P213">
        <f>YEAR(Table2[[#This Row],[Column1]])</f>
        <v>2021</v>
      </c>
    </row>
    <row r="214" spans="1:16" ht="14.5">
      <c r="A214" s="6">
        <v>44478</v>
      </c>
      <c r="B214" s="7" t="s">
        <v>73</v>
      </c>
      <c r="C214" s="8">
        <v>11</v>
      </c>
      <c r="D214" s="8" t="s">
        <v>110</v>
      </c>
      <c r="E214" s="8" t="s">
        <v>111</v>
      </c>
      <c r="F214" s="9">
        <v>0</v>
      </c>
      <c r="G214" t="str">
        <f>VLOOKUP(Table2[[#This Row],[PRODUCT ID]],Table1[],2,0)</f>
        <v>Product32</v>
      </c>
      <c r="H214" t="str">
        <f>VLOOKUP(Table2[[#This Row],[PRODUCT ID]],Table1[],3,0)</f>
        <v>Catagory04</v>
      </c>
      <c r="I214" t="str">
        <f>VLOOKUP(Table2[[#This Row],[PRODUCT ID]],Table1[],4,0)</f>
        <v>Kg</v>
      </c>
      <c r="J214">
        <f>VLOOKUP(Table2[[#This Row],[PRODUCT ID]],Table1[],5,0)</f>
        <v>89</v>
      </c>
      <c r="K214">
        <f>VLOOKUP(Table2[[#This Row],[PRODUCT ID]],Table1[],6,0)</f>
        <v>117.48</v>
      </c>
      <c r="L214">
        <f>Table2[[#This Row],[BUYING PRIZE]]*Table2[[#This Row],[QUANTITY]]</f>
        <v>979</v>
      </c>
      <c r="M214">
        <f>Table2[[#This Row],[SELLING PRICE]]*Table2[[#This Row],[QUANTITY]]*(1-Table2[[#This Row],[DISCOUNT %]])</f>
        <v>1292.28</v>
      </c>
      <c r="N214">
        <f>DAY(Table2[[#This Row],[Column1]])</f>
        <v>9</v>
      </c>
      <c r="O214" t="str">
        <f>TEXT(Table2[[#This Row],[Column1]],"mmm")</f>
        <v>Oct</v>
      </c>
      <c r="P214">
        <f>YEAR(Table2[[#This Row],[Column1]])</f>
        <v>2021</v>
      </c>
    </row>
    <row r="215" spans="1:16" ht="14.5">
      <c r="A215" s="6">
        <v>44479</v>
      </c>
      <c r="B215" s="7" t="s">
        <v>79</v>
      </c>
      <c r="C215" s="8">
        <v>14</v>
      </c>
      <c r="D215" s="8" t="s">
        <v>112</v>
      </c>
      <c r="E215" s="8" t="s">
        <v>111</v>
      </c>
      <c r="F215" s="9">
        <v>0</v>
      </c>
      <c r="G215" t="str">
        <f>VLOOKUP(Table2[[#This Row],[PRODUCT ID]],Table1[],2,0)</f>
        <v>Product35</v>
      </c>
      <c r="H215" t="str">
        <f>VLOOKUP(Table2[[#This Row],[PRODUCT ID]],Table1[],3,0)</f>
        <v>Catagory04</v>
      </c>
      <c r="I215" t="str">
        <f>VLOOKUP(Table2[[#This Row],[PRODUCT ID]],Table1[],4,0)</f>
        <v>Kg</v>
      </c>
      <c r="J215">
        <f>VLOOKUP(Table2[[#This Row],[PRODUCT ID]],Table1[],5,0)</f>
        <v>5</v>
      </c>
      <c r="K215">
        <f>VLOOKUP(Table2[[#This Row],[PRODUCT ID]],Table1[],6,0)</f>
        <v>6.7</v>
      </c>
      <c r="L215">
        <f>Table2[[#This Row],[BUYING PRIZE]]*Table2[[#This Row],[QUANTITY]]</f>
        <v>70</v>
      </c>
      <c r="M215">
        <f>Table2[[#This Row],[SELLING PRICE]]*Table2[[#This Row],[QUANTITY]]*(1-Table2[[#This Row],[DISCOUNT %]])</f>
        <v>93.8</v>
      </c>
      <c r="N215">
        <f>DAY(Table2[[#This Row],[Column1]])</f>
        <v>10</v>
      </c>
      <c r="O215" t="str">
        <f>TEXT(Table2[[#This Row],[Column1]],"mmm")</f>
        <v>Oct</v>
      </c>
      <c r="P215">
        <f>YEAR(Table2[[#This Row],[Column1]])</f>
        <v>2021</v>
      </c>
    </row>
    <row r="216" spans="1:16" ht="14.5">
      <c r="A216" s="6">
        <v>44480</v>
      </c>
      <c r="B216" s="7" t="s">
        <v>29</v>
      </c>
      <c r="C216" s="8">
        <v>15</v>
      </c>
      <c r="D216" s="8" t="s">
        <v>112</v>
      </c>
      <c r="E216" s="8" t="s">
        <v>111</v>
      </c>
      <c r="F216" s="9">
        <v>0</v>
      </c>
      <c r="G216" t="str">
        <f>VLOOKUP(Table2[[#This Row],[PRODUCT ID]],Table1[],2,0)</f>
        <v>Product11</v>
      </c>
      <c r="H216" t="str">
        <f>VLOOKUP(Table2[[#This Row],[PRODUCT ID]],Table1[],3,0)</f>
        <v>Catagory02</v>
      </c>
      <c r="I216" t="str">
        <f>VLOOKUP(Table2[[#This Row],[PRODUCT ID]],Table1[],4,0)</f>
        <v>Kg</v>
      </c>
      <c r="J216">
        <f>VLOOKUP(Table2[[#This Row],[PRODUCT ID]],Table1[],5,0)</f>
        <v>44</v>
      </c>
      <c r="K216">
        <f>VLOOKUP(Table2[[#This Row],[PRODUCT ID]],Table1[],6,0)</f>
        <v>48.4</v>
      </c>
      <c r="L216">
        <f>Table2[[#This Row],[BUYING PRIZE]]*Table2[[#This Row],[QUANTITY]]</f>
        <v>660</v>
      </c>
      <c r="M216">
        <f>Table2[[#This Row],[SELLING PRICE]]*Table2[[#This Row],[QUANTITY]]*(1-Table2[[#This Row],[DISCOUNT %]])</f>
        <v>726</v>
      </c>
      <c r="N216">
        <f>DAY(Table2[[#This Row],[Column1]])</f>
        <v>11</v>
      </c>
      <c r="O216" t="str">
        <f>TEXT(Table2[[#This Row],[Column1]],"mmm")</f>
        <v>Oct</v>
      </c>
      <c r="P216">
        <f>YEAR(Table2[[#This Row],[Column1]])</f>
        <v>2021</v>
      </c>
    </row>
    <row r="217" spans="1:16" ht="14.5">
      <c r="A217" s="6">
        <v>44481</v>
      </c>
      <c r="B217" s="7" t="s">
        <v>63</v>
      </c>
      <c r="C217" s="8">
        <v>8</v>
      </c>
      <c r="D217" s="8" t="s">
        <v>110</v>
      </c>
      <c r="E217" s="8" t="s">
        <v>110</v>
      </c>
      <c r="F217" s="9">
        <v>0</v>
      </c>
      <c r="G217" t="str">
        <f>VLOOKUP(Table2[[#This Row],[PRODUCT ID]],Table1[],2,0)</f>
        <v>Product27</v>
      </c>
      <c r="H217" t="str">
        <f>VLOOKUP(Table2[[#This Row],[PRODUCT ID]],Table1[],3,0)</f>
        <v>Catagory04</v>
      </c>
      <c r="I217" t="str">
        <f>VLOOKUP(Table2[[#This Row],[PRODUCT ID]],Table1[],4,0)</f>
        <v>Kg</v>
      </c>
      <c r="J217">
        <f>VLOOKUP(Table2[[#This Row],[PRODUCT ID]],Table1[],5,0)</f>
        <v>48</v>
      </c>
      <c r="K217">
        <f>VLOOKUP(Table2[[#This Row],[PRODUCT ID]],Table1[],6,0)</f>
        <v>57.12</v>
      </c>
      <c r="L217">
        <f>Table2[[#This Row],[BUYING PRIZE]]*Table2[[#This Row],[QUANTITY]]</f>
        <v>384</v>
      </c>
      <c r="M217">
        <f>Table2[[#This Row],[SELLING PRICE]]*Table2[[#This Row],[QUANTITY]]*(1-Table2[[#This Row],[DISCOUNT %]])</f>
        <v>456.96</v>
      </c>
      <c r="N217">
        <f>DAY(Table2[[#This Row],[Column1]])</f>
        <v>12</v>
      </c>
      <c r="O217" t="str">
        <f>TEXT(Table2[[#This Row],[Column1]],"mmm")</f>
        <v>Oct</v>
      </c>
      <c r="P217">
        <f>YEAR(Table2[[#This Row],[Column1]])</f>
        <v>2021</v>
      </c>
    </row>
    <row r="218" spans="1:16" ht="14.5">
      <c r="A218" s="6">
        <v>44486</v>
      </c>
      <c r="B218" s="7" t="s">
        <v>6</v>
      </c>
      <c r="C218" s="8">
        <v>13</v>
      </c>
      <c r="D218" s="8" t="s">
        <v>112</v>
      </c>
      <c r="E218" s="8" t="s">
        <v>110</v>
      </c>
      <c r="F218" s="9">
        <v>0</v>
      </c>
      <c r="G218" t="str">
        <f>VLOOKUP(Table2[[#This Row],[PRODUCT ID]],Table1[],2,0)</f>
        <v>Product01</v>
      </c>
      <c r="H218" t="str">
        <f>VLOOKUP(Table2[[#This Row],[PRODUCT ID]],Table1[],3,0)</f>
        <v>Catagory01</v>
      </c>
      <c r="I218" t="str">
        <f>VLOOKUP(Table2[[#This Row],[PRODUCT ID]],Table1[],4,0)</f>
        <v>Kg</v>
      </c>
      <c r="J218">
        <f>VLOOKUP(Table2[[#This Row],[PRODUCT ID]],Table1[],5,0)</f>
        <v>98</v>
      </c>
      <c r="K218">
        <f>VLOOKUP(Table2[[#This Row],[PRODUCT ID]],Table1[],6,0)</f>
        <v>103.88</v>
      </c>
      <c r="L218">
        <f>Table2[[#This Row],[BUYING PRIZE]]*Table2[[#This Row],[QUANTITY]]</f>
        <v>1274</v>
      </c>
      <c r="M218">
        <f>Table2[[#This Row],[SELLING PRICE]]*Table2[[#This Row],[QUANTITY]]*(1-Table2[[#This Row],[DISCOUNT %]])</f>
        <v>1350.44</v>
      </c>
      <c r="N218">
        <f>DAY(Table2[[#This Row],[Column1]])</f>
        <v>17</v>
      </c>
      <c r="O218" t="str">
        <f>TEXT(Table2[[#This Row],[Column1]],"mmm")</f>
        <v>Oct</v>
      </c>
      <c r="P218">
        <f>YEAR(Table2[[#This Row],[Column1]])</f>
        <v>2021</v>
      </c>
    </row>
    <row r="219" spans="1:16" ht="14.5">
      <c r="A219" s="6">
        <v>44487</v>
      </c>
      <c r="B219" s="7" t="s">
        <v>58</v>
      </c>
      <c r="C219" s="8">
        <v>6</v>
      </c>
      <c r="D219" s="8" t="s">
        <v>110</v>
      </c>
      <c r="E219" s="8" t="s">
        <v>111</v>
      </c>
      <c r="F219" s="9">
        <v>0</v>
      </c>
      <c r="G219" t="str">
        <f>VLOOKUP(Table2[[#This Row],[PRODUCT ID]],Table1[],2,0)</f>
        <v>Product25</v>
      </c>
      <c r="H219" t="str">
        <f>VLOOKUP(Table2[[#This Row],[PRODUCT ID]],Table1[],3,0)</f>
        <v>Catagory04</v>
      </c>
      <c r="I219" t="str">
        <f>VLOOKUP(Table2[[#This Row],[PRODUCT ID]],Table1[],4,0)</f>
        <v>Kg</v>
      </c>
      <c r="J219">
        <f>VLOOKUP(Table2[[#This Row],[PRODUCT ID]],Table1[],5,0)</f>
        <v>7</v>
      </c>
      <c r="K219">
        <f>VLOOKUP(Table2[[#This Row],[PRODUCT ID]],Table1[],6,0)</f>
        <v>8.33</v>
      </c>
      <c r="L219">
        <f>Table2[[#This Row],[BUYING PRIZE]]*Table2[[#This Row],[QUANTITY]]</f>
        <v>42</v>
      </c>
      <c r="M219">
        <f>Table2[[#This Row],[SELLING PRICE]]*Table2[[#This Row],[QUANTITY]]*(1-Table2[[#This Row],[DISCOUNT %]])</f>
        <v>49.980000000000004</v>
      </c>
      <c r="N219">
        <f>DAY(Table2[[#This Row],[Column1]])</f>
        <v>18</v>
      </c>
      <c r="O219" t="str">
        <f>TEXT(Table2[[#This Row],[Column1]],"mmm")</f>
        <v>Oct</v>
      </c>
      <c r="P219">
        <f>YEAR(Table2[[#This Row],[Column1]])</f>
        <v>2021</v>
      </c>
    </row>
    <row r="220" spans="1:16" ht="14.5">
      <c r="A220" s="6">
        <v>44487</v>
      </c>
      <c r="B220" s="7" t="s">
        <v>50</v>
      </c>
      <c r="C220" s="8">
        <v>13</v>
      </c>
      <c r="D220" s="8" t="s">
        <v>110</v>
      </c>
      <c r="E220" s="8" t="s">
        <v>111</v>
      </c>
      <c r="F220" s="9">
        <v>0</v>
      </c>
      <c r="G220" t="str">
        <f>VLOOKUP(Table2[[#This Row],[PRODUCT ID]],Table1[],2,0)</f>
        <v>Product21</v>
      </c>
      <c r="H220" t="str">
        <f>VLOOKUP(Table2[[#This Row],[PRODUCT ID]],Table1[],3,0)</f>
        <v>Catagory03</v>
      </c>
      <c r="I220" t="str">
        <f>VLOOKUP(Table2[[#This Row],[PRODUCT ID]],Table1[],4,0)</f>
        <v>Kg</v>
      </c>
      <c r="J220">
        <f>VLOOKUP(Table2[[#This Row],[PRODUCT ID]],Table1[],5,0)</f>
        <v>126</v>
      </c>
      <c r="K220">
        <f>VLOOKUP(Table2[[#This Row],[PRODUCT ID]],Table1[],6,0)</f>
        <v>162.54</v>
      </c>
      <c r="L220">
        <f>Table2[[#This Row],[BUYING PRIZE]]*Table2[[#This Row],[QUANTITY]]</f>
        <v>1638</v>
      </c>
      <c r="M220">
        <f>Table2[[#This Row],[SELLING PRICE]]*Table2[[#This Row],[QUANTITY]]*(1-Table2[[#This Row],[DISCOUNT %]])</f>
        <v>2113.02</v>
      </c>
      <c r="N220">
        <f>DAY(Table2[[#This Row],[Column1]])</f>
        <v>18</v>
      </c>
      <c r="O220" t="str">
        <f>TEXT(Table2[[#This Row],[Column1]],"mmm")</f>
        <v>Oct</v>
      </c>
      <c r="P220">
        <f>YEAR(Table2[[#This Row],[Column1]])</f>
        <v>2021</v>
      </c>
    </row>
    <row r="221" spans="1:16" ht="14.5">
      <c r="A221" s="6">
        <v>44491</v>
      </c>
      <c r="B221" s="7" t="s">
        <v>29</v>
      </c>
      <c r="C221" s="8">
        <v>7</v>
      </c>
      <c r="D221" s="8" t="s">
        <v>112</v>
      </c>
      <c r="E221" s="8" t="s">
        <v>111</v>
      </c>
      <c r="F221" s="9">
        <v>0</v>
      </c>
      <c r="G221" t="str">
        <f>VLOOKUP(Table2[[#This Row],[PRODUCT ID]],Table1[],2,0)</f>
        <v>Product11</v>
      </c>
      <c r="H221" t="str">
        <f>VLOOKUP(Table2[[#This Row],[PRODUCT ID]],Table1[],3,0)</f>
        <v>Catagory02</v>
      </c>
      <c r="I221" t="str">
        <f>VLOOKUP(Table2[[#This Row],[PRODUCT ID]],Table1[],4,0)</f>
        <v>Kg</v>
      </c>
      <c r="J221">
        <f>VLOOKUP(Table2[[#This Row],[PRODUCT ID]],Table1[],5,0)</f>
        <v>44</v>
      </c>
      <c r="K221">
        <f>VLOOKUP(Table2[[#This Row],[PRODUCT ID]],Table1[],6,0)</f>
        <v>48.4</v>
      </c>
      <c r="L221">
        <f>Table2[[#This Row],[BUYING PRIZE]]*Table2[[#This Row],[QUANTITY]]</f>
        <v>308</v>
      </c>
      <c r="M221">
        <f>Table2[[#This Row],[SELLING PRICE]]*Table2[[#This Row],[QUANTITY]]*(1-Table2[[#This Row],[DISCOUNT %]])</f>
        <v>338.8</v>
      </c>
      <c r="N221">
        <f>DAY(Table2[[#This Row],[Column1]])</f>
        <v>22</v>
      </c>
      <c r="O221" t="str">
        <f>TEXT(Table2[[#This Row],[Column1]],"mmm")</f>
        <v>Oct</v>
      </c>
      <c r="P221">
        <f>YEAR(Table2[[#This Row],[Column1]])</f>
        <v>2021</v>
      </c>
    </row>
    <row r="222" spans="1:16" ht="14.5">
      <c r="A222" s="6">
        <v>44491</v>
      </c>
      <c r="B222" s="7" t="s">
        <v>56</v>
      </c>
      <c r="C222" s="8">
        <v>13</v>
      </c>
      <c r="D222" s="8" t="s">
        <v>110</v>
      </c>
      <c r="E222" s="8" t="s">
        <v>111</v>
      </c>
      <c r="F222" s="9">
        <v>0</v>
      </c>
      <c r="G222" t="str">
        <f>VLOOKUP(Table2[[#This Row],[PRODUCT ID]],Table1[],2,0)</f>
        <v>Product24</v>
      </c>
      <c r="H222" t="str">
        <f>VLOOKUP(Table2[[#This Row],[PRODUCT ID]],Table1[],3,0)</f>
        <v>Catagory03</v>
      </c>
      <c r="I222" t="str">
        <f>VLOOKUP(Table2[[#This Row],[PRODUCT ID]],Table1[],4,0)</f>
        <v>Kg</v>
      </c>
      <c r="J222">
        <f>VLOOKUP(Table2[[#This Row],[PRODUCT ID]],Table1[],5,0)</f>
        <v>144</v>
      </c>
      <c r="K222">
        <f>VLOOKUP(Table2[[#This Row],[PRODUCT ID]],Table1[],6,0)</f>
        <v>156.96</v>
      </c>
      <c r="L222">
        <f>Table2[[#This Row],[BUYING PRIZE]]*Table2[[#This Row],[QUANTITY]]</f>
        <v>1872</v>
      </c>
      <c r="M222">
        <f>Table2[[#This Row],[SELLING PRICE]]*Table2[[#This Row],[QUANTITY]]*(1-Table2[[#This Row],[DISCOUNT %]])</f>
        <v>2040.48</v>
      </c>
      <c r="N222">
        <f>DAY(Table2[[#This Row],[Column1]])</f>
        <v>22</v>
      </c>
      <c r="O222" t="str">
        <f>TEXT(Table2[[#This Row],[Column1]],"mmm")</f>
        <v>Oct</v>
      </c>
      <c r="P222">
        <f>YEAR(Table2[[#This Row],[Column1]])</f>
        <v>2021</v>
      </c>
    </row>
    <row r="223" spans="1:16" ht="14.5">
      <c r="A223" s="6">
        <v>44491</v>
      </c>
      <c r="B223" s="7" t="s">
        <v>24</v>
      </c>
      <c r="C223" s="8">
        <v>1</v>
      </c>
      <c r="D223" s="8" t="s">
        <v>112</v>
      </c>
      <c r="E223" s="8" t="s">
        <v>111</v>
      </c>
      <c r="F223" s="9">
        <v>0</v>
      </c>
      <c r="G223" t="str">
        <f>VLOOKUP(Table2[[#This Row],[PRODUCT ID]],Table1[],2,0)</f>
        <v>Product09</v>
      </c>
      <c r="H223" t="str">
        <f>VLOOKUP(Table2[[#This Row],[PRODUCT ID]],Table1[],3,0)</f>
        <v>Catagory01</v>
      </c>
      <c r="I223" t="str">
        <f>VLOOKUP(Table2[[#This Row],[PRODUCT ID]],Table1[],4,0)</f>
        <v>Kg</v>
      </c>
      <c r="J223">
        <f>VLOOKUP(Table2[[#This Row],[PRODUCT ID]],Table1[],5,0)</f>
        <v>6</v>
      </c>
      <c r="K223">
        <f>VLOOKUP(Table2[[#This Row],[PRODUCT ID]],Table1[],6,0)</f>
        <v>7.86</v>
      </c>
      <c r="L223">
        <f>Table2[[#This Row],[BUYING PRIZE]]*Table2[[#This Row],[QUANTITY]]</f>
        <v>6</v>
      </c>
      <c r="M223">
        <f>Table2[[#This Row],[SELLING PRICE]]*Table2[[#This Row],[QUANTITY]]*(1-Table2[[#This Row],[DISCOUNT %]])</f>
        <v>7.86</v>
      </c>
      <c r="N223">
        <f>DAY(Table2[[#This Row],[Column1]])</f>
        <v>22</v>
      </c>
      <c r="O223" t="str">
        <f>TEXT(Table2[[#This Row],[Column1]],"mmm")</f>
        <v>Oct</v>
      </c>
      <c r="P223">
        <f>YEAR(Table2[[#This Row],[Column1]])</f>
        <v>2021</v>
      </c>
    </row>
    <row r="224" spans="1:16" ht="14.5">
      <c r="A224" s="6">
        <v>44493</v>
      </c>
      <c r="B224" s="7" t="s">
        <v>29</v>
      </c>
      <c r="C224" s="8">
        <v>3</v>
      </c>
      <c r="D224" s="8" t="s">
        <v>109</v>
      </c>
      <c r="E224" s="8" t="s">
        <v>111</v>
      </c>
      <c r="F224" s="9">
        <v>0</v>
      </c>
      <c r="G224" t="str">
        <f>VLOOKUP(Table2[[#This Row],[PRODUCT ID]],Table1[],2,0)</f>
        <v>Product11</v>
      </c>
      <c r="H224" t="str">
        <f>VLOOKUP(Table2[[#This Row],[PRODUCT ID]],Table1[],3,0)</f>
        <v>Catagory02</v>
      </c>
      <c r="I224" t="str">
        <f>VLOOKUP(Table2[[#This Row],[PRODUCT ID]],Table1[],4,0)</f>
        <v>Kg</v>
      </c>
      <c r="J224">
        <f>VLOOKUP(Table2[[#This Row],[PRODUCT ID]],Table1[],5,0)</f>
        <v>44</v>
      </c>
      <c r="K224">
        <f>VLOOKUP(Table2[[#This Row],[PRODUCT ID]],Table1[],6,0)</f>
        <v>48.4</v>
      </c>
      <c r="L224">
        <f>Table2[[#This Row],[BUYING PRIZE]]*Table2[[#This Row],[QUANTITY]]</f>
        <v>132</v>
      </c>
      <c r="M224">
        <f>Table2[[#This Row],[SELLING PRICE]]*Table2[[#This Row],[QUANTITY]]*(1-Table2[[#This Row],[DISCOUNT %]])</f>
        <v>145.19999999999999</v>
      </c>
      <c r="N224">
        <f>DAY(Table2[[#This Row],[Column1]])</f>
        <v>24</v>
      </c>
      <c r="O224" t="str">
        <f>TEXT(Table2[[#This Row],[Column1]],"mmm")</f>
        <v>Oct</v>
      </c>
      <c r="P224">
        <f>YEAR(Table2[[#This Row],[Column1]])</f>
        <v>2021</v>
      </c>
    </row>
    <row r="225" spans="1:16" ht="14.5">
      <c r="A225" s="6">
        <v>44494</v>
      </c>
      <c r="B225" s="7" t="s">
        <v>97</v>
      </c>
      <c r="C225" s="8">
        <v>9</v>
      </c>
      <c r="D225" s="8" t="s">
        <v>110</v>
      </c>
      <c r="E225" s="8" t="s">
        <v>111</v>
      </c>
      <c r="F225" s="9">
        <v>0</v>
      </c>
      <c r="G225" t="str">
        <f>VLOOKUP(Table2[[#This Row],[PRODUCT ID]],Table1[],2,0)</f>
        <v>Product44</v>
      </c>
      <c r="H225" t="str">
        <f>VLOOKUP(Table2[[#This Row],[PRODUCT ID]],Table1[],3,0)</f>
        <v>Catagory04</v>
      </c>
      <c r="I225" t="str">
        <f>VLOOKUP(Table2[[#This Row],[PRODUCT ID]],Table1[],4,0)</f>
        <v>Kg</v>
      </c>
      <c r="J225">
        <f>VLOOKUP(Table2[[#This Row],[PRODUCT ID]],Table1[],5,0)</f>
        <v>76</v>
      </c>
      <c r="K225">
        <f>VLOOKUP(Table2[[#This Row],[PRODUCT ID]],Table1[],6,0)</f>
        <v>82.08</v>
      </c>
      <c r="L225">
        <f>Table2[[#This Row],[BUYING PRIZE]]*Table2[[#This Row],[QUANTITY]]</f>
        <v>684</v>
      </c>
      <c r="M225">
        <f>Table2[[#This Row],[SELLING PRICE]]*Table2[[#This Row],[QUANTITY]]*(1-Table2[[#This Row],[DISCOUNT %]])</f>
        <v>738.72</v>
      </c>
      <c r="N225">
        <f>DAY(Table2[[#This Row],[Column1]])</f>
        <v>25</v>
      </c>
      <c r="O225" t="str">
        <f>TEXT(Table2[[#This Row],[Column1]],"mmm")</f>
        <v>Oct</v>
      </c>
      <c r="P225">
        <f>YEAR(Table2[[#This Row],[Column1]])</f>
        <v>2021</v>
      </c>
    </row>
    <row r="226" spans="1:16" ht="14.5">
      <c r="A226" s="6">
        <v>44495</v>
      </c>
      <c r="B226" s="7" t="s">
        <v>14</v>
      </c>
      <c r="C226" s="8">
        <v>6</v>
      </c>
      <c r="D226" s="8" t="s">
        <v>109</v>
      </c>
      <c r="E226" s="8" t="s">
        <v>111</v>
      </c>
      <c r="F226" s="9">
        <v>0</v>
      </c>
      <c r="G226" t="str">
        <f>VLOOKUP(Table2[[#This Row],[PRODUCT ID]],Table1[],2,0)</f>
        <v>Product04</v>
      </c>
      <c r="H226" t="str">
        <f>VLOOKUP(Table2[[#This Row],[PRODUCT ID]],Table1[],3,0)</f>
        <v>Catagory01</v>
      </c>
      <c r="I226" t="str">
        <f>VLOOKUP(Table2[[#This Row],[PRODUCT ID]],Table1[],4,0)</f>
        <v>Kg</v>
      </c>
      <c r="J226">
        <f>VLOOKUP(Table2[[#This Row],[PRODUCT ID]],Table1[],5,0)</f>
        <v>44</v>
      </c>
      <c r="K226">
        <f>VLOOKUP(Table2[[#This Row],[PRODUCT ID]],Table1[],6,0)</f>
        <v>48.84</v>
      </c>
      <c r="L226">
        <f>Table2[[#This Row],[BUYING PRIZE]]*Table2[[#This Row],[QUANTITY]]</f>
        <v>264</v>
      </c>
      <c r="M226">
        <f>Table2[[#This Row],[SELLING PRICE]]*Table2[[#This Row],[QUANTITY]]*(1-Table2[[#This Row],[DISCOUNT %]])</f>
        <v>293.04000000000002</v>
      </c>
      <c r="N226">
        <f>DAY(Table2[[#This Row],[Column1]])</f>
        <v>26</v>
      </c>
      <c r="O226" t="str">
        <f>TEXT(Table2[[#This Row],[Column1]],"mmm")</f>
        <v>Oct</v>
      </c>
      <c r="P226">
        <f>YEAR(Table2[[#This Row],[Column1]])</f>
        <v>2021</v>
      </c>
    </row>
    <row r="227" spans="1:16" ht="14.5">
      <c r="A227" s="6">
        <v>44497</v>
      </c>
      <c r="B227" s="7" t="s">
        <v>22</v>
      </c>
      <c r="C227" s="8">
        <v>1</v>
      </c>
      <c r="D227" s="8" t="s">
        <v>112</v>
      </c>
      <c r="E227" s="8" t="s">
        <v>111</v>
      </c>
      <c r="F227" s="9">
        <v>0</v>
      </c>
      <c r="G227" t="str">
        <f>VLOOKUP(Table2[[#This Row],[PRODUCT ID]],Table1[],2,0)</f>
        <v>Product08</v>
      </c>
      <c r="H227" t="str">
        <f>VLOOKUP(Table2[[#This Row],[PRODUCT ID]],Table1[],3,0)</f>
        <v>Catagory01</v>
      </c>
      <c r="I227" t="str">
        <f>VLOOKUP(Table2[[#This Row],[PRODUCT ID]],Table1[],4,0)</f>
        <v>Kg</v>
      </c>
      <c r="J227">
        <f>VLOOKUP(Table2[[#This Row],[PRODUCT ID]],Table1[],5,0)</f>
        <v>83</v>
      </c>
      <c r="K227">
        <f>VLOOKUP(Table2[[#This Row],[PRODUCT ID]],Table1[],6,0)</f>
        <v>94.62</v>
      </c>
      <c r="L227">
        <f>Table2[[#This Row],[BUYING PRIZE]]*Table2[[#This Row],[QUANTITY]]</f>
        <v>83</v>
      </c>
      <c r="M227">
        <f>Table2[[#This Row],[SELLING PRICE]]*Table2[[#This Row],[QUANTITY]]*(1-Table2[[#This Row],[DISCOUNT %]])</f>
        <v>94.62</v>
      </c>
      <c r="N227">
        <f>DAY(Table2[[#This Row],[Column1]])</f>
        <v>28</v>
      </c>
      <c r="O227" t="str">
        <f>TEXT(Table2[[#This Row],[Column1]],"mmm")</f>
        <v>Oct</v>
      </c>
      <c r="P227">
        <f>YEAR(Table2[[#This Row],[Column1]])</f>
        <v>2021</v>
      </c>
    </row>
    <row r="228" spans="1:16" ht="14.5">
      <c r="A228" s="6">
        <v>44498</v>
      </c>
      <c r="B228" s="7" t="s">
        <v>85</v>
      </c>
      <c r="C228" s="8">
        <v>14</v>
      </c>
      <c r="D228" s="8" t="s">
        <v>110</v>
      </c>
      <c r="E228" s="8" t="s">
        <v>110</v>
      </c>
      <c r="F228" s="9">
        <v>0</v>
      </c>
      <c r="G228" t="str">
        <f>VLOOKUP(Table2[[#This Row],[PRODUCT ID]],Table1[],2,0)</f>
        <v>Product38</v>
      </c>
      <c r="H228" t="str">
        <f>VLOOKUP(Table2[[#This Row],[PRODUCT ID]],Table1[],3,0)</f>
        <v>Catagory04</v>
      </c>
      <c r="I228" t="str">
        <f>VLOOKUP(Table2[[#This Row],[PRODUCT ID]],Table1[],4,0)</f>
        <v>Kg</v>
      </c>
      <c r="J228">
        <f>VLOOKUP(Table2[[#This Row],[PRODUCT ID]],Table1[],5,0)</f>
        <v>72</v>
      </c>
      <c r="K228">
        <f>VLOOKUP(Table2[[#This Row],[PRODUCT ID]],Table1[],6,0)</f>
        <v>79.92</v>
      </c>
      <c r="L228">
        <f>Table2[[#This Row],[BUYING PRIZE]]*Table2[[#This Row],[QUANTITY]]</f>
        <v>1008</v>
      </c>
      <c r="M228">
        <f>Table2[[#This Row],[SELLING PRICE]]*Table2[[#This Row],[QUANTITY]]*(1-Table2[[#This Row],[DISCOUNT %]])</f>
        <v>1118.8800000000001</v>
      </c>
      <c r="N228">
        <f>DAY(Table2[[#This Row],[Column1]])</f>
        <v>29</v>
      </c>
      <c r="O228" t="str">
        <f>TEXT(Table2[[#This Row],[Column1]],"mmm")</f>
        <v>Oct</v>
      </c>
      <c r="P228">
        <f>YEAR(Table2[[#This Row],[Column1]])</f>
        <v>2021</v>
      </c>
    </row>
    <row r="229" spans="1:16" ht="14.5">
      <c r="A229" s="6">
        <v>44500</v>
      </c>
      <c r="B229" s="7" t="s">
        <v>50</v>
      </c>
      <c r="C229" s="8">
        <v>6</v>
      </c>
      <c r="D229" s="8" t="s">
        <v>110</v>
      </c>
      <c r="E229" s="8" t="s">
        <v>111</v>
      </c>
      <c r="F229" s="9">
        <v>0</v>
      </c>
      <c r="G229" t="str">
        <f>VLOOKUP(Table2[[#This Row],[PRODUCT ID]],Table1[],2,0)</f>
        <v>Product21</v>
      </c>
      <c r="H229" t="str">
        <f>VLOOKUP(Table2[[#This Row],[PRODUCT ID]],Table1[],3,0)</f>
        <v>Catagory03</v>
      </c>
      <c r="I229" t="str">
        <f>VLOOKUP(Table2[[#This Row],[PRODUCT ID]],Table1[],4,0)</f>
        <v>Kg</v>
      </c>
      <c r="J229">
        <f>VLOOKUP(Table2[[#This Row],[PRODUCT ID]],Table1[],5,0)</f>
        <v>126</v>
      </c>
      <c r="K229">
        <f>VLOOKUP(Table2[[#This Row],[PRODUCT ID]],Table1[],6,0)</f>
        <v>162.54</v>
      </c>
      <c r="L229">
        <f>Table2[[#This Row],[BUYING PRIZE]]*Table2[[#This Row],[QUANTITY]]</f>
        <v>756</v>
      </c>
      <c r="M229">
        <f>Table2[[#This Row],[SELLING PRICE]]*Table2[[#This Row],[QUANTITY]]*(1-Table2[[#This Row],[DISCOUNT %]])</f>
        <v>975.24</v>
      </c>
      <c r="N229">
        <f>DAY(Table2[[#This Row],[Column1]])</f>
        <v>31</v>
      </c>
      <c r="O229" t="str">
        <f>TEXT(Table2[[#This Row],[Column1]],"mmm")</f>
        <v>Oct</v>
      </c>
      <c r="P229">
        <f>YEAR(Table2[[#This Row],[Column1]])</f>
        <v>2021</v>
      </c>
    </row>
    <row r="230" spans="1:16" ht="14.5">
      <c r="A230" s="6">
        <v>44503</v>
      </c>
      <c r="B230" s="7" t="s">
        <v>33</v>
      </c>
      <c r="C230" s="8">
        <v>12</v>
      </c>
      <c r="D230" s="8" t="s">
        <v>112</v>
      </c>
      <c r="E230" s="8" t="s">
        <v>111</v>
      </c>
      <c r="F230" s="9">
        <v>0</v>
      </c>
      <c r="G230" t="str">
        <f>VLOOKUP(Table2[[#This Row],[PRODUCT ID]],Table1[],2,0)</f>
        <v>Product13</v>
      </c>
      <c r="H230" t="str">
        <f>VLOOKUP(Table2[[#This Row],[PRODUCT ID]],Table1[],3,0)</f>
        <v>Catagory02</v>
      </c>
      <c r="I230" t="str">
        <f>VLOOKUP(Table2[[#This Row],[PRODUCT ID]],Table1[],4,0)</f>
        <v>Kg</v>
      </c>
      <c r="J230">
        <f>VLOOKUP(Table2[[#This Row],[PRODUCT ID]],Table1[],5,0)</f>
        <v>112</v>
      </c>
      <c r="K230">
        <f>VLOOKUP(Table2[[#This Row],[PRODUCT ID]],Table1[],6,0)</f>
        <v>122.08</v>
      </c>
      <c r="L230">
        <f>Table2[[#This Row],[BUYING PRIZE]]*Table2[[#This Row],[QUANTITY]]</f>
        <v>1344</v>
      </c>
      <c r="M230">
        <f>Table2[[#This Row],[SELLING PRICE]]*Table2[[#This Row],[QUANTITY]]*(1-Table2[[#This Row],[DISCOUNT %]])</f>
        <v>1464.96</v>
      </c>
      <c r="N230">
        <f>DAY(Table2[[#This Row],[Column1]])</f>
        <v>3</v>
      </c>
      <c r="O230" t="str">
        <f>TEXT(Table2[[#This Row],[Column1]],"mmm")</f>
        <v>Nov</v>
      </c>
      <c r="P230">
        <f>YEAR(Table2[[#This Row],[Column1]])</f>
        <v>2021</v>
      </c>
    </row>
    <row r="231" spans="1:16" ht="14.5">
      <c r="A231" s="6">
        <v>44506</v>
      </c>
      <c r="B231" s="7" t="s">
        <v>81</v>
      </c>
      <c r="C231" s="8">
        <v>10</v>
      </c>
      <c r="D231" s="8" t="s">
        <v>112</v>
      </c>
      <c r="E231" s="8" t="s">
        <v>110</v>
      </c>
      <c r="F231" s="9">
        <v>0</v>
      </c>
      <c r="G231" t="str">
        <f>VLOOKUP(Table2[[#This Row],[PRODUCT ID]],Table1[],2,0)</f>
        <v>Product36</v>
      </c>
      <c r="H231" t="str">
        <f>VLOOKUP(Table2[[#This Row],[PRODUCT ID]],Table1[],3,0)</f>
        <v>Catagory04</v>
      </c>
      <c r="I231" t="str">
        <f>VLOOKUP(Table2[[#This Row],[PRODUCT ID]],Table1[],4,0)</f>
        <v>Kg</v>
      </c>
      <c r="J231">
        <f>VLOOKUP(Table2[[#This Row],[PRODUCT ID]],Table1[],5,0)</f>
        <v>90</v>
      </c>
      <c r="K231">
        <f>VLOOKUP(Table2[[#This Row],[PRODUCT ID]],Table1[],6,0)</f>
        <v>96.3</v>
      </c>
      <c r="L231">
        <f>Table2[[#This Row],[BUYING PRIZE]]*Table2[[#This Row],[QUANTITY]]</f>
        <v>900</v>
      </c>
      <c r="M231">
        <f>Table2[[#This Row],[SELLING PRICE]]*Table2[[#This Row],[QUANTITY]]*(1-Table2[[#This Row],[DISCOUNT %]])</f>
        <v>963</v>
      </c>
      <c r="N231">
        <f>DAY(Table2[[#This Row],[Column1]])</f>
        <v>6</v>
      </c>
      <c r="O231" t="str">
        <f>TEXT(Table2[[#This Row],[Column1]],"mmm")</f>
        <v>Nov</v>
      </c>
      <c r="P231">
        <f>YEAR(Table2[[#This Row],[Column1]])</f>
        <v>2021</v>
      </c>
    </row>
    <row r="232" spans="1:16" ht="14.5">
      <c r="A232" s="6">
        <v>44508</v>
      </c>
      <c r="B232" s="7" t="s">
        <v>20</v>
      </c>
      <c r="C232" s="8">
        <v>15</v>
      </c>
      <c r="D232" s="8" t="s">
        <v>112</v>
      </c>
      <c r="E232" s="8" t="s">
        <v>110</v>
      </c>
      <c r="F232" s="9">
        <v>0</v>
      </c>
      <c r="G232" t="str">
        <f>VLOOKUP(Table2[[#This Row],[PRODUCT ID]],Table1[],2,0)</f>
        <v>Product07</v>
      </c>
      <c r="H232" t="str">
        <f>VLOOKUP(Table2[[#This Row],[PRODUCT ID]],Table1[],3,0)</f>
        <v>Catagory01</v>
      </c>
      <c r="I232" t="str">
        <f>VLOOKUP(Table2[[#This Row],[PRODUCT ID]],Table1[],4,0)</f>
        <v>Kg</v>
      </c>
      <c r="J232">
        <f>VLOOKUP(Table2[[#This Row],[PRODUCT ID]],Table1[],5,0)</f>
        <v>43</v>
      </c>
      <c r="K232">
        <f>VLOOKUP(Table2[[#This Row],[PRODUCT ID]],Table1[],6,0)</f>
        <v>47.73</v>
      </c>
      <c r="L232">
        <f>Table2[[#This Row],[BUYING PRIZE]]*Table2[[#This Row],[QUANTITY]]</f>
        <v>645</v>
      </c>
      <c r="M232">
        <f>Table2[[#This Row],[SELLING PRICE]]*Table2[[#This Row],[QUANTITY]]*(1-Table2[[#This Row],[DISCOUNT %]])</f>
        <v>715.94999999999993</v>
      </c>
      <c r="N232">
        <f>DAY(Table2[[#This Row],[Column1]])</f>
        <v>8</v>
      </c>
      <c r="O232" t="str">
        <f>TEXT(Table2[[#This Row],[Column1]],"mmm")</f>
        <v>Nov</v>
      </c>
      <c r="P232">
        <f>YEAR(Table2[[#This Row],[Column1]])</f>
        <v>2021</v>
      </c>
    </row>
    <row r="233" spans="1:16" ht="14.5">
      <c r="A233" s="6">
        <v>44510</v>
      </c>
      <c r="B233" s="7" t="s">
        <v>93</v>
      </c>
      <c r="C233" s="8">
        <v>6</v>
      </c>
      <c r="D233" s="8" t="s">
        <v>110</v>
      </c>
      <c r="E233" s="8" t="s">
        <v>111</v>
      </c>
      <c r="F233" s="9">
        <v>0</v>
      </c>
      <c r="G233" t="str">
        <f>VLOOKUP(Table2[[#This Row],[PRODUCT ID]],Table1[],2,0)</f>
        <v>Product42</v>
      </c>
      <c r="H233" t="str">
        <f>VLOOKUP(Table2[[#This Row],[PRODUCT ID]],Table1[],3,0)</f>
        <v>Catagory04</v>
      </c>
      <c r="I233" t="str">
        <f>VLOOKUP(Table2[[#This Row],[PRODUCT ID]],Table1[],4,0)</f>
        <v>Kg</v>
      </c>
      <c r="J233">
        <f>VLOOKUP(Table2[[#This Row],[PRODUCT ID]],Table1[],5,0)</f>
        <v>120</v>
      </c>
      <c r="K233">
        <f>VLOOKUP(Table2[[#This Row],[PRODUCT ID]],Table1[],6,0)</f>
        <v>162</v>
      </c>
      <c r="L233">
        <f>Table2[[#This Row],[BUYING PRIZE]]*Table2[[#This Row],[QUANTITY]]</f>
        <v>720</v>
      </c>
      <c r="M233">
        <f>Table2[[#This Row],[SELLING PRICE]]*Table2[[#This Row],[QUANTITY]]*(1-Table2[[#This Row],[DISCOUNT %]])</f>
        <v>972</v>
      </c>
      <c r="N233">
        <f>DAY(Table2[[#This Row],[Column1]])</f>
        <v>10</v>
      </c>
      <c r="O233" t="str">
        <f>TEXT(Table2[[#This Row],[Column1]],"mmm")</f>
        <v>Nov</v>
      </c>
      <c r="P233">
        <f>YEAR(Table2[[#This Row],[Column1]])</f>
        <v>2021</v>
      </c>
    </row>
    <row r="234" spans="1:16" ht="14.5">
      <c r="A234" s="6">
        <v>44511</v>
      </c>
      <c r="B234" s="7" t="s">
        <v>89</v>
      </c>
      <c r="C234" s="8">
        <v>12</v>
      </c>
      <c r="D234" s="8" t="s">
        <v>109</v>
      </c>
      <c r="E234" s="8" t="s">
        <v>110</v>
      </c>
      <c r="F234" s="9">
        <v>0</v>
      </c>
      <c r="G234" t="str">
        <f>VLOOKUP(Table2[[#This Row],[PRODUCT ID]],Table1[],2,0)</f>
        <v>Product40</v>
      </c>
      <c r="H234" t="str">
        <f>VLOOKUP(Table2[[#This Row],[PRODUCT ID]],Table1[],3,0)</f>
        <v>Catagory04</v>
      </c>
      <c r="I234" t="str">
        <f>VLOOKUP(Table2[[#This Row],[PRODUCT ID]],Table1[],4,0)</f>
        <v>Kg</v>
      </c>
      <c r="J234">
        <f>VLOOKUP(Table2[[#This Row],[PRODUCT ID]],Table1[],5,0)</f>
        <v>90</v>
      </c>
      <c r="K234">
        <f>VLOOKUP(Table2[[#This Row],[PRODUCT ID]],Table1[],6,0)</f>
        <v>115.2</v>
      </c>
      <c r="L234">
        <f>Table2[[#This Row],[BUYING PRIZE]]*Table2[[#This Row],[QUANTITY]]</f>
        <v>1080</v>
      </c>
      <c r="M234">
        <f>Table2[[#This Row],[SELLING PRICE]]*Table2[[#This Row],[QUANTITY]]*(1-Table2[[#This Row],[DISCOUNT %]])</f>
        <v>1382.4</v>
      </c>
      <c r="N234">
        <f>DAY(Table2[[#This Row],[Column1]])</f>
        <v>11</v>
      </c>
      <c r="O234" t="str">
        <f>TEXT(Table2[[#This Row],[Column1]],"mmm")</f>
        <v>Nov</v>
      </c>
      <c r="P234">
        <f>YEAR(Table2[[#This Row],[Column1]])</f>
        <v>2021</v>
      </c>
    </row>
    <row r="235" spans="1:16" ht="14.5">
      <c r="A235" s="6">
        <v>44512</v>
      </c>
      <c r="B235" s="7" t="s">
        <v>26</v>
      </c>
      <c r="C235" s="8">
        <v>3</v>
      </c>
      <c r="D235" s="8" t="s">
        <v>110</v>
      </c>
      <c r="E235" s="8" t="s">
        <v>111</v>
      </c>
      <c r="F235" s="9">
        <v>0</v>
      </c>
      <c r="G235" t="str">
        <f>VLOOKUP(Table2[[#This Row],[PRODUCT ID]],Table1[],2,0)</f>
        <v>Product10</v>
      </c>
      <c r="H235" t="str">
        <f>VLOOKUP(Table2[[#This Row],[PRODUCT ID]],Table1[],3,0)</f>
        <v>Catagory02</v>
      </c>
      <c r="I235" t="str">
        <f>VLOOKUP(Table2[[#This Row],[PRODUCT ID]],Table1[],4,0)</f>
        <v>Kg</v>
      </c>
      <c r="J235">
        <f>VLOOKUP(Table2[[#This Row],[PRODUCT ID]],Table1[],5,0)</f>
        <v>148</v>
      </c>
      <c r="K235">
        <f>VLOOKUP(Table2[[#This Row],[PRODUCT ID]],Table1[],6,0)</f>
        <v>164.28</v>
      </c>
      <c r="L235">
        <f>Table2[[#This Row],[BUYING PRIZE]]*Table2[[#This Row],[QUANTITY]]</f>
        <v>444</v>
      </c>
      <c r="M235">
        <f>Table2[[#This Row],[SELLING PRICE]]*Table2[[#This Row],[QUANTITY]]*(1-Table2[[#This Row],[DISCOUNT %]])</f>
        <v>492.84000000000003</v>
      </c>
      <c r="N235">
        <f>DAY(Table2[[#This Row],[Column1]])</f>
        <v>12</v>
      </c>
      <c r="O235" t="str">
        <f>TEXT(Table2[[#This Row],[Column1]],"mmm")</f>
        <v>Nov</v>
      </c>
      <c r="P235">
        <f>YEAR(Table2[[#This Row],[Column1]])</f>
        <v>2021</v>
      </c>
    </row>
    <row r="236" spans="1:16" ht="14.5">
      <c r="A236" s="6">
        <v>44520</v>
      </c>
      <c r="B236" s="7" t="s">
        <v>77</v>
      </c>
      <c r="C236" s="8">
        <v>14</v>
      </c>
      <c r="D236" s="8" t="s">
        <v>110</v>
      </c>
      <c r="E236" s="8" t="s">
        <v>110</v>
      </c>
      <c r="F236" s="9">
        <v>0</v>
      </c>
      <c r="G236" t="str">
        <f>VLOOKUP(Table2[[#This Row],[PRODUCT ID]],Table1[],2,0)</f>
        <v>Product34</v>
      </c>
      <c r="H236" t="str">
        <f>VLOOKUP(Table2[[#This Row],[PRODUCT ID]],Table1[],3,0)</f>
        <v>Catagory04</v>
      </c>
      <c r="I236" t="str">
        <f>VLOOKUP(Table2[[#This Row],[PRODUCT ID]],Table1[],4,0)</f>
        <v>Kg</v>
      </c>
      <c r="J236">
        <f>VLOOKUP(Table2[[#This Row],[PRODUCT ID]],Table1[],5,0)</f>
        <v>55</v>
      </c>
      <c r="K236">
        <f>VLOOKUP(Table2[[#This Row],[PRODUCT ID]],Table1[],6,0)</f>
        <v>58.3</v>
      </c>
      <c r="L236">
        <f>Table2[[#This Row],[BUYING PRIZE]]*Table2[[#This Row],[QUANTITY]]</f>
        <v>770</v>
      </c>
      <c r="M236">
        <f>Table2[[#This Row],[SELLING PRICE]]*Table2[[#This Row],[QUANTITY]]*(1-Table2[[#This Row],[DISCOUNT %]])</f>
        <v>816.19999999999993</v>
      </c>
      <c r="N236">
        <f>DAY(Table2[[#This Row],[Column1]])</f>
        <v>20</v>
      </c>
      <c r="O236" t="str">
        <f>TEXT(Table2[[#This Row],[Column1]],"mmm")</f>
        <v>Nov</v>
      </c>
      <c r="P236">
        <f>YEAR(Table2[[#This Row],[Column1]])</f>
        <v>2021</v>
      </c>
    </row>
    <row r="237" spans="1:16" ht="14.5">
      <c r="A237" s="6">
        <v>44520</v>
      </c>
      <c r="B237" s="7" t="s">
        <v>22</v>
      </c>
      <c r="C237" s="8">
        <v>11</v>
      </c>
      <c r="D237" s="8" t="s">
        <v>110</v>
      </c>
      <c r="E237" s="8" t="s">
        <v>111</v>
      </c>
      <c r="F237" s="9">
        <v>0</v>
      </c>
      <c r="G237" t="str">
        <f>VLOOKUP(Table2[[#This Row],[PRODUCT ID]],Table1[],2,0)</f>
        <v>Product08</v>
      </c>
      <c r="H237" t="str">
        <f>VLOOKUP(Table2[[#This Row],[PRODUCT ID]],Table1[],3,0)</f>
        <v>Catagory01</v>
      </c>
      <c r="I237" t="str">
        <f>VLOOKUP(Table2[[#This Row],[PRODUCT ID]],Table1[],4,0)</f>
        <v>Kg</v>
      </c>
      <c r="J237">
        <f>VLOOKUP(Table2[[#This Row],[PRODUCT ID]],Table1[],5,0)</f>
        <v>83</v>
      </c>
      <c r="K237">
        <f>VLOOKUP(Table2[[#This Row],[PRODUCT ID]],Table1[],6,0)</f>
        <v>94.62</v>
      </c>
      <c r="L237">
        <f>Table2[[#This Row],[BUYING PRIZE]]*Table2[[#This Row],[QUANTITY]]</f>
        <v>913</v>
      </c>
      <c r="M237">
        <f>Table2[[#This Row],[SELLING PRICE]]*Table2[[#This Row],[QUANTITY]]*(1-Table2[[#This Row],[DISCOUNT %]])</f>
        <v>1040.8200000000002</v>
      </c>
      <c r="N237">
        <f>DAY(Table2[[#This Row],[Column1]])</f>
        <v>20</v>
      </c>
      <c r="O237" t="str">
        <f>TEXT(Table2[[#This Row],[Column1]],"mmm")</f>
        <v>Nov</v>
      </c>
      <c r="P237">
        <f>YEAR(Table2[[#This Row],[Column1]])</f>
        <v>2021</v>
      </c>
    </row>
    <row r="238" spans="1:16" ht="14.5">
      <c r="A238" s="6">
        <v>44521</v>
      </c>
      <c r="B238" s="7" t="s">
        <v>35</v>
      </c>
      <c r="C238" s="8">
        <v>1</v>
      </c>
      <c r="D238" s="8" t="s">
        <v>109</v>
      </c>
      <c r="E238" s="8" t="s">
        <v>110</v>
      </c>
      <c r="F238" s="9">
        <v>0</v>
      </c>
      <c r="G238" t="str">
        <f>VLOOKUP(Table2[[#This Row],[PRODUCT ID]],Table1[],2,0)</f>
        <v>Product14</v>
      </c>
      <c r="H238" t="str">
        <f>VLOOKUP(Table2[[#This Row],[PRODUCT ID]],Table1[],3,0)</f>
        <v>Catagory02</v>
      </c>
      <c r="I238" t="str">
        <f>VLOOKUP(Table2[[#This Row],[PRODUCT ID]],Table1[],4,0)</f>
        <v>Kg</v>
      </c>
      <c r="J238">
        <f>VLOOKUP(Table2[[#This Row],[PRODUCT ID]],Table1[],5,0)</f>
        <v>112</v>
      </c>
      <c r="K238">
        <f>VLOOKUP(Table2[[#This Row],[PRODUCT ID]],Table1[],6,0)</f>
        <v>146.72</v>
      </c>
      <c r="L238">
        <f>Table2[[#This Row],[BUYING PRIZE]]*Table2[[#This Row],[QUANTITY]]</f>
        <v>112</v>
      </c>
      <c r="M238">
        <f>Table2[[#This Row],[SELLING PRICE]]*Table2[[#This Row],[QUANTITY]]*(1-Table2[[#This Row],[DISCOUNT %]])</f>
        <v>146.72</v>
      </c>
      <c r="N238">
        <f>DAY(Table2[[#This Row],[Column1]])</f>
        <v>21</v>
      </c>
      <c r="O238" t="str">
        <f>TEXT(Table2[[#This Row],[Column1]],"mmm")</f>
        <v>Nov</v>
      </c>
      <c r="P238">
        <f>YEAR(Table2[[#This Row],[Column1]])</f>
        <v>2021</v>
      </c>
    </row>
    <row r="239" spans="1:16" ht="14.5">
      <c r="A239" s="6">
        <v>44521</v>
      </c>
      <c r="B239" s="7" t="s">
        <v>18</v>
      </c>
      <c r="C239" s="8">
        <v>1</v>
      </c>
      <c r="D239" s="8" t="s">
        <v>110</v>
      </c>
      <c r="E239" s="8" t="s">
        <v>111</v>
      </c>
      <c r="F239" s="9">
        <v>0</v>
      </c>
      <c r="G239" t="str">
        <f>VLOOKUP(Table2[[#This Row],[PRODUCT ID]],Table1[],2,0)</f>
        <v>Product06</v>
      </c>
      <c r="H239" t="str">
        <f>VLOOKUP(Table2[[#This Row],[PRODUCT ID]],Table1[],3,0)</f>
        <v>Catagory01</v>
      </c>
      <c r="I239" t="str">
        <f>VLOOKUP(Table2[[#This Row],[PRODUCT ID]],Table1[],4,0)</f>
        <v>Kg</v>
      </c>
      <c r="J239">
        <f>VLOOKUP(Table2[[#This Row],[PRODUCT ID]],Table1[],5,0)</f>
        <v>75</v>
      </c>
      <c r="K239">
        <f>VLOOKUP(Table2[[#This Row],[PRODUCT ID]],Table1[],6,0)</f>
        <v>85.5</v>
      </c>
      <c r="L239">
        <f>Table2[[#This Row],[BUYING PRIZE]]*Table2[[#This Row],[QUANTITY]]</f>
        <v>75</v>
      </c>
      <c r="M239">
        <f>Table2[[#This Row],[SELLING PRICE]]*Table2[[#This Row],[QUANTITY]]*(1-Table2[[#This Row],[DISCOUNT %]])</f>
        <v>85.5</v>
      </c>
      <c r="N239">
        <f>DAY(Table2[[#This Row],[Column1]])</f>
        <v>21</v>
      </c>
      <c r="O239" t="str">
        <f>TEXT(Table2[[#This Row],[Column1]],"mmm")</f>
        <v>Nov</v>
      </c>
      <c r="P239">
        <f>YEAR(Table2[[#This Row],[Column1]])</f>
        <v>2021</v>
      </c>
    </row>
    <row r="240" spans="1:16" ht="14.5">
      <c r="A240" s="6">
        <v>44527</v>
      </c>
      <c r="B240" s="7" t="s">
        <v>31</v>
      </c>
      <c r="C240" s="8">
        <v>8</v>
      </c>
      <c r="D240" s="8" t="s">
        <v>110</v>
      </c>
      <c r="E240" s="8" t="s">
        <v>110</v>
      </c>
      <c r="F240" s="9">
        <v>0</v>
      </c>
      <c r="G240" t="str">
        <f>VLOOKUP(Table2[[#This Row],[PRODUCT ID]],Table1[],2,0)</f>
        <v>Product12</v>
      </c>
      <c r="H240" t="str">
        <f>VLOOKUP(Table2[[#This Row],[PRODUCT ID]],Table1[],3,0)</f>
        <v>Catagory02</v>
      </c>
      <c r="I240" t="str">
        <f>VLOOKUP(Table2[[#This Row],[PRODUCT ID]],Table1[],4,0)</f>
        <v>Kg</v>
      </c>
      <c r="J240">
        <f>VLOOKUP(Table2[[#This Row],[PRODUCT ID]],Table1[],5,0)</f>
        <v>73</v>
      </c>
      <c r="K240">
        <f>VLOOKUP(Table2[[#This Row],[PRODUCT ID]],Table1[],6,0)</f>
        <v>94.17</v>
      </c>
      <c r="L240">
        <f>Table2[[#This Row],[BUYING PRIZE]]*Table2[[#This Row],[QUANTITY]]</f>
        <v>584</v>
      </c>
      <c r="M240">
        <f>Table2[[#This Row],[SELLING PRICE]]*Table2[[#This Row],[QUANTITY]]*(1-Table2[[#This Row],[DISCOUNT %]])</f>
        <v>753.36</v>
      </c>
      <c r="N240">
        <f>DAY(Table2[[#This Row],[Column1]])</f>
        <v>27</v>
      </c>
      <c r="O240" t="str">
        <f>TEXT(Table2[[#This Row],[Column1]],"mmm")</f>
        <v>Nov</v>
      </c>
      <c r="P240">
        <f>YEAR(Table2[[#This Row],[Column1]])</f>
        <v>2021</v>
      </c>
    </row>
    <row r="241" spans="1:16" ht="14.5">
      <c r="A241" s="6">
        <v>44528</v>
      </c>
      <c r="B241" s="7" t="s">
        <v>89</v>
      </c>
      <c r="C241" s="8">
        <v>2</v>
      </c>
      <c r="D241" s="8" t="s">
        <v>112</v>
      </c>
      <c r="E241" s="8" t="s">
        <v>111</v>
      </c>
      <c r="F241" s="9">
        <v>0</v>
      </c>
      <c r="G241" t="str">
        <f>VLOOKUP(Table2[[#This Row],[PRODUCT ID]],Table1[],2,0)</f>
        <v>Product40</v>
      </c>
      <c r="H241" t="str">
        <f>VLOOKUP(Table2[[#This Row],[PRODUCT ID]],Table1[],3,0)</f>
        <v>Catagory04</v>
      </c>
      <c r="I241" t="str">
        <f>VLOOKUP(Table2[[#This Row],[PRODUCT ID]],Table1[],4,0)</f>
        <v>Kg</v>
      </c>
      <c r="J241">
        <f>VLOOKUP(Table2[[#This Row],[PRODUCT ID]],Table1[],5,0)</f>
        <v>90</v>
      </c>
      <c r="K241">
        <f>VLOOKUP(Table2[[#This Row],[PRODUCT ID]],Table1[],6,0)</f>
        <v>115.2</v>
      </c>
      <c r="L241">
        <f>Table2[[#This Row],[BUYING PRIZE]]*Table2[[#This Row],[QUANTITY]]</f>
        <v>180</v>
      </c>
      <c r="M241">
        <f>Table2[[#This Row],[SELLING PRICE]]*Table2[[#This Row],[QUANTITY]]*(1-Table2[[#This Row],[DISCOUNT %]])</f>
        <v>230.4</v>
      </c>
      <c r="N241">
        <f>DAY(Table2[[#This Row],[Column1]])</f>
        <v>28</v>
      </c>
      <c r="O241" t="str">
        <f>TEXT(Table2[[#This Row],[Column1]],"mmm")</f>
        <v>Nov</v>
      </c>
      <c r="P241">
        <f>YEAR(Table2[[#This Row],[Column1]])</f>
        <v>2021</v>
      </c>
    </row>
    <row r="242" spans="1:16" ht="14.5">
      <c r="A242" s="6">
        <v>44530</v>
      </c>
      <c r="B242" s="7" t="s">
        <v>87</v>
      </c>
      <c r="C242" s="8">
        <v>15</v>
      </c>
      <c r="D242" s="8" t="s">
        <v>112</v>
      </c>
      <c r="E242" s="8" t="s">
        <v>110</v>
      </c>
      <c r="F242" s="9">
        <v>0</v>
      </c>
      <c r="G242" t="str">
        <f>VLOOKUP(Table2[[#This Row],[PRODUCT ID]],Table1[],2,0)</f>
        <v>Product39</v>
      </c>
      <c r="H242" t="str">
        <f>VLOOKUP(Table2[[#This Row],[PRODUCT ID]],Table1[],3,0)</f>
        <v>Catagory04</v>
      </c>
      <c r="I242" t="str">
        <f>VLOOKUP(Table2[[#This Row],[PRODUCT ID]],Table1[],4,0)</f>
        <v>Kg</v>
      </c>
      <c r="J242">
        <f>VLOOKUP(Table2[[#This Row],[PRODUCT ID]],Table1[],5,0)</f>
        <v>37</v>
      </c>
      <c r="K242">
        <f>VLOOKUP(Table2[[#This Row],[PRODUCT ID]],Table1[],6,0)</f>
        <v>42.55</v>
      </c>
      <c r="L242">
        <f>Table2[[#This Row],[BUYING PRIZE]]*Table2[[#This Row],[QUANTITY]]</f>
        <v>555</v>
      </c>
      <c r="M242">
        <f>Table2[[#This Row],[SELLING PRICE]]*Table2[[#This Row],[QUANTITY]]*(1-Table2[[#This Row],[DISCOUNT %]])</f>
        <v>638.25</v>
      </c>
      <c r="N242">
        <f>DAY(Table2[[#This Row],[Column1]])</f>
        <v>30</v>
      </c>
      <c r="O242" t="str">
        <f>TEXT(Table2[[#This Row],[Column1]],"mmm")</f>
        <v>Nov</v>
      </c>
      <c r="P242">
        <f>YEAR(Table2[[#This Row],[Column1]])</f>
        <v>2021</v>
      </c>
    </row>
    <row r="243" spans="1:16" ht="14.5">
      <c r="A243" s="6">
        <v>44532</v>
      </c>
      <c r="B243" s="7" t="s">
        <v>39</v>
      </c>
      <c r="C243" s="8">
        <v>10</v>
      </c>
      <c r="D243" s="8" t="s">
        <v>112</v>
      </c>
      <c r="E243" s="8" t="s">
        <v>111</v>
      </c>
      <c r="F243" s="9">
        <v>0</v>
      </c>
      <c r="G243" t="str">
        <f>VLOOKUP(Table2[[#This Row],[PRODUCT ID]],Table1[],2,0)</f>
        <v>Product16</v>
      </c>
      <c r="H243" t="str">
        <f>VLOOKUP(Table2[[#This Row],[PRODUCT ID]],Table1[],3,0)</f>
        <v>Catagory02</v>
      </c>
      <c r="I243" t="str">
        <f>VLOOKUP(Table2[[#This Row],[PRODUCT ID]],Table1[],4,0)</f>
        <v>Kg</v>
      </c>
      <c r="J243">
        <f>VLOOKUP(Table2[[#This Row],[PRODUCT ID]],Table1[],5,0)</f>
        <v>13</v>
      </c>
      <c r="K243">
        <f>VLOOKUP(Table2[[#This Row],[PRODUCT ID]],Table1[],6,0)</f>
        <v>16.64</v>
      </c>
      <c r="L243">
        <f>Table2[[#This Row],[BUYING PRIZE]]*Table2[[#This Row],[QUANTITY]]</f>
        <v>130</v>
      </c>
      <c r="M243">
        <f>Table2[[#This Row],[SELLING PRICE]]*Table2[[#This Row],[QUANTITY]]*(1-Table2[[#This Row],[DISCOUNT %]])</f>
        <v>166.4</v>
      </c>
      <c r="N243">
        <f>DAY(Table2[[#This Row],[Column1]])</f>
        <v>2</v>
      </c>
      <c r="O243" t="str">
        <f>TEXT(Table2[[#This Row],[Column1]],"mmm")</f>
        <v>Dec</v>
      </c>
      <c r="P243">
        <f>YEAR(Table2[[#This Row],[Column1]])</f>
        <v>2021</v>
      </c>
    </row>
    <row r="244" spans="1:16" ht="14.5">
      <c r="A244" s="6">
        <v>44533</v>
      </c>
      <c r="B244" s="7" t="s">
        <v>77</v>
      </c>
      <c r="C244" s="8">
        <v>2</v>
      </c>
      <c r="D244" s="8" t="s">
        <v>110</v>
      </c>
      <c r="E244" s="8" t="s">
        <v>111</v>
      </c>
      <c r="F244" s="9">
        <v>0</v>
      </c>
      <c r="G244" t="str">
        <f>VLOOKUP(Table2[[#This Row],[PRODUCT ID]],Table1[],2,0)</f>
        <v>Product34</v>
      </c>
      <c r="H244" t="str">
        <f>VLOOKUP(Table2[[#This Row],[PRODUCT ID]],Table1[],3,0)</f>
        <v>Catagory04</v>
      </c>
      <c r="I244" t="str">
        <f>VLOOKUP(Table2[[#This Row],[PRODUCT ID]],Table1[],4,0)</f>
        <v>Kg</v>
      </c>
      <c r="J244">
        <f>VLOOKUP(Table2[[#This Row],[PRODUCT ID]],Table1[],5,0)</f>
        <v>55</v>
      </c>
      <c r="K244">
        <f>VLOOKUP(Table2[[#This Row],[PRODUCT ID]],Table1[],6,0)</f>
        <v>58.3</v>
      </c>
      <c r="L244">
        <f>Table2[[#This Row],[BUYING PRIZE]]*Table2[[#This Row],[QUANTITY]]</f>
        <v>110</v>
      </c>
      <c r="M244">
        <f>Table2[[#This Row],[SELLING PRICE]]*Table2[[#This Row],[QUANTITY]]*(1-Table2[[#This Row],[DISCOUNT %]])</f>
        <v>116.6</v>
      </c>
      <c r="N244">
        <f>DAY(Table2[[#This Row],[Column1]])</f>
        <v>3</v>
      </c>
      <c r="O244" t="str">
        <f>TEXT(Table2[[#This Row],[Column1]],"mmm")</f>
        <v>Dec</v>
      </c>
      <c r="P244">
        <f>YEAR(Table2[[#This Row],[Column1]])</f>
        <v>2021</v>
      </c>
    </row>
    <row r="245" spans="1:16" ht="14.5">
      <c r="A245" s="6">
        <v>44533</v>
      </c>
      <c r="B245" s="7" t="s">
        <v>45</v>
      </c>
      <c r="C245" s="8">
        <v>8</v>
      </c>
      <c r="D245" s="8" t="s">
        <v>110</v>
      </c>
      <c r="E245" s="8" t="s">
        <v>110</v>
      </c>
      <c r="F245" s="9">
        <v>0</v>
      </c>
      <c r="G245" t="str">
        <f>VLOOKUP(Table2[[#This Row],[PRODUCT ID]],Table1[],2,0)</f>
        <v>Product19</v>
      </c>
      <c r="H245" t="str">
        <f>VLOOKUP(Table2[[#This Row],[PRODUCT ID]],Table1[],3,0)</f>
        <v>Catagory02</v>
      </c>
      <c r="I245" t="str">
        <f>VLOOKUP(Table2[[#This Row],[PRODUCT ID]],Table1[],4,0)</f>
        <v>Kg</v>
      </c>
      <c r="J245">
        <f>VLOOKUP(Table2[[#This Row],[PRODUCT ID]],Table1[],5,0)</f>
        <v>150</v>
      </c>
      <c r="K245">
        <f>VLOOKUP(Table2[[#This Row],[PRODUCT ID]],Table1[],6,0)</f>
        <v>210</v>
      </c>
      <c r="L245">
        <f>Table2[[#This Row],[BUYING PRIZE]]*Table2[[#This Row],[QUANTITY]]</f>
        <v>1200</v>
      </c>
      <c r="M245">
        <f>Table2[[#This Row],[SELLING PRICE]]*Table2[[#This Row],[QUANTITY]]*(1-Table2[[#This Row],[DISCOUNT %]])</f>
        <v>1680</v>
      </c>
      <c r="N245">
        <f>DAY(Table2[[#This Row],[Column1]])</f>
        <v>3</v>
      </c>
      <c r="O245" t="str">
        <f>TEXT(Table2[[#This Row],[Column1]],"mmm")</f>
        <v>Dec</v>
      </c>
      <c r="P245">
        <f>YEAR(Table2[[#This Row],[Column1]])</f>
        <v>2021</v>
      </c>
    </row>
    <row r="246" spans="1:16" ht="14.5">
      <c r="A246" s="6">
        <v>44535</v>
      </c>
      <c r="B246" s="7" t="s">
        <v>14</v>
      </c>
      <c r="C246" s="8">
        <v>15</v>
      </c>
      <c r="D246" s="8" t="s">
        <v>112</v>
      </c>
      <c r="E246" s="8" t="s">
        <v>111</v>
      </c>
      <c r="F246" s="9">
        <v>0</v>
      </c>
      <c r="G246" t="str">
        <f>VLOOKUP(Table2[[#This Row],[PRODUCT ID]],Table1[],2,0)</f>
        <v>Product04</v>
      </c>
      <c r="H246" t="str">
        <f>VLOOKUP(Table2[[#This Row],[PRODUCT ID]],Table1[],3,0)</f>
        <v>Catagory01</v>
      </c>
      <c r="I246" t="str">
        <f>VLOOKUP(Table2[[#This Row],[PRODUCT ID]],Table1[],4,0)</f>
        <v>Kg</v>
      </c>
      <c r="J246">
        <f>VLOOKUP(Table2[[#This Row],[PRODUCT ID]],Table1[],5,0)</f>
        <v>44</v>
      </c>
      <c r="K246">
        <f>VLOOKUP(Table2[[#This Row],[PRODUCT ID]],Table1[],6,0)</f>
        <v>48.84</v>
      </c>
      <c r="L246">
        <f>Table2[[#This Row],[BUYING PRIZE]]*Table2[[#This Row],[QUANTITY]]</f>
        <v>660</v>
      </c>
      <c r="M246">
        <f>Table2[[#This Row],[SELLING PRICE]]*Table2[[#This Row],[QUANTITY]]*(1-Table2[[#This Row],[DISCOUNT %]])</f>
        <v>732.6</v>
      </c>
      <c r="N246">
        <f>DAY(Table2[[#This Row],[Column1]])</f>
        <v>5</v>
      </c>
      <c r="O246" t="str">
        <f>TEXT(Table2[[#This Row],[Column1]],"mmm")</f>
        <v>Dec</v>
      </c>
      <c r="P246">
        <f>YEAR(Table2[[#This Row],[Column1]])</f>
        <v>2021</v>
      </c>
    </row>
    <row r="247" spans="1:16" ht="14.5">
      <c r="A247" s="6">
        <v>44535</v>
      </c>
      <c r="B247" s="7" t="s">
        <v>26</v>
      </c>
      <c r="C247" s="8">
        <v>1</v>
      </c>
      <c r="D247" s="8" t="s">
        <v>112</v>
      </c>
      <c r="E247" s="8" t="s">
        <v>110</v>
      </c>
      <c r="F247" s="9">
        <v>0</v>
      </c>
      <c r="G247" t="str">
        <f>VLOOKUP(Table2[[#This Row],[PRODUCT ID]],Table1[],2,0)</f>
        <v>Product10</v>
      </c>
      <c r="H247" t="str">
        <f>VLOOKUP(Table2[[#This Row],[PRODUCT ID]],Table1[],3,0)</f>
        <v>Catagory02</v>
      </c>
      <c r="I247" t="str">
        <f>VLOOKUP(Table2[[#This Row],[PRODUCT ID]],Table1[],4,0)</f>
        <v>Kg</v>
      </c>
      <c r="J247">
        <f>VLOOKUP(Table2[[#This Row],[PRODUCT ID]],Table1[],5,0)</f>
        <v>148</v>
      </c>
      <c r="K247">
        <f>VLOOKUP(Table2[[#This Row],[PRODUCT ID]],Table1[],6,0)</f>
        <v>164.28</v>
      </c>
      <c r="L247">
        <f>Table2[[#This Row],[BUYING PRIZE]]*Table2[[#This Row],[QUANTITY]]</f>
        <v>148</v>
      </c>
      <c r="M247">
        <f>Table2[[#This Row],[SELLING PRICE]]*Table2[[#This Row],[QUANTITY]]*(1-Table2[[#This Row],[DISCOUNT %]])</f>
        <v>164.28</v>
      </c>
      <c r="N247">
        <f>DAY(Table2[[#This Row],[Column1]])</f>
        <v>5</v>
      </c>
      <c r="O247" t="str">
        <f>TEXT(Table2[[#This Row],[Column1]],"mmm")</f>
        <v>Dec</v>
      </c>
      <c r="P247">
        <f>YEAR(Table2[[#This Row],[Column1]])</f>
        <v>2021</v>
      </c>
    </row>
    <row r="248" spans="1:16" ht="14.5">
      <c r="A248" s="6">
        <v>44537</v>
      </c>
      <c r="B248" s="7" t="s">
        <v>33</v>
      </c>
      <c r="C248" s="8">
        <v>8</v>
      </c>
      <c r="D248" s="8" t="s">
        <v>112</v>
      </c>
      <c r="E248" s="8" t="s">
        <v>110</v>
      </c>
      <c r="F248" s="9">
        <v>0</v>
      </c>
      <c r="G248" t="str">
        <f>VLOOKUP(Table2[[#This Row],[PRODUCT ID]],Table1[],2,0)</f>
        <v>Product13</v>
      </c>
      <c r="H248" t="str">
        <f>VLOOKUP(Table2[[#This Row],[PRODUCT ID]],Table1[],3,0)</f>
        <v>Catagory02</v>
      </c>
      <c r="I248" t="str">
        <f>VLOOKUP(Table2[[#This Row],[PRODUCT ID]],Table1[],4,0)</f>
        <v>Kg</v>
      </c>
      <c r="J248">
        <f>VLOOKUP(Table2[[#This Row],[PRODUCT ID]],Table1[],5,0)</f>
        <v>112</v>
      </c>
      <c r="K248">
        <f>VLOOKUP(Table2[[#This Row],[PRODUCT ID]],Table1[],6,0)</f>
        <v>122.08</v>
      </c>
      <c r="L248">
        <f>Table2[[#This Row],[BUYING PRIZE]]*Table2[[#This Row],[QUANTITY]]</f>
        <v>896</v>
      </c>
      <c r="M248">
        <f>Table2[[#This Row],[SELLING PRICE]]*Table2[[#This Row],[QUANTITY]]*(1-Table2[[#This Row],[DISCOUNT %]])</f>
        <v>976.64</v>
      </c>
      <c r="N248">
        <f>DAY(Table2[[#This Row],[Column1]])</f>
        <v>7</v>
      </c>
      <c r="O248" t="str">
        <f>TEXT(Table2[[#This Row],[Column1]],"mmm")</f>
        <v>Dec</v>
      </c>
      <c r="P248">
        <f>YEAR(Table2[[#This Row],[Column1]])</f>
        <v>2021</v>
      </c>
    </row>
    <row r="249" spans="1:16" ht="14.5">
      <c r="A249" s="6">
        <v>44538</v>
      </c>
      <c r="B249" s="7" t="s">
        <v>97</v>
      </c>
      <c r="C249" s="8">
        <v>14</v>
      </c>
      <c r="D249" s="8" t="s">
        <v>112</v>
      </c>
      <c r="E249" s="8" t="s">
        <v>110</v>
      </c>
      <c r="F249" s="9">
        <v>0</v>
      </c>
      <c r="G249" t="str">
        <f>VLOOKUP(Table2[[#This Row],[PRODUCT ID]],Table1[],2,0)</f>
        <v>Product44</v>
      </c>
      <c r="H249" t="str">
        <f>VLOOKUP(Table2[[#This Row],[PRODUCT ID]],Table1[],3,0)</f>
        <v>Catagory04</v>
      </c>
      <c r="I249" t="str">
        <f>VLOOKUP(Table2[[#This Row],[PRODUCT ID]],Table1[],4,0)</f>
        <v>Kg</v>
      </c>
      <c r="J249">
        <f>VLOOKUP(Table2[[#This Row],[PRODUCT ID]],Table1[],5,0)</f>
        <v>76</v>
      </c>
      <c r="K249">
        <f>VLOOKUP(Table2[[#This Row],[PRODUCT ID]],Table1[],6,0)</f>
        <v>82.08</v>
      </c>
      <c r="L249">
        <f>Table2[[#This Row],[BUYING PRIZE]]*Table2[[#This Row],[QUANTITY]]</f>
        <v>1064</v>
      </c>
      <c r="M249">
        <f>Table2[[#This Row],[SELLING PRICE]]*Table2[[#This Row],[QUANTITY]]*(1-Table2[[#This Row],[DISCOUNT %]])</f>
        <v>1149.1199999999999</v>
      </c>
      <c r="N249">
        <f>DAY(Table2[[#This Row],[Column1]])</f>
        <v>8</v>
      </c>
      <c r="O249" t="str">
        <f>TEXT(Table2[[#This Row],[Column1]],"mmm")</f>
        <v>Dec</v>
      </c>
      <c r="P249">
        <f>YEAR(Table2[[#This Row],[Column1]])</f>
        <v>2021</v>
      </c>
    </row>
    <row r="250" spans="1:16" ht="14.5">
      <c r="A250" s="6">
        <v>44544</v>
      </c>
      <c r="B250" s="7" t="s">
        <v>93</v>
      </c>
      <c r="C250" s="8">
        <v>4</v>
      </c>
      <c r="D250" s="8" t="s">
        <v>112</v>
      </c>
      <c r="E250" s="8" t="s">
        <v>110</v>
      </c>
      <c r="F250" s="9">
        <v>0</v>
      </c>
      <c r="G250" t="str">
        <f>VLOOKUP(Table2[[#This Row],[PRODUCT ID]],Table1[],2,0)</f>
        <v>Product42</v>
      </c>
      <c r="H250" t="str">
        <f>VLOOKUP(Table2[[#This Row],[PRODUCT ID]],Table1[],3,0)</f>
        <v>Catagory04</v>
      </c>
      <c r="I250" t="str">
        <f>VLOOKUP(Table2[[#This Row],[PRODUCT ID]],Table1[],4,0)</f>
        <v>Kg</v>
      </c>
      <c r="J250">
        <f>VLOOKUP(Table2[[#This Row],[PRODUCT ID]],Table1[],5,0)</f>
        <v>120</v>
      </c>
      <c r="K250">
        <f>VLOOKUP(Table2[[#This Row],[PRODUCT ID]],Table1[],6,0)</f>
        <v>162</v>
      </c>
      <c r="L250">
        <f>Table2[[#This Row],[BUYING PRIZE]]*Table2[[#This Row],[QUANTITY]]</f>
        <v>480</v>
      </c>
      <c r="M250">
        <f>Table2[[#This Row],[SELLING PRICE]]*Table2[[#This Row],[QUANTITY]]*(1-Table2[[#This Row],[DISCOUNT %]])</f>
        <v>648</v>
      </c>
      <c r="N250">
        <f>DAY(Table2[[#This Row],[Column1]])</f>
        <v>14</v>
      </c>
      <c r="O250" t="str">
        <f>TEXT(Table2[[#This Row],[Column1]],"mmm")</f>
        <v>Dec</v>
      </c>
      <c r="P250">
        <f>YEAR(Table2[[#This Row],[Column1]])</f>
        <v>2021</v>
      </c>
    </row>
    <row r="251" spans="1:16" ht="14.5">
      <c r="A251" s="6">
        <v>44548</v>
      </c>
      <c r="B251" s="7" t="s">
        <v>12</v>
      </c>
      <c r="C251" s="8">
        <v>2</v>
      </c>
      <c r="D251" s="8" t="s">
        <v>112</v>
      </c>
      <c r="E251" s="8" t="s">
        <v>111</v>
      </c>
      <c r="F251" s="9">
        <v>0</v>
      </c>
      <c r="G251" t="str">
        <f>VLOOKUP(Table2[[#This Row],[PRODUCT ID]],Table1[],2,0)</f>
        <v>Product03</v>
      </c>
      <c r="H251" t="str">
        <f>VLOOKUP(Table2[[#This Row],[PRODUCT ID]],Table1[],3,0)</f>
        <v>Catagory01</v>
      </c>
      <c r="I251" t="str">
        <f>VLOOKUP(Table2[[#This Row],[PRODUCT ID]],Table1[],4,0)</f>
        <v>Kg</v>
      </c>
      <c r="J251">
        <f>VLOOKUP(Table2[[#This Row],[PRODUCT ID]],Table1[],5,0)</f>
        <v>71</v>
      </c>
      <c r="K251">
        <f>VLOOKUP(Table2[[#This Row],[PRODUCT ID]],Table1[],6,0)</f>
        <v>80.94</v>
      </c>
      <c r="L251">
        <f>Table2[[#This Row],[BUYING PRIZE]]*Table2[[#This Row],[QUANTITY]]</f>
        <v>142</v>
      </c>
      <c r="M251">
        <f>Table2[[#This Row],[SELLING PRICE]]*Table2[[#This Row],[QUANTITY]]*(1-Table2[[#This Row],[DISCOUNT %]])</f>
        <v>161.88</v>
      </c>
      <c r="N251">
        <f>DAY(Table2[[#This Row],[Column1]])</f>
        <v>18</v>
      </c>
      <c r="O251" t="str">
        <f>TEXT(Table2[[#This Row],[Column1]],"mmm")</f>
        <v>Dec</v>
      </c>
      <c r="P251">
        <f>YEAR(Table2[[#This Row],[Column1]])</f>
        <v>2021</v>
      </c>
    </row>
    <row r="252" spans="1:16" ht="14.5">
      <c r="A252" s="6">
        <v>44548</v>
      </c>
      <c r="B252" s="7" t="s">
        <v>52</v>
      </c>
      <c r="C252" s="8">
        <v>8</v>
      </c>
      <c r="D252" s="8" t="s">
        <v>110</v>
      </c>
      <c r="E252" s="8" t="s">
        <v>111</v>
      </c>
      <c r="F252" s="9">
        <v>0</v>
      </c>
      <c r="G252" t="str">
        <f>VLOOKUP(Table2[[#This Row],[PRODUCT ID]],Table1[],2,0)</f>
        <v>Product22</v>
      </c>
      <c r="H252" t="str">
        <f>VLOOKUP(Table2[[#This Row],[PRODUCT ID]],Table1[],3,0)</f>
        <v>Catagory03</v>
      </c>
      <c r="I252" t="str">
        <f>VLOOKUP(Table2[[#This Row],[PRODUCT ID]],Table1[],4,0)</f>
        <v>Kg</v>
      </c>
      <c r="J252">
        <f>VLOOKUP(Table2[[#This Row],[PRODUCT ID]],Table1[],5,0)</f>
        <v>121</v>
      </c>
      <c r="K252">
        <f>VLOOKUP(Table2[[#This Row],[PRODUCT ID]],Table1[],6,0)</f>
        <v>141.57</v>
      </c>
      <c r="L252">
        <f>Table2[[#This Row],[BUYING PRIZE]]*Table2[[#This Row],[QUANTITY]]</f>
        <v>968</v>
      </c>
      <c r="M252">
        <f>Table2[[#This Row],[SELLING PRICE]]*Table2[[#This Row],[QUANTITY]]*(1-Table2[[#This Row],[DISCOUNT %]])</f>
        <v>1132.56</v>
      </c>
      <c r="N252">
        <f>DAY(Table2[[#This Row],[Column1]])</f>
        <v>18</v>
      </c>
      <c r="O252" t="str">
        <f>TEXT(Table2[[#This Row],[Column1]],"mmm")</f>
        <v>Dec</v>
      </c>
      <c r="P252">
        <f>YEAR(Table2[[#This Row],[Column1]])</f>
        <v>2021</v>
      </c>
    </row>
    <row r="253" spans="1:16" ht="14.5">
      <c r="A253" s="6">
        <v>44549</v>
      </c>
      <c r="B253" s="7" t="s">
        <v>54</v>
      </c>
      <c r="C253" s="8">
        <v>12</v>
      </c>
      <c r="D253" s="8" t="s">
        <v>112</v>
      </c>
      <c r="E253" s="8" t="s">
        <v>110</v>
      </c>
      <c r="F253" s="9">
        <v>0</v>
      </c>
      <c r="G253" t="str">
        <f>VLOOKUP(Table2[[#This Row],[PRODUCT ID]],Table1[],2,0)</f>
        <v>Product23</v>
      </c>
      <c r="H253" t="str">
        <f>VLOOKUP(Table2[[#This Row],[PRODUCT ID]],Table1[],3,0)</f>
        <v>Catagory03</v>
      </c>
      <c r="I253" t="str">
        <f>VLOOKUP(Table2[[#This Row],[PRODUCT ID]],Table1[],4,0)</f>
        <v>Kg</v>
      </c>
      <c r="J253">
        <f>VLOOKUP(Table2[[#This Row],[PRODUCT ID]],Table1[],5,0)</f>
        <v>141</v>
      </c>
      <c r="K253">
        <f>VLOOKUP(Table2[[#This Row],[PRODUCT ID]],Table1[],6,0)</f>
        <v>149.46</v>
      </c>
      <c r="L253">
        <f>Table2[[#This Row],[BUYING PRIZE]]*Table2[[#This Row],[QUANTITY]]</f>
        <v>1692</v>
      </c>
      <c r="M253">
        <f>Table2[[#This Row],[SELLING PRICE]]*Table2[[#This Row],[QUANTITY]]*(1-Table2[[#This Row],[DISCOUNT %]])</f>
        <v>1793.52</v>
      </c>
      <c r="N253">
        <f>DAY(Table2[[#This Row],[Column1]])</f>
        <v>19</v>
      </c>
      <c r="O253" t="str">
        <f>TEXT(Table2[[#This Row],[Column1]],"mmm")</f>
        <v>Dec</v>
      </c>
      <c r="P253">
        <f>YEAR(Table2[[#This Row],[Column1]])</f>
        <v>2021</v>
      </c>
    </row>
    <row r="254" spans="1:16" ht="14.5">
      <c r="A254" s="6">
        <v>44549</v>
      </c>
      <c r="B254" s="7" t="s">
        <v>67</v>
      </c>
      <c r="C254" s="8">
        <v>3</v>
      </c>
      <c r="D254" s="8" t="s">
        <v>109</v>
      </c>
      <c r="E254" s="8" t="s">
        <v>110</v>
      </c>
      <c r="F254" s="9">
        <v>0</v>
      </c>
      <c r="G254" t="str">
        <f>VLOOKUP(Table2[[#This Row],[PRODUCT ID]],Table1[],2,0)</f>
        <v>Product29</v>
      </c>
      <c r="H254" t="str">
        <f>VLOOKUP(Table2[[#This Row],[PRODUCT ID]],Table1[],3,0)</f>
        <v>Catagory04</v>
      </c>
      <c r="I254" t="str">
        <f>VLOOKUP(Table2[[#This Row],[PRODUCT ID]],Table1[],4,0)</f>
        <v>Kg</v>
      </c>
      <c r="J254">
        <f>VLOOKUP(Table2[[#This Row],[PRODUCT ID]],Table1[],5,0)</f>
        <v>47</v>
      </c>
      <c r="K254">
        <f>VLOOKUP(Table2[[#This Row],[PRODUCT ID]],Table1[],6,0)</f>
        <v>53.11</v>
      </c>
      <c r="L254">
        <f>Table2[[#This Row],[BUYING PRIZE]]*Table2[[#This Row],[QUANTITY]]</f>
        <v>141</v>
      </c>
      <c r="M254">
        <f>Table2[[#This Row],[SELLING PRICE]]*Table2[[#This Row],[QUANTITY]]*(1-Table2[[#This Row],[DISCOUNT %]])</f>
        <v>159.32999999999998</v>
      </c>
      <c r="N254">
        <f>DAY(Table2[[#This Row],[Column1]])</f>
        <v>19</v>
      </c>
      <c r="O254" t="str">
        <f>TEXT(Table2[[#This Row],[Column1]],"mmm")</f>
        <v>Dec</v>
      </c>
      <c r="P254">
        <f>YEAR(Table2[[#This Row],[Column1]])</f>
        <v>2021</v>
      </c>
    </row>
    <row r="255" spans="1:16" ht="14.5">
      <c r="A255" s="6">
        <v>44549</v>
      </c>
      <c r="B255" s="7" t="s">
        <v>29</v>
      </c>
      <c r="C255" s="8">
        <v>10</v>
      </c>
      <c r="D255" s="8" t="s">
        <v>110</v>
      </c>
      <c r="E255" s="8" t="s">
        <v>110</v>
      </c>
      <c r="F255" s="9">
        <v>0</v>
      </c>
      <c r="G255" t="str">
        <f>VLOOKUP(Table2[[#This Row],[PRODUCT ID]],Table1[],2,0)</f>
        <v>Product11</v>
      </c>
      <c r="H255" t="str">
        <f>VLOOKUP(Table2[[#This Row],[PRODUCT ID]],Table1[],3,0)</f>
        <v>Catagory02</v>
      </c>
      <c r="I255" t="str">
        <f>VLOOKUP(Table2[[#This Row],[PRODUCT ID]],Table1[],4,0)</f>
        <v>Kg</v>
      </c>
      <c r="J255">
        <f>VLOOKUP(Table2[[#This Row],[PRODUCT ID]],Table1[],5,0)</f>
        <v>44</v>
      </c>
      <c r="K255">
        <f>VLOOKUP(Table2[[#This Row],[PRODUCT ID]],Table1[],6,0)</f>
        <v>48.4</v>
      </c>
      <c r="L255">
        <f>Table2[[#This Row],[BUYING PRIZE]]*Table2[[#This Row],[QUANTITY]]</f>
        <v>440</v>
      </c>
      <c r="M255">
        <f>Table2[[#This Row],[SELLING PRICE]]*Table2[[#This Row],[QUANTITY]]*(1-Table2[[#This Row],[DISCOUNT %]])</f>
        <v>484</v>
      </c>
      <c r="N255">
        <f>DAY(Table2[[#This Row],[Column1]])</f>
        <v>19</v>
      </c>
      <c r="O255" t="str">
        <f>TEXT(Table2[[#This Row],[Column1]],"mmm")</f>
        <v>Dec</v>
      </c>
      <c r="P255">
        <f>YEAR(Table2[[#This Row],[Column1]])</f>
        <v>2021</v>
      </c>
    </row>
    <row r="256" spans="1:16" ht="14.5">
      <c r="A256" s="6">
        <v>44550</v>
      </c>
      <c r="B256" s="7" t="s">
        <v>31</v>
      </c>
      <c r="C256" s="8">
        <v>14</v>
      </c>
      <c r="D256" s="8" t="s">
        <v>112</v>
      </c>
      <c r="E256" s="8" t="s">
        <v>110</v>
      </c>
      <c r="F256" s="9">
        <v>0</v>
      </c>
      <c r="G256" t="str">
        <f>VLOOKUP(Table2[[#This Row],[PRODUCT ID]],Table1[],2,0)</f>
        <v>Product12</v>
      </c>
      <c r="H256" t="str">
        <f>VLOOKUP(Table2[[#This Row],[PRODUCT ID]],Table1[],3,0)</f>
        <v>Catagory02</v>
      </c>
      <c r="I256" t="str">
        <f>VLOOKUP(Table2[[#This Row],[PRODUCT ID]],Table1[],4,0)</f>
        <v>Kg</v>
      </c>
      <c r="J256">
        <f>VLOOKUP(Table2[[#This Row],[PRODUCT ID]],Table1[],5,0)</f>
        <v>73</v>
      </c>
      <c r="K256">
        <f>VLOOKUP(Table2[[#This Row],[PRODUCT ID]],Table1[],6,0)</f>
        <v>94.17</v>
      </c>
      <c r="L256">
        <f>Table2[[#This Row],[BUYING PRIZE]]*Table2[[#This Row],[QUANTITY]]</f>
        <v>1022</v>
      </c>
      <c r="M256">
        <f>Table2[[#This Row],[SELLING PRICE]]*Table2[[#This Row],[QUANTITY]]*(1-Table2[[#This Row],[DISCOUNT %]])</f>
        <v>1318.38</v>
      </c>
      <c r="N256">
        <f>DAY(Table2[[#This Row],[Column1]])</f>
        <v>20</v>
      </c>
      <c r="O256" t="str">
        <f>TEXT(Table2[[#This Row],[Column1]],"mmm")</f>
        <v>Dec</v>
      </c>
      <c r="P256">
        <f>YEAR(Table2[[#This Row],[Column1]])</f>
        <v>2021</v>
      </c>
    </row>
    <row r="257" spans="1:16" ht="14.5">
      <c r="A257" s="6">
        <v>44551</v>
      </c>
      <c r="B257" s="7" t="s">
        <v>61</v>
      </c>
      <c r="C257" s="8">
        <v>10</v>
      </c>
      <c r="D257" s="8" t="s">
        <v>110</v>
      </c>
      <c r="E257" s="8" t="s">
        <v>111</v>
      </c>
      <c r="F257" s="9">
        <v>0</v>
      </c>
      <c r="G257" t="str">
        <f>VLOOKUP(Table2[[#This Row],[PRODUCT ID]],Table1[],2,0)</f>
        <v>Product26</v>
      </c>
      <c r="H257" t="str">
        <f>VLOOKUP(Table2[[#This Row],[PRODUCT ID]],Table1[],3,0)</f>
        <v>Catagory04</v>
      </c>
      <c r="I257" t="str">
        <f>VLOOKUP(Table2[[#This Row],[PRODUCT ID]],Table1[],4,0)</f>
        <v>Kg</v>
      </c>
      <c r="J257">
        <f>VLOOKUP(Table2[[#This Row],[PRODUCT ID]],Table1[],5,0)</f>
        <v>18</v>
      </c>
      <c r="K257">
        <f>VLOOKUP(Table2[[#This Row],[PRODUCT ID]],Table1[],6,0)</f>
        <v>24.66</v>
      </c>
      <c r="L257">
        <f>Table2[[#This Row],[BUYING PRIZE]]*Table2[[#This Row],[QUANTITY]]</f>
        <v>180</v>
      </c>
      <c r="M257">
        <f>Table2[[#This Row],[SELLING PRICE]]*Table2[[#This Row],[QUANTITY]]*(1-Table2[[#This Row],[DISCOUNT %]])</f>
        <v>246.6</v>
      </c>
      <c r="N257">
        <f>DAY(Table2[[#This Row],[Column1]])</f>
        <v>21</v>
      </c>
      <c r="O257" t="str">
        <f>TEXT(Table2[[#This Row],[Column1]],"mmm")</f>
        <v>Dec</v>
      </c>
      <c r="P257">
        <f>YEAR(Table2[[#This Row],[Column1]])</f>
        <v>2021</v>
      </c>
    </row>
    <row r="258" spans="1:16" ht="14.5">
      <c r="A258" s="6">
        <v>44554</v>
      </c>
      <c r="B258" s="7" t="s">
        <v>93</v>
      </c>
      <c r="C258" s="8">
        <v>8</v>
      </c>
      <c r="D258" s="8" t="s">
        <v>109</v>
      </c>
      <c r="E258" s="8" t="s">
        <v>111</v>
      </c>
      <c r="F258" s="9">
        <v>0</v>
      </c>
      <c r="G258" t="str">
        <f>VLOOKUP(Table2[[#This Row],[PRODUCT ID]],Table1[],2,0)</f>
        <v>Product42</v>
      </c>
      <c r="H258" t="str">
        <f>VLOOKUP(Table2[[#This Row],[PRODUCT ID]],Table1[],3,0)</f>
        <v>Catagory04</v>
      </c>
      <c r="I258" t="str">
        <f>VLOOKUP(Table2[[#This Row],[PRODUCT ID]],Table1[],4,0)</f>
        <v>Kg</v>
      </c>
      <c r="J258">
        <f>VLOOKUP(Table2[[#This Row],[PRODUCT ID]],Table1[],5,0)</f>
        <v>120</v>
      </c>
      <c r="K258">
        <f>VLOOKUP(Table2[[#This Row],[PRODUCT ID]],Table1[],6,0)</f>
        <v>162</v>
      </c>
      <c r="L258">
        <f>Table2[[#This Row],[BUYING PRIZE]]*Table2[[#This Row],[QUANTITY]]</f>
        <v>960</v>
      </c>
      <c r="M258">
        <f>Table2[[#This Row],[SELLING PRICE]]*Table2[[#This Row],[QUANTITY]]*(1-Table2[[#This Row],[DISCOUNT %]])</f>
        <v>1296</v>
      </c>
      <c r="N258">
        <f>DAY(Table2[[#This Row],[Column1]])</f>
        <v>24</v>
      </c>
      <c r="O258" t="str">
        <f>TEXT(Table2[[#This Row],[Column1]],"mmm")</f>
        <v>Dec</v>
      </c>
      <c r="P258">
        <f>YEAR(Table2[[#This Row],[Column1]])</f>
        <v>2021</v>
      </c>
    </row>
    <row r="259" spans="1:16" ht="14.5">
      <c r="A259" s="6">
        <v>44554</v>
      </c>
      <c r="B259" s="7" t="s">
        <v>81</v>
      </c>
      <c r="C259" s="8">
        <v>8</v>
      </c>
      <c r="D259" s="8" t="s">
        <v>109</v>
      </c>
      <c r="E259" s="8" t="s">
        <v>110</v>
      </c>
      <c r="F259" s="9">
        <v>0</v>
      </c>
      <c r="G259" t="str">
        <f>VLOOKUP(Table2[[#This Row],[PRODUCT ID]],Table1[],2,0)</f>
        <v>Product36</v>
      </c>
      <c r="H259" t="str">
        <f>VLOOKUP(Table2[[#This Row],[PRODUCT ID]],Table1[],3,0)</f>
        <v>Catagory04</v>
      </c>
      <c r="I259" t="str">
        <f>VLOOKUP(Table2[[#This Row],[PRODUCT ID]],Table1[],4,0)</f>
        <v>Kg</v>
      </c>
      <c r="J259">
        <f>VLOOKUP(Table2[[#This Row],[PRODUCT ID]],Table1[],5,0)</f>
        <v>90</v>
      </c>
      <c r="K259">
        <f>VLOOKUP(Table2[[#This Row],[PRODUCT ID]],Table1[],6,0)</f>
        <v>96.3</v>
      </c>
      <c r="L259">
        <f>Table2[[#This Row],[BUYING PRIZE]]*Table2[[#This Row],[QUANTITY]]</f>
        <v>720</v>
      </c>
      <c r="M259">
        <f>Table2[[#This Row],[SELLING PRICE]]*Table2[[#This Row],[QUANTITY]]*(1-Table2[[#This Row],[DISCOUNT %]])</f>
        <v>770.4</v>
      </c>
      <c r="N259">
        <f>DAY(Table2[[#This Row],[Column1]])</f>
        <v>24</v>
      </c>
      <c r="O259" t="str">
        <f>TEXT(Table2[[#This Row],[Column1]],"mmm")</f>
        <v>Dec</v>
      </c>
      <c r="P259">
        <f>YEAR(Table2[[#This Row],[Column1]])</f>
        <v>2021</v>
      </c>
    </row>
    <row r="260" spans="1:16" ht="14.5">
      <c r="A260" s="6">
        <v>44556</v>
      </c>
      <c r="B260" s="7" t="s">
        <v>91</v>
      </c>
      <c r="C260" s="8">
        <v>14</v>
      </c>
      <c r="D260" s="8" t="s">
        <v>110</v>
      </c>
      <c r="E260" s="8" t="s">
        <v>111</v>
      </c>
      <c r="F260" s="9">
        <v>0</v>
      </c>
      <c r="G260" t="str">
        <f>VLOOKUP(Table2[[#This Row],[PRODUCT ID]],Table1[],2,0)</f>
        <v>Product41</v>
      </c>
      <c r="H260" t="str">
        <f>VLOOKUP(Table2[[#This Row],[PRODUCT ID]],Table1[],3,0)</f>
        <v>Catagory04</v>
      </c>
      <c r="I260" t="str">
        <f>VLOOKUP(Table2[[#This Row],[PRODUCT ID]],Table1[],4,0)</f>
        <v>Kg</v>
      </c>
      <c r="J260">
        <f>VLOOKUP(Table2[[#This Row],[PRODUCT ID]],Table1[],5,0)</f>
        <v>138</v>
      </c>
      <c r="K260">
        <f>VLOOKUP(Table2[[#This Row],[PRODUCT ID]],Table1[],6,0)</f>
        <v>173.88</v>
      </c>
      <c r="L260">
        <f>Table2[[#This Row],[BUYING PRIZE]]*Table2[[#This Row],[QUANTITY]]</f>
        <v>1932</v>
      </c>
      <c r="M260">
        <f>Table2[[#This Row],[SELLING PRICE]]*Table2[[#This Row],[QUANTITY]]*(1-Table2[[#This Row],[DISCOUNT %]])</f>
        <v>2434.3199999999997</v>
      </c>
      <c r="N260">
        <f>DAY(Table2[[#This Row],[Column1]])</f>
        <v>26</v>
      </c>
      <c r="O260" t="str">
        <f>TEXT(Table2[[#This Row],[Column1]],"mmm")</f>
        <v>Dec</v>
      </c>
      <c r="P260">
        <f>YEAR(Table2[[#This Row],[Column1]])</f>
        <v>2021</v>
      </c>
    </row>
    <row r="261" spans="1:16" ht="14.5">
      <c r="A261" s="6">
        <v>44557</v>
      </c>
      <c r="B261" s="7" t="s">
        <v>67</v>
      </c>
      <c r="C261" s="8">
        <v>14</v>
      </c>
      <c r="D261" s="8" t="s">
        <v>112</v>
      </c>
      <c r="E261" s="8" t="s">
        <v>111</v>
      </c>
      <c r="F261" s="9">
        <v>0</v>
      </c>
      <c r="G261" t="str">
        <f>VLOOKUP(Table2[[#This Row],[PRODUCT ID]],Table1[],2,0)</f>
        <v>Product29</v>
      </c>
      <c r="H261" t="str">
        <f>VLOOKUP(Table2[[#This Row],[PRODUCT ID]],Table1[],3,0)</f>
        <v>Catagory04</v>
      </c>
      <c r="I261" t="str">
        <f>VLOOKUP(Table2[[#This Row],[PRODUCT ID]],Table1[],4,0)</f>
        <v>Kg</v>
      </c>
      <c r="J261">
        <f>VLOOKUP(Table2[[#This Row],[PRODUCT ID]],Table1[],5,0)</f>
        <v>47</v>
      </c>
      <c r="K261">
        <f>VLOOKUP(Table2[[#This Row],[PRODUCT ID]],Table1[],6,0)</f>
        <v>53.11</v>
      </c>
      <c r="L261">
        <f>Table2[[#This Row],[BUYING PRIZE]]*Table2[[#This Row],[QUANTITY]]</f>
        <v>658</v>
      </c>
      <c r="M261">
        <f>Table2[[#This Row],[SELLING PRICE]]*Table2[[#This Row],[QUANTITY]]*(1-Table2[[#This Row],[DISCOUNT %]])</f>
        <v>743.54</v>
      </c>
      <c r="N261">
        <f>DAY(Table2[[#This Row],[Column1]])</f>
        <v>27</v>
      </c>
      <c r="O261" t="str">
        <f>TEXT(Table2[[#This Row],[Column1]],"mmm")</f>
        <v>Dec</v>
      </c>
      <c r="P261">
        <f>YEAR(Table2[[#This Row],[Column1]])</f>
        <v>2021</v>
      </c>
    </row>
    <row r="262" spans="1:16" ht="14.5">
      <c r="A262" s="6">
        <v>44558</v>
      </c>
      <c r="B262" s="7" t="s">
        <v>67</v>
      </c>
      <c r="C262" s="8">
        <v>6</v>
      </c>
      <c r="D262" s="8" t="s">
        <v>112</v>
      </c>
      <c r="E262" s="8" t="s">
        <v>111</v>
      </c>
      <c r="F262" s="9">
        <v>0</v>
      </c>
      <c r="G262" t="str">
        <f>VLOOKUP(Table2[[#This Row],[PRODUCT ID]],Table1[],2,0)</f>
        <v>Product29</v>
      </c>
      <c r="H262" t="str">
        <f>VLOOKUP(Table2[[#This Row],[PRODUCT ID]],Table1[],3,0)</f>
        <v>Catagory04</v>
      </c>
      <c r="I262" t="str">
        <f>VLOOKUP(Table2[[#This Row],[PRODUCT ID]],Table1[],4,0)</f>
        <v>Kg</v>
      </c>
      <c r="J262">
        <f>VLOOKUP(Table2[[#This Row],[PRODUCT ID]],Table1[],5,0)</f>
        <v>47</v>
      </c>
      <c r="K262">
        <f>VLOOKUP(Table2[[#This Row],[PRODUCT ID]],Table1[],6,0)</f>
        <v>53.11</v>
      </c>
      <c r="L262">
        <f>Table2[[#This Row],[BUYING PRIZE]]*Table2[[#This Row],[QUANTITY]]</f>
        <v>282</v>
      </c>
      <c r="M262">
        <f>Table2[[#This Row],[SELLING PRICE]]*Table2[[#This Row],[QUANTITY]]*(1-Table2[[#This Row],[DISCOUNT %]])</f>
        <v>318.65999999999997</v>
      </c>
      <c r="N262">
        <f>DAY(Table2[[#This Row],[Column1]])</f>
        <v>28</v>
      </c>
      <c r="O262" t="str">
        <f>TEXT(Table2[[#This Row],[Column1]],"mmm")</f>
        <v>Dec</v>
      </c>
      <c r="P262">
        <f>YEAR(Table2[[#This Row],[Column1]])</f>
        <v>2021</v>
      </c>
    </row>
    <row r="263" spans="1:16" ht="14.5">
      <c r="A263" s="6">
        <v>44560</v>
      </c>
      <c r="B263" s="7" t="s">
        <v>26</v>
      </c>
      <c r="C263" s="8">
        <v>13</v>
      </c>
      <c r="D263" s="8" t="s">
        <v>110</v>
      </c>
      <c r="E263" s="8" t="s">
        <v>110</v>
      </c>
      <c r="F263" s="9">
        <v>0</v>
      </c>
      <c r="G263" t="str">
        <f>VLOOKUP(Table2[[#This Row],[PRODUCT ID]],Table1[],2,0)</f>
        <v>Product10</v>
      </c>
      <c r="H263" t="str">
        <f>VLOOKUP(Table2[[#This Row],[PRODUCT ID]],Table1[],3,0)</f>
        <v>Catagory02</v>
      </c>
      <c r="I263" t="str">
        <f>VLOOKUP(Table2[[#This Row],[PRODUCT ID]],Table1[],4,0)</f>
        <v>Kg</v>
      </c>
      <c r="J263">
        <f>VLOOKUP(Table2[[#This Row],[PRODUCT ID]],Table1[],5,0)</f>
        <v>148</v>
      </c>
      <c r="K263">
        <f>VLOOKUP(Table2[[#This Row],[PRODUCT ID]],Table1[],6,0)</f>
        <v>164.28</v>
      </c>
      <c r="L263">
        <f>Table2[[#This Row],[BUYING PRIZE]]*Table2[[#This Row],[QUANTITY]]</f>
        <v>1924</v>
      </c>
      <c r="M263">
        <f>Table2[[#This Row],[SELLING PRICE]]*Table2[[#This Row],[QUANTITY]]*(1-Table2[[#This Row],[DISCOUNT %]])</f>
        <v>2135.64</v>
      </c>
      <c r="N263">
        <f>DAY(Table2[[#This Row],[Column1]])</f>
        <v>30</v>
      </c>
      <c r="O263" t="str">
        <f>TEXT(Table2[[#This Row],[Column1]],"mmm")</f>
        <v>Dec</v>
      </c>
      <c r="P263">
        <f>YEAR(Table2[[#This Row],[Column1]])</f>
        <v>2021</v>
      </c>
    </row>
    <row r="264" spans="1:16" ht="14.5">
      <c r="A264" s="6">
        <v>44562</v>
      </c>
      <c r="B264" s="7" t="s">
        <v>52</v>
      </c>
      <c r="C264" s="8">
        <v>1</v>
      </c>
      <c r="D264" s="8" t="s">
        <v>109</v>
      </c>
      <c r="E264" s="8" t="s">
        <v>111</v>
      </c>
      <c r="F264" s="9">
        <v>0</v>
      </c>
      <c r="G264" t="str">
        <f>VLOOKUP(Table2[[#This Row],[PRODUCT ID]],Table1[],2,0)</f>
        <v>Product22</v>
      </c>
      <c r="H264" t="str">
        <f>VLOOKUP(Table2[[#This Row],[PRODUCT ID]],Table1[],3,0)</f>
        <v>Catagory03</v>
      </c>
      <c r="I264" t="str">
        <f>VLOOKUP(Table2[[#This Row],[PRODUCT ID]],Table1[],4,0)</f>
        <v>Kg</v>
      </c>
      <c r="J264">
        <f>VLOOKUP(Table2[[#This Row],[PRODUCT ID]],Table1[],5,0)</f>
        <v>121</v>
      </c>
      <c r="K264">
        <f>VLOOKUP(Table2[[#This Row],[PRODUCT ID]],Table1[],6,0)</f>
        <v>141.57</v>
      </c>
      <c r="L264">
        <f>Table2[[#This Row],[BUYING PRIZE]]*Table2[[#This Row],[QUANTITY]]</f>
        <v>121</v>
      </c>
      <c r="M264">
        <f>Table2[[#This Row],[SELLING PRICE]]*Table2[[#This Row],[QUANTITY]]*(1-Table2[[#This Row],[DISCOUNT %]])</f>
        <v>141.57</v>
      </c>
      <c r="N264">
        <f>DAY(Table2[[#This Row],[Column1]])</f>
        <v>1</v>
      </c>
      <c r="O264" t="str">
        <f>TEXT(Table2[[#This Row],[Column1]],"mmm")</f>
        <v>Jan</v>
      </c>
      <c r="P264">
        <f>YEAR(Table2[[#This Row],[Column1]])</f>
        <v>2022</v>
      </c>
    </row>
    <row r="265" spans="1:16" ht="14.5">
      <c r="A265" s="6">
        <v>44563</v>
      </c>
      <c r="B265" s="7" t="s">
        <v>26</v>
      </c>
      <c r="C265" s="8">
        <v>7</v>
      </c>
      <c r="D265" s="8" t="s">
        <v>112</v>
      </c>
      <c r="E265" s="8" t="s">
        <v>111</v>
      </c>
      <c r="F265" s="9">
        <v>0</v>
      </c>
      <c r="G265" t="str">
        <f>VLOOKUP(Table2[[#This Row],[PRODUCT ID]],Table1[],2,0)</f>
        <v>Product10</v>
      </c>
      <c r="H265" t="str">
        <f>VLOOKUP(Table2[[#This Row],[PRODUCT ID]],Table1[],3,0)</f>
        <v>Catagory02</v>
      </c>
      <c r="I265" t="str">
        <f>VLOOKUP(Table2[[#This Row],[PRODUCT ID]],Table1[],4,0)</f>
        <v>Kg</v>
      </c>
      <c r="J265">
        <f>VLOOKUP(Table2[[#This Row],[PRODUCT ID]],Table1[],5,0)</f>
        <v>148</v>
      </c>
      <c r="K265">
        <f>VLOOKUP(Table2[[#This Row],[PRODUCT ID]],Table1[],6,0)</f>
        <v>164.28</v>
      </c>
      <c r="L265">
        <f>Table2[[#This Row],[BUYING PRIZE]]*Table2[[#This Row],[QUANTITY]]</f>
        <v>1036</v>
      </c>
      <c r="M265">
        <f>Table2[[#This Row],[SELLING PRICE]]*Table2[[#This Row],[QUANTITY]]*(1-Table2[[#This Row],[DISCOUNT %]])</f>
        <v>1149.96</v>
      </c>
      <c r="N265">
        <f>DAY(Table2[[#This Row],[Column1]])</f>
        <v>2</v>
      </c>
      <c r="O265" t="str">
        <f>TEXT(Table2[[#This Row],[Column1]],"mmm")</f>
        <v>Jan</v>
      </c>
      <c r="P265">
        <f>YEAR(Table2[[#This Row],[Column1]])</f>
        <v>2022</v>
      </c>
    </row>
    <row r="266" spans="1:16" ht="14.5">
      <c r="A266" s="6">
        <v>44563</v>
      </c>
      <c r="B266" s="7" t="s">
        <v>37</v>
      </c>
      <c r="C266" s="8">
        <v>2</v>
      </c>
      <c r="D266" s="8" t="s">
        <v>110</v>
      </c>
      <c r="E266" s="8" t="s">
        <v>111</v>
      </c>
      <c r="F266" s="9">
        <v>0</v>
      </c>
      <c r="G266" t="str">
        <f>VLOOKUP(Table2[[#This Row],[PRODUCT ID]],Table1[],2,0)</f>
        <v>Product15</v>
      </c>
      <c r="H266" t="str">
        <f>VLOOKUP(Table2[[#This Row],[PRODUCT ID]],Table1[],3,0)</f>
        <v>Catagory02</v>
      </c>
      <c r="I266" t="str">
        <f>VLOOKUP(Table2[[#This Row],[PRODUCT ID]],Table1[],4,0)</f>
        <v>Kg</v>
      </c>
      <c r="J266">
        <f>VLOOKUP(Table2[[#This Row],[PRODUCT ID]],Table1[],5,0)</f>
        <v>12</v>
      </c>
      <c r="K266">
        <f>VLOOKUP(Table2[[#This Row],[PRODUCT ID]],Table1[],6,0)</f>
        <v>15.72</v>
      </c>
      <c r="L266">
        <f>Table2[[#This Row],[BUYING PRIZE]]*Table2[[#This Row],[QUANTITY]]</f>
        <v>24</v>
      </c>
      <c r="M266">
        <f>Table2[[#This Row],[SELLING PRICE]]*Table2[[#This Row],[QUANTITY]]*(1-Table2[[#This Row],[DISCOUNT %]])</f>
        <v>31.44</v>
      </c>
      <c r="N266">
        <f>DAY(Table2[[#This Row],[Column1]])</f>
        <v>2</v>
      </c>
      <c r="O266" t="str">
        <f>TEXT(Table2[[#This Row],[Column1]],"mmm")</f>
        <v>Jan</v>
      </c>
      <c r="P266">
        <f>YEAR(Table2[[#This Row],[Column1]])</f>
        <v>2022</v>
      </c>
    </row>
    <row r="267" spans="1:16" ht="14.5">
      <c r="A267" s="6">
        <v>44563</v>
      </c>
      <c r="B267" s="7" t="s">
        <v>75</v>
      </c>
      <c r="C267" s="8">
        <v>1</v>
      </c>
      <c r="D267" s="8" t="s">
        <v>112</v>
      </c>
      <c r="E267" s="8" t="s">
        <v>111</v>
      </c>
      <c r="F267" s="9">
        <v>0</v>
      </c>
      <c r="G267" t="str">
        <f>VLOOKUP(Table2[[#This Row],[PRODUCT ID]],Table1[],2,0)</f>
        <v>Product33</v>
      </c>
      <c r="H267" t="str">
        <f>VLOOKUP(Table2[[#This Row],[PRODUCT ID]],Table1[],3,0)</f>
        <v>Catagory04</v>
      </c>
      <c r="I267" t="str">
        <f>VLOOKUP(Table2[[#This Row],[PRODUCT ID]],Table1[],4,0)</f>
        <v>Kg</v>
      </c>
      <c r="J267">
        <f>VLOOKUP(Table2[[#This Row],[PRODUCT ID]],Table1[],5,0)</f>
        <v>95</v>
      </c>
      <c r="K267">
        <f>VLOOKUP(Table2[[#This Row],[PRODUCT ID]],Table1[],6,0)</f>
        <v>119.7</v>
      </c>
      <c r="L267">
        <f>Table2[[#This Row],[BUYING PRIZE]]*Table2[[#This Row],[QUANTITY]]</f>
        <v>95</v>
      </c>
      <c r="M267">
        <f>Table2[[#This Row],[SELLING PRICE]]*Table2[[#This Row],[QUANTITY]]*(1-Table2[[#This Row],[DISCOUNT %]])</f>
        <v>119.7</v>
      </c>
      <c r="N267">
        <f>DAY(Table2[[#This Row],[Column1]])</f>
        <v>2</v>
      </c>
      <c r="O267" t="str">
        <f>TEXT(Table2[[#This Row],[Column1]],"mmm")</f>
        <v>Jan</v>
      </c>
      <c r="P267">
        <f>YEAR(Table2[[#This Row],[Column1]])</f>
        <v>2022</v>
      </c>
    </row>
    <row r="268" spans="1:16" ht="14.5">
      <c r="A268" s="6">
        <v>44564</v>
      </c>
      <c r="B268" s="7" t="s">
        <v>95</v>
      </c>
      <c r="C268" s="8">
        <v>9</v>
      </c>
      <c r="D268" s="8" t="s">
        <v>112</v>
      </c>
      <c r="E268" s="8" t="s">
        <v>111</v>
      </c>
      <c r="F268" s="9">
        <v>0</v>
      </c>
      <c r="G268" t="str">
        <f>VLOOKUP(Table2[[#This Row],[PRODUCT ID]],Table1[],2,0)</f>
        <v>Product43</v>
      </c>
      <c r="H268" t="str">
        <f>VLOOKUP(Table2[[#This Row],[PRODUCT ID]],Table1[],3,0)</f>
        <v>Catagory04</v>
      </c>
      <c r="I268" t="str">
        <f>VLOOKUP(Table2[[#This Row],[PRODUCT ID]],Table1[],4,0)</f>
        <v>Kg</v>
      </c>
      <c r="J268">
        <f>VLOOKUP(Table2[[#This Row],[PRODUCT ID]],Table1[],5,0)</f>
        <v>67</v>
      </c>
      <c r="K268">
        <f>VLOOKUP(Table2[[#This Row],[PRODUCT ID]],Table1[],6,0)</f>
        <v>83.08</v>
      </c>
      <c r="L268">
        <f>Table2[[#This Row],[BUYING PRIZE]]*Table2[[#This Row],[QUANTITY]]</f>
        <v>603</v>
      </c>
      <c r="M268">
        <f>Table2[[#This Row],[SELLING PRICE]]*Table2[[#This Row],[QUANTITY]]*(1-Table2[[#This Row],[DISCOUNT %]])</f>
        <v>747.72</v>
      </c>
      <c r="N268">
        <f>DAY(Table2[[#This Row],[Column1]])</f>
        <v>3</v>
      </c>
      <c r="O268" t="str">
        <f>TEXT(Table2[[#This Row],[Column1]],"mmm")</f>
        <v>Jan</v>
      </c>
      <c r="P268">
        <f>YEAR(Table2[[#This Row],[Column1]])</f>
        <v>2022</v>
      </c>
    </row>
    <row r="269" spans="1:16" ht="14.5">
      <c r="A269" s="6">
        <v>44565</v>
      </c>
      <c r="B269" s="7" t="s">
        <v>31</v>
      </c>
      <c r="C269" s="8">
        <v>8</v>
      </c>
      <c r="D269" s="8" t="s">
        <v>112</v>
      </c>
      <c r="E269" s="8" t="s">
        <v>110</v>
      </c>
      <c r="F269" s="9">
        <v>0</v>
      </c>
      <c r="G269" t="str">
        <f>VLOOKUP(Table2[[#This Row],[PRODUCT ID]],Table1[],2,0)</f>
        <v>Product12</v>
      </c>
      <c r="H269" t="str">
        <f>VLOOKUP(Table2[[#This Row],[PRODUCT ID]],Table1[],3,0)</f>
        <v>Catagory02</v>
      </c>
      <c r="I269" t="str">
        <f>VLOOKUP(Table2[[#This Row],[PRODUCT ID]],Table1[],4,0)</f>
        <v>Kg</v>
      </c>
      <c r="J269">
        <f>VLOOKUP(Table2[[#This Row],[PRODUCT ID]],Table1[],5,0)</f>
        <v>73</v>
      </c>
      <c r="K269">
        <f>VLOOKUP(Table2[[#This Row],[PRODUCT ID]],Table1[],6,0)</f>
        <v>94.17</v>
      </c>
      <c r="L269">
        <f>Table2[[#This Row],[BUYING PRIZE]]*Table2[[#This Row],[QUANTITY]]</f>
        <v>584</v>
      </c>
      <c r="M269">
        <f>Table2[[#This Row],[SELLING PRICE]]*Table2[[#This Row],[QUANTITY]]*(1-Table2[[#This Row],[DISCOUNT %]])</f>
        <v>753.36</v>
      </c>
      <c r="N269">
        <f>DAY(Table2[[#This Row],[Column1]])</f>
        <v>4</v>
      </c>
      <c r="O269" t="str">
        <f>TEXT(Table2[[#This Row],[Column1]],"mmm")</f>
        <v>Jan</v>
      </c>
      <c r="P269">
        <f>YEAR(Table2[[#This Row],[Column1]])</f>
        <v>2022</v>
      </c>
    </row>
    <row r="270" spans="1:16" ht="14.5">
      <c r="A270" s="6">
        <v>44565</v>
      </c>
      <c r="B270" s="7" t="s">
        <v>67</v>
      </c>
      <c r="C270" s="8">
        <v>1</v>
      </c>
      <c r="D270" s="8" t="s">
        <v>110</v>
      </c>
      <c r="E270" s="8" t="s">
        <v>110</v>
      </c>
      <c r="F270" s="9">
        <v>0</v>
      </c>
      <c r="G270" t="str">
        <f>VLOOKUP(Table2[[#This Row],[PRODUCT ID]],Table1[],2,0)</f>
        <v>Product29</v>
      </c>
      <c r="H270" t="str">
        <f>VLOOKUP(Table2[[#This Row],[PRODUCT ID]],Table1[],3,0)</f>
        <v>Catagory04</v>
      </c>
      <c r="I270" t="str">
        <f>VLOOKUP(Table2[[#This Row],[PRODUCT ID]],Table1[],4,0)</f>
        <v>Kg</v>
      </c>
      <c r="J270">
        <f>VLOOKUP(Table2[[#This Row],[PRODUCT ID]],Table1[],5,0)</f>
        <v>47</v>
      </c>
      <c r="K270">
        <f>VLOOKUP(Table2[[#This Row],[PRODUCT ID]],Table1[],6,0)</f>
        <v>53.11</v>
      </c>
      <c r="L270">
        <f>Table2[[#This Row],[BUYING PRIZE]]*Table2[[#This Row],[QUANTITY]]</f>
        <v>47</v>
      </c>
      <c r="M270">
        <f>Table2[[#This Row],[SELLING PRICE]]*Table2[[#This Row],[QUANTITY]]*(1-Table2[[#This Row],[DISCOUNT %]])</f>
        <v>53.11</v>
      </c>
      <c r="N270">
        <f>DAY(Table2[[#This Row],[Column1]])</f>
        <v>4</v>
      </c>
      <c r="O270" t="str">
        <f>TEXT(Table2[[#This Row],[Column1]],"mmm")</f>
        <v>Jan</v>
      </c>
      <c r="P270">
        <f>YEAR(Table2[[#This Row],[Column1]])</f>
        <v>2022</v>
      </c>
    </row>
    <row r="271" spans="1:16" ht="14.5">
      <c r="A271" s="6">
        <v>44570</v>
      </c>
      <c r="B271" s="7" t="s">
        <v>73</v>
      </c>
      <c r="C271" s="8">
        <v>12</v>
      </c>
      <c r="D271" s="8" t="s">
        <v>112</v>
      </c>
      <c r="E271" s="8" t="s">
        <v>110</v>
      </c>
      <c r="F271" s="9">
        <v>0</v>
      </c>
      <c r="G271" t="str">
        <f>VLOOKUP(Table2[[#This Row],[PRODUCT ID]],Table1[],2,0)</f>
        <v>Product32</v>
      </c>
      <c r="H271" t="str">
        <f>VLOOKUP(Table2[[#This Row],[PRODUCT ID]],Table1[],3,0)</f>
        <v>Catagory04</v>
      </c>
      <c r="I271" t="str">
        <f>VLOOKUP(Table2[[#This Row],[PRODUCT ID]],Table1[],4,0)</f>
        <v>Kg</v>
      </c>
      <c r="J271">
        <f>VLOOKUP(Table2[[#This Row],[PRODUCT ID]],Table1[],5,0)</f>
        <v>89</v>
      </c>
      <c r="K271">
        <f>VLOOKUP(Table2[[#This Row],[PRODUCT ID]],Table1[],6,0)</f>
        <v>117.48</v>
      </c>
      <c r="L271">
        <f>Table2[[#This Row],[BUYING PRIZE]]*Table2[[#This Row],[QUANTITY]]</f>
        <v>1068</v>
      </c>
      <c r="M271">
        <f>Table2[[#This Row],[SELLING PRICE]]*Table2[[#This Row],[QUANTITY]]*(1-Table2[[#This Row],[DISCOUNT %]])</f>
        <v>1409.76</v>
      </c>
      <c r="N271">
        <f>DAY(Table2[[#This Row],[Column1]])</f>
        <v>9</v>
      </c>
      <c r="O271" t="str">
        <f>TEXT(Table2[[#This Row],[Column1]],"mmm")</f>
        <v>Jan</v>
      </c>
      <c r="P271">
        <f>YEAR(Table2[[#This Row],[Column1]])</f>
        <v>2022</v>
      </c>
    </row>
    <row r="272" spans="1:16" ht="14.5">
      <c r="A272" s="6">
        <v>44571</v>
      </c>
      <c r="B272" s="7" t="s">
        <v>77</v>
      </c>
      <c r="C272" s="8">
        <v>14</v>
      </c>
      <c r="D272" s="8" t="s">
        <v>110</v>
      </c>
      <c r="E272" s="8" t="s">
        <v>110</v>
      </c>
      <c r="F272" s="9">
        <v>0</v>
      </c>
      <c r="G272" t="str">
        <f>VLOOKUP(Table2[[#This Row],[PRODUCT ID]],Table1[],2,0)</f>
        <v>Product34</v>
      </c>
      <c r="H272" t="str">
        <f>VLOOKUP(Table2[[#This Row],[PRODUCT ID]],Table1[],3,0)</f>
        <v>Catagory04</v>
      </c>
      <c r="I272" t="str">
        <f>VLOOKUP(Table2[[#This Row],[PRODUCT ID]],Table1[],4,0)</f>
        <v>Kg</v>
      </c>
      <c r="J272">
        <f>VLOOKUP(Table2[[#This Row],[PRODUCT ID]],Table1[],5,0)</f>
        <v>55</v>
      </c>
      <c r="K272">
        <f>VLOOKUP(Table2[[#This Row],[PRODUCT ID]],Table1[],6,0)</f>
        <v>58.3</v>
      </c>
      <c r="L272">
        <f>Table2[[#This Row],[BUYING PRIZE]]*Table2[[#This Row],[QUANTITY]]</f>
        <v>770</v>
      </c>
      <c r="M272">
        <f>Table2[[#This Row],[SELLING PRICE]]*Table2[[#This Row],[QUANTITY]]*(1-Table2[[#This Row],[DISCOUNT %]])</f>
        <v>816.19999999999993</v>
      </c>
      <c r="N272">
        <f>DAY(Table2[[#This Row],[Column1]])</f>
        <v>10</v>
      </c>
      <c r="O272" t="str">
        <f>TEXT(Table2[[#This Row],[Column1]],"mmm")</f>
        <v>Jan</v>
      </c>
      <c r="P272">
        <f>YEAR(Table2[[#This Row],[Column1]])</f>
        <v>2022</v>
      </c>
    </row>
    <row r="273" spans="1:16" ht="14.5">
      <c r="A273" s="6">
        <v>44572</v>
      </c>
      <c r="B273" s="7" t="s">
        <v>73</v>
      </c>
      <c r="C273" s="8">
        <v>2</v>
      </c>
      <c r="D273" s="8" t="s">
        <v>112</v>
      </c>
      <c r="E273" s="8" t="s">
        <v>110</v>
      </c>
      <c r="F273" s="9">
        <v>0</v>
      </c>
      <c r="G273" t="str">
        <f>VLOOKUP(Table2[[#This Row],[PRODUCT ID]],Table1[],2,0)</f>
        <v>Product32</v>
      </c>
      <c r="H273" t="str">
        <f>VLOOKUP(Table2[[#This Row],[PRODUCT ID]],Table1[],3,0)</f>
        <v>Catagory04</v>
      </c>
      <c r="I273" t="str">
        <f>VLOOKUP(Table2[[#This Row],[PRODUCT ID]],Table1[],4,0)</f>
        <v>Kg</v>
      </c>
      <c r="J273">
        <f>VLOOKUP(Table2[[#This Row],[PRODUCT ID]],Table1[],5,0)</f>
        <v>89</v>
      </c>
      <c r="K273">
        <f>VLOOKUP(Table2[[#This Row],[PRODUCT ID]],Table1[],6,0)</f>
        <v>117.48</v>
      </c>
      <c r="L273">
        <f>Table2[[#This Row],[BUYING PRIZE]]*Table2[[#This Row],[QUANTITY]]</f>
        <v>178</v>
      </c>
      <c r="M273">
        <f>Table2[[#This Row],[SELLING PRICE]]*Table2[[#This Row],[QUANTITY]]*(1-Table2[[#This Row],[DISCOUNT %]])</f>
        <v>234.96</v>
      </c>
      <c r="N273">
        <f>DAY(Table2[[#This Row],[Column1]])</f>
        <v>11</v>
      </c>
      <c r="O273" t="str">
        <f>TEXT(Table2[[#This Row],[Column1]],"mmm")</f>
        <v>Jan</v>
      </c>
      <c r="P273">
        <f>YEAR(Table2[[#This Row],[Column1]])</f>
        <v>2022</v>
      </c>
    </row>
    <row r="274" spans="1:16" ht="14.5">
      <c r="A274" s="6">
        <v>44574</v>
      </c>
      <c r="B274" s="7" t="s">
        <v>45</v>
      </c>
      <c r="C274" s="8">
        <v>6</v>
      </c>
      <c r="D274" s="8" t="s">
        <v>110</v>
      </c>
      <c r="E274" s="8" t="s">
        <v>110</v>
      </c>
      <c r="F274" s="9">
        <v>0</v>
      </c>
      <c r="G274" t="str">
        <f>VLOOKUP(Table2[[#This Row],[PRODUCT ID]],Table1[],2,0)</f>
        <v>Product19</v>
      </c>
      <c r="H274" t="str">
        <f>VLOOKUP(Table2[[#This Row],[PRODUCT ID]],Table1[],3,0)</f>
        <v>Catagory02</v>
      </c>
      <c r="I274" t="str">
        <f>VLOOKUP(Table2[[#This Row],[PRODUCT ID]],Table1[],4,0)</f>
        <v>Kg</v>
      </c>
      <c r="J274">
        <f>VLOOKUP(Table2[[#This Row],[PRODUCT ID]],Table1[],5,0)</f>
        <v>150</v>
      </c>
      <c r="K274">
        <f>VLOOKUP(Table2[[#This Row],[PRODUCT ID]],Table1[],6,0)</f>
        <v>210</v>
      </c>
      <c r="L274">
        <f>Table2[[#This Row],[BUYING PRIZE]]*Table2[[#This Row],[QUANTITY]]</f>
        <v>900</v>
      </c>
      <c r="M274">
        <f>Table2[[#This Row],[SELLING PRICE]]*Table2[[#This Row],[QUANTITY]]*(1-Table2[[#This Row],[DISCOUNT %]])</f>
        <v>1260</v>
      </c>
      <c r="N274">
        <f>DAY(Table2[[#This Row],[Column1]])</f>
        <v>13</v>
      </c>
      <c r="O274" t="str">
        <f>TEXT(Table2[[#This Row],[Column1]],"mmm")</f>
        <v>Jan</v>
      </c>
      <c r="P274">
        <f>YEAR(Table2[[#This Row],[Column1]])</f>
        <v>2022</v>
      </c>
    </row>
    <row r="275" spans="1:16" ht="14.5">
      <c r="A275" s="6">
        <v>44575</v>
      </c>
      <c r="B275" s="7" t="s">
        <v>29</v>
      </c>
      <c r="C275" s="8">
        <v>14</v>
      </c>
      <c r="D275" s="8" t="s">
        <v>112</v>
      </c>
      <c r="E275" s="8" t="s">
        <v>110</v>
      </c>
      <c r="F275" s="9">
        <v>0</v>
      </c>
      <c r="G275" t="str">
        <f>VLOOKUP(Table2[[#This Row],[PRODUCT ID]],Table1[],2,0)</f>
        <v>Product11</v>
      </c>
      <c r="H275" t="str">
        <f>VLOOKUP(Table2[[#This Row],[PRODUCT ID]],Table1[],3,0)</f>
        <v>Catagory02</v>
      </c>
      <c r="I275" t="str">
        <f>VLOOKUP(Table2[[#This Row],[PRODUCT ID]],Table1[],4,0)</f>
        <v>Kg</v>
      </c>
      <c r="J275">
        <f>VLOOKUP(Table2[[#This Row],[PRODUCT ID]],Table1[],5,0)</f>
        <v>44</v>
      </c>
      <c r="K275">
        <f>VLOOKUP(Table2[[#This Row],[PRODUCT ID]],Table1[],6,0)</f>
        <v>48.4</v>
      </c>
      <c r="L275">
        <f>Table2[[#This Row],[BUYING PRIZE]]*Table2[[#This Row],[QUANTITY]]</f>
        <v>616</v>
      </c>
      <c r="M275">
        <f>Table2[[#This Row],[SELLING PRICE]]*Table2[[#This Row],[QUANTITY]]*(1-Table2[[#This Row],[DISCOUNT %]])</f>
        <v>677.6</v>
      </c>
      <c r="N275">
        <f>DAY(Table2[[#This Row],[Column1]])</f>
        <v>14</v>
      </c>
      <c r="O275" t="str">
        <f>TEXT(Table2[[#This Row],[Column1]],"mmm")</f>
        <v>Jan</v>
      </c>
      <c r="P275">
        <f>YEAR(Table2[[#This Row],[Column1]])</f>
        <v>2022</v>
      </c>
    </row>
    <row r="276" spans="1:16" ht="14.5">
      <c r="A276" s="6">
        <v>44576</v>
      </c>
      <c r="B276" s="7" t="s">
        <v>52</v>
      </c>
      <c r="C276" s="8">
        <v>10</v>
      </c>
      <c r="D276" s="8" t="s">
        <v>112</v>
      </c>
      <c r="E276" s="8" t="s">
        <v>111</v>
      </c>
      <c r="F276" s="9">
        <v>0</v>
      </c>
      <c r="G276" t="str">
        <f>VLOOKUP(Table2[[#This Row],[PRODUCT ID]],Table1[],2,0)</f>
        <v>Product22</v>
      </c>
      <c r="H276" t="str">
        <f>VLOOKUP(Table2[[#This Row],[PRODUCT ID]],Table1[],3,0)</f>
        <v>Catagory03</v>
      </c>
      <c r="I276" t="str">
        <f>VLOOKUP(Table2[[#This Row],[PRODUCT ID]],Table1[],4,0)</f>
        <v>Kg</v>
      </c>
      <c r="J276">
        <f>VLOOKUP(Table2[[#This Row],[PRODUCT ID]],Table1[],5,0)</f>
        <v>121</v>
      </c>
      <c r="K276">
        <f>VLOOKUP(Table2[[#This Row],[PRODUCT ID]],Table1[],6,0)</f>
        <v>141.57</v>
      </c>
      <c r="L276">
        <f>Table2[[#This Row],[BUYING PRIZE]]*Table2[[#This Row],[QUANTITY]]</f>
        <v>1210</v>
      </c>
      <c r="M276">
        <f>Table2[[#This Row],[SELLING PRICE]]*Table2[[#This Row],[QUANTITY]]*(1-Table2[[#This Row],[DISCOUNT %]])</f>
        <v>1415.6999999999998</v>
      </c>
      <c r="N276">
        <f>DAY(Table2[[#This Row],[Column1]])</f>
        <v>15</v>
      </c>
      <c r="O276" t="str">
        <f>TEXT(Table2[[#This Row],[Column1]],"mmm")</f>
        <v>Jan</v>
      </c>
      <c r="P276">
        <f>YEAR(Table2[[#This Row],[Column1]])</f>
        <v>2022</v>
      </c>
    </row>
    <row r="277" spans="1:16" ht="14.5">
      <c r="A277" s="6">
        <v>44577</v>
      </c>
      <c r="B277" s="7" t="s">
        <v>35</v>
      </c>
      <c r="C277" s="8">
        <v>11</v>
      </c>
      <c r="D277" s="8" t="s">
        <v>110</v>
      </c>
      <c r="E277" s="8" t="s">
        <v>111</v>
      </c>
      <c r="F277" s="9">
        <v>0</v>
      </c>
      <c r="G277" t="str">
        <f>VLOOKUP(Table2[[#This Row],[PRODUCT ID]],Table1[],2,0)</f>
        <v>Product14</v>
      </c>
      <c r="H277" t="str">
        <f>VLOOKUP(Table2[[#This Row],[PRODUCT ID]],Table1[],3,0)</f>
        <v>Catagory02</v>
      </c>
      <c r="I277" t="str">
        <f>VLOOKUP(Table2[[#This Row],[PRODUCT ID]],Table1[],4,0)</f>
        <v>Kg</v>
      </c>
      <c r="J277">
        <f>VLOOKUP(Table2[[#This Row],[PRODUCT ID]],Table1[],5,0)</f>
        <v>112</v>
      </c>
      <c r="K277">
        <f>VLOOKUP(Table2[[#This Row],[PRODUCT ID]],Table1[],6,0)</f>
        <v>146.72</v>
      </c>
      <c r="L277">
        <f>Table2[[#This Row],[BUYING PRIZE]]*Table2[[#This Row],[QUANTITY]]</f>
        <v>1232</v>
      </c>
      <c r="M277">
        <f>Table2[[#This Row],[SELLING PRICE]]*Table2[[#This Row],[QUANTITY]]*(1-Table2[[#This Row],[DISCOUNT %]])</f>
        <v>1613.92</v>
      </c>
      <c r="N277">
        <f>DAY(Table2[[#This Row],[Column1]])</f>
        <v>16</v>
      </c>
      <c r="O277" t="str">
        <f>TEXT(Table2[[#This Row],[Column1]],"mmm")</f>
        <v>Jan</v>
      </c>
      <c r="P277">
        <f>YEAR(Table2[[#This Row],[Column1]])</f>
        <v>2022</v>
      </c>
    </row>
    <row r="278" spans="1:16" ht="14.5">
      <c r="A278" s="6">
        <v>44578</v>
      </c>
      <c r="B278" s="7" t="s">
        <v>89</v>
      </c>
      <c r="C278" s="8">
        <v>4</v>
      </c>
      <c r="D278" s="8" t="s">
        <v>110</v>
      </c>
      <c r="E278" s="8" t="s">
        <v>110</v>
      </c>
      <c r="F278" s="9">
        <v>0</v>
      </c>
      <c r="G278" t="str">
        <f>VLOOKUP(Table2[[#This Row],[PRODUCT ID]],Table1[],2,0)</f>
        <v>Product40</v>
      </c>
      <c r="H278" t="str">
        <f>VLOOKUP(Table2[[#This Row],[PRODUCT ID]],Table1[],3,0)</f>
        <v>Catagory04</v>
      </c>
      <c r="I278" t="str">
        <f>VLOOKUP(Table2[[#This Row],[PRODUCT ID]],Table1[],4,0)</f>
        <v>Kg</v>
      </c>
      <c r="J278">
        <f>VLOOKUP(Table2[[#This Row],[PRODUCT ID]],Table1[],5,0)</f>
        <v>90</v>
      </c>
      <c r="K278">
        <f>VLOOKUP(Table2[[#This Row],[PRODUCT ID]],Table1[],6,0)</f>
        <v>115.2</v>
      </c>
      <c r="L278">
        <f>Table2[[#This Row],[BUYING PRIZE]]*Table2[[#This Row],[QUANTITY]]</f>
        <v>360</v>
      </c>
      <c r="M278">
        <f>Table2[[#This Row],[SELLING PRICE]]*Table2[[#This Row],[QUANTITY]]*(1-Table2[[#This Row],[DISCOUNT %]])</f>
        <v>460.8</v>
      </c>
      <c r="N278">
        <f>DAY(Table2[[#This Row],[Column1]])</f>
        <v>17</v>
      </c>
      <c r="O278" t="str">
        <f>TEXT(Table2[[#This Row],[Column1]],"mmm")</f>
        <v>Jan</v>
      </c>
      <c r="P278">
        <f>YEAR(Table2[[#This Row],[Column1]])</f>
        <v>2022</v>
      </c>
    </row>
    <row r="279" spans="1:16" ht="14.5">
      <c r="A279" s="6">
        <v>44579</v>
      </c>
      <c r="B279" s="7" t="s">
        <v>22</v>
      </c>
      <c r="C279" s="8">
        <v>9</v>
      </c>
      <c r="D279" s="8" t="s">
        <v>109</v>
      </c>
      <c r="E279" s="8" t="s">
        <v>111</v>
      </c>
      <c r="F279" s="9">
        <v>0</v>
      </c>
      <c r="G279" t="str">
        <f>VLOOKUP(Table2[[#This Row],[PRODUCT ID]],Table1[],2,0)</f>
        <v>Product08</v>
      </c>
      <c r="H279" t="str">
        <f>VLOOKUP(Table2[[#This Row],[PRODUCT ID]],Table1[],3,0)</f>
        <v>Catagory01</v>
      </c>
      <c r="I279" t="str">
        <f>VLOOKUP(Table2[[#This Row],[PRODUCT ID]],Table1[],4,0)</f>
        <v>Kg</v>
      </c>
      <c r="J279">
        <f>VLOOKUP(Table2[[#This Row],[PRODUCT ID]],Table1[],5,0)</f>
        <v>83</v>
      </c>
      <c r="K279">
        <f>VLOOKUP(Table2[[#This Row],[PRODUCT ID]],Table1[],6,0)</f>
        <v>94.62</v>
      </c>
      <c r="L279">
        <f>Table2[[#This Row],[BUYING PRIZE]]*Table2[[#This Row],[QUANTITY]]</f>
        <v>747</v>
      </c>
      <c r="M279">
        <f>Table2[[#This Row],[SELLING PRICE]]*Table2[[#This Row],[QUANTITY]]*(1-Table2[[#This Row],[DISCOUNT %]])</f>
        <v>851.58</v>
      </c>
      <c r="N279">
        <f>DAY(Table2[[#This Row],[Column1]])</f>
        <v>18</v>
      </c>
      <c r="O279" t="str">
        <f>TEXT(Table2[[#This Row],[Column1]],"mmm")</f>
        <v>Jan</v>
      </c>
      <c r="P279">
        <f>YEAR(Table2[[#This Row],[Column1]])</f>
        <v>2022</v>
      </c>
    </row>
    <row r="280" spans="1:16" ht="14.5">
      <c r="A280" s="6">
        <v>44581</v>
      </c>
      <c r="B280" s="7" t="s">
        <v>50</v>
      </c>
      <c r="C280" s="8">
        <v>2</v>
      </c>
      <c r="D280" s="8" t="s">
        <v>112</v>
      </c>
      <c r="E280" s="8" t="s">
        <v>111</v>
      </c>
      <c r="F280" s="9">
        <v>0</v>
      </c>
      <c r="G280" t="str">
        <f>VLOOKUP(Table2[[#This Row],[PRODUCT ID]],Table1[],2,0)</f>
        <v>Product21</v>
      </c>
      <c r="H280" t="str">
        <f>VLOOKUP(Table2[[#This Row],[PRODUCT ID]],Table1[],3,0)</f>
        <v>Catagory03</v>
      </c>
      <c r="I280" t="str">
        <f>VLOOKUP(Table2[[#This Row],[PRODUCT ID]],Table1[],4,0)</f>
        <v>Kg</v>
      </c>
      <c r="J280">
        <f>VLOOKUP(Table2[[#This Row],[PRODUCT ID]],Table1[],5,0)</f>
        <v>126</v>
      </c>
      <c r="K280">
        <f>VLOOKUP(Table2[[#This Row],[PRODUCT ID]],Table1[],6,0)</f>
        <v>162.54</v>
      </c>
      <c r="L280">
        <f>Table2[[#This Row],[BUYING PRIZE]]*Table2[[#This Row],[QUANTITY]]</f>
        <v>252</v>
      </c>
      <c r="M280">
        <f>Table2[[#This Row],[SELLING PRICE]]*Table2[[#This Row],[QUANTITY]]*(1-Table2[[#This Row],[DISCOUNT %]])</f>
        <v>325.08</v>
      </c>
      <c r="N280">
        <f>DAY(Table2[[#This Row],[Column1]])</f>
        <v>20</v>
      </c>
      <c r="O280" t="str">
        <f>TEXT(Table2[[#This Row],[Column1]],"mmm")</f>
        <v>Jan</v>
      </c>
      <c r="P280">
        <f>YEAR(Table2[[#This Row],[Column1]])</f>
        <v>2022</v>
      </c>
    </row>
    <row r="281" spans="1:16" ht="14.5">
      <c r="A281" s="6">
        <v>44581</v>
      </c>
      <c r="B281" s="7" t="s">
        <v>35</v>
      </c>
      <c r="C281" s="8">
        <v>7</v>
      </c>
      <c r="D281" s="8" t="s">
        <v>110</v>
      </c>
      <c r="E281" s="8" t="s">
        <v>110</v>
      </c>
      <c r="F281" s="9">
        <v>0</v>
      </c>
      <c r="G281" t="str">
        <f>VLOOKUP(Table2[[#This Row],[PRODUCT ID]],Table1[],2,0)</f>
        <v>Product14</v>
      </c>
      <c r="H281" t="str">
        <f>VLOOKUP(Table2[[#This Row],[PRODUCT ID]],Table1[],3,0)</f>
        <v>Catagory02</v>
      </c>
      <c r="I281" t="str">
        <f>VLOOKUP(Table2[[#This Row],[PRODUCT ID]],Table1[],4,0)</f>
        <v>Kg</v>
      </c>
      <c r="J281">
        <f>VLOOKUP(Table2[[#This Row],[PRODUCT ID]],Table1[],5,0)</f>
        <v>112</v>
      </c>
      <c r="K281">
        <f>VLOOKUP(Table2[[#This Row],[PRODUCT ID]],Table1[],6,0)</f>
        <v>146.72</v>
      </c>
      <c r="L281">
        <f>Table2[[#This Row],[BUYING PRIZE]]*Table2[[#This Row],[QUANTITY]]</f>
        <v>784</v>
      </c>
      <c r="M281">
        <f>Table2[[#This Row],[SELLING PRICE]]*Table2[[#This Row],[QUANTITY]]*(1-Table2[[#This Row],[DISCOUNT %]])</f>
        <v>1027.04</v>
      </c>
      <c r="N281">
        <f>DAY(Table2[[#This Row],[Column1]])</f>
        <v>20</v>
      </c>
      <c r="O281" t="str">
        <f>TEXT(Table2[[#This Row],[Column1]],"mmm")</f>
        <v>Jan</v>
      </c>
      <c r="P281">
        <f>YEAR(Table2[[#This Row],[Column1]])</f>
        <v>2022</v>
      </c>
    </row>
    <row r="282" spans="1:16" ht="14.5">
      <c r="A282" s="6">
        <v>44583</v>
      </c>
      <c r="B282" s="7" t="s">
        <v>6</v>
      </c>
      <c r="C282" s="8">
        <v>6</v>
      </c>
      <c r="D282" s="8" t="s">
        <v>110</v>
      </c>
      <c r="E282" s="8" t="s">
        <v>111</v>
      </c>
      <c r="F282" s="9">
        <v>0</v>
      </c>
      <c r="G282" t="str">
        <f>VLOOKUP(Table2[[#This Row],[PRODUCT ID]],Table1[],2,0)</f>
        <v>Product01</v>
      </c>
      <c r="H282" t="str">
        <f>VLOOKUP(Table2[[#This Row],[PRODUCT ID]],Table1[],3,0)</f>
        <v>Catagory01</v>
      </c>
      <c r="I282" t="str">
        <f>VLOOKUP(Table2[[#This Row],[PRODUCT ID]],Table1[],4,0)</f>
        <v>Kg</v>
      </c>
      <c r="J282">
        <f>VLOOKUP(Table2[[#This Row],[PRODUCT ID]],Table1[],5,0)</f>
        <v>98</v>
      </c>
      <c r="K282">
        <f>VLOOKUP(Table2[[#This Row],[PRODUCT ID]],Table1[],6,0)</f>
        <v>103.88</v>
      </c>
      <c r="L282">
        <f>Table2[[#This Row],[BUYING PRIZE]]*Table2[[#This Row],[QUANTITY]]</f>
        <v>588</v>
      </c>
      <c r="M282">
        <f>Table2[[#This Row],[SELLING PRICE]]*Table2[[#This Row],[QUANTITY]]*(1-Table2[[#This Row],[DISCOUNT %]])</f>
        <v>623.28</v>
      </c>
      <c r="N282">
        <f>DAY(Table2[[#This Row],[Column1]])</f>
        <v>22</v>
      </c>
      <c r="O282" t="str">
        <f>TEXT(Table2[[#This Row],[Column1]],"mmm")</f>
        <v>Jan</v>
      </c>
      <c r="P282">
        <f>YEAR(Table2[[#This Row],[Column1]])</f>
        <v>2022</v>
      </c>
    </row>
    <row r="283" spans="1:16" ht="14.5">
      <c r="A283" s="6">
        <v>44584</v>
      </c>
      <c r="B283" s="7" t="s">
        <v>10</v>
      </c>
      <c r="C283" s="8">
        <v>5</v>
      </c>
      <c r="D283" s="8" t="s">
        <v>109</v>
      </c>
      <c r="E283" s="8" t="s">
        <v>111</v>
      </c>
      <c r="F283" s="9">
        <v>0</v>
      </c>
      <c r="G283" t="str">
        <f>VLOOKUP(Table2[[#This Row],[PRODUCT ID]],Table1[],2,0)</f>
        <v>Product02</v>
      </c>
      <c r="H283" t="str">
        <f>VLOOKUP(Table2[[#This Row],[PRODUCT ID]],Table1[],3,0)</f>
        <v>Catagory01</v>
      </c>
      <c r="I283" t="str">
        <f>VLOOKUP(Table2[[#This Row],[PRODUCT ID]],Table1[],4,0)</f>
        <v>Kg</v>
      </c>
      <c r="J283">
        <f>VLOOKUP(Table2[[#This Row],[PRODUCT ID]],Table1[],5,0)</f>
        <v>105</v>
      </c>
      <c r="K283">
        <f>VLOOKUP(Table2[[#This Row],[PRODUCT ID]],Table1[],6,0)</f>
        <v>142.80000000000001</v>
      </c>
      <c r="L283">
        <f>Table2[[#This Row],[BUYING PRIZE]]*Table2[[#This Row],[QUANTITY]]</f>
        <v>525</v>
      </c>
      <c r="M283">
        <f>Table2[[#This Row],[SELLING PRICE]]*Table2[[#This Row],[QUANTITY]]*(1-Table2[[#This Row],[DISCOUNT %]])</f>
        <v>714</v>
      </c>
      <c r="N283">
        <f>DAY(Table2[[#This Row],[Column1]])</f>
        <v>23</v>
      </c>
      <c r="O283" t="str">
        <f>TEXT(Table2[[#This Row],[Column1]],"mmm")</f>
        <v>Jan</v>
      </c>
      <c r="P283">
        <f>YEAR(Table2[[#This Row],[Column1]])</f>
        <v>2022</v>
      </c>
    </row>
    <row r="284" spans="1:16" ht="14.5">
      <c r="A284" s="6">
        <v>44584</v>
      </c>
      <c r="B284" s="7" t="s">
        <v>93</v>
      </c>
      <c r="C284" s="8">
        <v>8</v>
      </c>
      <c r="D284" s="8" t="s">
        <v>112</v>
      </c>
      <c r="E284" s="8" t="s">
        <v>110</v>
      </c>
      <c r="F284" s="9">
        <v>0</v>
      </c>
      <c r="G284" t="str">
        <f>VLOOKUP(Table2[[#This Row],[PRODUCT ID]],Table1[],2,0)</f>
        <v>Product42</v>
      </c>
      <c r="H284" t="str">
        <f>VLOOKUP(Table2[[#This Row],[PRODUCT ID]],Table1[],3,0)</f>
        <v>Catagory04</v>
      </c>
      <c r="I284" t="str">
        <f>VLOOKUP(Table2[[#This Row],[PRODUCT ID]],Table1[],4,0)</f>
        <v>Kg</v>
      </c>
      <c r="J284">
        <f>VLOOKUP(Table2[[#This Row],[PRODUCT ID]],Table1[],5,0)</f>
        <v>120</v>
      </c>
      <c r="K284">
        <f>VLOOKUP(Table2[[#This Row],[PRODUCT ID]],Table1[],6,0)</f>
        <v>162</v>
      </c>
      <c r="L284">
        <f>Table2[[#This Row],[BUYING PRIZE]]*Table2[[#This Row],[QUANTITY]]</f>
        <v>960</v>
      </c>
      <c r="M284">
        <f>Table2[[#This Row],[SELLING PRICE]]*Table2[[#This Row],[QUANTITY]]*(1-Table2[[#This Row],[DISCOUNT %]])</f>
        <v>1296</v>
      </c>
      <c r="N284">
        <f>DAY(Table2[[#This Row],[Column1]])</f>
        <v>23</v>
      </c>
      <c r="O284" t="str">
        <f>TEXT(Table2[[#This Row],[Column1]],"mmm")</f>
        <v>Jan</v>
      </c>
      <c r="P284">
        <f>YEAR(Table2[[#This Row],[Column1]])</f>
        <v>2022</v>
      </c>
    </row>
    <row r="285" spans="1:16" ht="14.5">
      <c r="A285" s="6">
        <v>44585</v>
      </c>
      <c r="B285" s="7" t="s">
        <v>69</v>
      </c>
      <c r="C285" s="8">
        <v>15</v>
      </c>
      <c r="D285" s="8" t="s">
        <v>110</v>
      </c>
      <c r="E285" s="8" t="s">
        <v>110</v>
      </c>
      <c r="F285" s="9">
        <v>0</v>
      </c>
      <c r="G285" t="str">
        <f>VLOOKUP(Table2[[#This Row],[PRODUCT ID]],Table1[],2,0)</f>
        <v>Product30</v>
      </c>
      <c r="H285" t="str">
        <f>VLOOKUP(Table2[[#This Row],[PRODUCT ID]],Table1[],3,0)</f>
        <v>Catagory04</v>
      </c>
      <c r="I285" t="str">
        <f>VLOOKUP(Table2[[#This Row],[PRODUCT ID]],Table1[],4,0)</f>
        <v>Kg</v>
      </c>
      <c r="J285">
        <f>VLOOKUP(Table2[[#This Row],[PRODUCT ID]],Table1[],5,0)</f>
        <v>148</v>
      </c>
      <c r="K285">
        <f>VLOOKUP(Table2[[#This Row],[PRODUCT ID]],Table1[],6,0)</f>
        <v>201.28</v>
      </c>
      <c r="L285">
        <f>Table2[[#This Row],[BUYING PRIZE]]*Table2[[#This Row],[QUANTITY]]</f>
        <v>2220</v>
      </c>
      <c r="M285">
        <f>Table2[[#This Row],[SELLING PRICE]]*Table2[[#This Row],[QUANTITY]]*(1-Table2[[#This Row],[DISCOUNT %]])</f>
        <v>3019.2</v>
      </c>
      <c r="N285">
        <f>DAY(Table2[[#This Row],[Column1]])</f>
        <v>24</v>
      </c>
      <c r="O285" t="str">
        <f>TEXT(Table2[[#This Row],[Column1]],"mmm")</f>
        <v>Jan</v>
      </c>
      <c r="P285">
        <f>YEAR(Table2[[#This Row],[Column1]])</f>
        <v>2022</v>
      </c>
    </row>
    <row r="286" spans="1:16" ht="14.5">
      <c r="A286" s="6">
        <v>44586</v>
      </c>
      <c r="B286" s="7" t="s">
        <v>41</v>
      </c>
      <c r="C286" s="8">
        <v>14</v>
      </c>
      <c r="D286" s="8" t="s">
        <v>112</v>
      </c>
      <c r="E286" s="8" t="s">
        <v>111</v>
      </c>
      <c r="F286" s="9">
        <v>0</v>
      </c>
      <c r="G286" t="str">
        <f>VLOOKUP(Table2[[#This Row],[PRODUCT ID]],Table1[],2,0)</f>
        <v>Product17</v>
      </c>
      <c r="H286" t="str">
        <f>VLOOKUP(Table2[[#This Row],[PRODUCT ID]],Table1[],3,0)</f>
        <v>Catagory02</v>
      </c>
      <c r="I286" t="str">
        <f>VLOOKUP(Table2[[#This Row],[PRODUCT ID]],Table1[],4,0)</f>
        <v>Kg</v>
      </c>
      <c r="J286">
        <f>VLOOKUP(Table2[[#This Row],[PRODUCT ID]],Table1[],5,0)</f>
        <v>134</v>
      </c>
      <c r="K286">
        <f>VLOOKUP(Table2[[#This Row],[PRODUCT ID]],Table1[],6,0)</f>
        <v>156.78</v>
      </c>
      <c r="L286">
        <f>Table2[[#This Row],[BUYING PRIZE]]*Table2[[#This Row],[QUANTITY]]</f>
        <v>1876</v>
      </c>
      <c r="M286">
        <f>Table2[[#This Row],[SELLING PRICE]]*Table2[[#This Row],[QUANTITY]]*(1-Table2[[#This Row],[DISCOUNT %]])</f>
        <v>2194.92</v>
      </c>
      <c r="N286">
        <f>DAY(Table2[[#This Row],[Column1]])</f>
        <v>25</v>
      </c>
      <c r="O286" t="str">
        <f>TEXT(Table2[[#This Row],[Column1]],"mmm")</f>
        <v>Jan</v>
      </c>
      <c r="P286">
        <f>YEAR(Table2[[#This Row],[Column1]])</f>
        <v>2022</v>
      </c>
    </row>
    <row r="287" spans="1:16" ht="14.5">
      <c r="A287" s="6">
        <v>44589</v>
      </c>
      <c r="B287" s="7" t="s">
        <v>39</v>
      </c>
      <c r="C287" s="8">
        <v>11</v>
      </c>
      <c r="D287" s="8" t="s">
        <v>112</v>
      </c>
      <c r="E287" s="8" t="s">
        <v>110</v>
      </c>
      <c r="F287" s="9">
        <v>0</v>
      </c>
      <c r="G287" t="str">
        <f>VLOOKUP(Table2[[#This Row],[PRODUCT ID]],Table1[],2,0)</f>
        <v>Product16</v>
      </c>
      <c r="H287" t="str">
        <f>VLOOKUP(Table2[[#This Row],[PRODUCT ID]],Table1[],3,0)</f>
        <v>Catagory02</v>
      </c>
      <c r="I287" t="str">
        <f>VLOOKUP(Table2[[#This Row],[PRODUCT ID]],Table1[],4,0)</f>
        <v>Kg</v>
      </c>
      <c r="J287">
        <f>VLOOKUP(Table2[[#This Row],[PRODUCT ID]],Table1[],5,0)</f>
        <v>13</v>
      </c>
      <c r="K287">
        <f>VLOOKUP(Table2[[#This Row],[PRODUCT ID]],Table1[],6,0)</f>
        <v>16.64</v>
      </c>
      <c r="L287">
        <f>Table2[[#This Row],[BUYING PRIZE]]*Table2[[#This Row],[QUANTITY]]</f>
        <v>143</v>
      </c>
      <c r="M287">
        <f>Table2[[#This Row],[SELLING PRICE]]*Table2[[#This Row],[QUANTITY]]*(1-Table2[[#This Row],[DISCOUNT %]])</f>
        <v>183.04000000000002</v>
      </c>
      <c r="N287">
        <f>DAY(Table2[[#This Row],[Column1]])</f>
        <v>28</v>
      </c>
      <c r="O287" t="str">
        <f>TEXT(Table2[[#This Row],[Column1]],"mmm")</f>
        <v>Jan</v>
      </c>
      <c r="P287">
        <f>YEAR(Table2[[#This Row],[Column1]])</f>
        <v>2022</v>
      </c>
    </row>
    <row r="288" spans="1:16" ht="14.5">
      <c r="A288" s="6">
        <v>44592</v>
      </c>
      <c r="B288" s="7" t="s">
        <v>54</v>
      </c>
      <c r="C288" s="8">
        <v>6</v>
      </c>
      <c r="D288" s="8" t="s">
        <v>110</v>
      </c>
      <c r="E288" s="8" t="s">
        <v>111</v>
      </c>
      <c r="F288" s="9">
        <v>0</v>
      </c>
      <c r="G288" t="str">
        <f>VLOOKUP(Table2[[#This Row],[PRODUCT ID]],Table1[],2,0)</f>
        <v>Product23</v>
      </c>
      <c r="H288" t="str">
        <f>VLOOKUP(Table2[[#This Row],[PRODUCT ID]],Table1[],3,0)</f>
        <v>Catagory03</v>
      </c>
      <c r="I288" t="str">
        <f>VLOOKUP(Table2[[#This Row],[PRODUCT ID]],Table1[],4,0)</f>
        <v>Kg</v>
      </c>
      <c r="J288">
        <f>VLOOKUP(Table2[[#This Row],[PRODUCT ID]],Table1[],5,0)</f>
        <v>141</v>
      </c>
      <c r="K288">
        <f>VLOOKUP(Table2[[#This Row],[PRODUCT ID]],Table1[],6,0)</f>
        <v>149.46</v>
      </c>
      <c r="L288">
        <f>Table2[[#This Row],[BUYING PRIZE]]*Table2[[#This Row],[QUANTITY]]</f>
        <v>846</v>
      </c>
      <c r="M288">
        <f>Table2[[#This Row],[SELLING PRICE]]*Table2[[#This Row],[QUANTITY]]*(1-Table2[[#This Row],[DISCOUNT %]])</f>
        <v>896.76</v>
      </c>
      <c r="N288">
        <f>DAY(Table2[[#This Row],[Column1]])</f>
        <v>31</v>
      </c>
      <c r="O288" t="str">
        <f>TEXT(Table2[[#This Row],[Column1]],"mmm")</f>
        <v>Jan</v>
      </c>
      <c r="P288">
        <f>YEAR(Table2[[#This Row],[Column1]])</f>
        <v>2022</v>
      </c>
    </row>
    <row r="289" spans="1:16" ht="14.5">
      <c r="A289" s="6">
        <v>44592</v>
      </c>
      <c r="B289" s="7" t="s">
        <v>91</v>
      </c>
      <c r="C289" s="8">
        <v>9</v>
      </c>
      <c r="D289" s="8" t="s">
        <v>112</v>
      </c>
      <c r="E289" s="8" t="s">
        <v>111</v>
      </c>
      <c r="F289" s="9">
        <v>0</v>
      </c>
      <c r="G289" t="str">
        <f>VLOOKUP(Table2[[#This Row],[PRODUCT ID]],Table1[],2,0)</f>
        <v>Product41</v>
      </c>
      <c r="H289" t="str">
        <f>VLOOKUP(Table2[[#This Row],[PRODUCT ID]],Table1[],3,0)</f>
        <v>Catagory04</v>
      </c>
      <c r="I289" t="str">
        <f>VLOOKUP(Table2[[#This Row],[PRODUCT ID]],Table1[],4,0)</f>
        <v>Kg</v>
      </c>
      <c r="J289">
        <f>VLOOKUP(Table2[[#This Row],[PRODUCT ID]],Table1[],5,0)</f>
        <v>138</v>
      </c>
      <c r="K289">
        <f>VLOOKUP(Table2[[#This Row],[PRODUCT ID]],Table1[],6,0)</f>
        <v>173.88</v>
      </c>
      <c r="L289">
        <f>Table2[[#This Row],[BUYING PRIZE]]*Table2[[#This Row],[QUANTITY]]</f>
        <v>1242</v>
      </c>
      <c r="M289">
        <f>Table2[[#This Row],[SELLING PRICE]]*Table2[[#This Row],[QUANTITY]]*(1-Table2[[#This Row],[DISCOUNT %]])</f>
        <v>1564.92</v>
      </c>
      <c r="N289">
        <f>DAY(Table2[[#This Row],[Column1]])</f>
        <v>31</v>
      </c>
      <c r="O289" t="str">
        <f>TEXT(Table2[[#This Row],[Column1]],"mmm")</f>
        <v>Jan</v>
      </c>
      <c r="P289">
        <f>YEAR(Table2[[#This Row],[Column1]])</f>
        <v>2022</v>
      </c>
    </row>
    <row r="290" spans="1:16" ht="14.5">
      <c r="A290" s="6">
        <v>44593</v>
      </c>
      <c r="B290" s="7" t="s">
        <v>16</v>
      </c>
      <c r="C290" s="8">
        <v>9</v>
      </c>
      <c r="D290" s="8" t="s">
        <v>112</v>
      </c>
      <c r="E290" s="8" t="s">
        <v>111</v>
      </c>
      <c r="F290" s="9">
        <v>0</v>
      </c>
      <c r="G290" t="str">
        <f>VLOOKUP(Table2[[#This Row],[PRODUCT ID]],Table1[],2,0)</f>
        <v>Product05</v>
      </c>
      <c r="H290" t="str">
        <f>VLOOKUP(Table2[[#This Row],[PRODUCT ID]],Table1[],3,0)</f>
        <v>Catagory01</v>
      </c>
      <c r="I290" t="str">
        <f>VLOOKUP(Table2[[#This Row],[PRODUCT ID]],Table1[],4,0)</f>
        <v>Kg</v>
      </c>
      <c r="J290">
        <f>VLOOKUP(Table2[[#This Row],[PRODUCT ID]],Table1[],5,0)</f>
        <v>133</v>
      </c>
      <c r="K290">
        <f>VLOOKUP(Table2[[#This Row],[PRODUCT ID]],Table1[],6,0)</f>
        <v>155.61000000000001</v>
      </c>
      <c r="L290">
        <f>Table2[[#This Row],[BUYING PRIZE]]*Table2[[#This Row],[QUANTITY]]</f>
        <v>1197</v>
      </c>
      <c r="M290">
        <f>Table2[[#This Row],[SELLING PRICE]]*Table2[[#This Row],[QUANTITY]]*(1-Table2[[#This Row],[DISCOUNT %]])</f>
        <v>1400.4900000000002</v>
      </c>
      <c r="N290">
        <f>DAY(Table2[[#This Row],[Column1]])</f>
        <v>1</v>
      </c>
      <c r="O290" t="str">
        <f>TEXT(Table2[[#This Row],[Column1]],"mmm")</f>
        <v>Feb</v>
      </c>
      <c r="P290">
        <f>YEAR(Table2[[#This Row],[Column1]])</f>
        <v>2022</v>
      </c>
    </row>
    <row r="291" spans="1:16" ht="14.5">
      <c r="A291" s="6">
        <v>44595</v>
      </c>
      <c r="B291" s="7" t="s">
        <v>35</v>
      </c>
      <c r="C291" s="8">
        <v>8</v>
      </c>
      <c r="D291" s="8" t="s">
        <v>112</v>
      </c>
      <c r="E291" s="8" t="s">
        <v>110</v>
      </c>
      <c r="F291" s="9">
        <v>0</v>
      </c>
      <c r="G291" t="str">
        <f>VLOOKUP(Table2[[#This Row],[PRODUCT ID]],Table1[],2,0)</f>
        <v>Product14</v>
      </c>
      <c r="H291" t="str">
        <f>VLOOKUP(Table2[[#This Row],[PRODUCT ID]],Table1[],3,0)</f>
        <v>Catagory02</v>
      </c>
      <c r="I291" t="str">
        <f>VLOOKUP(Table2[[#This Row],[PRODUCT ID]],Table1[],4,0)</f>
        <v>Kg</v>
      </c>
      <c r="J291">
        <f>VLOOKUP(Table2[[#This Row],[PRODUCT ID]],Table1[],5,0)</f>
        <v>112</v>
      </c>
      <c r="K291">
        <f>VLOOKUP(Table2[[#This Row],[PRODUCT ID]],Table1[],6,0)</f>
        <v>146.72</v>
      </c>
      <c r="L291">
        <f>Table2[[#This Row],[BUYING PRIZE]]*Table2[[#This Row],[QUANTITY]]</f>
        <v>896</v>
      </c>
      <c r="M291">
        <f>Table2[[#This Row],[SELLING PRICE]]*Table2[[#This Row],[QUANTITY]]*(1-Table2[[#This Row],[DISCOUNT %]])</f>
        <v>1173.76</v>
      </c>
      <c r="N291">
        <f>DAY(Table2[[#This Row],[Column1]])</f>
        <v>3</v>
      </c>
      <c r="O291" t="str">
        <f>TEXT(Table2[[#This Row],[Column1]],"mmm")</f>
        <v>Feb</v>
      </c>
      <c r="P291">
        <f>YEAR(Table2[[#This Row],[Column1]])</f>
        <v>2022</v>
      </c>
    </row>
    <row r="292" spans="1:16" ht="14.5">
      <c r="A292" s="6">
        <v>44597</v>
      </c>
      <c r="B292" s="7" t="s">
        <v>43</v>
      </c>
      <c r="C292" s="8">
        <v>6</v>
      </c>
      <c r="D292" s="8" t="s">
        <v>112</v>
      </c>
      <c r="E292" s="8" t="s">
        <v>111</v>
      </c>
      <c r="F292" s="9">
        <v>0</v>
      </c>
      <c r="G292" t="str">
        <f>VLOOKUP(Table2[[#This Row],[PRODUCT ID]],Table1[],2,0)</f>
        <v>Product18</v>
      </c>
      <c r="H292" t="str">
        <f>VLOOKUP(Table2[[#This Row],[PRODUCT ID]],Table1[],3,0)</f>
        <v>Catagory02</v>
      </c>
      <c r="I292" t="str">
        <f>VLOOKUP(Table2[[#This Row],[PRODUCT ID]],Table1[],4,0)</f>
        <v>Kg</v>
      </c>
      <c r="J292">
        <f>VLOOKUP(Table2[[#This Row],[PRODUCT ID]],Table1[],5,0)</f>
        <v>37</v>
      </c>
      <c r="K292">
        <f>VLOOKUP(Table2[[#This Row],[PRODUCT ID]],Table1[],6,0)</f>
        <v>49.21</v>
      </c>
      <c r="L292">
        <f>Table2[[#This Row],[BUYING PRIZE]]*Table2[[#This Row],[QUANTITY]]</f>
        <v>222</v>
      </c>
      <c r="M292">
        <f>Table2[[#This Row],[SELLING PRICE]]*Table2[[#This Row],[QUANTITY]]*(1-Table2[[#This Row],[DISCOUNT %]])</f>
        <v>295.26</v>
      </c>
      <c r="N292">
        <f>DAY(Table2[[#This Row],[Column1]])</f>
        <v>5</v>
      </c>
      <c r="O292" t="str">
        <f>TEXT(Table2[[#This Row],[Column1]],"mmm")</f>
        <v>Feb</v>
      </c>
      <c r="P292">
        <f>YEAR(Table2[[#This Row],[Column1]])</f>
        <v>2022</v>
      </c>
    </row>
    <row r="293" spans="1:16" ht="14.5">
      <c r="A293" s="6">
        <v>44598</v>
      </c>
      <c r="B293" s="7" t="s">
        <v>10</v>
      </c>
      <c r="C293" s="8">
        <v>6</v>
      </c>
      <c r="D293" s="8" t="s">
        <v>112</v>
      </c>
      <c r="E293" s="8" t="s">
        <v>111</v>
      </c>
      <c r="F293" s="9">
        <v>0</v>
      </c>
      <c r="G293" t="str">
        <f>VLOOKUP(Table2[[#This Row],[PRODUCT ID]],Table1[],2,0)</f>
        <v>Product02</v>
      </c>
      <c r="H293" t="str">
        <f>VLOOKUP(Table2[[#This Row],[PRODUCT ID]],Table1[],3,0)</f>
        <v>Catagory01</v>
      </c>
      <c r="I293" t="str">
        <f>VLOOKUP(Table2[[#This Row],[PRODUCT ID]],Table1[],4,0)</f>
        <v>Kg</v>
      </c>
      <c r="J293">
        <f>VLOOKUP(Table2[[#This Row],[PRODUCT ID]],Table1[],5,0)</f>
        <v>105</v>
      </c>
      <c r="K293">
        <f>VLOOKUP(Table2[[#This Row],[PRODUCT ID]],Table1[],6,0)</f>
        <v>142.80000000000001</v>
      </c>
      <c r="L293">
        <f>Table2[[#This Row],[BUYING PRIZE]]*Table2[[#This Row],[QUANTITY]]</f>
        <v>630</v>
      </c>
      <c r="M293">
        <f>Table2[[#This Row],[SELLING PRICE]]*Table2[[#This Row],[QUANTITY]]*(1-Table2[[#This Row],[DISCOUNT %]])</f>
        <v>856.80000000000007</v>
      </c>
      <c r="N293">
        <f>DAY(Table2[[#This Row],[Column1]])</f>
        <v>6</v>
      </c>
      <c r="O293" t="str">
        <f>TEXT(Table2[[#This Row],[Column1]],"mmm")</f>
        <v>Feb</v>
      </c>
      <c r="P293">
        <f>YEAR(Table2[[#This Row],[Column1]])</f>
        <v>2022</v>
      </c>
    </row>
    <row r="294" spans="1:16" ht="14.5">
      <c r="A294" s="6">
        <v>44600</v>
      </c>
      <c r="B294" s="7" t="s">
        <v>16</v>
      </c>
      <c r="C294" s="8">
        <v>11</v>
      </c>
      <c r="D294" s="8" t="s">
        <v>110</v>
      </c>
      <c r="E294" s="8" t="s">
        <v>111</v>
      </c>
      <c r="F294" s="9">
        <v>0</v>
      </c>
      <c r="G294" t="str">
        <f>VLOOKUP(Table2[[#This Row],[PRODUCT ID]],Table1[],2,0)</f>
        <v>Product05</v>
      </c>
      <c r="H294" t="str">
        <f>VLOOKUP(Table2[[#This Row],[PRODUCT ID]],Table1[],3,0)</f>
        <v>Catagory01</v>
      </c>
      <c r="I294" t="str">
        <f>VLOOKUP(Table2[[#This Row],[PRODUCT ID]],Table1[],4,0)</f>
        <v>Kg</v>
      </c>
      <c r="J294">
        <f>VLOOKUP(Table2[[#This Row],[PRODUCT ID]],Table1[],5,0)</f>
        <v>133</v>
      </c>
      <c r="K294">
        <f>VLOOKUP(Table2[[#This Row],[PRODUCT ID]],Table1[],6,0)</f>
        <v>155.61000000000001</v>
      </c>
      <c r="L294">
        <f>Table2[[#This Row],[BUYING PRIZE]]*Table2[[#This Row],[QUANTITY]]</f>
        <v>1463</v>
      </c>
      <c r="M294">
        <f>Table2[[#This Row],[SELLING PRICE]]*Table2[[#This Row],[QUANTITY]]*(1-Table2[[#This Row],[DISCOUNT %]])</f>
        <v>1711.71</v>
      </c>
      <c r="N294">
        <f>DAY(Table2[[#This Row],[Column1]])</f>
        <v>8</v>
      </c>
      <c r="O294" t="str">
        <f>TEXT(Table2[[#This Row],[Column1]],"mmm")</f>
        <v>Feb</v>
      </c>
      <c r="P294">
        <f>YEAR(Table2[[#This Row],[Column1]])</f>
        <v>2022</v>
      </c>
    </row>
    <row r="295" spans="1:16" ht="14.5">
      <c r="A295" s="6">
        <v>44600</v>
      </c>
      <c r="B295" s="7" t="s">
        <v>14</v>
      </c>
      <c r="C295" s="8">
        <v>3</v>
      </c>
      <c r="D295" s="8" t="s">
        <v>110</v>
      </c>
      <c r="E295" s="8" t="s">
        <v>111</v>
      </c>
      <c r="F295" s="9">
        <v>0</v>
      </c>
      <c r="G295" t="str">
        <f>VLOOKUP(Table2[[#This Row],[PRODUCT ID]],Table1[],2,0)</f>
        <v>Product04</v>
      </c>
      <c r="H295" t="str">
        <f>VLOOKUP(Table2[[#This Row],[PRODUCT ID]],Table1[],3,0)</f>
        <v>Catagory01</v>
      </c>
      <c r="I295" t="str">
        <f>VLOOKUP(Table2[[#This Row],[PRODUCT ID]],Table1[],4,0)</f>
        <v>Kg</v>
      </c>
      <c r="J295">
        <f>VLOOKUP(Table2[[#This Row],[PRODUCT ID]],Table1[],5,0)</f>
        <v>44</v>
      </c>
      <c r="K295">
        <f>VLOOKUP(Table2[[#This Row],[PRODUCT ID]],Table1[],6,0)</f>
        <v>48.84</v>
      </c>
      <c r="L295">
        <f>Table2[[#This Row],[BUYING PRIZE]]*Table2[[#This Row],[QUANTITY]]</f>
        <v>132</v>
      </c>
      <c r="M295">
        <f>Table2[[#This Row],[SELLING PRICE]]*Table2[[#This Row],[QUANTITY]]*(1-Table2[[#This Row],[DISCOUNT %]])</f>
        <v>146.52000000000001</v>
      </c>
      <c r="N295">
        <f>DAY(Table2[[#This Row],[Column1]])</f>
        <v>8</v>
      </c>
      <c r="O295" t="str">
        <f>TEXT(Table2[[#This Row],[Column1]],"mmm")</f>
        <v>Feb</v>
      </c>
      <c r="P295">
        <f>YEAR(Table2[[#This Row],[Column1]])</f>
        <v>2022</v>
      </c>
    </row>
    <row r="296" spans="1:16" ht="14.5">
      <c r="A296" s="6">
        <v>44601</v>
      </c>
      <c r="B296" s="7" t="s">
        <v>73</v>
      </c>
      <c r="C296" s="8">
        <v>14</v>
      </c>
      <c r="D296" s="8" t="s">
        <v>110</v>
      </c>
      <c r="E296" s="8" t="s">
        <v>110</v>
      </c>
      <c r="F296" s="9">
        <v>0</v>
      </c>
      <c r="G296" t="str">
        <f>VLOOKUP(Table2[[#This Row],[PRODUCT ID]],Table1[],2,0)</f>
        <v>Product32</v>
      </c>
      <c r="H296" t="str">
        <f>VLOOKUP(Table2[[#This Row],[PRODUCT ID]],Table1[],3,0)</f>
        <v>Catagory04</v>
      </c>
      <c r="I296" t="str">
        <f>VLOOKUP(Table2[[#This Row],[PRODUCT ID]],Table1[],4,0)</f>
        <v>Kg</v>
      </c>
      <c r="J296">
        <f>VLOOKUP(Table2[[#This Row],[PRODUCT ID]],Table1[],5,0)</f>
        <v>89</v>
      </c>
      <c r="K296">
        <f>VLOOKUP(Table2[[#This Row],[PRODUCT ID]],Table1[],6,0)</f>
        <v>117.48</v>
      </c>
      <c r="L296">
        <f>Table2[[#This Row],[BUYING PRIZE]]*Table2[[#This Row],[QUANTITY]]</f>
        <v>1246</v>
      </c>
      <c r="M296">
        <f>Table2[[#This Row],[SELLING PRICE]]*Table2[[#This Row],[QUANTITY]]*(1-Table2[[#This Row],[DISCOUNT %]])</f>
        <v>1644.72</v>
      </c>
      <c r="N296">
        <f>DAY(Table2[[#This Row],[Column1]])</f>
        <v>9</v>
      </c>
      <c r="O296" t="str">
        <f>TEXT(Table2[[#This Row],[Column1]],"mmm")</f>
        <v>Feb</v>
      </c>
      <c r="P296">
        <f>YEAR(Table2[[#This Row],[Column1]])</f>
        <v>2022</v>
      </c>
    </row>
    <row r="297" spans="1:16" ht="14.5">
      <c r="A297" s="6">
        <v>44604</v>
      </c>
      <c r="B297" s="7" t="s">
        <v>26</v>
      </c>
      <c r="C297" s="8">
        <v>13</v>
      </c>
      <c r="D297" s="8" t="s">
        <v>112</v>
      </c>
      <c r="E297" s="8" t="s">
        <v>111</v>
      </c>
      <c r="F297" s="9">
        <v>0</v>
      </c>
      <c r="G297" t="str">
        <f>VLOOKUP(Table2[[#This Row],[PRODUCT ID]],Table1[],2,0)</f>
        <v>Product10</v>
      </c>
      <c r="H297" t="str">
        <f>VLOOKUP(Table2[[#This Row],[PRODUCT ID]],Table1[],3,0)</f>
        <v>Catagory02</v>
      </c>
      <c r="I297" t="str">
        <f>VLOOKUP(Table2[[#This Row],[PRODUCT ID]],Table1[],4,0)</f>
        <v>Kg</v>
      </c>
      <c r="J297">
        <f>VLOOKUP(Table2[[#This Row],[PRODUCT ID]],Table1[],5,0)</f>
        <v>148</v>
      </c>
      <c r="K297">
        <f>VLOOKUP(Table2[[#This Row],[PRODUCT ID]],Table1[],6,0)</f>
        <v>164.28</v>
      </c>
      <c r="L297">
        <f>Table2[[#This Row],[BUYING PRIZE]]*Table2[[#This Row],[QUANTITY]]</f>
        <v>1924</v>
      </c>
      <c r="M297">
        <f>Table2[[#This Row],[SELLING PRICE]]*Table2[[#This Row],[QUANTITY]]*(1-Table2[[#This Row],[DISCOUNT %]])</f>
        <v>2135.64</v>
      </c>
      <c r="N297">
        <f>DAY(Table2[[#This Row],[Column1]])</f>
        <v>12</v>
      </c>
      <c r="O297" t="str">
        <f>TEXT(Table2[[#This Row],[Column1]],"mmm")</f>
        <v>Feb</v>
      </c>
      <c r="P297">
        <f>YEAR(Table2[[#This Row],[Column1]])</f>
        <v>2022</v>
      </c>
    </row>
    <row r="298" spans="1:16" ht="14.5">
      <c r="A298" s="6">
        <v>44606</v>
      </c>
      <c r="B298" s="7" t="s">
        <v>61</v>
      </c>
      <c r="C298" s="8">
        <v>8</v>
      </c>
      <c r="D298" s="8" t="s">
        <v>110</v>
      </c>
      <c r="E298" s="8" t="s">
        <v>111</v>
      </c>
      <c r="F298" s="9">
        <v>0</v>
      </c>
      <c r="G298" t="str">
        <f>VLOOKUP(Table2[[#This Row],[PRODUCT ID]],Table1[],2,0)</f>
        <v>Product26</v>
      </c>
      <c r="H298" t="str">
        <f>VLOOKUP(Table2[[#This Row],[PRODUCT ID]],Table1[],3,0)</f>
        <v>Catagory04</v>
      </c>
      <c r="I298" t="str">
        <f>VLOOKUP(Table2[[#This Row],[PRODUCT ID]],Table1[],4,0)</f>
        <v>Kg</v>
      </c>
      <c r="J298">
        <f>VLOOKUP(Table2[[#This Row],[PRODUCT ID]],Table1[],5,0)</f>
        <v>18</v>
      </c>
      <c r="K298">
        <f>VLOOKUP(Table2[[#This Row],[PRODUCT ID]],Table1[],6,0)</f>
        <v>24.66</v>
      </c>
      <c r="L298">
        <f>Table2[[#This Row],[BUYING PRIZE]]*Table2[[#This Row],[QUANTITY]]</f>
        <v>144</v>
      </c>
      <c r="M298">
        <f>Table2[[#This Row],[SELLING PRICE]]*Table2[[#This Row],[QUANTITY]]*(1-Table2[[#This Row],[DISCOUNT %]])</f>
        <v>197.28</v>
      </c>
      <c r="N298">
        <f>DAY(Table2[[#This Row],[Column1]])</f>
        <v>14</v>
      </c>
      <c r="O298" t="str">
        <f>TEXT(Table2[[#This Row],[Column1]],"mmm")</f>
        <v>Feb</v>
      </c>
      <c r="P298">
        <f>YEAR(Table2[[#This Row],[Column1]])</f>
        <v>2022</v>
      </c>
    </row>
    <row r="299" spans="1:16" ht="14.5">
      <c r="A299" s="6">
        <v>44606</v>
      </c>
      <c r="B299" s="7" t="s">
        <v>65</v>
      </c>
      <c r="C299" s="8">
        <v>3</v>
      </c>
      <c r="D299" s="8" t="s">
        <v>112</v>
      </c>
      <c r="E299" s="8" t="s">
        <v>111</v>
      </c>
      <c r="F299" s="9">
        <v>0</v>
      </c>
      <c r="G299" t="str">
        <f>VLOOKUP(Table2[[#This Row],[PRODUCT ID]],Table1[],2,0)</f>
        <v>Product28</v>
      </c>
      <c r="H299" t="str">
        <f>VLOOKUP(Table2[[#This Row],[PRODUCT ID]],Table1[],3,0)</f>
        <v>Catagory04</v>
      </c>
      <c r="I299" t="str">
        <f>VLOOKUP(Table2[[#This Row],[PRODUCT ID]],Table1[],4,0)</f>
        <v>Kg</v>
      </c>
      <c r="J299">
        <f>VLOOKUP(Table2[[#This Row],[PRODUCT ID]],Table1[],5,0)</f>
        <v>37</v>
      </c>
      <c r="K299">
        <f>VLOOKUP(Table2[[#This Row],[PRODUCT ID]],Table1[],6,0)</f>
        <v>41.81</v>
      </c>
      <c r="L299">
        <f>Table2[[#This Row],[BUYING PRIZE]]*Table2[[#This Row],[QUANTITY]]</f>
        <v>111</v>
      </c>
      <c r="M299">
        <f>Table2[[#This Row],[SELLING PRICE]]*Table2[[#This Row],[QUANTITY]]*(1-Table2[[#This Row],[DISCOUNT %]])</f>
        <v>125.43</v>
      </c>
      <c r="N299">
        <f>DAY(Table2[[#This Row],[Column1]])</f>
        <v>14</v>
      </c>
      <c r="O299" t="str">
        <f>TEXT(Table2[[#This Row],[Column1]],"mmm")</f>
        <v>Feb</v>
      </c>
      <c r="P299">
        <f>YEAR(Table2[[#This Row],[Column1]])</f>
        <v>2022</v>
      </c>
    </row>
    <row r="300" spans="1:16" ht="14.5">
      <c r="A300" s="6">
        <v>44608</v>
      </c>
      <c r="B300" s="7" t="s">
        <v>73</v>
      </c>
      <c r="C300" s="8">
        <v>1</v>
      </c>
      <c r="D300" s="8" t="s">
        <v>110</v>
      </c>
      <c r="E300" s="8" t="s">
        <v>111</v>
      </c>
      <c r="F300" s="9">
        <v>0</v>
      </c>
      <c r="G300" t="str">
        <f>VLOOKUP(Table2[[#This Row],[PRODUCT ID]],Table1[],2,0)</f>
        <v>Product32</v>
      </c>
      <c r="H300" t="str">
        <f>VLOOKUP(Table2[[#This Row],[PRODUCT ID]],Table1[],3,0)</f>
        <v>Catagory04</v>
      </c>
      <c r="I300" t="str">
        <f>VLOOKUP(Table2[[#This Row],[PRODUCT ID]],Table1[],4,0)</f>
        <v>Kg</v>
      </c>
      <c r="J300">
        <f>VLOOKUP(Table2[[#This Row],[PRODUCT ID]],Table1[],5,0)</f>
        <v>89</v>
      </c>
      <c r="K300">
        <f>VLOOKUP(Table2[[#This Row],[PRODUCT ID]],Table1[],6,0)</f>
        <v>117.48</v>
      </c>
      <c r="L300">
        <f>Table2[[#This Row],[BUYING PRIZE]]*Table2[[#This Row],[QUANTITY]]</f>
        <v>89</v>
      </c>
      <c r="M300">
        <f>Table2[[#This Row],[SELLING PRICE]]*Table2[[#This Row],[QUANTITY]]*(1-Table2[[#This Row],[DISCOUNT %]])</f>
        <v>117.48</v>
      </c>
      <c r="N300">
        <f>DAY(Table2[[#This Row],[Column1]])</f>
        <v>16</v>
      </c>
      <c r="O300" t="str">
        <f>TEXT(Table2[[#This Row],[Column1]],"mmm")</f>
        <v>Feb</v>
      </c>
      <c r="P300">
        <f>YEAR(Table2[[#This Row],[Column1]])</f>
        <v>2022</v>
      </c>
    </row>
    <row r="301" spans="1:16" ht="14.5">
      <c r="A301" s="6">
        <v>44611</v>
      </c>
      <c r="B301" s="7" t="s">
        <v>10</v>
      </c>
      <c r="C301" s="8">
        <v>13</v>
      </c>
      <c r="D301" s="8" t="s">
        <v>110</v>
      </c>
      <c r="E301" s="8" t="s">
        <v>111</v>
      </c>
      <c r="F301" s="9">
        <v>0</v>
      </c>
      <c r="G301" t="str">
        <f>VLOOKUP(Table2[[#This Row],[PRODUCT ID]],Table1[],2,0)</f>
        <v>Product02</v>
      </c>
      <c r="H301" t="str">
        <f>VLOOKUP(Table2[[#This Row],[PRODUCT ID]],Table1[],3,0)</f>
        <v>Catagory01</v>
      </c>
      <c r="I301" t="str">
        <f>VLOOKUP(Table2[[#This Row],[PRODUCT ID]],Table1[],4,0)</f>
        <v>Kg</v>
      </c>
      <c r="J301">
        <f>VLOOKUP(Table2[[#This Row],[PRODUCT ID]],Table1[],5,0)</f>
        <v>105</v>
      </c>
      <c r="K301">
        <f>VLOOKUP(Table2[[#This Row],[PRODUCT ID]],Table1[],6,0)</f>
        <v>142.80000000000001</v>
      </c>
      <c r="L301">
        <f>Table2[[#This Row],[BUYING PRIZE]]*Table2[[#This Row],[QUANTITY]]</f>
        <v>1365</v>
      </c>
      <c r="M301">
        <f>Table2[[#This Row],[SELLING PRICE]]*Table2[[#This Row],[QUANTITY]]*(1-Table2[[#This Row],[DISCOUNT %]])</f>
        <v>1856.4</v>
      </c>
      <c r="N301">
        <f>DAY(Table2[[#This Row],[Column1]])</f>
        <v>19</v>
      </c>
      <c r="O301" t="str">
        <f>TEXT(Table2[[#This Row],[Column1]],"mmm")</f>
        <v>Feb</v>
      </c>
      <c r="P301">
        <f>YEAR(Table2[[#This Row],[Column1]])</f>
        <v>2022</v>
      </c>
    </row>
    <row r="302" spans="1:16" ht="14.5">
      <c r="A302" s="6">
        <v>44612</v>
      </c>
      <c r="B302" s="7" t="s">
        <v>31</v>
      </c>
      <c r="C302" s="8">
        <v>6</v>
      </c>
      <c r="D302" s="8" t="s">
        <v>112</v>
      </c>
      <c r="E302" s="8" t="s">
        <v>111</v>
      </c>
      <c r="F302" s="9">
        <v>0</v>
      </c>
      <c r="G302" t="str">
        <f>VLOOKUP(Table2[[#This Row],[PRODUCT ID]],Table1[],2,0)</f>
        <v>Product12</v>
      </c>
      <c r="H302" t="str">
        <f>VLOOKUP(Table2[[#This Row],[PRODUCT ID]],Table1[],3,0)</f>
        <v>Catagory02</v>
      </c>
      <c r="I302" t="str">
        <f>VLOOKUP(Table2[[#This Row],[PRODUCT ID]],Table1[],4,0)</f>
        <v>Kg</v>
      </c>
      <c r="J302">
        <f>VLOOKUP(Table2[[#This Row],[PRODUCT ID]],Table1[],5,0)</f>
        <v>73</v>
      </c>
      <c r="K302">
        <f>VLOOKUP(Table2[[#This Row],[PRODUCT ID]],Table1[],6,0)</f>
        <v>94.17</v>
      </c>
      <c r="L302">
        <f>Table2[[#This Row],[BUYING PRIZE]]*Table2[[#This Row],[QUANTITY]]</f>
        <v>438</v>
      </c>
      <c r="M302">
        <f>Table2[[#This Row],[SELLING PRICE]]*Table2[[#This Row],[QUANTITY]]*(1-Table2[[#This Row],[DISCOUNT %]])</f>
        <v>565.02</v>
      </c>
      <c r="N302">
        <f>DAY(Table2[[#This Row],[Column1]])</f>
        <v>20</v>
      </c>
      <c r="O302" t="str">
        <f>TEXT(Table2[[#This Row],[Column1]],"mmm")</f>
        <v>Feb</v>
      </c>
      <c r="P302">
        <f>YEAR(Table2[[#This Row],[Column1]])</f>
        <v>2022</v>
      </c>
    </row>
    <row r="303" spans="1:16" ht="14.5">
      <c r="A303" s="6">
        <v>44615</v>
      </c>
      <c r="B303" s="7" t="s">
        <v>33</v>
      </c>
      <c r="C303" s="8">
        <v>6</v>
      </c>
      <c r="D303" s="8" t="s">
        <v>110</v>
      </c>
      <c r="E303" s="8" t="s">
        <v>110</v>
      </c>
      <c r="F303" s="9">
        <v>0</v>
      </c>
      <c r="G303" t="str">
        <f>VLOOKUP(Table2[[#This Row],[PRODUCT ID]],Table1[],2,0)</f>
        <v>Product13</v>
      </c>
      <c r="H303" t="str">
        <f>VLOOKUP(Table2[[#This Row],[PRODUCT ID]],Table1[],3,0)</f>
        <v>Catagory02</v>
      </c>
      <c r="I303" t="str">
        <f>VLOOKUP(Table2[[#This Row],[PRODUCT ID]],Table1[],4,0)</f>
        <v>Kg</v>
      </c>
      <c r="J303">
        <f>VLOOKUP(Table2[[#This Row],[PRODUCT ID]],Table1[],5,0)</f>
        <v>112</v>
      </c>
      <c r="K303">
        <f>VLOOKUP(Table2[[#This Row],[PRODUCT ID]],Table1[],6,0)</f>
        <v>122.08</v>
      </c>
      <c r="L303">
        <f>Table2[[#This Row],[BUYING PRIZE]]*Table2[[#This Row],[QUANTITY]]</f>
        <v>672</v>
      </c>
      <c r="M303">
        <f>Table2[[#This Row],[SELLING PRICE]]*Table2[[#This Row],[QUANTITY]]*(1-Table2[[#This Row],[DISCOUNT %]])</f>
        <v>732.48</v>
      </c>
      <c r="N303">
        <f>DAY(Table2[[#This Row],[Column1]])</f>
        <v>23</v>
      </c>
      <c r="O303" t="str">
        <f>TEXT(Table2[[#This Row],[Column1]],"mmm")</f>
        <v>Feb</v>
      </c>
      <c r="P303">
        <f>YEAR(Table2[[#This Row],[Column1]])</f>
        <v>2022</v>
      </c>
    </row>
    <row r="304" spans="1:16" ht="14.5">
      <c r="A304" s="6">
        <v>44615</v>
      </c>
      <c r="B304" s="7" t="s">
        <v>39</v>
      </c>
      <c r="C304" s="8">
        <v>15</v>
      </c>
      <c r="D304" s="8" t="s">
        <v>110</v>
      </c>
      <c r="E304" s="8" t="s">
        <v>111</v>
      </c>
      <c r="F304" s="9">
        <v>0</v>
      </c>
      <c r="G304" t="str">
        <f>VLOOKUP(Table2[[#This Row],[PRODUCT ID]],Table1[],2,0)</f>
        <v>Product16</v>
      </c>
      <c r="H304" t="str">
        <f>VLOOKUP(Table2[[#This Row],[PRODUCT ID]],Table1[],3,0)</f>
        <v>Catagory02</v>
      </c>
      <c r="I304" t="str">
        <f>VLOOKUP(Table2[[#This Row],[PRODUCT ID]],Table1[],4,0)</f>
        <v>Kg</v>
      </c>
      <c r="J304">
        <f>VLOOKUP(Table2[[#This Row],[PRODUCT ID]],Table1[],5,0)</f>
        <v>13</v>
      </c>
      <c r="K304">
        <f>VLOOKUP(Table2[[#This Row],[PRODUCT ID]],Table1[],6,0)</f>
        <v>16.64</v>
      </c>
      <c r="L304">
        <f>Table2[[#This Row],[BUYING PRIZE]]*Table2[[#This Row],[QUANTITY]]</f>
        <v>195</v>
      </c>
      <c r="M304">
        <f>Table2[[#This Row],[SELLING PRICE]]*Table2[[#This Row],[QUANTITY]]*(1-Table2[[#This Row],[DISCOUNT %]])</f>
        <v>249.60000000000002</v>
      </c>
      <c r="N304">
        <f>DAY(Table2[[#This Row],[Column1]])</f>
        <v>23</v>
      </c>
      <c r="O304" t="str">
        <f>TEXT(Table2[[#This Row],[Column1]],"mmm")</f>
        <v>Feb</v>
      </c>
      <c r="P304">
        <f>YEAR(Table2[[#This Row],[Column1]])</f>
        <v>2022</v>
      </c>
    </row>
    <row r="305" spans="1:16" ht="14.5">
      <c r="A305" s="6">
        <v>44615</v>
      </c>
      <c r="B305" s="7" t="s">
        <v>81</v>
      </c>
      <c r="C305" s="8">
        <v>8</v>
      </c>
      <c r="D305" s="8" t="s">
        <v>112</v>
      </c>
      <c r="E305" s="8" t="s">
        <v>110</v>
      </c>
      <c r="F305" s="9">
        <v>0</v>
      </c>
      <c r="G305" t="str">
        <f>VLOOKUP(Table2[[#This Row],[PRODUCT ID]],Table1[],2,0)</f>
        <v>Product36</v>
      </c>
      <c r="H305" t="str">
        <f>VLOOKUP(Table2[[#This Row],[PRODUCT ID]],Table1[],3,0)</f>
        <v>Catagory04</v>
      </c>
      <c r="I305" t="str">
        <f>VLOOKUP(Table2[[#This Row],[PRODUCT ID]],Table1[],4,0)</f>
        <v>Kg</v>
      </c>
      <c r="J305">
        <f>VLOOKUP(Table2[[#This Row],[PRODUCT ID]],Table1[],5,0)</f>
        <v>90</v>
      </c>
      <c r="K305">
        <f>VLOOKUP(Table2[[#This Row],[PRODUCT ID]],Table1[],6,0)</f>
        <v>96.3</v>
      </c>
      <c r="L305">
        <f>Table2[[#This Row],[BUYING PRIZE]]*Table2[[#This Row],[QUANTITY]]</f>
        <v>720</v>
      </c>
      <c r="M305">
        <f>Table2[[#This Row],[SELLING PRICE]]*Table2[[#This Row],[QUANTITY]]*(1-Table2[[#This Row],[DISCOUNT %]])</f>
        <v>770.4</v>
      </c>
      <c r="N305">
        <f>DAY(Table2[[#This Row],[Column1]])</f>
        <v>23</v>
      </c>
      <c r="O305" t="str">
        <f>TEXT(Table2[[#This Row],[Column1]],"mmm")</f>
        <v>Feb</v>
      </c>
      <c r="P305">
        <f>YEAR(Table2[[#This Row],[Column1]])</f>
        <v>2022</v>
      </c>
    </row>
    <row r="306" spans="1:16" ht="14.5">
      <c r="A306" s="6">
        <v>44619</v>
      </c>
      <c r="B306" s="7" t="s">
        <v>31</v>
      </c>
      <c r="C306" s="8">
        <v>7</v>
      </c>
      <c r="D306" s="8" t="s">
        <v>112</v>
      </c>
      <c r="E306" s="8" t="s">
        <v>111</v>
      </c>
      <c r="F306" s="9">
        <v>0</v>
      </c>
      <c r="G306" t="str">
        <f>VLOOKUP(Table2[[#This Row],[PRODUCT ID]],Table1[],2,0)</f>
        <v>Product12</v>
      </c>
      <c r="H306" t="str">
        <f>VLOOKUP(Table2[[#This Row],[PRODUCT ID]],Table1[],3,0)</f>
        <v>Catagory02</v>
      </c>
      <c r="I306" t="str">
        <f>VLOOKUP(Table2[[#This Row],[PRODUCT ID]],Table1[],4,0)</f>
        <v>Kg</v>
      </c>
      <c r="J306">
        <f>VLOOKUP(Table2[[#This Row],[PRODUCT ID]],Table1[],5,0)</f>
        <v>73</v>
      </c>
      <c r="K306">
        <f>VLOOKUP(Table2[[#This Row],[PRODUCT ID]],Table1[],6,0)</f>
        <v>94.17</v>
      </c>
      <c r="L306">
        <f>Table2[[#This Row],[BUYING PRIZE]]*Table2[[#This Row],[QUANTITY]]</f>
        <v>511</v>
      </c>
      <c r="M306">
        <f>Table2[[#This Row],[SELLING PRICE]]*Table2[[#This Row],[QUANTITY]]*(1-Table2[[#This Row],[DISCOUNT %]])</f>
        <v>659.19</v>
      </c>
      <c r="N306">
        <f>DAY(Table2[[#This Row],[Column1]])</f>
        <v>27</v>
      </c>
      <c r="O306" t="str">
        <f>TEXT(Table2[[#This Row],[Column1]],"mmm")</f>
        <v>Feb</v>
      </c>
      <c r="P306">
        <f>YEAR(Table2[[#This Row],[Column1]])</f>
        <v>2022</v>
      </c>
    </row>
    <row r="307" spans="1:16" ht="14.5">
      <c r="A307" s="6">
        <v>44619</v>
      </c>
      <c r="B307" s="7" t="s">
        <v>16</v>
      </c>
      <c r="C307" s="8">
        <v>15</v>
      </c>
      <c r="D307" s="8" t="s">
        <v>112</v>
      </c>
      <c r="E307" s="8" t="s">
        <v>110</v>
      </c>
      <c r="F307" s="9">
        <v>0</v>
      </c>
      <c r="G307" t="str">
        <f>VLOOKUP(Table2[[#This Row],[PRODUCT ID]],Table1[],2,0)</f>
        <v>Product05</v>
      </c>
      <c r="H307" t="str">
        <f>VLOOKUP(Table2[[#This Row],[PRODUCT ID]],Table1[],3,0)</f>
        <v>Catagory01</v>
      </c>
      <c r="I307" t="str">
        <f>VLOOKUP(Table2[[#This Row],[PRODUCT ID]],Table1[],4,0)</f>
        <v>Kg</v>
      </c>
      <c r="J307">
        <f>VLOOKUP(Table2[[#This Row],[PRODUCT ID]],Table1[],5,0)</f>
        <v>133</v>
      </c>
      <c r="K307">
        <f>VLOOKUP(Table2[[#This Row],[PRODUCT ID]],Table1[],6,0)</f>
        <v>155.61000000000001</v>
      </c>
      <c r="L307">
        <f>Table2[[#This Row],[BUYING PRIZE]]*Table2[[#This Row],[QUANTITY]]</f>
        <v>1995</v>
      </c>
      <c r="M307">
        <f>Table2[[#This Row],[SELLING PRICE]]*Table2[[#This Row],[QUANTITY]]*(1-Table2[[#This Row],[DISCOUNT %]])</f>
        <v>2334.15</v>
      </c>
      <c r="N307">
        <f>DAY(Table2[[#This Row],[Column1]])</f>
        <v>27</v>
      </c>
      <c r="O307" t="str">
        <f>TEXT(Table2[[#This Row],[Column1]],"mmm")</f>
        <v>Feb</v>
      </c>
      <c r="P307">
        <f>YEAR(Table2[[#This Row],[Column1]])</f>
        <v>2022</v>
      </c>
    </row>
    <row r="308" spans="1:16" ht="14.5">
      <c r="A308" s="6">
        <v>44620</v>
      </c>
      <c r="B308" s="7" t="s">
        <v>83</v>
      </c>
      <c r="C308" s="8">
        <v>15</v>
      </c>
      <c r="D308" s="8" t="s">
        <v>112</v>
      </c>
      <c r="E308" s="8" t="s">
        <v>111</v>
      </c>
      <c r="F308" s="9">
        <v>0</v>
      </c>
      <c r="G308" t="str">
        <f>VLOOKUP(Table2[[#This Row],[PRODUCT ID]],Table1[],2,0)</f>
        <v>Product37</v>
      </c>
      <c r="H308" t="str">
        <f>VLOOKUP(Table2[[#This Row],[PRODUCT ID]],Table1[],3,0)</f>
        <v>Catagory04</v>
      </c>
      <c r="I308" t="str">
        <f>VLOOKUP(Table2[[#This Row],[PRODUCT ID]],Table1[],4,0)</f>
        <v>Kg</v>
      </c>
      <c r="J308">
        <f>VLOOKUP(Table2[[#This Row],[PRODUCT ID]],Table1[],5,0)</f>
        <v>67</v>
      </c>
      <c r="K308">
        <f>VLOOKUP(Table2[[#This Row],[PRODUCT ID]],Table1[],6,0)</f>
        <v>85.76</v>
      </c>
      <c r="L308">
        <f>Table2[[#This Row],[BUYING PRIZE]]*Table2[[#This Row],[QUANTITY]]</f>
        <v>1005</v>
      </c>
      <c r="M308">
        <f>Table2[[#This Row],[SELLING PRICE]]*Table2[[#This Row],[QUANTITY]]*(1-Table2[[#This Row],[DISCOUNT %]])</f>
        <v>1286.4000000000001</v>
      </c>
      <c r="N308">
        <f>DAY(Table2[[#This Row],[Column1]])</f>
        <v>28</v>
      </c>
      <c r="O308" t="str">
        <f>TEXT(Table2[[#This Row],[Column1]],"mmm")</f>
        <v>Feb</v>
      </c>
      <c r="P308">
        <f>YEAR(Table2[[#This Row],[Column1]])</f>
        <v>2022</v>
      </c>
    </row>
    <row r="309" spans="1:16" ht="14.5">
      <c r="A309" s="6">
        <v>44624</v>
      </c>
      <c r="B309" s="7" t="s">
        <v>61</v>
      </c>
      <c r="C309" s="8">
        <v>13</v>
      </c>
      <c r="D309" s="8" t="s">
        <v>109</v>
      </c>
      <c r="E309" s="8" t="s">
        <v>110</v>
      </c>
      <c r="F309" s="9">
        <v>0</v>
      </c>
      <c r="G309" t="str">
        <f>VLOOKUP(Table2[[#This Row],[PRODUCT ID]],Table1[],2,0)</f>
        <v>Product26</v>
      </c>
      <c r="H309" t="str">
        <f>VLOOKUP(Table2[[#This Row],[PRODUCT ID]],Table1[],3,0)</f>
        <v>Catagory04</v>
      </c>
      <c r="I309" t="str">
        <f>VLOOKUP(Table2[[#This Row],[PRODUCT ID]],Table1[],4,0)</f>
        <v>Kg</v>
      </c>
      <c r="J309">
        <f>VLOOKUP(Table2[[#This Row],[PRODUCT ID]],Table1[],5,0)</f>
        <v>18</v>
      </c>
      <c r="K309">
        <f>VLOOKUP(Table2[[#This Row],[PRODUCT ID]],Table1[],6,0)</f>
        <v>24.66</v>
      </c>
      <c r="L309">
        <f>Table2[[#This Row],[BUYING PRIZE]]*Table2[[#This Row],[QUANTITY]]</f>
        <v>234</v>
      </c>
      <c r="M309">
        <f>Table2[[#This Row],[SELLING PRICE]]*Table2[[#This Row],[QUANTITY]]*(1-Table2[[#This Row],[DISCOUNT %]])</f>
        <v>320.58</v>
      </c>
      <c r="N309">
        <f>DAY(Table2[[#This Row],[Column1]])</f>
        <v>4</v>
      </c>
      <c r="O309" t="str">
        <f>TEXT(Table2[[#This Row],[Column1]],"mmm")</f>
        <v>Mar</v>
      </c>
      <c r="P309">
        <f>YEAR(Table2[[#This Row],[Column1]])</f>
        <v>2022</v>
      </c>
    </row>
    <row r="310" spans="1:16" ht="14.5">
      <c r="A310" s="6">
        <v>44626</v>
      </c>
      <c r="B310" s="7" t="s">
        <v>14</v>
      </c>
      <c r="C310" s="8">
        <v>2</v>
      </c>
      <c r="D310" s="8" t="s">
        <v>112</v>
      </c>
      <c r="E310" s="8" t="s">
        <v>111</v>
      </c>
      <c r="F310" s="9">
        <v>0</v>
      </c>
      <c r="G310" t="str">
        <f>VLOOKUP(Table2[[#This Row],[PRODUCT ID]],Table1[],2,0)</f>
        <v>Product04</v>
      </c>
      <c r="H310" t="str">
        <f>VLOOKUP(Table2[[#This Row],[PRODUCT ID]],Table1[],3,0)</f>
        <v>Catagory01</v>
      </c>
      <c r="I310" t="str">
        <f>VLOOKUP(Table2[[#This Row],[PRODUCT ID]],Table1[],4,0)</f>
        <v>Kg</v>
      </c>
      <c r="J310">
        <f>VLOOKUP(Table2[[#This Row],[PRODUCT ID]],Table1[],5,0)</f>
        <v>44</v>
      </c>
      <c r="K310">
        <f>VLOOKUP(Table2[[#This Row],[PRODUCT ID]],Table1[],6,0)</f>
        <v>48.84</v>
      </c>
      <c r="L310">
        <f>Table2[[#This Row],[BUYING PRIZE]]*Table2[[#This Row],[QUANTITY]]</f>
        <v>88</v>
      </c>
      <c r="M310">
        <f>Table2[[#This Row],[SELLING PRICE]]*Table2[[#This Row],[QUANTITY]]*(1-Table2[[#This Row],[DISCOUNT %]])</f>
        <v>97.68</v>
      </c>
      <c r="N310">
        <f>DAY(Table2[[#This Row],[Column1]])</f>
        <v>6</v>
      </c>
      <c r="O310" t="str">
        <f>TEXT(Table2[[#This Row],[Column1]],"mmm")</f>
        <v>Mar</v>
      </c>
      <c r="P310">
        <f>YEAR(Table2[[#This Row],[Column1]])</f>
        <v>2022</v>
      </c>
    </row>
    <row r="311" spans="1:16" ht="14.5">
      <c r="A311" s="6">
        <v>44627</v>
      </c>
      <c r="B311" s="7" t="s">
        <v>12</v>
      </c>
      <c r="C311" s="8">
        <v>1</v>
      </c>
      <c r="D311" s="8" t="s">
        <v>112</v>
      </c>
      <c r="E311" s="8" t="s">
        <v>111</v>
      </c>
      <c r="F311" s="9">
        <v>0</v>
      </c>
      <c r="G311" t="str">
        <f>VLOOKUP(Table2[[#This Row],[PRODUCT ID]],Table1[],2,0)</f>
        <v>Product03</v>
      </c>
      <c r="H311" t="str">
        <f>VLOOKUP(Table2[[#This Row],[PRODUCT ID]],Table1[],3,0)</f>
        <v>Catagory01</v>
      </c>
      <c r="I311" t="str">
        <f>VLOOKUP(Table2[[#This Row],[PRODUCT ID]],Table1[],4,0)</f>
        <v>Kg</v>
      </c>
      <c r="J311">
        <f>VLOOKUP(Table2[[#This Row],[PRODUCT ID]],Table1[],5,0)</f>
        <v>71</v>
      </c>
      <c r="K311">
        <f>VLOOKUP(Table2[[#This Row],[PRODUCT ID]],Table1[],6,0)</f>
        <v>80.94</v>
      </c>
      <c r="L311">
        <f>Table2[[#This Row],[BUYING PRIZE]]*Table2[[#This Row],[QUANTITY]]</f>
        <v>71</v>
      </c>
      <c r="M311">
        <f>Table2[[#This Row],[SELLING PRICE]]*Table2[[#This Row],[QUANTITY]]*(1-Table2[[#This Row],[DISCOUNT %]])</f>
        <v>80.94</v>
      </c>
      <c r="N311">
        <f>DAY(Table2[[#This Row],[Column1]])</f>
        <v>7</v>
      </c>
      <c r="O311" t="str">
        <f>TEXT(Table2[[#This Row],[Column1]],"mmm")</f>
        <v>Mar</v>
      </c>
      <c r="P311">
        <f>YEAR(Table2[[#This Row],[Column1]])</f>
        <v>2022</v>
      </c>
    </row>
    <row r="312" spans="1:16" ht="14.5">
      <c r="A312" s="6">
        <v>44628</v>
      </c>
      <c r="B312" s="7" t="s">
        <v>97</v>
      </c>
      <c r="C312" s="8">
        <v>6</v>
      </c>
      <c r="D312" s="8" t="s">
        <v>112</v>
      </c>
      <c r="E312" s="8" t="s">
        <v>110</v>
      </c>
      <c r="F312" s="9">
        <v>0</v>
      </c>
      <c r="G312" t="str">
        <f>VLOOKUP(Table2[[#This Row],[PRODUCT ID]],Table1[],2,0)</f>
        <v>Product44</v>
      </c>
      <c r="H312" t="str">
        <f>VLOOKUP(Table2[[#This Row],[PRODUCT ID]],Table1[],3,0)</f>
        <v>Catagory04</v>
      </c>
      <c r="I312" t="str">
        <f>VLOOKUP(Table2[[#This Row],[PRODUCT ID]],Table1[],4,0)</f>
        <v>Kg</v>
      </c>
      <c r="J312">
        <f>VLOOKUP(Table2[[#This Row],[PRODUCT ID]],Table1[],5,0)</f>
        <v>76</v>
      </c>
      <c r="K312">
        <f>VLOOKUP(Table2[[#This Row],[PRODUCT ID]],Table1[],6,0)</f>
        <v>82.08</v>
      </c>
      <c r="L312">
        <f>Table2[[#This Row],[BUYING PRIZE]]*Table2[[#This Row],[QUANTITY]]</f>
        <v>456</v>
      </c>
      <c r="M312">
        <f>Table2[[#This Row],[SELLING PRICE]]*Table2[[#This Row],[QUANTITY]]*(1-Table2[[#This Row],[DISCOUNT %]])</f>
        <v>492.48</v>
      </c>
      <c r="N312">
        <f>DAY(Table2[[#This Row],[Column1]])</f>
        <v>8</v>
      </c>
      <c r="O312" t="str">
        <f>TEXT(Table2[[#This Row],[Column1]],"mmm")</f>
        <v>Mar</v>
      </c>
      <c r="P312">
        <f>YEAR(Table2[[#This Row],[Column1]])</f>
        <v>2022</v>
      </c>
    </row>
    <row r="313" spans="1:16" ht="14.5">
      <c r="A313" s="6">
        <v>44629</v>
      </c>
      <c r="B313" s="7" t="s">
        <v>69</v>
      </c>
      <c r="C313" s="8">
        <v>3</v>
      </c>
      <c r="D313" s="8" t="s">
        <v>112</v>
      </c>
      <c r="E313" s="8" t="s">
        <v>110</v>
      </c>
      <c r="F313" s="9">
        <v>0</v>
      </c>
      <c r="G313" t="str">
        <f>VLOOKUP(Table2[[#This Row],[PRODUCT ID]],Table1[],2,0)</f>
        <v>Product30</v>
      </c>
      <c r="H313" t="str">
        <f>VLOOKUP(Table2[[#This Row],[PRODUCT ID]],Table1[],3,0)</f>
        <v>Catagory04</v>
      </c>
      <c r="I313" t="str">
        <f>VLOOKUP(Table2[[#This Row],[PRODUCT ID]],Table1[],4,0)</f>
        <v>Kg</v>
      </c>
      <c r="J313">
        <f>VLOOKUP(Table2[[#This Row],[PRODUCT ID]],Table1[],5,0)</f>
        <v>148</v>
      </c>
      <c r="K313">
        <f>VLOOKUP(Table2[[#This Row],[PRODUCT ID]],Table1[],6,0)</f>
        <v>201.28</v>
      </c>
      <c r="L313">
        <f>Table2[[#This Row],[BUYING PRIZE]]*Table2[[#This Row],[QUANTITY]]</f>
        <v>444</v>
      </c>
      <c r="M313">
        <f>Table2[[#This Row],[SELLING PRICE]]*Table2[[#This Row],[QUANTITY]]*(1-Table2[[#This Row],[DISCOUNT %]])</f>
        <v>603.84</v>
      </c>
      <c r="N313">
        <f>DAY(Table2[[#This Row],[Column1]])</f>
        <v>9</v>
      </c>
      <c r="O313" t="str">
        <f>TEXT(Table2[[#This Row],[Column1]],"mmm")</f>
        <v>Mar</v>
      </c>
      <c r="P313">
        <f>YEAR(Table2[[#This Row],[Column1]])</f>
        <v>2022</v>
      </c>
    </row>
    <row r="314" spans="1:16" ht="14.5">
      <c r="A314" s="6">
        <v>44629</v>
      </c>
      <c r="B314" s="7" t="s">
        <v>14</v>
      </c>
      <c r="C314" s="8">
        <v>11</v>
      </c>
      <c r="D314" s="8" t="s">
        <v>110</v>
      </c>
      <c r="E314" s="8" t="s">
        <v>111</v>
      </c>
      <c r="F314" s="9">
        <v>0</v>
      </c>
      <c r="G314" t="str">
        <f>VLOOKUP(Table2[[#This Row],[PRODUCT ID]],Table1[],2,0)</f>
        <v>Product04</v>
      </c>
      <c r="H314" t="str">
        <f>VLOOKUP(Table2[[#This Row],[PRODUCT ID]],Table1[],3,0)</f>
        <v>Catagory01</v>
      </c>
      <c r="I314" t="str">
        <f>VLOOKUP(Table2[[#This Row],[PRODUCT ID]],Table1[],4,0)</f>
        <v>Kg</v>
      </c>
      <c r="J314">
        <f>VLOOKUP(Table2[[#This Row],[PRODUCT ID]],Table1[],5,0)</f>
        <v>44</v>
      </c>
      <c r="K314">
        <f>VLOOKUP(Table2[[#This Row],[PRODUCT ID]],Table1[],6,0)</f>
        <v>48.84</v>
      </c>
      <c r="L314">
        <f>Table2[[#This Row],[BUYING PRIZE]]*Table2[[#This Row],[QUANTITY]]</f>
        <v>484</v>
      </c>
      <c r="M314">
        <f>Table2[[#This Row],[SELLING PRICE]]*Table2[[#This Row],[QUANTITY]]*(1-Table2[[#This Row],[DISCOUNT %]])</f>
        <v>537.24</v>
      </c>
      <c r="N314">
        <f>DAY(Table2[[#This Row],[Column1]])</f>
        <v>9</v>
      </c>
      <c r="O314" t="str">
        <f>TEXT(Table2[[#This Row],[Column1]],"mmm")</f>
        <v>Mar</v>
      </c>
      <c r="P314">
        <f>YEAR(Table2[[#This Row],[Column1]])</f>
        <v>2022</v>
      </c>
    </row>
    <row r="315" spans="1:16" ht="14.5">
      <c r="A315" s="6">
        <v>44630</v>
      </c>
      <c r="B315" s="7" t="s">
        <v>75</v>
      </c>
      <c r="C315" s="8">
        <v>12</v>
      </c>
      <c r="D315" s="8" t="s">
        <v>109</v>
      </c>
      <c r="E315" s="8" t="s">
        <v>110</v>
      </c>
      <c r="F315" s="9">
        <v>0</v>
      </c>
      <c r="G315" t="str">
        <f>VLOOKUP(Table2[[#This Row],[PRODUCT ID]],Table1[],2,0)</f>
        <v>Product33</v>
      </c>
      <c r="H315" t="str">
        <f>VLOOKUP(Table2[[#This Row],[PRODUCT ID]],Table1[],3,0)</f>
        <v>Catagory04</v>
      </c>
      <c r="I315" t="str">
        <f>VLOOKUP(Table2[[#This Row],[PRODUCT ID]],Table1[],4,0)</f>
        <v>Kg</v>
      </c>
      <c r="J315">
        <f>VLOOKUP(Table2[[#This Row],[PRODUCT ID]],Table1[],5,0)</f>
        <v>95</v>
      </c>
      <c r="K315">
        <f>VLOOKUP(Table2[[#This Row],[PRODUCT ID]],Table1[],6,0)</f>
        <v>119.7</v>
      </c>
      <c r="L315">
        <f>Table2[[#This Row],[BUYING PRIZE]]*Table2[[#This Row],[QUANTITY]]</f>
        <v>1140</v>
      </c>
      <c r="M315">
        <f>Table2[[#This Row],[SELLING PRICE]]*Table2[[#This Row],[QUANTITY]]*(1-Table2[[#This Row],[DISCOUNT %]])</f>
        <v>1436.4</v>
      </c>
      <c r="N315">
        <f>DAY(Table2[[#This Row],[Column1]])</f>
        <v>10</v>
      </c>
      <c r="O315" t="str">
        <f>TEXT(Table2[[#This Row],[Column1]],"mmm")</f>
        <v>Mar</v>
      </c>
      <c r="P315">
        <f>YEAR(Table2[[#This Row],[Column1]])</f>
        <v>2022</v>
      </c>
    </row>
    <row r="316" spans="1:16" ht="14.5">
      <c r="A316" s="6">
        <v>44634</v>
      </c>
      <c r="B316" s="7" t="s">
        <v>39</v>
      </c>
      <c r="C316" s="8">
        <v>2</v>
      </c>
      <c r="D316" s="8" t="s">
        <v>112</v>
      </c>
      <c r="E316" s="8" t="s">
        <v>111</v>
      </c>
      <c r="F316" s="9">
        <v>0</v>
      </c>
      <c r="G316" t="str">
        <f>VLOOKUP(Table2[[#This Row],[PRODUCT ID]],Table1[],2,0)</f>
        <v>Product16</v>
      </c>
      <c r="H316" t="str">
        <f>VLOOKUP(Table2[[#This Row],[PRODUCT ID]],Table1[],3,0)</f>
        <v>Catagory02</v>
      </c>
      <c r="I316" t="str">
        <f>VLOOKUP(Table2[[#This Row],[PRODUCT ID]],Table1[],4,0)</f>
        <v>Kg</v>
      </c>
      <c r="J316">
        <f>VLOOKUP(Table2[[#This Row],[PRODUCT ID]],Table1[],5,0)</f>
        <v>13</v>
      </c>
      <c r="K316">
        <f>VLOOKUP(Table2[[#This Row],[PRODUCT ID]],Table1[],6,0)</f>
        <v>16.64</v>
      </c>
      <c r="L316">
        <f>Table2[[#This Row],[BUYING PRIZE]]*Table2[[#This Row],[QUANTITY]]</f>
        <v>26</v>
      </c>
      <c r="M316">
        <f>Table2[[#This Row],[SELLING PRICE]]*Table2[[#This Row],[QUANTITY]]*(1-Table2[[#This Row],[DISCOUNT %]])</f>
        <v>33.28</v>
      </c>
      <c r="N316">
        <f>DAY(Table2[[#This Row],[Column1]])</f>
        <v>14</v>
      </c>
      <c r="O316" t="str">
        <f>TEXT(Table2[[#This Row],[Column1]],"mmm")</f>
        <v>Mar</v>
      </c>
      <c r="P316">
        <f>YEAR(Table2[[#This Row],[Column1]])</f>
        <v>2022</v>
      </c>
    </row>
    <row r="317" spans="1:16" ht="14.5">
      <c r="A317" s="6">
        <v>44634</v>
      </c>
      <c r="B317" s="7" t="s">
        <v>61</v>
      </c>
      <c r="C317" s="8">
        <v>13</v>
      </c>
      <c r="D317" s="8" t="s">
        <v>112</v>
      </c>
      <c r="E317" s="8" t="s">
        <v>110</v>
      </c>
      <c r="F317" s="9">
        <v>0</v>
      </c>
      <c r="G317" t="str">
        <f>VLOOKUP(Table2[[#This Row],[PRODUCT ID]],Table1[],2,0)</f>
        <v>Product26</v>
      </c>
      <c r="H317" t="str">
        <f>VLOOKUP(Table2[[#This Row],[PRODUCT ID]],Table1[],3,0)</f>
        <v>Catagory04</v>
      </c>
      <c r="I317" t="str">
        <f>VLOOKUP(Table2[[#This Row],[PRODUCT ID]],Table1[],4,0)</f>
        <v>Kg</v>
      </c>
      <c r="J317">
        <f>VLOOKUP(Table2[[#This Row],[PRODUCT ID]],Table1[],5,0)</f>
        <v>18</v>
      </c>
      <c r="K317">
        <f>VLOOKUP(Table2[[#This Row],[PRODUCT ID]],Table1[],6,0)</f>
        <v>24.66</v>
      </c>
      <c r="L317">
        <f>Table2[[#This Row],[BUYING PRIZE]]*Table2[[#This Row],[QUANTITY]]</f>
        <v>234</v>
      </c>
      <c r="M317">
        <f>Table2[[#This Row],[SELLING PRICE]]*Table2[[#This Row],[QUANTITY]]*(1-Table2[[#This Row],[DISCOUNT %]])</f>
        <v>320.58</v>
      </c>
      <c r="N317">
        <f>DAY(Table2[[#This Row],[Column1]])</f>
        <v>14</v>
      </c>
      <c r="O317" t="str">
        <f>TEXT(Table2[[#This Row],[Column1]],"mmm")</f>
        <v>Mar</v>
      </c>
      <c r="P317">
        <f>YEAR(Table2[[#This Row],[Column1]])</f>
        <v>2022</v>
      </c>
    </row>
    <row r="318" spans="1:16" ht="14.5">
      <c r="A318" s="6">
        <v>44638</v>
      </c>
      <c r="B318" s="7" t="s">
        <v>45</v>
      </c>
      <c r="C318" s="8">
        <v>2</v>
      </c>
      <c r="D318" s="8" t="s">
        <v>110</v>
      </c>
      <c r="E318" s="8" t="s">
        <v>111</v>
      </c>
      <c r="F318" s="9">
        <v>0</v>
      </c>
      <c r="G318" t="str">
        <f>VLOOKUP(Table2[[#This Row],[PRODUCT ID]],Table1[],2,0)</f>
        <v>Product19</v>
      </c>
      <c r="H318" t="str">
        <f>VLOOKUP(Table2[[#This Row],[PRODUCT ID]],Table1[],3,0)</f>
        <v>Catagory02</v>
      </c>
      <c r="I318" t="str">
        <f>VLOOKUP(Table2[[#This Row],[PRODUCT ID]],Table1[],4,0)</f>
        <v>Kg</v>
      </c>
      <c r="J318">
        <f>VLOOKUP(Table2[[#This Row],[PRODUCT ID]],Table1[],5,0)</f>
        <v>150</v>
      </c>
      <c r="K318">
        <f>VLOOKUP(Table2[[#This Row],[PRODUCT ID]],Table1[],6,0)</f>
        <v>210</v>
      </c>
      <c r="L318">
        <f>Table2[[#This Row],[BUYING PRIZE]]*Table2[[#This Row],[QUANTITY]]</f>
        <v>300</v>
      </c>
      <c r="M318">
        <f>Table2[[#This Row],[SELLING PRICE]]*Table2[[#This Row],[QUANTITY]]*(1-Table2[[#This Row],[DISCOUNT %]])</f>
        <v>420</v>
      </c>
      <c r="N318">
        <f>DAY(Table2[[#This Row],[Column1]])</f>
        <v>18</v>
      </c>
      <c r="O318" t="str">
        <f>TEXT(Table2[[#This Row],[Column1]],"mmm")</f>
        <v>Mar</v>
      </c>
      <c r="P318">
        <f>YEAR(Table2[[#This Row],[Column1]])</f>
        <v>2022</v>
      </c>
    </row>
    <row r="319" spans="1:16" ht="14.5">
      <c r="A319" s="6">
        <v>44638</v>
      </c>
      <c r="B319" s="7" t="s">
        <v>63</v>
      </c>
      <c r="C319" s="8">
        <v>10</v>
      </c>
      <c r="D319" s="8" t="s">
        <v>112</v>
      </c>
      <c r="E319" s="8" t="s">
        <v>111</v>
      </c>
      <c r="F319" s="9">
        <v>0</v>
      </c>
      <c r="G319" t="str">
        <f>VLOOKUP(Table2[[#This Row],[PRODUCT ID]],Table1[],2,0)</f>
        <v>Product27</v>
      </c>
      <c r="H319" t="str">
        <f>VLOOKUP(Table2[[#This Row],[PRODUCT ID]],Table1[],3,0)</f>
        <v>Catagory04</v>
      </c>
      <c r="I319" t="str">
        <f>VLOOKUP(Table2[[#This Row],[PRODUCT ID]],Table1[],4,0)</f>
        <v>Kg</v>
      </c>
      <c r="J319">
        <f>VLOOKUP(Table2[[#This Row],[PRODUCT ID]],Table1[],5,0)</f>
        <v>48</v>
      </c>
      <c r="K319">
        <f>VLOOKUP(Table2[[#This Row],[PRODUCT ID]],Table1[],6,0)</f>
        <v>57.12</v>
      </c>
      <c r="L319">
        <f>Table2[[#This Row],[BUYING PRIZE]]*Table2[[#This Row],[QUANTITY]]</f>
        <v>480</v>
      </c>
      <c r="M319">
        <f>Table2[[#This Row],[SELLING PRICE]]*Table2[[#This Row],[QUANTITY]]*(1-Table2[[#This Row],[DISCOUNT %]])</f>
        <v>571.19999999999993</v>
      </c>
      <c r="N319">
        <f>DAY(Table2[[#This Row],[Column1]])</f>
        <v>18</v>
      </c>
      <c r="O319" t="str">
        <f>TEXT(Table2[[#This Row],[Column1]],"mmm")</f>
        <v>Mar</v>
      </c>
      <c r="P319">
        <f>YEAR(Table2[[#This Row],[Column1]])</f>
        <v>2022</v>
      </c>
    </row>
    <row r="320" spans="1:16" ht="14.5">
      <c r="A320" s="6">
        <v>44639</v>
      </c>
      <c r="B320" s="7" t="s">
        <v>91</v>
      </c>
      <c r="C320" s="8">
        <v>6</v>
      </c>
      <c r="D320" s="8" t="s">
        <v>109</v>
      </c>
      <c r="E320" s="8" t="s">
        <v>111</v>
      </c>
      <c r="F320" s="9">
        <v>0</v>
      </c>
      <c r="G320" t="str">
        <f>VLOOKUP(Table2[[#This Row],[PRODUCT ID]],Table1[],2,0)</f>
        <v>Product41</v>
      </c>
      <c r="H320" t="str">
        <f>VLOOKUP(Table2[[#This Row],[PRODUCT ID]],Table1[],3,0)</f>
        <v>Catagory04</v>
      </c>
      <c r="I320" t="str">
        <f>VLOOKUP(Table2[[#This Row],[PRODUCT ID]],Table1[],4,0)</f>
        <v>Kg</v>
      </c>
      <c r="J320">
        <f>VLOOKUP(Table2[[#This Row],[PRODUCT ID]],Table1[],5,0)</f>
        <v>138</v>
      </c>
      <c r="K320">
        <f>VLOOKUP(Table2[[#This Row],[PRODUCT ID]],Table1[],6,0)</f>
        <v>173.88</v>
      </c>
      <c r="L320">
        <f>Table2[[#This Row],[BUYING PRIZE]]*Table2[[#This Row],[QUANTITY]]</f>
        <v>828</v>
      </c>
      <c r="M320">
        <f>Table2[[#This Row],[SELLING PRICE]]*Table2[[#This Row],[QUANTITY]]*(1-Table2[[#This Row],[DISCOUNT %]])</f>
        <v>1043.28</v>
      </c>
      <c r="N320">
        <f>DAY(Table2[[#This Row],[Column1]])</f>
        <v>19</v>
      </c>
      <c r="O320" t="str">
        <f>TEXT(Table2[[#This Row],[Column1]],"mmm")</f>
        <v>Mar</v>
      </c>
      <c r="P320">
        <f>YEAR(Table2[[#This Row],[Column1]])</f>
        <v>2022</v>
      </c>
    </row>
    <row r="321" spans="1:16" ht="14.5">
      <c r="A321" s="6">
        <v>44643</v>
      </c>
      <c r="B321" s="7" t="s">
        <v>73</v>
      </c>
      <c r="C321" s="8">
        <v>9</v>
      </c>
      <c r="D321" s="8" t="s">
        <v>112</v>
      </c>
      <c r="E321" s="8" t="s">
        <v>111</v>
      </c>
      <c r="F321" s="9">
        <v>0</v>
      </c>
      <c r="G321" t="str">
        <f>VLOOKUP(Table2[[#This Row],[PRODUCT ID]],Table1[],2,0)</f>
        <v>Product32</v>
      </c>
      <c r="H321" t="str">
        <f>VLOOKUP(Table2[[#This Row],[PRODUCT ID]],Table1[],3,0)</f>
        <v>Catagory04</v>
      </c>
      <c r="I321" t="str">
        <f>VLOOKUP(Table2[[#This Row],[PRODUCT ID]],Table1[],4,0)</f>
        <v>Kg</v>
      </c>
      <c r="J321">
        <f>VLOOKUP(Table2[[#This Row],[PRODUCT ID]],Table1[],5,0)</f>
        <v>89</v>
      </c>
      <c r="K321">
        <f>VLOOKUP(Table2[[#This Row],[PRODUCT ID]],Table1[],6,0)</f>
        <v>117.48</v>
      </c>
      <c r="L321">
        <f>Table2[[#This Row],[BUYING PRIZE]]*Table2[[#This Row],[QUANTITY]]</f>
        <v>801</v>
      </c>
      <c r="M321">
        <f>Table2[[#This Row],[SELLING PRICE]]*Table2[[#This Row],[QUANTITY]]*(1-Table2[[#This Row],[DISCOUNT %]])</f>
        <v>1057.32</v>
      </c>
      <c r="N321">
        <f>DAY(Table2[[#This Row],[Column1]])</f>
        <v>23</v>
      </c>
      <c r="O321" t="str">
        <f>TEXT(Table2[[#This Row],[Column1]],"mmm")</f>
        <v>Mar</v>
      </c>
      <c r="P321">
        <f>YEAR(Table2[[#This Row],[Column1]])</f>
        <v>2022</v>
      </c>
    </row>
    <row r="322" spans="1:16" ht="14.5">
      <c r="A322" s="6">
        <v>44645</v>
      </c>
      <c r="B322" s="7" t="s">
        <v>6</v>
      </c>
      <c r="C322" s="8">
        <v>2</v>
      </c>
      <c r="D322" s="8" t="s">
        <v>109</v>
      </c>
      <c r="E322" s="8" t="s">
        <v>110</v>
      </c>
      <c r="F322" s="9">
        <v>0</v>
      </c>
      <c r="G322" t="str">
        <f>VLOOKUP(Table2[[#This Row],[PRODUCT ID]],Table1[],2,0)</f>
        <v>Product01</v>
      </c>
      <c r="H322" t="str">
        <f>VLOOKUP(Table2[[#This Row],[PRODUCT ID]],Table1[],3,0)</f>
        <v>Catagory01</v>
      </c>
      <c r="I322" t="str">
        <f>VLOOKUP(Table2[[#This Row],[PRODUCT ID]],Table1[],4,0)</f>
        <v>Kg</v>
      </c>
      <c r="J322">
        <f>VLOOKUP(Table2[[#This Row],[PRODUCT ID]],Table1[],5,0)</f>
        <v>98</v>
      </c>
      <c r="K322">
        <f>VLOOKUP(Table2[[#This Row],[PRODUCT ID]],Table1[],6,0)</f>
        <v>103.88</v>
      </c>
      <c r="L322">
        <f>Table2[[#This Row],[BUYING PRIZE]]*Table2[[#This Row],[QUANTITY]]</f>
        <v>196</v>
      </c>
      <c r="M322">
        <f>Table2[[#This Row],[SELLING PRICE]]*Table2[[#This Row],[QUANTITY]]*(1-Table2[[#This Row],[DISCOUNT %]])</f>
        <v>207.76</v>
      </c>
      <c r="N322">
        <f>DAY(Table2[[#This Row],[Column1]])</f>
        <v>25</v>
      </c>
      <c r="O322" t="str">
        <f>TEXT(Table2[[#This Row],[Column1]],"mmm")</f>
        <v>Mar</v>
      </c>
      <c r="P322">
        <f>YEAR(Table2[[#This Row],[Column1]])</f>
        <v>2022</v>
      </c>
    </row>
    <row r="323" spans="1:16" ht="14.5">
      <c r="A323" s="6">
        <v>44645</v>
      </c>
      <c r="B323" s="7" t="s">
        <v>69</v>
      </c>
      <c r="C323" s="8">
        <v>11</v>
      </c>
      <c r="D323" s="8" t="s">
        <v>112</v>
      </c>
      <c r="E323" s="8" t="s">
        <v>110</v>
      </c>
      <c r="F323" s="9">
        <v>0</v>
      </c>
      <c r="G323" t="str">
        <f>VLOOKUP(Table2[[#This Row],[PRODUCT ID]],Table1[],2,0)</f>
        <v>Product30</v>
      </c>
      <c r="H323" t="str">
        <f>VLOOKUP(Table2[[#This Row],[PRODUCT ID]],Table1[],3,0)</f>
        <v>Catagory04</v>
      </c>
      <c r="I323" t="str">
        <f>VLOOKUP(Table2[[#This Row],[PRODUCT ID]],Table1[],4,0)</f>
        <v>Kg</v>
      </c>
      <c r="J323">
        <f>VLOOKUP(Table2[[#This Row],[PRODUCT ID]],Table1[],5,0)</f>
        <v>148</v>
      </c>
      <c r="K323">
        <f>VLOOKUP(Table2[[#This Row],[PRODUCT ID]],Table1[],6,0)</f>
        <v>201.28</v>
      </c>
      <c r="L323">
        <f>Table2[[#This Row],[BUYING PRIZE]]*Table2[[#This Row],[QUANTITY]]</f>
        <v>1628</v>
      </c>
      <c r="M323">
        <f>Table2[[#This Row],[SELLING PRICE]]*Table2[[#This Row],[QUANTITY]]*(1-Table2[[#This Row],[DISCOUNT %]])</f>
        <v>2214.08</v>
      </c>
      <c r="N323">
        <f>DAY(Table2[[#This Row],[Column1]])</f>
        <v>25</v>
      </c>
      <c r="O323" t="str">
        <f>TEXT(Table2[[#This Row],[Column1]],"mmm")</f>
        <v>Mar</v>
      </c>
      <c r="P323">
        <f>YEAR(Table2[[#This Row],[Column1]])</f>
        <v>2022</v>
      </c>
    </row>
    <row r="324" spans="1:16" ht="14.5">
      <c r="A324" s="6">
        <v>44649</v>
      </c>
      <c r="B324" s="7" t="s">
        <v>73</v>
      </c>
      <c r="C324" s="8">
        <v>12</v>
      </c>
      <c r="D324" s="8" t="s">
        <v>110</v>
      </c>
      <c r="E324" s="8" t="s">
        <v>110</v>
      </c>
      <c r="F324" s="9">
        <v>0</v>
      </c>
      <c r="G324" t="str">
        <f>VLOOKUP(Table2[[#This Row],[PRODUCT ID]],Table1[],2,0)</f>
        <v>Product32</v>
      </c>
      <c r="H324" t="str">
        <f>VLOOKUP(Table2[[#This Row],[PRODUCT ID]],Table1[],3,0)</f>
        <v>Catagory04</v>
      </c>
      <c r="I324" t="str">
        <f>VLOOKUP(Table2[[#This Row],[PRODUCT ID]],Table1[],4,0)</f>
        <v>Kg</v>
      </c>
      <c r="J324">
        <f>VLOOKUP(Table2[[#This Row],[PRODUCT ID]],Table1[],5,0)</f>
        <v>89</v>
      </c>
      <c r="K324">
        <f>VLOOKUP(Table2[[#This Row],[PRODUCT ID]],Table1[],6,0)</f>
        <v>117.48</v>
      </c>
      <c r="L324">
        <f>Table2[[#This Row],[BUYING PRIZE]]*Table2[[#This Row],[QUANTITY]]</f>
        <v>1068</v>
      </c>
      <c r="M324">
        <f>Table2[[#This Row],[SELLING PRICE]]*Table2[[#This Row],[QUANTITY]]*(1-Table2[[#This Row],[DISCOUNT %]])</f>
        <v>1409.76</v>
      </c>
      <c r="N324">
        <f>DAY(Table2[[#This Row],[Column1]])</f>
        <v>29</v>
      </c>
      <c r="O324" t="str">
        <f>TEXT(Table2[[#This Row],[Column1]],"mmm")</f>
        <v>Mar</v>
      </c>
      <c r="P324">
        <f>YEAR(Table2[[#This Row],[Column1]])</f>
        <v>2022</v>
      </c>
    </row>
    <row r="325" spans="1:16" ht="14.5">
      <c r="A325" s="6">
        <v>44650</v>
      </c>
      <c r="B325" s="7" t="s">
        <v>6</v>
      </c>
      <c r="C325" s="8">
        <v>13</v>
      </c>
      <c r="D325" s="8" t="s">
        <v>110</v>
      </c>
      <c r="E325" s="8" t="s">
        <v>111</v>
      </c>
      <c r="F325" s="9">
        <v>0</v>
      </c>
      <c r="G325" t="str">
        <f>VLOOKUP(Table2[[#This Row],[PRODUCT ID]],Table1[],2,0)</f>
        <v>Product01</v>
      </c>
      <c r="H325" t="str">
        <f>VLOOKUP(Table2[[#This Row],[PRODUCT ID]],Table1[],3,0)</f>
        <v>Catagory01</v>
      </c>
      <c r="I325" t="str">
        <f>VLOOKUP(Table2[[#This Row],[PRODUCT ID]],Table1[],4,0)</f>
        <v>Kg</v>
      </c>
      <c r="J325">
        <f>VLOOKUP(Table2[[#This Row],[PRODUCT ID]],Table1[],5,0)</f>
        <v>98</v>
      </c>
      <c r="K325">
        <f>VLOOKUP(Table2[[#This Row],[PRODUCT ID]],Table1[],6,0)</f>
        <v>103.88</v>
      </c>
      <c r="L325">
        <f>Table2[[#This Row],[BUYING PRIZE]]*Table2[[#This Row],[QUANTITY]]</f>
        <v>1274</v>
      </c>
      <c r="M325">
        <f>Table2[[#This Row],[SELLING PRICE]]*Table2[[#This Row],[QUANTITY]]*(1-Table2[[#This Row],[DISCOUNT %]])</f>
        <v>1350.44</v>
      </c>
      <c r="N325">
        <f>DAY(Table2[[#This Row],[Column1]])</f>
        <v>30</v>
      </c>
      <c r="O325" t="str">
        <f>TEXT(Table2[[#This Row],[Column1]],"mmm")</f>
        <v>Mar</v>
      </c>
      <c r="P325">
        <f>YEAR(Table2[[#This Row],[Column1]])</f>
        <v>2022</v>
      </c>
    </row>
    <row r="326" spans="1:16" ht="14.5">
      <c r="A326" s="6">
        <v>44652</v>
      </c>
      <c r="B326" s="7" t="s">
        <v>10</v>
      </c>
      <c r="C326" s="8">
        <v>2</v>
      </c>
      <c r="D326" s="8" t="s">
        <v>110</v>
      </c>
      <c r="E326" s="8" t="s">
        <v>111</v>
      </c>
      <c r="F326" s="9">
        <v>0</v>
      </c>
      <c r="G326" t="str">
        <f>VLOOKUP(Table2[[#This Row],[PRODUCT ID]],Table1[],2,0)</f>
        <v>Product02</v>
      </c>
      <c r="H326" t="str">
        <f>VLOOKUP(Table2[[#This Row],[PRODUCT ID]],Table1[],3,0)</f>
        <v>Catagory01</v>
      </c>
      <c r="I326" t="str">
        <f>VLOOKUP(Table2[[#This Row],[PRODUCT ID]],Table1[],4,0)</f>
        <v>Kg</v>
      </c>
      <c r="J326">
        <f>VLOOKUP(Table2[[#This Row],[PRODUCT ID]],Table1[],5,0)</f>
        <v>105</v>
      </c>
      <c r="K326">
        <f>VLOOKUP(Table2[[#This Row],[PRODUCT ID]],Table1[],6,0)</f>
        <v>142.80000000000001</v>
      </c>
      <c r="L326">
        <f>Table2[[#This Row],[BUYING PRIZE]]*Table2[[#This Row],[QUANTITY]]</f>
        <v>210</v>
      </c>
      <c r="M326">
        <f>Table2[[#This Row],[SELLING PRICE]]*Table2[[#This Row],[QUANTITY]]*(1-Table2[[#This Row],[DISCOUNT %]])</f>
        <v>285.60000000000002</v>
      </c>
      <c r="N326">
        <f>DAY(Table2[[#This Row],[Column1]])</f>
        <v>1</v>
      </c>
      <c r="O326" t="str">
        <f>TEXT(Table2[[#This Row],[Column1]],"mmm")</f>
        <v>Apr</v>
      </c>
      <c r="P326">
        <f>YEAR(Table2[[#This Row],[Column1]])</f>
        <v>2022</v>
      </c>
    </row>
    <row r="327" spans="1:16" ht="14.5">
      <c r="A327" s="6">
        <v>44653</v>
      </c>
      <c r="B327" s="7" t="s">
        <v>10</v>
      </c>
      <c r="C327" s="8">
        <v>3</v>
      </c>
      <c r="D327" s="8" t="s">
        <v>112</v>
      </c>
      <c r="E327" s="8" t="s">
        <v>111</v>
      </c>
      <c r="F327" s="9">
        <v>0</v>
      </c>
      <c r="G327" t="str">
        <f>VLOOKUP(Table2[[#This Row],[PRODUCT ID]],Table1[],2,0)</f>
        <v>Product02</v>
      </c>
      <c r="H327" t="str">
        <f>VLOOKUP(Table2[[#This Row],[PRODUCT ID]],Table1[],3,0)</f>
        <v>Catagory01</v>
      </c>
      <c r="I327" t="str">
        <f>VLOOKUP(Table2[[#This Row],[PRODUCT ID]],Table1[],4,0)</f>
        <v>Kg</v>
      </c>
      <c r="J327">
        <f>VLOOKUP(Table2[[#This Row],[PRODUCT ID]],Table1[],5,0)</f>
        <v>105</v>
      </c>
      <c r="K327">
        <f>VLOOKUP(Table2[[#This Row],[PRODUCT ID]],Table1[],6,0)</f>
        <v>142.80000000000001</v>
      </c>
      <c r="L327">
        <f>Table2[[#This Row],[BUYING PRIZE]]*Table2[[#This Row],[QUANTITY]]</f>
        <v>315</v>
      </c>
      <c r="M327">
        <f>Table2[[#This Row],[SELLING PRICE]]*Table2[[#This Row],[QUANTITY]]*(1-Table2[[#This Row],[DISCOUNT %]])</f>
        <v>428.40000000000003</v>
      </c>
      <c r="N327">
        <f>DAY(Table2[[#This Row],[Column1]])</f>
        <v>2</v>
      </c>
      <c r="O327" t="str">
        <f>TEXT(Table2[[#This Row],[Column1]],"mmm")</f>
        <v>Apr</v>
      </c>
      <c r="P327">
        <f>YEAR(Table2[[#This Row],[Column1]])</f>
        <v>2022</v>
      </c>
    </row>
    <row r="328" spans="1:16" ht="14.5">
      <c r="A328" s="6">
        <v>44657</v>
      </c>
      <c r="B328" s="7" t="s">
        <v>89</v>
      </c>
      <c r="C328" s="8">
        <v>2</v>
      </c>
      <c r="D328" s="8" t="s">
        <v>109</v>
      </c>
      <c r="E328" s="8" t="s">
        <v>111</v>
      </c>
      <c r="F328" s="9">
        <v>0</v>
      </c>
      <c r="G328" t="str">
        <f>VLOOKUP(Table2[[#This Row],[PRODUCT ID]],Table1[],2,0)</f>
        <v>Product40</v>
      </c>
      <c r="H328" t="str">
        <f>VLOOKUP(Table2[[#This Row],[PRODUCT ID]],Table1[],3,0)</f>
        <v>Catagory04</v>
      </c>
      <c r="I328" t="str">
        <f>VLOOKUP(Table2[[#This Row],[PRODUCT ID]],Table1[],4,0)</f>
        <v>Kg</v>
      </c>
      <c r="J328">
        <f>VLOOKUP(Table2[[#This Row],[PRODUCT ID]],Table1[],5,0)</f>
        <v>90</v>
      </c>
      <c r="K328">
        <f>VLOOKUP(Table2[[#This Row],[PRODUCT ID]],Table1[],6,0)</f>
        <v>115.2</v>
      </c>
      <c r="L328">
        <f>Table2[[#This Row],[BUYING PRIZE]]*Table2[[#This Row],[QUANTITY]]</f>
        <v>180</v>
      </c>
      <c r="M328">
        <f>Table2[[#This Row],[SELLING PRICE]]*Table2[[#This Row],[QUANTITY]]*(1-Table2[[#This Row],[DISCOUNT %]])</f>
        <v>230.4</v>
      </c>
      <c r="N328">
        <f>DAY(Table2[[#This Row],[Column1]])</f>
        <v>6</v>
      </c>
      <c r="O328" t="str">
        <f>TEXT(Table2[[#This Row],[Column1]],"mmm")</f>
        <v>Apr</v>
      </c>
      <c r="P328">
        <f>YEAR(Table2[[#This Row],[Column1]])</f>
        <v>2022</v>
      </c>
    </row>
    <row r="329" spans="1:16" ht="14.5">
      <c r="A329" s="6">
        <v>44658</v>
      </c>
      <c r="B329" s="7" t="s">
        <v>61</v>
      </c>
      <c r="C329" s="8">
        <v>7</v>
      </c>
      <c r="D329" s="8" t="s">
        <v>112</v>
      </c>
      <c r="E329" s="8" t="s">
        <v>110</v>
      </c>
      <c r="F329" s="9">
        <v>0</v>
      </c>
      <c r="G329" t="str">
        <f>VLOOKUP(Table2[[#This Row],[PRODUCT ID]],Table1[],2,0)</f>
        <v>Product26</v>
      </c>
      <c r="H329" t="str">
        <f>VLOOKUP(Table2[[#This Row],[PRODUCT ID]],Table1[],3,0)</f>
        <v>Catagory04</v>
      </c>
      <c r="I329" t="str">
        <f>VLOOKUP(Table2[[#This Row],[PRODUCT ID]],Table1[],4,0)</f>
        <v>Kg</v>
      </c>
      <c r="J329">
        <f>VLOOKUP(Table2[[#This Row],[PRODUCT ID]],Table1[],5,0)</f>
        <v>18</v>
      </c>
      <c r="K329">
        <f>VLOOKUP(Table2[[#This Row],[PRODUCT ID]],Table1[],6,0)</f>
        <v>24.66</v>
      </c>
      <c r="L329">
        <f>Table2[[#This Row],[BUYING PRIZE]]*Table2[[#This Row],[QUANTITY]]</f>
        <v>126</v>
      </c>
      <c r="M329">
        <f>Table2[[#This Row],[SELLING PRICE]]*Table2[[#This Row],[QUANTITY]]*(1-Table2[[#This Row],[DISCOUNT %]])</f>
        <v>172.62</v>
      </c>
      <c r="N329">
        <f>DAY(Table2[[#This Row],[Column1]])</f>
        <v>7</v>
      </c>
      <c r="O329" t="str">
        <f>TEXT(Table2[[#This Row],[Column1]],"mmm")</f>
        <v>Apr</v>
      </c>
      <c r="P329">
        <f>YEAR(Table2[[#This Row],[Column1]])</f>
        <v>2022</v>
      </c>
    </row>
    <row r="330" spans="1:16" ht="14.5">
      <c r="A330" s="6">
        <v>44660</v>
      </c>
      <c r="B330" s="7" t="s">
        <v>87</v>
      </c>
      <c r="C330" s="8">
        <v>12</v>
      </c>
      <c r="D330" s="8" t="s">
        <v>109</v>
      </c>
      <c r="E330" s="8" t="s">
        <v>111</v>
      </c>
      <c r="F330" s="9">
        <v>0</v>
      </c>
      <c r="G330" t="str">
        <f>VLOOKUP(Table2[[#This Row],[PRODUCT ID]],Table1[],2,0)</f>
        <v>Product39</v>
      </c>
      <c r="H330" t="str">
        <f>VLOOKUP(Table2[[#This Row],[PRODUCT ID]],Table1[],3,0)</f>
        <v>Catagory04</v>
      </c>
      <c r="I330" t="str">
        <f>VLOOKUP(Table2[[#This Row],[PRODUCT ID]],Table1[],4,0)</f>
        <v>Kg</v>
      </c>
      <c r="J330">
        <f>VLOOKUP(Table2[[#This Row],[PRODUCT ID]],Table1[],5,0)</f>
        <v>37</v>
      </c>
      <c r="K330">
        <f>VLOOKUP(Table2[[#This Row],[PRODUCT ID]],Table1[],6,0)</f>
        <v>42.55</v>
      </c>
      <c r="L330">
        <f>Table2[[#This Row],[BUYING PRIZE]]*Table2[[#This Row],[QUANTITY]]</f>
        <v>444</v>
      </c>
      <c r="M330">
        <f>Table2[[#This Row],[SELLING PRICE]]*Table2[[#This Row],[QUANTITY]]*(1-Table2[[#This Row],[DISCOUNT %]])</f>
        <v>510.59999999999997</v>
      </c>
      <c r="N330">
        <f>DAY(Table2[[#This Row],[Column1]])</f>
        <v>9</v>
      </c>
      <c r="O330" t="str">
        <f>TEXT(Table2[[#This Row],[Column1]],"mmm")</f>
        <v>Apr</v>
      </c>
      <c r="P330">
        <f>YEAR(Table2[[#This Row],[Column1]])</f>
        <v>2022</v>
      </c>
    </row>
    <row r="331" spans="1:16" ht="14.5">
      <c r="A331" s="6">
        <v>44660</v>
      </c>
      <c r="B331" s="7" t="s">
        <v>10</v>
      </c>
      <c r="C331" s="8">
        <v>9</v>
      </c>
      <c r="D331" s="8" t="s">
        <v>110</v>
      </c>
      <c r="E331" s="8" t="s">
        <v>110</v>
      </c>
      <c r="F331" s="9">
        <v>0</v>
      </c>
      <c r="G331" t="str">
        <f>VLOOKUP(Table2[[#This Row],[PRODUCT ID]],Table1[],2,0)</f>
        <v>Product02</v>
      </c>
      <c r="H331" t="str">
        <f>VLOOKUP(Table2[[#This Row],[PRODUCT ID]],Table1[],3,0)</f>
        <v>Catagory01</v>
      </c>
      <c r="I331" t="str">
        <f>VLOOKUP(Table2[[#This Row],[PRODUCT ID]],Table1[],4,0)</f>
        <v>Kg</v>
      </c>
      <c r="J331">
        <f>VLOOKUP(Table2[[#This Row],[PRODUCT ID]],Table1[],5,0)</f>
        <v>105</v>
      </c>
      <c r="K331">
        <f>VLOOKUP(Table2[[#This Row],[PRODUCT ID]],Table1[],6,0)</f>
        <v>142.80000000000001</v>
      </c>
      <c r="L331">
        <f>Table2[[#This Row],[BUYING PRIZE]]*Table2[[#This Row],[QUANTITY]]</f>
        <v>945</v>
      </c>
      <c r="M331">
        <f>Table2[[#This Row],[SELLING PRICE]]*Table2[[#This Row],[QUANTITY]]*(1-Table2[[#This Row],[DISCOUNT %]])</f>
        <v>1285.2</v>
      </c>
      <c r="N331">
        <f>DAY(Table2[[#This Row],[Column1]])</f>
        <v>9</v>
      </c>
      <c r="O331" t="str">
        <f>TEXT(Table2[[#This Row],[Column1]],"mmm")</f>
        <v>Apr</v>
      </c>
      <c r="P331">
        <f>YEAR(Table2[[#This Row],[Column1]])</f>
        <v>2022</v>
      </c>
    </row>
    <row r="332" spans="1:16" ht="14.5">
      <c r="A332" s="6">
        <v>44664</v>
      </c>
      <c r="B332" s="7" t="s">
        <v>39</v>
      </c>
      <c r="C332" s="8">
        <v>14</v>
      </c>
      <c r="D332" s="8" t="s">
        <v>109</v>
      </c>
      <c r="E332" s="8" t="s">
        <v>110</v>
      </c>
      <c r="F332" s="9">
        <v>0</v>
      </c>
      <c r="G332" t="str">
        <f>VLOOKUP(Table2[[#This Row],[PRODUCT ID]],Table1[],2,0)</f>
        <v>Product16</v>
      </c>
      <c r="H332" t="str">
        <f>VLOOKUP(Table2[[#This Row],[PRODUCT ID]],Table1[],3,0)</f>
        <v>Catagory02</v>
      </c>
      <c r="I332" t="str">
        <f>VLOOKUP(Table2[[#This Row],[PRODUCT ID]],Table1[],4,0)</f>
        <v>Kg</v>
      </c>
      <c r="J332">
        <f>VLOOKUP(Table2[[#This Row],[PRODUCT ID]],Table1[],5,0)</f>
        <v>13</v>
      </c>
      <c r="K332">
        <f>VLOOKUP(Table2[[#This Row],[PRODUCT ID]],Table1[],6,0)</f>
        <v>16.64</v>
      </c>
      <c r="L332">
        <f>Table2[[#This Row],[BUYING PRIZE]]*Table2[[#This Row],[QUANTITY]]</f>
        <v>182</v>
      </c>
      <c r="M332">
        <f>Table2[[#This Row],[SELLING PRICE]]*Table2[[#This Row],[QUANTITY]]*(1-Table2[[#This Row],[DISCOUNT %]])</f>
        <v>232.96</v>
      </c>
      <c r="N332">
        <f>DAY(Table2[[#This Row],[Column1]])</f>
        <v>13</v>
      </c>
      <c r="O332" t="str">
        <f>TEXT(Table2[[#This Row],[Column1]],"mmm")</f>
        <v>Apr</v>
      </c>
      <c r="P332">
        <f>YEAR(Table2[[#This Row],[Column1]])</f>
        <v>2022</v>
      </c>
    </row>
    <row r="333" spans="1:16" ht="14.5">
      <c r="A333" s="6">
        <v>44669</v>
      </c>
      <c r="B333" s="7" t="s">
        <v>91</v>
      </c>
      <c r="C333" s="8">
        <v>9</v>
      </c>
      <c r="D333" s="8" t="s">
        <v>112</v>
      </c>
      <c r="E333" s="8" t="s">
        <v>111</v>
      </c>
      <c r="F333" s="9">
        <v>0</v>
      </c>
      <c r="G333" t="str">
        <f>VLOOKUP(Table2[[#This Row],[PRODUCT ID]],Table1[],2,0)</f>
        <v>Product41</v>
      </c>
      <c r="H333" t="str">
        <f>VLOOKUP(Table2[[#This Row],[PRODUCT ID]],Table1[],3,0)</f>
        <v>Catagory04</v>
      </c>
      <c r="I333" t="str">
        <f>VLOOKUP(Table2[[#This Row],[PRODUCT ID]],Table1[],4,0)</f>
        <v>Kg</v>
      </c>
      <c r="J333">
        <f>VLOOKUP(Table2[[#This Row],[PRODUCT ID]],Table1[],5,0)</f>
        <v>138</v>
      </c>
      <c r="K333">
        <f>VLOOKUP(Table2[[#This Row],[PRODUCT ID]],Table1[],6,0)</f>
        <v>173.88</v>
      </c>
      <c r="L333">
        <f>Table2[[#This Row],[BUYING PRIZE]]*Table2[[#This Row],[QUANTITY]]</f>
        <v>1242</v>
      </c>
      <c r="M333">
        <f>Table2[[#This Row],[SELLING PRICE]]*Table2[[#This Row],[QUANTITY]]*(1-Table2[[#This Row],[DISCOUNT %]])</f>
        <v>1564.92</v>
      </c>
      <c r="N333">
        <f>DAY(Table2[[#This Row],[Column1]])</f>
        <v>18</v>
      </c>
      <c r="O333" t="str">
        <f>TEXT(Table2[[#This Row],[Column1]],"mmm")</f>
        <v>Apr</v>
      </c>
      <c r="P333">
        <f>YEAR(Table2[[#This Row],[Column1]])</f>
        <v>2022</v>
      </c>
    </row>
    <row r="334" spans="1:16" ht="14.5">
      <c r="A334" s="6">
        <v>44671</v>
      </c>
      <c r="B334" s="7" t="s">
        <v>43</v>
      </c>
      <c r="C334" s="8">
        <v>2</v>
      </c>
      <c r="D334" s="8" t="s">
        <v>109</v>
      </c>
      <c r="E334" s="8" t="s">
        <v>110</v>
      </c>
      <c r="F334" s="9">
        <v>0</v>
      </c>
      <c r="G334" t="str">
        <f>VLOOKUP(Table2[[#This Row],[PRODUCT ID]],Table1[],2,0)</f>
        <v>Product18</v>
      </c>
      <c r="H334" t="str">
        <f>VLOOKUP(Table2[[#This Row],[PRODUCT ID]],Table1[],3,0)</f>
        <v>Catagory02</v>
      </c>
      <c r="I334" t="str">
        <f>VLOOKUP(Table2[[#This Row],[PRODUCT ID]],Table1[],4,0)</f>
        <v>Kg</v>
      </c>
      <c r="J334">
        <f>VLOOKUP(Table2[[#This Row],[PRODUCT ID]],Table1[],5,0)</f>
        <v>37</v>
      </c>
      <c r="K334">
        <f>VLOOKUP(Table2[[#This Row],[PRODUCT ID]],Table1[],6,0)</f>
        <v>49.21</v>
      </c>
      <c r="L334">
        <f>Table2[[#This Row],[BUYING PRIZE]]*Table2[[#This Row],[QUANTITY]]</f>
        <v>74</v>
      </c>
      <c r="M334">
        <f>Table2[[#This Row],[SELLING PRICE]]*Table2[[#This Row],[QUANTITY]]*(1-Table2[[#This Row],[DISCOUNT %]])</f>
        <v>98.42</v>
      </c>
      <c r="N334">
        <f>DAY(Table2[[#This Row],[Column1]])</f>
        <v>20</v>
      </c>
      <c r="O334" t="str">
        <f>TEXT(Table2[[#This Row],[Column1]],"mmm")</f>
        <v>Apr</v>
      </c>
      <c r="P334">
        <f>YEAR(Table2[[#This Row],[Column1]])</f>
        <v>2022</v>
      </c>
    </row>
    <row r="335" spans="1:16" ht="14.5">
      <c r="A335" s="6">
        <v>44671</v>
      </c>
      <c r="B335" s="7" t="s">
        <v>31</v>
      </c>
      <c r="C335" s="8">
        <v>4</v>
      </c>
      <c r="D335" s="8" t="s">
        <v>112</v>
      </c>
      <c r="E335" s="8" t="s">
        <v>110</v>
      </c>
      <c r="F335" s="9">
        <v>0</v>
      </c>
      <c r="G335" t="str">
        <f>VLOOKUP(Table2[[#This Row],[PRODUCT ID]],Table1[],2,0)</f>
        <v>Product12</v>
      </c>
      <c r="H335" t="str">
        <f>VLOOKUP(Table2[[#This Row],[PRODUCT ID]],Table1[],3,0)</f>
        <v>Catagory02</v>
      </c>
      <c r="I335" t="str">
        <f>VLOOKUP(Table2[[#This Row],[PRODUCT ID]],Table1[],4,0)</f>
        <v>Kg</v>
      </c>
      <c r="J335">
        <f>VLOOKUP(Table2[[#This Row],[PRODUCT ID]],Table1[],5,0)</f>
        <v>73</v>
      </c>
      <c r="K335">
        <f>VLOOKUP(Table2[[#This Row],[PRODUCT ID]],Table1[],6,0)</f>
        <v>94.17</v>
      </c>
      <c r="L335">
        <f>Table2[[#This Row],[BUYING PRIZE]]*Table2[[#This Row],[QUANTITY]]</f>
        <v>292</v>
      </c>
      <c r="M335">
        <f>Table2[[#This Row],[SELLING PRICE]]*Table2[[#This Row],[QUANTITY]]*(1-Table2[[#This Row],[DISCOUNT %]])</f>
        <v>376.68</v>
      </c>
      <c r="N335">
        <f>DAY(Table2[[#This Row],[Column1]])</f>
        <v>20</v>
      </c>
      <c r="O335" t="str">
        <f>TEXT(Table2[[#This Row],[Column1]],"mmm")</f>
        <v>Apr</v>
      </c>
      <c r="P335">
        <f>YEAR(Table2[[#This Row],[Column1]])</f>
        <v>2022</v>
      </c>
    </row>
    <row r="336" spans="1:16" ht="14.5">
      <c r="A336" s="6">
        <v>44672</v>
      </c>
      <c r="B336" s="7" t="s">
        <v>69</v>
      </c>
      <c r="C336" s="8">
        <v>2</v>
      </c>
      <c r="D336" s="8" t="s">
        <v>112</v>
      </c>
      <c r="E336" s="8" t="s">
        <v>111</v>
      </c>
      <c r="F336" s="9">
        <v>0</v>
      </c>
      <c r="G336" t="str">
        <f>VLOOKUP(Table2[[#This Row],[PRODUCT ID]],Table1[],2,0)</f>
        <v>Product30</v>
      </c>
      <c r="H336" t="str">
        <f>VLOOKUP(Table2[[#This Row],[PRODUCT ID]],Table1[],3,0)</f>
        <v>Catagory04</v>
      </c>
      <c r="I336" t="str">
        <f>VLOOKUP(Table2[[#This Row],[PRODUCT ID]],Table1[],4,0)</f>
        <v>Kg</v>
      </c>
      <c r="J336">
        <f>VLOOKUP(Table2[[#This Row],[PRODUCT ID]],Table1[],5,0)</f>
        <v>148</v>
      </c>
      <c r="K336">
        <f>VLOOKUP(Table2[[#This Row],[PRODUCT ID]],Table1[],6,0)</f>
        <v>201.28</v>
      </c>
      <c r="L336">
        <f>Table2[[#This Row],[BUYING PRIZE]]*Table2[[#This Row],[QUANTITY]]</f>
        <v>296</v>
      </c>
      <c r="M336">
        <f>Table2[[#This Row],[SELLING PRICE]]*Table2[[#This Row],[QUANTITY]]*(1-Table2[[#This Row],[DISCOUNT %]])</f>
        <v>402.56</v>
      </c>
      <c r="N336">
        <f>DAY(Table2[[#This Row],[Column1]])</f>
        <v>21</v>
      </c>
      <c r="O336" t="str">
        <f>TEXT(Table2[[#This Row],[Column1]],"mmm")</f>
        <v>Apr</v>
      </c>
      <c r="P336">
        <f>YEAR(Table2[[#This Row],[Column1]])</f>
        <v>2022</v>
      </c>
    </row>
    <row r="337" spans="1:16" ht="14.5">
      <c r="A337" s="6">
        <v>44672</v>
      </c>
      <c r="B337" s="7" t="s">
        <v>61</v>
      </c>
      <c r="C337" s="8">
        <v>14</v>
      </c>
      <c r="D337" s="8" t="s">
        <v>110</v>
      </c>
      <c r="E337" s="8" t="s">
        <v>110</v>
      </c>
      <c r="F337" s="9">
        <v>0</v>
      </c>
      <c r="G337" t="str">
        <f>VLOOKUP(Table2[[#This Row],[PRODUCT ID]],Table1[],2,0)</f>
        <v>Product26</v>
      </c>
      <c r="H337" t="str">
        <f>VLOOKUP(Table2[[#This Row],[PRODUCT ID]],Table1[],3,0)</f>
        <v>Catagory04</v>
      </c>
      <c r="I337" t="str">
        <f>VLOOKUP(Table2[[#This Row],[PRODUCT ID]],Table1[],4,0)</f>
        <v>Kg</v>
      </c>
      <c r="J337">
        <f>VLOOKUP(Table2[[#This Row],[PRODUCT ID]],Table1[],5,0)</f>
        <v>18</v>
      </c>
      <c r="K337">
        <f>VLOOKUP(Table2[[#This Row],[PRODUCT ID]],Table1[],6,0)</f>
        <v>24.66</v>
      </c>
      <c r="L337">
        <f>Table2[[#This Row],[BUYING PRIZE]]*Table2[[#This Row],[QUANTITY]]</f>
        <v>252</v>
      </c>
      <c r="M337">
        <f>Table2[[#This Row],[SELLING PRICE]]*Table2[[#This Row],[QUANTITY]]*(1-Table2[[#This Row],[DISCOUNT %]])</f>
        <v>345.24</v>
      </c>
      <c r="N337">
        <f>DAY(Table2[[#This Row],[Column1]])</f>
        <v>21</v>
      </c>
      <c r="O337" t="str">
        <f>TEXT(Table2[[#This Row],[Column1]],"mmm")</f>
        <v>Apr</v>
      </c>
      <c r="P337">
        <f>YEAR(Table2[[#This Row],[Column1]])</f>
        <v>2022</v>
      </c>
    </row>
    <row r="338" spans="1:16" ht="14.5">
      <c r="A338" s="6">
        <v>44674</v>
      </c>
      <c r="B338" s="7" t="s">
        <v>97</v>
      </c>
      <c r="C338" s="8">
        <v>15</v>
      </c>
      <c r="D338" s="8" t="s">
        <v>110</v>
      </c>
      <c r="E338" s="8" t="s">
        <v>110</v>
      </c>
      <c r="F338" s="9">
        <v>0</v>
      </c>
      <c r="G338" t="str">
        <f>VLOOKUP(Table2[[#This Row],[PRODUCT ID]],Table1[],2,0)</f>
        <v>Product44</v>
      </c>
      <c r="H338" t="str">
        <f>VLOOKUP(Table2[[#This Row],[PRODUCT ID]],Table1[],3,0)</f>
        <v>Catagory04</v>
      </c>
      <c r="I338" t="str">
        <f>VLOOKUP(Table2[[#This Row],[PRODUCT ID]],Table1[],4,0)</f>
        <v>Kg</v>
      </c>
      <c r="J338">
        <f>VLOOKUP(Table2[[#This Row],[PRODUCT ID]],Table1[],5,0)</f>
        <v>76</v>
      </c>
      <c r="K338">
        <f>VLOOKUP(Table2[[#This Row],[PRODUCT ID]],Table1[],6,0)</f>
        <v>82.08</v>
      </c>
      <c r="L338">
        <f>Table2[[#This Row],[BUYING PRIZE]]*Table2[[#This Row],[QUANTITY]]</f>
        <v>1140</v>
      </c>
      <c r="M338">
        <f>Table2[[#This Row],[SELLING PRICE]]*Table2[[#This Row],[QUANTITY]]*(1-Table2[[#This Row],[DISCOUNT %]])</f>
        <v>1231.2</v>
      </c>
      <c r="N338">
        <f>DAY(Table2[[#This Row],[Column1]])</f>
        <v>23</v>
      </c>
      <c r="O338" t="str">
        <f>TEXT(Table2[[#This Row],[Column1]],"mmm")</f>
        <v>Apr</v>
      </c>
      <c r="P338">
        <f>YEAR(Table2[[#This Row],[Column1]])</f>
        <v>2022</v>
      </c>
    </row>
    <row r="339" spans="1:16" ht="14.5">
      <c r="A339" s="6">
        <v>44675</v>
      </c>
      <c r="B339" s="7" t="s">
        <v>77</v>
      </c>
      <c r="C339" s="8">
        <v>4</v>
      </c>
      <c r="D339" s="8" t="s">
        <v>112</v>
      </c>
      <c r="E339" s="8" t="s">
        <v>110</v>
      </c>
      <c r="F339" s="9">
        <v>0</v>
      </c>
      <c r="G339" t="str">
        <f>VLOOKUP(Table2[[#This Row],[PRODUCT ID]],Table1[],2,0)</f>
        <v>Product34</v>
      </c>
      <c r="H339" t="str">
        <f>VLOOKUP(Table2[[#This Row],[PRODUCT ID]],Table1[],3,0)</f>
        <v>Catagory04</v>
      </c>
      <c r="I339" t="str">
        <f>VLOOKUP(Table2[[#This Row],[PRODUCT ID]],Table1[],4,0)</f>
        <v>Kg</v>
      </c>
      <c r="J339">
        <f>VLOOKUP(Table2[[#This Row],[PRODUCT ID]],Table1[],5,0)</f>
        <v>55</v>
      </c>
      <c r="K339">
        <f>VLOOKUP(Table2[[#This Row],[PRODUCT ID]],Table1[],6,0)</f>
        <v>58.3</v>
      </c>
      <c r="L339">
        <f>Table2[[#This Row],[BUYING PRIZE]]*Table2[[#This Row],[QUANTITY]]</f>
        <v>220</v>
      </c>
      <c r="M339">
        <f>Table2[[#This Row],[SELLING PRICE]]*Table2[[#This Row],[QUANTITY]]*(1-Table2[[#This Row],[DISCOUNT %]])</f>
        <v>233.2</v>
      </c>
      <c r="N339">
        <f>DAY(Table2[[#This Row],[Column1]])</f>
        <v>24</v>
      </c>
      <c r="O339" t="str">
        <f>TEXT(Table2[[#This Row],[Column1]],"mmm")</f>
        <v>Apr</v>
      </c>
      <c r="P339">
        <f>YEAR(Table2[[#This Row],[Column1]])</f>
        <v>2022</v>
      </c>
    </row>
    <row r="340" spans="1:16" ht="14.5">
      <c r="A340" s="6">
        <v>44676</v>
      </c>
      <c r="B340" s="7" t="s">
        <v>14</v>
      </c>
      <c r="C340" s="8">
        <v>9</v>
      </c>
      <c r="D340" s="8" t="s">
        <v>112</v>
      </c>
      <c r="E340" s="8" t="s">
        <v>111</v>
      </c>
      <c r="F340" s="9">
        <v>0</v>
      </c>
      <c r="G340" t="str">
        <f>VLOOKUP(Table2[[#This Row],[PRODUCT ID]],Table1[],2,0)</f>
        <v>Product04</v>
      </c>
      <c r="H340" t="str">
        <f>VLOOKUP(Table2[[#This Row],[PRODUCT ID]],Table1[],3,0)</f>
        <v>Catagory01</v>
      </c>
      <c r="I340" t="str">
        <f>VLOOKUP(Table2[[#This Row],[PRODUCT ID]],Table1[],4,0)</f>
        <v>Kg</v>
      </c>
      <c r="J340">
        <f>VLOOKUP(Table2[[#This Row],[PRODUCT ID]],Table1[],5,0)</f>
        <v>44</v>
      </c>
      <c r="K340">
        <f>VLOOKUP(Table2[[#This Row],[PRODUCT ID]],Table1[],6,0)</f>
        <v>48.84</v>
      </c>
      <c r="L340">
        <f>Table2[[#This Row],[BUYING PRIZE]]*Table2[[#This Row],[QUANTITY]]</f>
        <v>396</v>
      </c>
      <c r="M340">
        <f>Table2[[#This Row],[SELLING PRICE]]*Table2[[#This Row],[QUANTITY]]*(1-Table2[[#This Row],[DISCOUNT %]])</f>
        <v>439.56000000000006</v>
      </c>
      <c r="N340">
        <f>DAY(Table2[[#This Row],[Column1]])</f>
        <v>25</v>
      </c>
      <c r="O340" t="str">
        <f>TEXT(Table2[[#This Row],[Column1]],"mmm")</f>
        <v>Apr</v>
      </c>
      <c r="P340">
        <f>YEAR(Table2[[#This Row],[Column1]])</f>
        <v>2022</v>
      </c>
    </row>
    <row r="341" spans="1:16" ht="14.5">
      <c r="A341" s="6">
        <v>44676</v>
      </c>
      <c r="B341" s="7" t="s">
        <v>12</v>
      </c>
      <c r="C341" s="8">
        <v>8</v>
      </c>
      <c r="D341" s="8" t="s">
        <v>110</v>
      </c>
      <c r="E341" s="8" t="s">
        <v>110</v>
      </c>
      <c r="F341" s="9">
        <v>0</v>
      </c>
      <c r="G341" t="str">
        <f>VLOOKUP(Table2[[#This Row],[PRODUCT ID]],Table1[],2,0)</f>
        <v>Product03</v>
      </c>
      <c r="H341" t="str">
        <f>VLOOKUP(Table2[[#This Row],[PRODUCT ID]],Table1[],3,0)</f>
        <v>Catagory01</v>
      </c>
      <c r="I341" t="str">
        <f>VLOOKUP(Table2[[#This Row],[PRODUCT ID]],Table1[],4,0)</f>
        <v>Kg</v>
      </c>
      <c r="J341">
        <f>VLOOKUP(Table2[[#This Row],[PRODUCT ID]],Table1[],5,0)</f>
        <v>71</v>
      </c>
      <c r="K341">
        <f>VLOOKUP(Table2[[#This Row],[PRODUCT ID]],Table1[],6,0)</f>
        <v>80.94</v>
      </c>
      <c r="L341">
        <f>Table2[[#This Row],[BUYING PRIZE]]*Table2[[#This Row],[QUANTITY]]</f>
        <v>568</v>
      </c>
      <c r="M341">
        <f>Table2[[#This Row],[SELLING PRICE]]*Table2[[#This Row],[QUANTITY]]*(1-Table2[[#This Row],[DISCOUNT %]])</f>
        <v>647.52</v>
      </c>
      <c r="N341">
        <f>DAY(Table2[[#This Row],[Column1]])</f>
        <v>25</v>
      </c>
      <c r="O341" t="str">
        <f>TEXT(Table2[[#This Row],[Column1]],"mmm")</f>
        <v>Apr</v>
      </c>
      <c r="P341">
        <f>YEAR(Table2[[#This Row],[Column1]])</f>
        <v>2022</v>
      </c>
    </row>
    <row r="342" spans="1:16" ht="14.5">
      <c r="A342" s="6">
        <v>44677</v>
      </c>
      <c r="B342" s="7" t="s">
        <v>63</v>
      </c>
      <c r="C342" s="8">
        <v>2</v>
      </c>
      <c r="D342" s="8" t="s">
        <v>112</v>
      </c>
      <c r="E342" s="8" t="s">
        <v>111</v>
      </c>
      <c r="F342" s="9">
        <v>0</v>
      </c>
      <c r="G342" t="str">
        <f>VLOOKUP(Table2[[#This Row],[PRODUCT ID]],Table1[],2,0)</f>
        <v>Product27</v>
      </c>
      <c r="H342" t="str">
        <f>VLOOKUP(Table2[[#This Row],[PRODUCT ID]],Table1[],3,0)</f>
        <v>Catagory04</v>
      </c>
      <c r="I342" t="str">
        <f>VLOOKUP(Table2[[#This Row],[PRODUCT ID]],Table1[],4,0)</f>
        <v>Kg</v>
      </c>
      <c r="J342">
        <f>VLOOKUP(Table2[[#This Row],[PRODUCT ID]],Table1[],5,0)</f>
        <v>48</v>
      </c>
      <c r="K342">
        <f>VLOOKUP(Table2[[#This Row],[PRODUCT ID]],Table1[],6,0)</f>
        <v>57.12</v>
      </c>
      <c r="L342">
        <f>Table2[[#This Row],[BUYING PRIZE]]*Table2[[#This Row],[QUANTITY]]</f>
        <v>96</v>
      </c>
      <c r="M342">
        <f>Table2[[#This Row],[SELLING PRICE]]*Table2[[#This Row],[QUANTITY]]*(1-Table2[[#This Row],[DISCOUNT %]])</f>
        <v>114.24</v>
      </c>
      <c r="N342">
        <f>DAY(Table2[[#This Row],[Column1]])</f>
        <v>26</v>
      </c>
      <c r="O342" t="str">
        <f>TEXT(Table2[[#This Row],[Column1]],"mmm")</f>
        <v>Apr</v>
      </c>
      <c r="P342">
        <f>YEAR(Table2[[#This Row],[Column1]])</f>
        <v>2022</v>
      </c>
    </row>
    <row r="343" spans="1:16" ht="14.5">
      <c r="A343" s="6">
        <v>44679</v>
      </c>
      <c r="B343" s="7" t="s">
        <v>35</v>
      </c>
      <c r="C343" s="8">
        <v>14</v>
      </c>
      <c r="D343" s="8" t="s">
        <v>112</v>
      </c>
      <c r="E343" s="8" t="s">
        <v>111</v>
      </c>
      <c r="F343" s="9">
        <v>0</v>
      </c>
      <c r="G343" t="str">
        <f>VLOOKUP(Table2[[#This Row],[PRODUCT ID]],Table1[],2,0)</f>
        <v>Product14</v>
      </c>
      <c r="H343" t="str">
        <f>VLOOKUP(Table2[[#This Row],[PRODUCT ID]],Table1[],3,0)</f>
        <v>Catagory02</v>
      </c>
      <c r="I343" t="str">
        <f>VLOOKUP(Table2[[#This Row],[PRODUCT ID]],Table1[],4,0)</f>
        <v>Kg</v>
      </c>
      <c r="J343">
        <f>VLOOKUP(Table2[[#This Row],[PRODUCT ID]],Table1[],5,0)</f>
        <v>112</v>
      </c>
      <c r="K343">
        <f>VLOOKUP(Table2[[#This Row],[PRODUCT ID]],Table1[],6,0)</f>
        <v>146.72</v>
      </c>
      <c r="L343">
        <f>Table2[[#This Row],[BUYING PRIZE]]*Table2[[#This Row],[QUANTITY]]</f>
        <v>1568</v>
      </c>
      <c r="M343">
        <f>Table2[[#This Row],[SELLING PRICE]]*Table2[[#This Row],[QUANTITY]]*(1-Table2[[#This Row],[DISCOUNT %]])</f>
        <v>2054.08</v>
      </c>
      <c r="N343">
        <f>DAY(Table2[[#This Row],[Column1]])</f>
        <v>28</v>
      </c>
      <c r="O343" t="str">
        <f>TEXT(Table2[[#This Row],[Column1]],"mmm")</f>
        <v>Apr</v>
      </c>
      <c r="P343">
        <f>YEAR(Table2[[#This Row],[Column1]])</f>
        <v>2022</v>
      </c>
    </row>
    <row r="344" spans="1:16" ht="14.5">
      <c r="A344" s="6">
        <v>44681</v>
      </c>
      <c r="B344" s="7" t="s">
        <v>39</v>
      </c>
      <c r="C344" s="8">
        <v>13</v>
      </c>
      <c r="D344" s="8" t="s">
        <v>110</v>
      </c>
      <c r="E344" s="8" t="s">
        <v>110</v>
      </c>
      <c r="F344" s="9">
        <v>0</v>
      </c>
      <c r="G344" t="str">
        <f>VLOOKUP(Table2[[#This Row],[PRODUCT ID]],Table1[],2,0)</f>
        <v>Product16</v>
      </c>
      <c r="H344" t="str">
        <f>VLOOKUP(Table2[[#This Row],[PRODUCT ID]],Table1[],3,0)</f>
        <v>Catagory02</v>
      </c>
      <c r="I344" t="str">
        <f>VLOOKUP(Table2[[#This Row],[PRODUCT ID]],Table1[],4,0)</f>
        <v>Kg</v>
      </c>
      <c r="J344">
        <f>VLOOKUP(Table2[[#This Row],[PRODUCT ID]],Table1[],5,0)</f>
        <v>13</v>
      </c>
      <c r="K344">
        <f>VLOOKUP(Table2[[#This Row],[PRODUCT ID]],Table1[],6,0)</f>
        <v>16.64</v>
      </c>
      <c r="L344">
        <f>Table2[[#This Row],[BUYING PRIZE]]*Table2[[#This Row],[QUANTITY]]</f>
        <v>169</v>
      </c>
      <c r="M344">
        <f>Table2[[#This Row],[SELLING PRICE]]*Table2[[#This Row],[QUANTITY]]*(1-Table2[[#This Row],[DISCOUNT %]])</f>
        <v>216.32</v>
      </c>
      <c r="N344">
        <f>DAY(Table2[[#This Row],[Column1]])</f>
        <v>30</v>
      </c>
      <c r="O344" t="str">
        <f>TEXT(Table2[[#This Row],[Column1]],"mmm")</f>
        <v>Apr</v>
      </c>
      <c r="P344">
        <f>YEAR(Table2[[#This Row],[Column1]])</f>
        <v>2022</v>
      </c>
    </row>
    <row r="345" spans="1:16" ht="14.5">
      <c r="A345" s="6">
        <v>44681</v>
      </c>
      <c r="B345" s="7" t="s">
        <v>63</v>
      </c>
      <c r="C345" s="8">
        <v>8</v>
      </c>
      <c r="D345" s="8" t="s">
        <v>112</v>
      </c>
      <c r="E345" s="8" t="s">
        <v>110</v>
      </c>
      <c r="F345" s="9">
        <v>0</v>
      </c>
      <c r="G345" t="str">
        <f>VLOOKUP(Table2[[#This Row],[PRODUCT ID]],Table1[],2,0)</f>
        <v>Product27</v>
      </c>
      <c r="H345" t="str">
        <f>VLOOKUP(Table2[[#This Row],[PRODUCT ID]],Table1[],3,0)</f>
        <v>Catagory04</v>
      </c>
      <c r="I345" t="str">
        <f>VLOOKUP(Table2[[#This Row],[PRODUCT ID]],Table1[],4,0)</f>
        <v>Kg</v>
      </c>
      <c r="J345">
        <f>VLOOKUP(Table2[[#This Row],[PRODUCT ID]],Table1[],5,0)</f>
        <v>48</v>
      </c>
      <c r="K345">
        <f>VLOOKUP(Table2[[#This Row],[PRODUCT ID]],Table1[],6,0)</f>
        <v>57.12</v>
      </c>
      <c r="L345">
        <f>Table2[[#This Row],[BUYING PRIZE]]*Table2[[#This Row],[QUANTITY]]</f>
        <v>384</v>
      </c>
      <c r="M345">
        <f>Table2[[#This Row],[SELLING PRICE]]*Table2[[#This Row],[QUANTITY]]*(1-Table2[[#This Row],[DISCOUNT %]])</f>
        <v>456.96</v>
      </c>
      <c r="N345">
        <f>DAY(Table2[[#This Row],[Column1]])</f>
        <v>30</v>
      </c>
      <c r="O345" t="str">
        <f>TEXT(Table2[[#This Row],[Column1]],"mmm")</f>
        <v>Apr</v>
      </c>
      <c r="P345">
        <f>YEAR(Table2[[#This Row],[Column1]])</f>
        <v>2022</v>
      </c>
    </row>
    <row r="346" spans="1:16" ht="14.5">
      <c r="A346" s="6">
        <v>44682</v>
      </c>
      <c r="B346" s="7" t="s">
        <v>77</v>
      </c>
      <c r="C346" s="8">
        <v>9</v>
      </c>
      <c r="D346" s="8" t="s">
        <v>109</v>
      </c>
      <c r="E346" s="8" t="s">
        <v>110</v>
      </c>
      <c r="F346" s="9">
        <v>0</v>
      </c>
      <c r="G346" t="str">
        <f>VLOOKUP(Table2[[#This Row],[PRODUCT ID]],Table1[],2,0)</f>
        <v>Product34</v>
      </c>
      <c r="H346" t="str">
        <f>VLOOKUP(Table2[[#This Row],[PRODUCT ID]],Table1[],3,0)</f>
        <v>Catagory04</v>
      </c>
      <c r="I346" t="str">
        <f>VLOOKUP(Table2[[#This Row],[PRODUCT ID]],Table1[],4,0)</f>
        <v>Kg</v>
      </c>
      <c r="J346">
        <f>VLOOKUP(Table2[[#This Row],[PRODUCT ID]],Table1[],5,0)</f>
        <v>55</v>
      </c>
      <c r="K346">
        <f>VLOOKUP(Table2[[#This Row],[PRODUCT ID]],Table1[],6,0)</f>
        <v>58.3</v>
      </c>
      <c r="L346">
        <f>Table2[[#This Row],[BUYING PRIZE]]*Table2[[#This Row],[QUANTITY]]</f>
        <v>495</v>
      </c>
      <c r="M346">
        <f>Table2[[#This Row],[SELLING PRICE]]*Table2[[#This Row],[QUANTITY]]*(1-Table2[[#This Row],[DISCOUNT %]])</f>
        <v>524.69999999999993</v>
      </c>
      <c r="N346">
        <f>DAY(Table2[[#This Row],[Column1]])</f>
        <v>1</v>
      </c>
      <c r="O346" t="str">
        <f>TEXT(Table2[[#This Row],[Column1]],"mmm")</f>
        <v>May</v>
      </c>
      <c r="P346">
        <f>YEAR(Table2[[#This Row],[Column1]])</f>
        <v>2022</v>
      </c>
    </row>
    <row r="347" spans="1:16" ht="14.5">
      <c r="A347" s="6">
        <v>44682</v>
      </c>
      <c r="B347" s="7" t="s">
        <v>75</v>
      </c>
      <c r="C347" s="8">
        <v>6</v>
      </c>
      <c r="D347" s="8" t="s">
        <v>110</v>
      </c>
      <c r="E347" s="8" t="s">
        <v>110</v>
      </c>
      <c r="F347" s="9">
        <v>0</v>
      </c>
      <c r="G347" t="str">
        <f>VLOOKUP(Table2[[#This Row],[PRODUCT ID]],Table1[],2,0)</f>
        <v>Product33</v>
      </c>
      <c r="H347" t="str">
        <f>VLOOKUP(Table2[[#This Row],[PRODUCT ID]],Table1[],3,0)</f>
        <v>Catagory04</v>
      </c>
      <c r="I347" t="str">
        <f>VLOOKUP(Table2[[#This Row],[PRODUCT ID]],Table1[],4,0)</f>
        <v>Kg</v>
      </c>
      <c r="J347">
        <f>VLOOKUP(Table2[[#This Row],[PRODUCT ID]],Table1[],5,0)</f>
        <v>95</v>
      </c>
      <c r="K347">
        <f>VLOOKUP(Table2[[#This Row],[PRODUCT ID]],Table1[],6,0)</f>
        <v>119.7</v>
      </c>
      <c r="L347">
        <f>Table2[[#This Row],[BUYING PRIZE]]*Table2[[#This Row],[QUANTITY]]</f>
        <v>570</v>
      </c>
      <c r="M347">
        <f>Table2[[#This Row],[SELLING PRICE]]*Table2[[#This Row],[QUANTITY]]*(1-Table2[[#This Row],[DISCOUNT %]])</f>
        <v>718.2</v>
      </c>
      <c r="N347">
        <f>DAY(Table2[[#This Row],[Column1]])</f>
        <v>1</v>
      </c>
      <c r="O347" t="str">
        <f>TEXT(Table2[[#This Row],[Column1]],"mmm")</f>
        <v>May</v>
      </c>
      <c r="P347">
        <f>YEAR(Table2[[#This Row],[Column1]])</f>
        <v>2022</v>
      </c>
    </row>
    <row r="348" spans="1:16" ht="14.5">
      <c r="A348" s="6">
        <v>44683</v>
      </c>
      <c r="B348" s="7" t="s">
        <v>33</v>
      </c>
      <c r="C348" s="8">
        <v>4</v>
      </c>
      <c r="D348" s="8" t="s">
        <v>110</v>
      </c>
      <c r="E348" s="8" t="s">
        <v>111</v>
      </c>
      <c r="F348" s="9">
        <v>0</v>
      </c>
      <c r="G348" t="str">
        <f>VLOOKUP(Table2[[#This Row],[PRODUCT ID]],Table1[],2,0)</f>
        <v>Product13</v>
      </c>
      <c r="H348" t="str">
        <f>VLOOKUP(Table2[[#This Row],[PRODUCT ID]],Table1[],3,0)</f>
        <v>Catagory02</v>
      </c>
      <c r="I348" t="str">
        <f>VLOOKUP(Table2[[#This Row],[PRODUCT ID]],Table1[],4,0)</f>
        <v>Kg</v>
      </c>
      <c r="J348">
        <f>VLOOKUP(Table2[[#This Row],[PRODUCT ID]],Table1[],5,0)</f>
        <v>112</v>
      </c>
      <c r="K348">
        <f>VLOOKUP(Table2[[#This Row],[PRODUCT ID]],Table1[],6,0)</f>
        <v>122.08</v>
      </c>
      <c r="L348">
        <f>Table2[[#This Row],[BUYING PRIZE]]*Table2[[#This Row],[QUANTITY]]</f>
        <v>448</v>
      </c>
      <c r="M348">
        <f>Table2[[#This Row],[SELLING PRICE]]*Table2[[#This Row],[QUANTITY]]*(1-Table2[[#This Row],[DISCOUNT %]])</f>
        <v>488.32</v>
      </c>
      <c r="N348">
        <f>DAY(Table2[[#This Row],[Column1]])</f>
        <v>2</v>
      </c>
      <c r="O348" t="str">
        <f>TEXT(Table2[[#This Row],[Column1]],"mmm")</f>
        <v>May</v>
      </c>
      <c r="P348">
        <f>YEAR(Table2[[#This Row],[Column1]])</f>
        <v>2022</v>
      </c>
    </row>
    <row r="349" spans="1:16" ht="14.5">
      <c r="A349" s="6">
        <v>44685</v>
      </c>
      <c r="B349" s="7" t="s">
        <v>47</v>
      </c>
      <c r="C349" s="8">
        <v>10</v>
      </c>
      <c r="D349" s="8" t="s">
        <v>112</v>
      </c>
      <c r="E349" s="8" t="s">
        <v>110</v>
      </c>
      <c r="F349" s="9">
        <v>0</v>
      </c>
      <c r="G349" t="str">
        <f>VLOOKUP(Table2[[#This Row],[PRODUCT ID]],Table1[],2,0)</f>
        <v>Product20</v>
      </c>
      <c r="H349" t="str">
        <f>VLOOKUP(Table2[[#This Row],[PRODUCT ID]],Table1[],3,0)</f>
        <v>Catagory03</v>
      </c>
      <c r="I349" t="str">
        <f>VLOOKUP(Table2[[#This Row],[PRODUCT ID]],Table1[],4,0)</f>
        <v>Kg</v>
      </c>
      <c r="J349">
        <f>VLOOKUP(Table2[[#This Row],[PRODUCT ID]],Table1[],5,0)</f>
        <v>61</v>
      </c>
      <c r="K349">
        <f>VLOOKUP(Table2[[#This Row],[PRODUCT ID]],Table1[],6,0)</f>
        <v>76.25</v>
      </c>
      <c r="L349">
        <f>Table2[[#This Row],[BUYING PRIZE]]*Table2[[#This Row],[QUANTITY]]</f>
        <v>610</v>
      </c>
      <c r="M349">
        <f>Table2[[#This Row],[SELLING PRICE]]*Table2[[#This Row],[QUANTITY]]*(1-Table2[[#This Row],[DISCOUNT %]])</f>
        <v>762.5</v>
      </c>
      <c r="N349">
        <f>DAY(Table2[[#This Row],[Column1]])</f>
        <v>4</v>
      </c>
      <c r="O349" t="str">
        <f>TEXT(Table2[[#This Row],[Column1]],"mmm")</f>
        <v>May</v>
      </c>
      <c r="P349">
        <f>YEAR(Table2[[#This Row],[Column1]])</f>
        <v>2022</v>
      </c>
    </row>
    <row r="350" spans="1:16" ht="14.5">
      <c r="A350" s="6">
        <v>44687</v>
      </c>
      <c r="B350" s="7" t="s">
        <v>77</v>
      </c>
      <c r="C350" s="8">
        <v>7</v>
      </c>
      <c r="D350" s="8" t="s">
        <v>112</v>
      </c>
      <c r="E350" s="8" t="s">
        <v>110</v>
      </c>
      <c r="F350" s="9">
        <v>0</v>
      </c>
      <c r="G350" t="str">
        <f>VLOOKUP(Table2[[#This Row],[PRODUCT ID]],Table1[],2,0)</f>
        <v>Product34</v>
      </c>
      <c r="H350" t="str">
        <f>VLOOKUP(Table2[[#This Row],[PRODUCT ID]],Table1[],3,0)</f>
        <v>Catagory04</v>
      </c>
      <c r="I350" t="str">
        <f>VLOOKUP(Table2[[#This Row],[PRODUCT ID]],Table1[],4,0)</f>
        <v>Kg</v>
      </c>
      <c r="J350">
        <f>VLOOKUP(Table2[[#This Row],[PRODUCT ID]],Table1[],5,0)</f>
        <v>55</v>
      </c>
      <c r="K350">
        <f>VLOOKUP(Table2[[#This Row],[PRODUCT ID]],Table1[],6,0)</f>
        <v>58.3</v>
      </c>
      <c r="L350">
        <f>Table2[[#This Row],[BUYING PRIZE]]*Table2[[#This Row],[QUANTITY]]</f>
        <v>385</v>
      </c>
      <c r="M350">
        <f>Table2[[#This Row],[SELLING PRICE]]*Table2[[#This Row],[QUANTITY]]*(1-Table2[[#This Row],[DISCOUNT %]])</f>
        <v>408.09999999999997</v>
      </c>
      <c r="N350">
        <f>DAY(Table2[[#This Row],[Column1]])</f>
        <v>6</v>
      </c>
      <c r="O350" t="str">
        <f>TEXT(Table2[[#This Row],[Column1]],"mmm")</f>
        <v>May</v>
      </c>
      <c r="P350">
        <f>YEAR(Table2[[#This Row],[Column1]])</f>
        <v>2022</v>
      </c>
    </row>
    <row r="351" spans="1:16" ht="14.5">
      <c r="A351" s="6">
        <v>44688</v>
      </c>
      <c r="B351" s="7" t="s">
        <v>37</v>
      </c>
      <c r="C351" s="8">
        <v>4</v>
      </c>
      <c r="D351" s="8" t="s">
        <v>110</v>
      </c>
      <c r="E351" s="8" t="s">
        <v>111</v>
      </c>
      <c r="F351" s="9">
        <v>0</v>
      </c>
      <c r="G351" t="str">
        <f>VLOOKUP(Table2[[#This Row],[PRODUCT ID]],Table1[],2,0)</f>
        <v>Product15</v>
      </c>
      <c r="H351" t="str">
        <f>VLOOKUP(Table2[[#This Row],[PRODUCT ID]],Table1[],3,0)</f>
        <v>Catagory02</v>
      </c>
      <c r="I351" t="str">
        <f>VLOOKUP(Table2[[#This Row],[PRODUCT ID]],Table1[],4,0)</f>
        <v>Kg</v>
      </c>
      <c r="J351">
        <f>VLOOKUP(Table2[[#This Row],[PRODUCT ID]],Table1[],5,0)</f>
        <v>12</v>
      </c>
      <c r="K351">
        <f>VLOOKUP(Table2[[#This Row],[PRODUCT ID]],Table1[],6,0)</f>
        <v>15.72</v>
      </c>
      <c r="L351">
        <f>Table2[[#This Row],[BUYING PRIZE]]*Table2[[#This Row],[QUANTITY]]</f>
        <v>48</v>
      </c>
      <c r="M351">
        <f>Table2[[#This Row],[SELLING PRICE]]*Table2[[#This Row],[QUANTITY]]*(1-Table2[[#This Row],[DISCOUNT %]])</f>
        <v>62.88</v>
      </c>
      <c r="N351">
        <f>DAY(Table2[[#This Row],[Column1]])</f>
        <v>7</v>
      </c>
      <c r="O351" t="str">
        <f>TEXT(Table2[[#This Row],[Column1]],"mmm")</f>
        <v>May</v>
      </c>
      <c r="P351">
        <f>YEAR(Table2[[#This Row],[Column1]])</f>
        <v>2022</v>
      </c>
    </row>
    <row r="352" spans="1:16" ht="14.5">
      <c r="A352" s="6">
        <v>44688</v>
      </c>
      <c r="B352" s="7" t="s">
        <v>63</v>
      </c>
      <c r="C352" s="8">
        <v>1</v>
      </c>
      <c r="D352" s="8" t="s">
        <v>110</v>
      </c>
      <c r="E352" s="8" t="s">
        <v>110</v>
      </c>
      <c r="F352" s="9">
        <v>0</v>
      </c>
      <c r="G352" t="str">
        <f>VLOOKUP(Table2[[#This Row],[PRODUCT ID]],Table1[],2,0)</f>
        <v>Product27</v>
      </c>
      <c r="H352" t="str">
        <f>VLOOKUP(Table2[[#This Row],[PRODUCT ID]],Table1[],3,0)</f>
        <v>Catagory04</v>
      </c>
      <c r="I352" t="str">
        <f>VLOOKUP(Table2[[#This Row],[PRODUCT ID]],Table1[],4,0)</f>
        <v>Kg</v>
      </c>
      <c r="J352">
        <f>VLOOKUP(Table2[[#This Row],[PRODUCT ID]],Table1[],5,0)</f>
        <v>48</v>
      </c>
      <c r="K352">
        <f>VLOOKUP(Table2[[#This Row],[PRODUCT ID]],Table1[],6,0)</f>
        <v>57.12</v>
      </c>
      <c r="L352">
        <f>Table2[[#This Row],[BUYING PRIZE]]*Table2[[#This Row],[QUANTITY]]</f>
        <v>48</v>
      </c>
      <c r="M352">
        <f>Table2[[#This Row],[SELLING PRICE]]*Table2[[#This Row],[QUANTITY]]*(1-Table2[[#This Row],[DISCOUNT %]])</f>
        <v>57.12</v>
      </c>
      <c r="N352">
        <f>DAY(Table2[[#This Row],[Column1]])</f>
        <v>7</v>
      </c>
      <c r="O352" t="str">
        <f>TEXT(Table2[[#This Row],[Column1]],"mmm")</f>
        <v>May</v>
      </c>
      <c r="P352">
        <f>YEAR(Table2[[#This Row],[Column1]])</f>
        <v>2022</v>
      </c>
    </row>
    <row r="353" spans="1:16" ht="14.5">
      <c r="A353" s="6">
        <v>44689</v>
      </c>
      <c r="B353" s="7" t="s">
        <v>52</v>
      </c>
      <c r="C353" s="8">
        <v>7</v>
      </c>
      <c r="D353" s="8" t="s">
        <v>110</v>
      </c>
      <c r="E353" s="8" t="s">
        <v>110</v>
      </c>
      <c r="F353" s="9">
        <v>0</v>
      </c>
      <c r="G353" t="str">
        <f>VLOOKUP(Table2[[#This Row],[PRODUCT ID]],Table1[],2,0)</f>
        <v>Product22</v>
      </c>
      <c r="H353" t="str">
        <f>VLOOKUP(Table2[[#This Row],[PRODUCT ID]],Table1[],3,0)</f>
        <v>Catagory03</v>
      </c>
      <c r="I353" t="str">
        <f>VLOOKUP(Table2[[#This Row],[PRODUCT ID]],Table1[],4,0)</f>
        <v>Kg</v>
      </c>
      <c r="J353">
        <f>VLOOKUP(Table2[[#This Row],[PRODUCT ID]],Table1[],5,0)</f>
        <v>121</v>
      </c>
      <c r="K353">
        <f>VLOOKUP(Table2[[#This Row],[PRODUCT ID]],Table1[],6,0)</f>
        <v>141.57</v>
      </c>
      <c r="L353">
        <f>Table2[[#This Row],[BUYING PRIZE]]*Table2[[#This Row],[QUANTITY]]</f>
        <v>847</v>
      </c>
      <c r="M353">
        <f>Table2[[#This Row],[SELLING PRICE]]*Table2[[#This Row],[QUANTITY]]*(1-Table2[[#This Row],[DISCOUNT %]])</f>
        <v>990.99</v>
      </c>
      <c r="N353">
        <f>DAY(Table2[[#This Row],[Column1]])</f>
        <v>8</v>
      </c>
      <c r="O353" t="str">
        <f>TEXT(Table2[[#This Row],[Column1]],"mmm")</f>
        <v>May</v>
      </c>
      <c r="P353">
        <f>YEAR(Table2[[#This Row],[Column1]])</f>
        <v>2022</v>
      </c>
    </row>
    <row r="354" spans="1:16" ht="14.5">
      <c r="A354" s="6">
        <v>44690</v>
      </c>
      <c r="B354" s="7" t="s">
        <v>41</v>
      </c>
      <c r="C354" s="8">
        <v>12</v>
      </c>
      <c r="D354" s="8" t="s">
        <v>109</v>
      </c>
      <c r="E354" s="8" t="s">
        <v>111</v>
      </c>
      <c r="F354" s="9">
        <v>0</v>
      </c>
      <c r="G354" t="str">
        <f>VLOOKUP(Table2[[#This Row],[PRODUCT ID]],Table1[],2,0)</f>
        <v>Product17</v>
      </c>
      <c r="H354" t="str">
        <f>VLOOKUP(Table2[[#This Row],[PRODUCT ID]],Table1[],3,0)</f>
        <v>Catagory02</v>
      </c>
      <c r="I354" t="str">
        <f>VLOOKUP(Table2[[#This Row],[PRODUCT ID]],Table1[],4,0)</f>
        <v>Kg</v>
      </c>
      <c r="J354">
        <f>VLOOKUP(Table2[[#This Row],[PRODUCT ID]],Table1[],5,0)</f>
        <v>134</v>
      </c>
      <c r="K354">
        <f>VLOOKUP(Table2[[#This Row],[PRODUCT ID]],Table1[],6,0)</f>
        <v>156.78</v>
      </c>
      <c r="L354">
        <f>Table2[[#This Row],[BUYING PRIZE]]*Table2[[#This Row],[QUANTITY]]</f>
        <v>1608</v>
      </c>
      <c r="M354">
        <f>Table2[[#This Row],[SELLING PRICE]]*Table2[[#This Row],[QUANTITY]]*(1-Table2[[#This Row],[DISCOUNT %]])</f>
        <v>1881.3600000000001</v>
      </c>
      <c r="N354">
        <f>DAY(Table2[[#This Row],[Column1]])</f>
        <v>9</v>
      </c>
      <c r="O354" t="str">
        <f>TEXT(Table2[[#This Row],[Column1]],"mmm")</f>
        <v>May</v>
      </c>
      <c r="P354">
        <f>YEAR(Table2[[#This Row],[Column1]])</f>
        <v>2022</v>
      </c>
    </row>
    <row r="355" spans="1:16" ht="14.5">
      <c r="A355" s="6">
        <v>44691</v>
      </c>
      <c r="B355" s="7" t="s">
        <v>24</v>
      </c>
      <c r="C355" s="8">
        <v>6</v>
      </c>
      <c r="D355" s="8" t="s">
        <v>112</v>
      </c>
      <c r="E355" s="8" t="s">
        <v>110</v>
      </c>
      <c r="F355" s="9">
        <v>0</v>
      </c>
      <c r="G355" t="str">
        <f>VLOOKUP(Table2[[#This Row],[PRODUCT ID]],Table1[],2,0)</f>
        <v>Product09</v>
      </c>
      <c r="H355" t="str">
        <f>VLOOKUP(Table2[[#This Row],[PRODUCT ID]],Table1[],3,0)</f>
        <v>Catagory01</v>
      </c>
      <c r="I355" t="str">
        <f>VLOOKUP(Table2[[#This Row],[PRODUCT ID]],Table1[],4,0)</f>
        <v>Kg</v>
      </c>
      <c r="J355">
        <f>VLOOKUP(Table2[[#This Row],[PRODUCT ID]],Table1[],5,0)</f>
        <v>6</v>
      </c>
      <c r="K355">
        <f>VLOOKUP(Table2[[#This Row],[PRODUCT ID]],Table1[],6,0)</f>
        <v>7.86</v>
      </c>
      <c r="L355">
        <f>Table2[[#This Row],[BUYING PRIZE]]*Table2[[#This Row],[QUANTITY]]</f>
        <v>36</v>
      </c>
      <c r="M355">
        <f>Table2[[#This Row],[SELLING PRICE]]*Table2[[#This Row],[QUANTITY]]*(1-Table2[[#This Row],[DISCOUNT %]])</f>
        <v>47.160000000000004</v>
      </c>
      <c r="N355">
        <f>DAY(Table2[[#This Row],[Column1]])</f>
        <v>10</v>
      </c>
      <c r="O355" t="str">
        <f>TEXT(Table2[[#This Row],[Column1]],"mmm")</f>
        <v>May</v>
      </c>
      <c r="P355">
        <f>YEAR(Table2[[#This Row],[Column1]])</f>
        <v>2022</v>
      </c>
    </row>
    <row r="356" spans="1:16" ht="14.5">
      <c r="A356" s="6">
        <v>44693</v>
      </c>
      <c r="B356" s="7" t="s">
        <v>29</v>
      </c>
      <c r="C356" s="8">
        <v>7</v>
      </c>
      <c r="D356" s="8" t="s">
        <v>110</v>
      </c>
      <c r="E356" s="8" t="s">
        <v>111</v>
      </c>
      <c r="F356" s="9">
        <v>0</v>
      </c>
      <c r="G356" t="str">
        <f>VLOOKUP(Table2[[#This Row],[PRODUCT ID]],Table1[],2,0)</f>
        <v>Product11</v>
      </c>
      <c r="H356" t="str">
        <f>VLOOKUP(Table2[[#This Row],[PRODUCT ID]],Table1[],3,0)</f>
        <v>Catagory02</v>
      </c>
      <c r="I356" t="str">
        <f>VLOOKUP(Table2[[#This Row],[PRODUCT ID]],Table1[],4,0)</f>
        <v>Kg</v>
      </c>
      <c r="J356">
        <f>VLOOKUP(Table2[[#This Row],[PRODUCT ID]],Table1[],5,0)</f>
        <v>44</v>
      </c>
      <c r="K356">
        <f>VLOOKUP(Table2[[#This Row],[PRODUCT ID]],Table1[],6,0)</f>
        <v>48.4</v>
      </c>
      <c r="L356">
        <f>Table2[[#This Row],[BUYING PRIZE]]*Table2[[#This Row],[QUANTITY]]</f>
        <v>308</v>
      </c>
      <c r="M356">
        <f>Table2[[#This Row],[SELLING PRICE]]*Table2[[#This Row],[QUANTITY]]*(1-Table2[[#This Row],[DISCOUNT %]])</f>
        <v>338.8</v>
      </c>
      <c r="N356">
        <f>DAY(Table2[[#This Row],[Column1]])</f>
        <v>12</v>
      </c>
      <c r="O356" t="str">
        <f>TEXT(Table2[[#This Row],[Column1]],"mmm")</f>
        <v>May</v>
      </c>
      <c r="P356">
        <f>YEAR(Table2[[#This Row],[Column1]])</f>
        <v>2022</v>
      </c>
    </row>
    <row r="357" spans="1:16" ht="14.5">
      <c r="A357" s="6">
        <v>44694</v>
      </c>
      <c r="B357" s="7" t="s">
        <v>31</v>
      </c>
      <c r="C357" s="8">
        <v>5</v>
      </c>
      <c r="D357" s="8" t="s">
        <v>112</v>
      </c>
      <c r="E357" s="8" t="s">
        <v>110</v>
      </c>
      <c r="F357" s="9">
        <v>0</v>
      </c>
      <c r="G357" t="str">
        <f>VLOOKUP(Table2[[#This Row],[PRODUCT ID]],Table1[],2,0)</f>
        <v>Product12</v>
      </c>
      <c r="H357" t="str">
        <f>VLOOKUP(Table2[[#This Row],[PRODUCT ID]],Table1[],3,0)</f>
        <v>Catagory02</v>
      </c>
      <c r="I357" t="str">
        <f>VLOOKUP(Table2[[#This Row],[PRODUCT ID]],Table1[],4,0)</f>
        <v>Kg</v>
      </c>
      <c r="J357">
        <f>VLOOKUP(Table2[[#This Row],[PRODUCT ID]],Table1[],5,0)</f>
        <v>73</v>
      </c>
      <c r="K357">
        <f>VLOOKUP(Table2[[#This Row],[PRODUCT ID]],Table1[],6,0)</f>
        <v>94.17</v>
      </c>
      <c r="L357">
        <f>Table2[[#This Row],[BUYING PRIZE]]*Table2[[#This Row],[QUANTITY]]</f>
        <v>365</v>
      </c>
      <c r="M357">
        <f>Table2[[#This Row],[SELLING PRICE]]*Table2[[#This Row],[QUANTITY]]*(1-Table2[[#This Row],[DISCOUNT %]])</f>
        <v>470.85</v>
      </c>
      <c r="N357">
        <f>DAY(Table2[[#This Row],[Column1]])</f>
        <v>13</v>
      </c>
      <c r="O357" t="str">
        <f>TEXT(Table2[[#This Row],[Column1]],"mmm")</f>
        <v>May</v>
      </c>
      <c r="P357">
        <f>YEAR(Table2[[#This Row],[Column1]])</f>
        <v>2022</v>
      </c>
    </row>
    <row r="358" spans="1:16" ht="14.5">
      <c r="A358" s="6">
        <v>44695</v>
      </c>
      <c r="B358" s="7" t="s">
        <v>22</v>
      </c>
      <c r="C358" s="8">
        <v>14</v>
      </c>
      <c r="D358" s="8" t="s">
        <v>112</v>
      </c>
      <c r="E358" s="8" t="s">
        <v>111</v>
      </c>
      <c r="F358" s="9">
        <v>0</v>
      </c>
      <c r="G358" t="str">
        <f>VLOOKUP(Table2[[#This Row],[PRODUCT ID]],Table1[],2,0)</f>
        <v>Product08</v>
      </c>
      <c r="H358" t="str">
        <f>VLOOKUP(Table2[[#This Row],[PRODUCT ID]],Table1[],3,0)</f>
        <v>Catagory01</v>
      </c>
      <c r="I358" t="str">
        <f>VLOOKUP(Table2[[#This Row],[PRODUCT ID]],Table1[],4,0)</f>
        <v>Kg</v>
      </c>
      <c r="J358">
        <f>VLOOKUP(Table2[[#This Row],[PRODUCT ID]],Table1[],5,0)</f>
        <v>83</v>
      </c>
      <c r="K358">
        <f>VLOOKUP(Table2[[#This Row],[PRODUCT ID]],Table1[],6,0)</f>
        <v>94.62</v>
      </c>
      <c r="L358">
        <f>Table2[[#This Row],[BUYING PRIZE]]*Table2[[#This Row],[QUANTITY]]</f>
        <v>1162</v>
      </c>
      <c r="M358">
        <f>Table2[[#This Row],[SELLING PRICE]]*Table2[[#This Row],[QUANTITY]]*(1-Table2[[#This Row],[DISCOUNT %]])</f>
        <v>1324.68</v>
      </c>
      <c r="N358">
        <f>DAY(Table2[[#This Row],[Column1]])</f>
        <v>14</v>
      </c>
      <c r="O358" t="str">
        <f>TEXT(Table2[[#This Row],[Column1]],"mmm")</f>
        <v>May</v>
      </c>
      <c r="P358">
        <f>YEAR(Table2[[#This Row],[Column1]])</f>
        <v>2022</v>
      </c>
    </row>
    <row r="359" spans="1:16" ht="14.5">
      <c r="A359" s="6">
        <v>44696</v>
      </c>
      <c r="B359" s="7" t="s">
        <v>47</v>
      </c>
      <c r="C359" s="8">
        <v>5</v>
      </c>
      <c r="D359" s="8" t="s">
        <v>110</v>
      </c>
      <c r="E359" s="8" t="s">
        <v>110</v>
      </c>
      <c r="F359" s="9">
        <v>0</v>
      </c>
      <c r="G359" t="str">
        <f>VLOOKUP(Table2[[#This Row],[PRODUCT ID]],Table1[],2,0)</f>
        <v>Product20</v>
      </c>
      <c r="H359" t="str">
        <f>VLOOKUP(Table2[[#This Row],[PRODUCT ID]],Table1[],3,0)</f>
        <v>Catagory03</v>
      </c>
      <c r="I359" t="str">
        <f>VLOOKUP(Table2[[#This Row],[PRODUCT ID]],Table1[],4,0)</f>
        <v>Kg</v>
      </c>
      <c r="J359">
        <f>VLOOKUP(Table2[[#This Row],[PRODUCT ID]],Table1[],5,0)</f>
        <v>61</v>
      </c>
      <c r="K359">
        <f>VLOOKUP(Table2[[#This Row],[PRODUCT ID]],Table1[],6,0)</f>
        <v>76.25</v>
      </c>
      <c r="L359">
        <f>Table2[[#This Row],[BUYING PRIZE]]*Table2[[#This Row],[QUANTITY]]</f>
        <v>305</v>
      </c>
      <c r="M359">
        <f>Table2[[#This Row],[SELLING PRICE]]*Table2[[#This Row],[QUANTITY]]*(1-Table2[[#This Row],[DISCOUNT %]])</f>
        <v>381.25</v>
      </c>
      <c r="N359">
        <f>DAY(Table2[[#This Row],[Column1]])</f>
        <v>15</v>
      </c>
      <c r="O359" t="str">
        <f>TEXT(Table2[[#This Row],[Column1]],"mmm")</f>
        <v>May</v>
      </c>
      <c r="P359">
        <f>YEAR(Table2[[#This Row],[Column1]])</f>
        <v>2022</v>
      </c>
    </row>
    <row r="360" spans="1:16" ht="14.5">
      <c r="A360" s="6">
        <v>44697</v>
      </c>
      <c r="B360" s="7" t="s">
        <v>26</v>
      </c>
      <c r="C360" s="8">
        <v>13</v>
      </c>
      <c r="D360" s="8" t="s">
        <v>112</v>
      </c>
      <c r="E360" s="8" t="s">
        <v>111</v>
      </c>
      <c r="F360" s="9">
        <v>0</v>
      </c>
      <c r="G360" t="str">
        <f>VLOOKUP(Table2[[#This Row],[PRODUCT ID]],Table1[],2,0)</f>
        <v>Product10</v>
      </c>
      <c r="H360" t="str">
        <f>VLOOKUP(Table2[[#This Row],[PRODUCT ID]],Table1[],3,0)</f>
        <v>Catagory02</v>
      </c>
      <c r="I360" t="str">
        <f>VLOOKUP(Table2[[#This Row],[PRODUCT ID]],Table1[],4,0)</f>
        <v>Kg</v>
      </c>
      <c r="J360">
        <f>VLOOKUP(Table2[[#This Row],[PRODUCT ID]],Table1[],5,0)</f>
        <v>148</v>
      </c>
      <c r="K360">
        <f>VLOOKUP(Table2[[#This Row],[PRODUCT ID]],Table1[],6,0)</f>
        <v>164.28</v>
      </c>
      <c r="L360">
        <f>Table2[[#This Row],[BUYING PRIZE]]*Table2[[#This Row],[QUANTITY]]</f>
        <v>1924</v>
      </c>
      <c r="M360">
        <f>Table2[[#This Row],[SELLING PRICE]]*Table2[[#This Row],[QUANTITY]]*(1-Table2[[#This Row],[DISCOUNT %]])</f>
        <v>2135.64</v>
      </c>
      <c r="N360">
        <f>DAY(Table2[[#This Row],[Column1]])</f>
        <v>16</v>
      </c>
      <c r="O360" t="str">
        <f>TEXT(Table2[[#This Row],[Column1]],"mmm")</f>
        <v>May</v>
      </c>
      <c r="P360">
        <f>YEAR(Table2[[#This Row],[Column1]])</f>
        <v>2022</v>
      </c>
    </row>
    <row r="361" spans="1:16" ht="14.5">
      <c r="A361" s="6">
        <v>44697</v>
      </c>
      <c r="B361" s="7" t="s">
        <v>71</v>
      </c>
      <c r="C361" s="8">
        <v>13</v>
      </c>
      <c r="D361" s="8" t="s">
        <v>110</v>
      </c>
      <c r="E361" s="8" t="s">
        <v>110</v>
      </c>
      <c r="F361" s="9">
        <v>0</v>
      </c>
      <c r="G361" t="str">
        <f>VLOOKUP(Table2[[#This Row],[PRODUCT ID]],Table1[],2,0)</f>
        <v>Product31</v>
      </c>
      <c r="H361" t="str">
        <f>VLOOKUP(Table2[[#This Row],[PRODUCT ID]],Table1[],3,0)</f>
        <v>Catagory04</v>
      </c>
      <c r="I361" t="str">
        <f>VLOOKUP(Table2[[#This Row],[PRODUCT ID]],Table1[],4,0)</f>
        <v>Kg</v>
      </c>
      <c r="J361">
        <f>VLOOKUP(Table2[[#This Row],[PRODUCT ID]],Table1[],5,0)</f>
        <v>93</v>
      </c>
      <c r="K361">
        <f>VLOOKUP(Table2[[#This Row],[PRODUCT ID]],Table1[],6,0)</f>
        <v>104.16</v>
      </c>
      <c r="L361">
        <f>Table2[[#This Row],[BUYING PRIZE]]*Table2[[#This Row],[QUANTITY]]</f>
        <v>1209</v>
      </c>
      <c r="M361">
        <f>Table2[[#This Row],[SELLING PRICE]]*Table2[[#This Row],[QUANTITY]]*(1-Table2[[#This Row],[DISCOUNT %]])</f>
        <v>1354.08</v>
      </c>
      <c r="N361">
        <f>DAY(Table2[[#This Row],[Column1]])</f>
        <v>16</v>
      </c>
      <c r="O361" t="str">
        <f>TEXT(Table2[[#This Row],[Column1]],"mmm")</f>
        <v>May</v>
      </c>
      <c r="P361">
        <f>YEAR(Table2[[#This Row],[Column1]])</f>
        <v>2022</v>
      </c>
    </row>
    <row r="362" spans="1:16" ht="14.5">
      <c r="A362" s="6">
        <v>44698</v>
      </c>
      <c r="B362" s="7" t="s">
        <v>63</v>
      </c>
      <c r="C362" s="8">
        <v>8</v>
      </c>
      <c r="D362" s="8" t="s">
        <v>112</v>
      </c>
      <c r="E362" s="8" t="s">
        <v>111</v>
      </c>
      <c r="F362" s="9">
        <v>0</v>
      </c>
      <c r="G362" t="str">
        <f>VLOOKUP(Table2[[#This Row],[PRODUCT ID]],Table1[],2,0)</f>
        <v>Product27</v>
      </c>
      <c r="H362" t="str">
        <f>VLOOKUP(Table2[[#This Row],[PRODUCT ID]],Table1[],3,0)</f>
        <v>Catagory04</v>
      </c>
      <c r="I362" t="str">
        <f>VLOOKUP(Table2[[#This Row],[PRODUCT ID]],Table1[],4,0)</f>
        <v>Kg</v>
      </c>
      <c r="J362">
        <f>VLOOKUP(Table2[[#This Row],[PRODUCT ID]],Table1[],5,0)</f>
        <v>48</v>
      </c>
      <c r="K362">
        <f>VLOOKUP(Table2[[#This Row],[PRODUCT ID]],Table1[],6,0)</f>
        <v>57.12</v>
      </c>
      <c r="L362">
        <f>Table2[[#This Row],[BUYING PRIZE]]*Table2[[#This Row],[QUANTITY]]</f>
        <v>384</v>
      </c>
      <c r="M362">
        <f>Table2[[#This Row],[SELLING PRICE]]*Table2[[#This Row],[QUANTITY]]*(1-Table2[[#This Row],[DISCOUNT %]])</f>
        <v>456.96</v>
      </c>
      <c r="N362">
        <f>DAY(Table2[[#This Row],[Column1]])</f>
        <v>17</v>
      </c>
      <c r="O362" t="str">
        <f>TEXT(Table2[[#This Row],[Column1]],"mmm")</f>
        <v>May</v>
      </c>
      <c r="P362">
        <f>YEAR(Table2[[#This Row],[Column1]])</f>
        <v>2022</v>
      </c>
    </row>
    <row r="363" spans="1:16" ht="14.5">
      <c r="A363" s="6">
        <v>44699</v>
      </c>
      <c r="B363" s="7" t="s">
        <v>63</v>
      </c>
      <c r="C363" s="8">
        <v>4</v>
      </c>
      <c r="D363" s="8" t="s">
        <v>109</v>
      </c>
      <c r="E363" s="8" t="s">
        <v>110</v>
      </c>
      <c r="F363" s="9">
        <v>0</v>
      </c>
      <c r="G363" t="str">
        <f>VLOOKUP(Table2[[#This Row],[PRODUCT ID]],Table1[],2,0)</f>
        <v>Product27</v>
      </c>
      <c r="H363" t="str">
        <f>VLOOKUP(Table2[[#This Row],[PRODUCT ID]],Table1[],3,0)</f>
        <v>Catagory04</v>
      </c>
      <c r="I363" t="str">
        <f>VLOOKUP(Table2[[#This Row],[PRODUCT ID]],Table1[],4,0)</f>
        <v>Kg</v>
      </c>
      <c r="J363">
        <f>VLOOKUP(Table2[[#This Row],[PRODUCT ID]],Table1[],5,0)</f>
        <v>48</v>
      </c>
      <c r="K363">
        <f>VLOOKUP(Table2[[#This Row],[PRODUCT ID]],Table1[],6,0)</f>
        <v>57.12</v>
      </c>
      <c r="L363">
        <f>Table2[[#This Row],[BUYING PRIZE]]*Table2[[#This Row],[QUANTITY]]</f>
        <v>192</v>
      </c>
      <c r="M363">
        <f>Table2[[#This Row],[SELLING PRICE]]*Table2[[#This Row],[QUANTITY]]*(1-Table2[[#This Row],[DISCOUNT %]])</f>
        <v>228.48</v>
      </c>
      <c r="N363">
        <f>DAY(Table2[[#This Row],[Column1]])</f>
        <v>18</v>
      </c>
      <c r="O363" t="str">
        <f>TEXT(Table2[[#This Row],[Column1]],"mmm")</f>
        <v>May</v>
      </c>
      <c r="P363">
        <f>YEAR(Table2[[#This Row],[Column1]])</f>
        <v>2022</v>
      </c>
    </row>
    <row r="364" spans="1:16" ht="14.5">
      <c r="A364" s="6">
        <v>44699</v>
      </c>
      <c r="B364" s="7" t="s">
        <v>85</v>
      </c>
      <c r="C364" s="8">
        <v>8</v>
      </c>
      <c r="D364" s="8" t="s">
        <v>109</v>
      </c>
      <c r="E364" s="8" t="s">
        <v>110</v>
      </c>
      <c r="F364" s="9">
        <v>0</v>
      </c>
      <c r="G364" t="str">
        <f>VLOOKUP(Table2[[#This Row],[PRODUCT ID]],Table1[],2,0)</f>
        <v>Product38</v>
      </c>
      <c r="H364" t="str">
        <f>VLOOKUP(Table2[[#This Row],[PRODUCT ID]],Table1[],3,0)</f>
        <v>Catagory04</v>
      </c>
      <c r="I364" t="str">
        <f>VLOOKUP(Table2[[#This Row],[PRODUCT ID]],Table1[],4,0)</f>
        <v>Kg</v>
      </c>
      <c r="J364">
        <f>VLOOKUP(Table2[[#This Row],[PRODUCT ID]],Table1[],5,0)</f>
        <v>72</v>
      </c>
      <c r="K364">
        <f>VLOOKUP(Table2[[#This Row],[PRODUCT ID]],Table1[],6,0)</f>
        <v>79.92</v>
      </c>
      <c r="L364">
        <f>Table2[[#This Row],[BUYING PRIZE]]*Table2[[#This Row],[QUANTITY]]</f>
        <v>576</v>
      </c>
      <c r="M364">
        <f>Table2[[#This Row],[SELLING PRICE]]*Table2[[#This Row],[QUANTITY]]*(1-Table2[[#This Row],[DISCOUNT %]])</f>
        <v>639.36</v>
      </c>
      <c r="N364">
        <f>DAY(Table2[[#This Row],[Column1]])</f>
        <v>18</v>
      </c>
      <c r="O364" t="str">
        <f>TEXT(Table2[[#This Row],[Column1]],"mmm")</f>
        <v>May</v>
      </c>
      <c r="P364">
        <f>YEAR(Table2[[#This Row],[Column1]])</f>
        <v>2022</v>
      </c>
    </row>
    <row r="365" spans="1:16" ht="14.5">
      <c r="A365" s="6">
        <v>44701</v>
      </c>
      <c r="B365" s="7" t="s">
        <v>97</v>
      </c>
      <c r="C365" s="8">
        <v>15</v>
      </c>
      <c r="D365" s="8" t="s">
        <v>110</v>
      </c>
      <c r="E365" s="8" t="s">
        <v>111</v>
      </c>
      <c r="F365" s="9">
        <v>0</v>
      </c>
      <c r="G365" t="str">
        <f>VLOOKUP(Table2[[#This Row],[PRODUCT ID]],Table1[],2,0)</f>
        <v>Product44</v>
      </c>
      <c r="H365" t="str">
        <f>VLOOKUP(Table2[[#This Row],[PRODUCT ID]],Table1[],3,0)</f>
        <v>Catagory04</v>
      </c>
      <c r="I365" t="str">
        <f>VLOOKUP(Table2[[#This Row],[PRODUCT ID]],Table1[],4,0)</f>
        <v>Kg</v>
      </c>
      <c r="J365">
        <f>VLOOKUP(Table2[[#This Row],[PRODUCT ID]],Table1[],5,0)</f>
        <v>76</v>
      </c>
      <c r="K365">
        <f>VLOOKUP(Table2[[#This Row],[PRODUCT ID]],Table1[],6,0)</f>
        <v>82.08</v>
      </c>
      <c r="L365">
        <f>Table2[[#This Row],[BUYING PRIZE]]*Table2[[#This Row],[QUANTITY]]</f>
        <v>1140</v>
      </c>
      <c r="M365">
        <f>Table2[[#This Row],[SELLING PRICE]]*Table2[[#This Row],[QUANTITY]]*(1-Table2[[#This Row],[DISCOUNT %]])</f>
        <v>1231.2</v>
      </c>
      <c r="N365">
        <f>DAY(Table2[[#This Row],[Column1]])</f>
        <v>20</v>
      </c>
      <c r="O365" t="str">
        <f>TEXT(Table2[[#This Row],[Column1]],"mmm")</f>
        <v>May</v>
      </c>
      <c r="P365">
        <f>YEAR(Table2[[#This Row],[Column1]])</f>
        <v>2022</v>
      </c>
    </row>
    <row r="366" spans="1:16" ht="14.5">
      <c r="A366" s="6">
        <v>44703</v>
      </c>
      <c r="B366" s="7" t="s">
        <v>37</v>
      </c>
      <c r="C366" s="8">
        <v>12</v>
      </c>
      <c r="D366" s="8" t="s">
        <v>112</v>
      </c>
      <c r="E366" s="8" t="s">
        <v>110</v>
      </c>
      <c r="F366" s="9">
        <v>0</v>
      </c>
      <c r="G366" t="str">
        <f>VLOOKUP(Table2[[#This Row],[PRODUCT ID]],Table1[],2,0)</f>
        <v>Product15</v>
      </c>
      <c r="H366" t="str">
        <f>VLOOKUP(Table2[[#This Row],[PRODUCT ID]],Table1[],3,0)</f>
        <v>Catagory02</v>
      </c>
      <c r="I366" t="str">
        <f>VLOOKUP(Table2[[#This Row],[PRODUCT ID]],Table1[],4,0)</f>
        <v>Kg</v>
      </c>
      <c r="J366">
        <f>VLOOKUP(Table2[[#This Row],[PRODUCT ID]],Table1[],5,0)</f>
        <v>12</v>
      </c>
      <c r="K366">
        <f>VLOOKUP(Table2[[#This Row],[PRODUCT ID]],Table1[],6,0)</f>
        <v>15.72</v>
      </c>
      <c r="L366">
        <f>Table2[[#This Row],[BUYING PRIZE]]*Table2[[#This Row],[QUANTITY]]</f>
        <v>144</v>
      </c>
      <c r="M366">
        <f>Table2[[#This Row],[SELLING PRICE]]*Table2[[#This Row],[QUANTITY]]*(1-Table2[[#This Row],[DISCOUNT %]])</f>
        <v>188.64000000000001</v>
      </c>
      <c r="N366">
        <f>DAY(Table2[[#This Row],[Column1]])</f>
        <v>22</v>
      </c>
      <c r="O366" t="str">
        <f>TEXT(Table2[[#This Row],[Column1]],"mmm")</f>
        <v>May</v>
      </c>
      <c r="P366">
        <f>YEAR(Table2[[#This Row],[Column1]])</f>
        <v>2022</v>
      </c>
    </row>
    <row r="367" spans="1:16" ht="14.5">
      <c r="A367" s="6">
        <v>44706</v>
      </c>
      <c r="B367" s="7" t="s">
        <v>10</v>
      </c>
      <c r="C367" s="8">
        <v>7</v>
      </c>
      <c r="D367" s="8" t="s">
        <v>110</v>
      </c>
      <c r="E367" s="8" t="s">
        <v>110</v>
      </c>
      <c r="F367" s="9">
        <v>0</v>
      </c>
      <c r="G367" t="str">
        <f>VLOOKUP(Table2[[#This Row],[PRODUCT ID]],Table1[],2,0)</f>
        <v>Product02</v>
      </c>
      <c r="H367" t="str">
        <f>VLOOKUP(Table2[[#This Row],[PRODUCT ID]],Table1[],3,0)</f>
        <v>Catagory01</v>
      </c>
      <c r="I367" t="str">
        <f>VLOOKUP(Table2[[#This Row],[PRODUCT ID]],Table1[],4,0)</f>
        <v>Kg</v>
      </c>
      <c r="J367">
        <f>VLOOKUP(Table2[[#This Row],[PRODUCT ID]],Table1[],5,0)</f>
        <v>105</v>
      </c>
      <c r="K367">
        <f>VLOOKUP(Table2[[#This Row],[PRODUCT ID]],Table1[],6,0)</f>
        <v>142.80000000000001</v>
      </c>
      <c r="L367">
        <f>Table2[[#This Row],[BUYING PRIZE]]*Table2[[#This Row],[QUANTITY]]</f>
        <v>735</v>
      </c>
      <c r="M367">
        <f>Table2[[#This Row],[SELLING PRICE]]*Table2[[#This Row],[QUANTITY]]*(1-Table2[[#This Row],[DISCOUNT %]])</f>
        <v>999.60000000000014</v>
      </c>
      <c r="N367">
        <f>DAY(Table2[[#This Row],[Column1]])</f>
        <v>25</v>
      </c>
      <c r="O367" t="str">
        <f>TEXT(Table2[[#This Row],[Column1]],"mmm")</f>
        <v>May</v>
      </c>
      <c r="P367">
        <f>YEAR(Table2[[#This Row],[Column1]])</f>
        <v>2022</v>
      </c>
    </row>
    <row r="368" spans="1:16" ht="14.5">
      <c r="A368" s="6">
        <v>44707</v>
      </c>
      <c r="B368" s="7" t="s">
        <v>65</v>
      </c>
      <c r="C368" s="8">
        <v>2</v>
      </c>
      <c r="D368" s="8" t="s">
        <v>112</v>
      </c>
      <c r="E368" s="8" t="s">
        <v>110</v>
      </c>
      <c r="F368" s="9">
        <v>0</v>
      </c>
      <c r="G368" t="str">
        <f>VLOOKUP(Table2[[#This Row],[PRODUCT ID]],Table1[],2,0)</f>
        <v>Product28</v>
      </c>
      <c r="H368" t="str">
        <f>VLOOKUP(Table2[[#This Row],[PRODUCT ID]],Table1[],3,0)</f>
        <v>Catagory04</v>
      </c>
      <c r="I368" t="str">
        <f>VLOOKUP(Table2[[#This Row],[PRODUCT ID]],Table1[],4,0)</f>
        <v>Kg</v>
      </c>
      <c r="J368">
        <f>VLOOKUP(Table2[[#This Row],[PRODUCT ID]],Table1[],5,0)</f>
        <v>37</v>
      </c>
      <c r="K368">
        <f>VLOOKUP(Table2[[#This Row],[PRODUCT ID]],Table1[],6,0)</f>
        <v>41.81</v>
      </c>
      <c r="L368">
        <f>Table2[[#This Row],[BUYING PRIZE]]*Table2[[#This Row],[QUANTITY]]</f>
        <v>74</v>
      </c>
      <c r="M368">
        <f>Table2[[#This Row],[SELLING PRICE]]*Table2[[#This Row],[QUANTITY]]*(1-Table2[[#This Row],[DISCOUNT %]])</f>
        <v>83.62</v>
      </c>
      <c r="N368">
        <f>DAY(Table2[[#This Row],[Column1]])</f>
        <v>26</v>
      </c>
      <c r="O368" t="str">
        <f>TEXT(Table2[[#This Row],[Column1]],"mmm")</f>
        <v>May</v>
      </c>
      <c r="P368">
        <f>YEAR(Table2[[#This Row],[Column1]])</f>
        <v>2022</v>
      </c>
    </row>
    <row r="369" spans="1:16" ht="14.5">
      <c r="A369" s="6">
        <v>44707</v>
      </c>
      <c r="B369" s="7" t="s">
        <v>63</v>
      </c>
      <c r="C369" s="8">
        <v>2</v>
      </c>
      <c r="D369" s="8" t="s">
        <v>110</v>
      </c>
      <c r="E369" s="8" t="s">
        <v>110</v>
      </c>
      <c r="F369" s="9">
        <v>0</v>
      </c>
      <c r="G369" t="str">
        <f>VLOOKUP(Table2[[#This Row],[PRODUCT ID]],Table1[],2,0)</f>
        <v>Product27</v>
      </c>
      <c r="H369" t="str">
        <f>VLOOKUP(Table2[[#This Row],[PRODUCT ID]],Table1[],3,0)</f>
        <v>Catagory04</v>
      </c>
      <c r="I369" t="str">
        <f>VLOOKUP(Table2[[#This Row],[PRODUCT ID]],Table1[],4,0)</f>
        <v>Kg</v>
      </c>
      <c r="J369">
        <f>VLOOKUP(Table2[[#This Row],[PRODUCT ID]],Table1[],5,0)</f>
        <v>48</v>
      </c>
      <c r="K369">
        <f>VLOOKUP(Table2[[#This Row],[PRODUCT ID]],Table1[],6,0)</f>
        <v>57.12</v>
      </c>
      <c r="L369">
        <f>Table2[[#This Row],[BUYING PRIZE]]*Table2[[#This Row],[QUANTITY]]</f>
        <v>96</v>
      </c>
      <c r="M369">
        <f>Table2[[#This Row],[SELLING PRICE]]*Table2[[#This Row],[QUANTITY]]*(1-Table2[[#This Row],[DISCOUNT %]])</f>
        <v>114.24</v>
      </c>
      <c r="N369">
        <f>DAY(Table2[[#This Row],[Column1]])</f>
        <v>26</v>
      </c>
      <c r="O369" t="str">
        <f>TEXT(Table2[[#This Row],[Column1]],"mmm")</f>
        <v>May</v>
      </c>
      <c r="P369">
        <f>YEAR(Table2[[#This Row],[Column1]])</f>
        <v>2022</v>
      </c>
    </row>
    <row r="370" spans="1:16" ht="14.5">
      <c r="A370" s="6">
        <v>44709</v>
      </c>
      <c r="B370" s="7" t="s">
        <v>91</v>
      </c>
      <c r="C370" s="8">
        <v>10</v>
      </c>
      <c r="D370" s="8" t="s">
        <v>109</v>
      </c>
      <c r="E370" s="8" t="s">
        <v>111</v>
      </c>
      <c r="F370" s="9">
        <v>0</v>
      </c>
      <c r="G370" t="str">
        <f>VLOOKUP(Table2[[#This Row],[PRODUCT ID]],Table1[],2,0)</f>
        <v>Product41</v>
      </c>
      <c r="H370" t="str">
        <f>VLOOKUP(Table2[[#This Row],[PRODUCT ID]],Table1[],3,0)</f>
        <v>Catagory04</v>
      </c>
      <c r="I370" t="str">
        <f>VLOOKUP(Table2[[#This Row],[PRODUCT ID]],Table1[],4,0)</f>
        <v>Kg</v>
      </c>
      <c r="J370">
        <f>VLOOKUP(Table2[[#This Row],[PRODUCT ID]],Table1[],5,0)</f>
        <v>138</v>
      </c>
      <c r="K370">
        <f>VLOOKUP(Table2[[#This Row],[PRODUCT ID]],Table1[],6,0)</f>
        <v>173.88</v>
      </c>
      <c r="L370">
        <f>Table2[[#This Row],[BUYING PRIZE]]*Table2[[#This Row],[QUANTITY]]</f>
        <v>1380</v>
      </c>
      <c r="M370">
        <f>Table2[[#This Row],[SELLING PRICE]]*Table2[[#This Row],[QUANTITY]]*(1-Table2[[#This Row],[DISCOUNT %]])</f>
        <v>1738.8</v>
      </c>
      <c r="N370">
        <f>DAY(Table2[[#This Row],[Column1]])</f>
        <v>28</v>
      </c>
      <c r="O370" t="str">
        <f>TEXT(Table2[[#This Row],[Column1]],"mmm")</f>
        <v>May</v>
      </c>
      <c r="P370">
        <f>YEAR(Table2[[#This Row],[Column1]])</f>
        <v>2022</v>
      </c>
    </row>
    <row r="371" spans="1:16" ht="14.5">
      <c r="A371" s="6">
        <v>44709</v>
      </c>
      <c r="B371" s="7" t="s">
        <v>22</v>
      </c>
      <c r="C371" s="8">
        <v>5</v>
      </c>
      <c r="D371" s="8" t="s">
        <v>109</v>
      </c>
      <c r="E371" s="8" t="s">
        <v>110</v>
      </c>
      <c r="F371" s="9">
        <v>0</v>
      </c>
      <c r="G371" t="str">
        <f>VLOOKUP(Table2[[#This Row],[PRODUCT ID]],Table1[],2,0)</f>
        <v>Product08</v>
      </c>
      <c r="H371" t="str">
        <f>VLOOKUP(Table2[[#This Row],[PRODUCT ID]],Table1[],3,0)</f>
        <v>Catagory01</v>
      </c>
      <c r="I371" t="str">
        <f>VLOOKUP(Table2[[#This Row],[PRODUCT ID]],Table1[],4,0)</f>
        <v>Kg</v>
      </c>
      <c r="J371">
        <f>VLOOKUP(Table2[[#This Row],[PRODUCT ID]],Table1[],5,0)</f>
        <v>83</v>
      </c>
      <c r="K371">
        <f>VLOOKUP(Table2[[#This Row],[PRODUCT ID]],Table1[],6,0)</f>
        <v>94.62</v>
      </c>
      <c r="L371">
        <f>Table2[[#This Row],[BUYING PRIZE]]*Table2[[#This Row],[QUANTITY]]</f>
        <v>415</v>
      </c>
      <c r="M371">
        <f>Table2[[#This Row],[SELLING PRICE]]*Table2[[#This Row],[QUANTITY]]*(1-Table2[[#This Row],[DISCOUNT %]])</f>
        <v>473.1</v>
      </c>
      <c r="N371">
        <f>DAY(Table2[[#This Row],[Column1]])</f>
        <v>28</v>
      </c>
      <c r="O371" t="str">
        <f>TEXT(Table2[[#This Row],[Column1]],"mmm")</f>
        <v>May</v>
      </c>
      <c r="P371">
        <f>YEAR(Table2[[#This Row],[Column1]])</f>
        <v>2022</v>
      </c>
    </row>
    <row r="372" spans="1:16" ht="14.5">
      <c r="A372" s="6">
        <v>44709</v>
      </c>
      <c r="B372" s="7" t="s">
        <v>26</v>
      </c>
      <c r="C372" s="8">
        <v>9</v>
      </c>
      <c r="D372" s="8" t="s">
        <v>110</v>
      </c>
      <c r="E372" s="8" t="s">
        <v>111</v>
      </c>
      <c r="F372" s="9">
        <v>0</v>
      </c>
      <c r="G372" t="str">
        <f>VLOOKUP(Table2[[#This Row],[PRODUCT ID]],Table1[],2,0)</f>
        <v>Product10</v>
      </c>
      <c r="H372" t="str">
        <f>VLOOKUP(Table2[[#This Row],[PRODUCT ID]],Table1[],3,0)</f>
        <v>Catagory02</v>
      </c>
      <c r="I372" t="str">
        <f>VLOOKUP(Table2[[#This Row],[PRODUCT ID]],Table1[],4,0)</f>
        <v>Kg</v>
      </c>
      <c r="J372">
        <f>VLOOKUP(Table2[[#This Row],[PRODUCT ID]],Table1[],5,0)</f>
        <v>148</v>
      </c>
      <c r="K372">
        <f>VLOOKUP(Table2[[#This Row],[PRODUCT ID]],Table1[],6,0)</f>
        <v>164.28</v>
      </c>
      <c r="L372">
        <f>Table2[[#This Row],[BUYING PRIZE]]*Table2[[#This Row],[QUANTITY]]</f>
        <v>1332</v>
      </c>
      <c r="M372">
        <f>Table2[[#This Row],[SELLING PRICE]]*Table2[[#This Row],[QUANTITY]]*(1-Table2[[#This Row],[DISCOUNT %]])</f>
        <v>1478.52</v>
      </c>
      <c r="N372">
        <f>DAY(Table2[[#This Row],[Column1]])</f>
        <v>28</v>
      </c>
      <c r="O372" t="str">
        <f>TEXT(Table2[[#This Row],[Column1]],"mmm")</f>
        <v>May</v>
      </c>
      <c r="P372">
        <f>YEAR(Table2[[#This Row],[Column1]])</f>
        <v>2022</v>
      </c>
    </row>
    <row r="373" spans="1:16" ht="14.5">
      <c r="A373" s="6">
        <v>44709</v>
      </c>
      <c r="B373" s="7" t="s">
        <v>14</v>
      </c>
      <c r="C373" s="8">
        <v>12</v>
      </c>
      <c r="D373" s="8" t="s">
        <v>110</v>
      </c>
      <c r="E373" s="8" t="s">
        <v>110</v>
      </c>
      <c r="F373" s="9">
        <v>0</v>
      </c>
      <c r="G373" t="str">
        <f>VLOOKUP(Table2[[#This Row],[PRODUCT ID]],Table1[],2,0)</f>
        <v>Product04</v>
      </c>
      <c r="H373" t="str">
        <f>VLOOKUP(Table2[[#This Row],[PRODUCT ID]],Table1[],3,0)</f>
        <v>Catagory01</v>
      </c>
      <c r="I373" t="str">
        <f>VLOOKUP(Table2[[#This Row],[PRODUCT ID]],Table1[],4,0)</f>
        <v>Kg</v>
      </c>
      <c r="J373">
        <f>VLOOKUP(Table2[[#This Row],[PRODUCT ID]],Table1[],5,0)</f>
        <v>44</v>
      </c>
      <c r="K373">
        <f>VLOOKUP(Table2[[#This Row],[PRODUCT ID]],Table1[],6,0)</f>
        <v>48.84</v>
      </c>
      <c r="L373">
        <f>Table2[[#This Row],[BUYING PRIZE]]*Table2[[#This Row],[QUANTITY]]</f>
        <v>528</v>
      </c>
      <c r="M373">
        <f>Table2[[#This Row],[SELLING PRICE]]*Table2[[#This Row],[QUANTITY]]*(1-Table2[[#This Row],[DISCOUNT %]])</f>
        <v>586.08000000000004</v>
      </c>
      <c r="N373">
        <f>DAY(Table2[[#This Row],[Column1]])</f>
        <v>28</v>
      </c>
      <c r="O373" t="str">
        <f>TEXT(Table2[[#This Row],[Column1]],"mmm")</f>
        <v>May</v>
      </c>
      <c r="P373">
        <f>YEAR(Table2[[#This Row],[Column1]])</f>
        <v>2022</v>
      </c>
    </row>
    <row r="374" spans="1:16" ht="14.5">
      <c r="A374" s="6">
        <v>44709</v>
      </c>
      <c r="B374" s="7" t="s">
        <v>47</v>
      </c>
      <c r="C374" s="8">
        <v>14</v>
      </c>
      <c r="D374" s="8" t="s">
        <v>112</v>
      </c>
      <c r="E374" s="8" t="s">
        <v>111</v>
      </c>
      <c r="F374" s="9">
        <v>0</v>
      </c>
      <c r="G374" t="str">
        <f>VLOOKUP(Table2[[#This Row],[PRODUCT ID]],Table1[],2,0)</f>
        <v>Product20</v>
      </c>
      <c r="H374" t="str">
        <f>VLOOKUP(Table2[[#This Row],[PRODUCT ID]],Table1[],3,0)</f>
        <v>Catagory03</v>
      </c>
      <c r="I374" t="str">
        <f>VLOOKUP(Table2[[#This Row],[PRODUCT ID]],Table1[],4,0)</f>
        <v>Kg</v>
      </c>
      <c r="J374">
        <f>VLOOKUP(Table2[[#This Row],[PRODUCT ID]],Table1[],5,0)</f>
        <v>61</v>
      </c>
      <c r="K374">
        <f>VLOOKUP(Table2[[#This Row],[PRODUCT ID]],Table1[],6,0)</f>
        <v>76.25</v>
      </c>
      <c r="L374">
        <f>Table2[[#This Row],[BUYING PRIZE]]*Table2[[#This Row],[QUANTITY]]</f>
        <v>854</v>
      </c>
      <c r="M374">
        <f>Table2[[#This Row],[SELLING PRICE]]*Table2[[#This Row],[QUANTITY]]*(1-Table2[[#This Row],[DISCOUNT %]])</f>
        <v>1067.5</v>
      </c>
      <c r="N374">
        <f>DAY(Table2[[#This Row],[Column1]])</f>
        <v>28</v>
      </c>
      <c r="O374" t="str">
        <f>TEXT(Table2[[#This Row],[Column1]],"mmm")</f>
        <v>May</v>
      </c>
      <c r="P374">
        <f>YEAR(Table2[[#This Row],[Column1]])</f>
        <v>2022</v>
      </c>
    </row>
    <row r="375" spans="1:16" ht="14.5">
      <c r="A375" s="6">
        <v>44711</v>
      </c>
      <c r="B375" s="7" t="s">
        <v>97</v>
      </c>
      <c r="C375" s="8">
        <v>9</v>
      </c>
      <c r="D375" s="8" t="s">
        <v>112</v>
      </c>
      <c r="E375" s="8" t="s">
        <v>110</v>
      </c>
      <c r="F375" s="9">
        <v>0</v>
      </c>
      <c r="G375" t="str">
        <f>VLOOKUP(Table2[[#This Row],[PRODUCT ID]],Table1[],2,0)</f>
        <v>Product44</v>
      </c>
      <c r="H375" t="str">
        <f>VLOOKUP(Table2[[#This Row],[PRODUCT ID]],Table1[],3,0)</f>
        <v>Catagory04</v>
      </c>
      <c r="I375" t="str">
        <f>VLOOKUP(Table2[[#This Row],[PRODUCT ID]],Table1[],4,0)</f>
        <v>Kg</v>
      </c>
      <c r="J375">
        <f>VLOOKUP(Table2[[#This Row],[PRODUCT ID]],Table1[],5,0)</f>
        <v>76</v>
      </c>
      <c r="K375">
        <f>VLOOKUP(Table2[[#This Row],[PRODUCT ID]],Table1[],6,0)</f>
        <v>82.08</v>
      </c>
      <c r="L375">
        <f>Table2[[#This Row],[BUYING PRIZE]]*Table2[[#This Row],[QUANTITY]]</f>
        <v>684</v>
      </c>
      <c r="M375">
        <f>Table2[[#This Row],[SELLING PRICE]]*Table2[[#This Row],[QUANTITY]]*(1-Table2[[#This Row],[DISCOUNT %]])</f>
        <v>738.72</v>
      </c>
      <c r="N375">
        <f>DAY(Table2[[#This Row],[Column1]])</f>
        <v>30</v>
      </c>
      <c r="O375" t="str">
        <f>TEXT(Table2[[#This Row],[Column1]],"mmm")</f>
        <v>May</v>
      </c>
      <c r="P375">
        <f>YEAR(Table2[[#This Row],[Column1]])</f>
        <v>2022</v>
      </c>
    </row>
    <row r="376" spans="1:16" ht="14.5">
      <c r="A376" s="6">
        <v>44711</v>
      </c>
      <c r="B376" s="7" t="s">
        <v>16</v>
      </c>
      <c r="C376" s="8">
        <v>4</v>
      </c>
      <c r="D376" s="8" t="s">
        <v>109</v>
      </c>
      <c r="E376" s="8" t="s">
        <v>111</v>
      </c>
      <c r="F376" s="9">
        <v>0</v>
      </c>
      <c r="G376" t="str">
        <f>VLOOKUP(Table2[[#This Row],[PRODUCT ID]],Table1[],2,0)</f>
        <v>Product05</v>
      </c>
      <c r="H376" t="str">
        <f>VLOOKUP(Table2[[#This Row],[PRODUCT ID]],Table1[],3,0)</f>
        <v>Catagory01</v>
      </c>
      <c r="I376" t="str">
        <f>VLOOKUP(Table2[[#This Row],[PRODUCT ID]],Table1[],4,0)</f>
        <v>Kg</v>
      </c>
      <c r="J376">
        <f>VLOOKUP(Table2[[#This Row],[PRODUCT ID]],Table1[],5,0)</f>
        <v>133</v>
      </c>
      <c r="K376">
        <f>VLOOKUP(Table2[[#This Row],[PRODUCT ID]],Table1[],6,0)</f>
        <v>155.61000000000001</v>
      </c>
      <c r="L376">
        <f>Table2[[#This Row],[BUYING PRIZE]]*Table2[[#This Row],[QUANTITY]]</f>
        <v>532</v>
      </c>
      <c r="M376">
        <f>Table2[[#This Row],[SELLING PRICE]]*Table2[[#This Row],[QUANTITY]]*(1-Table2[[#This Row],[DISCOUNT %]])</f>
        <v>622.44000000000005</v>
      </c>
      <c r="N376">
        <f>DAY(Table2[[#This Row],[Column1]])</f>
        <v>30</v>
      </c>
      <c r="O376" t="str">
        <f>TEXT(Table2[[#This Row],[Column1]],"mmm")</f>
        <v>May</v>
      </c>
      <c r="P376">
        <f>YEAR(Table2[[#This Row],[Column1]])</f>
        <v>2022</v>
      </c>
    </row>
    <row r="377" spans="1:16" ht="14.5">
      <c r="A377" s="6">
        <v>44711</v>
      </c>
      <c r="B377" s="7" t="s">
        <v>75</v>
      </c>
      <c r="C377" s="8">
        <v>3</v>
      </c>
      <c r="D377" s="8" t="s">
        <v>110</v>
      </c>
      <c r="E377" s="8" t="s">
        <v>111</v>
      </c>
      <c r="F377" s="9">
        <v>0</v>
      </c>
      <c r="G377" t="str">
        <f>VLOOKUP(Table2[[#This Row],[PRODUCT ID]],Table1[],2,0)</f>
        <v>Product33</v>
      </c>
      <c r="H377" t="str">
        <f>VLOOKUP(Table2[[#This Row],[PRODUCT ID]],Table1[],3,0)</f>
        <v>Catagory04</v>
      </c>
      <c r="I377" t="str">
        <f>VLOOKUP(Table2[[#This Row],[PRODUCT ID]],Table1[],4,0)</f>
        <v>Kg</v>
      </c>
      <c r="J377">
        <f>VLOOKUP(Table2[[#This Row],[PRODUCT ID]],Table1[],5,0)</f>
        <v>95</v>
      </c>
      <c r="K377">
        <f>VLOOKUP(Table2[[#This Row],[PRODUCT ID]],Table1[],6,0)</f>
        <v>119.7</v>
      </c>
      <c r="L377">
        <f>Table2[[#This Row],[BUYING PRIZE]]*Table2[[#This Row],[QUANTITY]]</f>
        <v>285</v>
      </c>
      <c r="M377">
        <f>Table2[[#This Row],[SELLING PRICE]]*Table2[[#This Row],[QUANTITY]]*(1-Table2[[#This Row],[DISCOUNT %]])</f>
        <v>359.1</v>
      </c>
      <c r="N377">
        <f>DAY(Table2[[#This Row],[Column1]])</f>
        <v>30</v>
      </c>
      <c r="O377" t="str">
        <f>TEXT(Table2[[#This Row],[Column1]],"mmm")</f>
        <v>May</v>
      </c>
      <c r="P377">
        <f>YEAR(Table2[[#This Row],[Column1]])</f>
        <v>2022</v>
      </c>
    </row>
    <row r="378" spans="1:16" ht="14.5">
      <c r="A378" s="6">
        <v>44715</v>
      </c>
      <c r="B378" s="7" t="s">
        <v>22</v>
      </c>
      <c r="C378" s="8">
        <v>14</v>
      </c>
      <c r="D378" s="8" t="s">
        <v>110</v>
      </c>
      <c r="E378" s="8" t="s">
        <v>110</v>
      </c>
      <c r="F378" s="9">
        <v>0</v>
      </c>
      <c r="G378" t="str">
        <f>VLOOKUP(Table2[[#This Row],[PRODUCT ID]],Table1[],2,0)</f>
        <v>Product08</v>
      </c>
      <c r="H378" t="str">
        <f>VLOOKUP(Table2[[#This Row],[PRODUCT ID]],Table1[],3,0)</f>
        <v>Catagory01</v>
      </c>
      <c r="I378" t="str">
        <f>VLOOKUP(Table2[[#This Row],[PRODUCT ID]],Table1[],4,0)</f>
        <v>Kg</v>
      </c>
      <c r="J378">
        <f>VLOOKUP(Table2[[#This Row],[PRODUCT ID]],Table1[],5,0)</f>
        <v>83</v>
      </c>
      <c r="K378">
        <f>VLOOKUP(Table2[[#This Row],[PRODUCT ID]],Table1[],6,0)</f>
        <v>94.62</v>
      </c>
      <c r="L378">
        <f>Table2[[#This Row],[BUYING PRIZE]]*Table2[[#This Row],[QUANTITY]]</f>
        <v>1162</v>
      </c>
      <c r="M378">
        <f>Table2[[#This Row],[SELLING PRICE]]*Table2[[#This Row],[QUANTITY]]*(1-Table2[[#This Row],[DISCOUNT %]])</f>
        <v>1324.68</v>
      </c>
      <c r="N378">
        <f>DAY(Table2[[#This Row],[Column1]])</f>
        <v>3</v>
      </c>
      <c r="O378" t="str">
        <f>TEXT(Table2[[#This Row],[Column1]],"mmm")</f>
        <v>Jun</v>
      </c>
      <c r="P378">
        <f>YEAR(Table2[[#This Row],[Column1]])</f>
        <v>2022</v>
      </c>
    </row>
    <row r="379" spans="1:16" ht="14.5">
      <c r="A379" s="6">
        <v>44722</v>
      </c>
      <c r="B379" s="7" t="s">
        <v>65</v>
      </c>
      <c r="C379" s="8">
        <v>8</v>
      </c>
      <c r="D379" s="8" t="s">
        <v>109</v>
      </c>
      <c r="E379" s="8" t="s">
        <v>110</v>
      </c>
      <c r="F379" s="9">
        <v>0</v>
      </c>
      <c r="G379" t="str">
        <f>VLOOKUP(Table2[[#This Row],[PRODUCT ID]],Table1[],2,0)</f>
        <v>Product28</v>
      </c>
      <c r="H379" t="str">
        <f>VLOOKUP(Table2[[#This Row],[PRODUCT ID]],Table1[],3,0)</f>
        <v>Catagory04</v>
      </c>
      <c r="I379" t="str">
        <f>VLOOKUP(Table2[[#This Row],[PRODUCT ID]],Table1[],4,0)</f>
        <v>Kg</v>
      </c>
      <c r="J379">
        <f>VLOOKUP(Table2[[#This Row],[PRODUCT ID]],Table1[],5,0)</f>
        <v>37</v>
      </c>
      <c r="K379">
        <f>VLOOKUP(Table2[[#This Row],[PRODUCT ID]],Table1[],6,0)</f>
        <v>41.81</v>
      </c>
      <c r="L379">
        <f>Table2[[#This Row],[BUYING PRIZE]]*Table2[[#This Row],[QUANTITY]]</f>
        <v>296</v>
      </c>
      <c r="M379">
        <f>Table2[[#This Row],[SELLING PRICE]]*Table2[[#This Row],[QUANTITY]]*(1-Table2[[#This Row],[DISCOUNT %]])</f>
        <v>334.48</v>
      </c>
      <c r="N379">
        <f>DAY(Table2[[#This Row],[Column1]])</f>
        <v>10</v>
      </c>
      <c r="O379" t="str">
        <f>TEXT(Table2[[#This Row],[Column1]],"mmm")</f>
        <v>Jun</v>
      </c>
      <c r="P379">
        <f>YEAR(Table2[[#This Row],[Column1]])</f>
        <v>2022</v>
      </c>
    </row>
    <row r="380" spans="1:16" ht="14.5">
      <c r="A380" s="6">
        <v>44723</v>
      </c>
      <c r="B380" s="7" t="s">
        <v>87</v>
      </c>
      <c r="C380" s="8">
        <v>13</v>
      </c>
      <c r="D380" s="8" t="s">
        <v>110</v>
      </c>
      <c r="E380" s="8" t="s">
        <v>111</v>
      </c>
      <c r="F380" s="9">
        <v>0</v>
      </c>
      <c r="G380" t="str">
        <f>VLOOKUP(Table2[[#This Row],[PRODUCT ID]],Table1[],2,0)</f>
        <v>Product39</v>
      </c>
      <c r="H380" t="str">
        <f>VLOOKUP(Table2[[#This Row],[PRODUCT ID]],Table1[],3,0)</f>
        <v>Catagory04</v>
      </c>
      <c r="I380" t="str">
        <f>VLOOKUP(Table2[[#This Row],[PRODUCT ID]],Table1[],4,0)</f>
        <v>Kg</v>
      </c>
      <c r="J380">
        <f>VLOOKUP(Table2[[#This Row],[PRODUCT ID]],Table1[],5,0)</f>
        <v>37</v>
      </c>
      <c r="K380">
        <f>VLOOKUP(Table2[[#This Row],[PRODUCT ID]],Table1[],6,0)</f>
        <v>42.55</v>
      </c>
      <c r="L380">
        <f>Table2[[#This Row],[BUYING PRIZE]]*Table2[[#This Row],[QUANTITY]]</f>
        <v>481</v>
      </c>
      <c r="M380">
        <f>Table2[[#This Row],[SELLING PRICE]]*Table2[[#This Row],[QUANTITY]]*(1-Table2[[#This Row],[DISCOUNT %]])</f>
        <v>553.15</v>
      </c>
      <c r="N380">
        <f>DAY(Table2[[#This Row],[Column1]])</f>
        <v>11</v>
      </c>
      <c r="O380" t="str">
        <f>TEXT(Table2[[#This Row],[Column1]],"mmm")</f>
        <v>Jun</v>
      </c>
      <c r="P380">
        <f>YEAR(Table2[[#This Row],[Column1]])</f>
        <v>2022</v>
      </c>
    </row>
    <row r="381" spans="1:16" ht="14.5">
      <c r="A381" s="6">
        <v>44723</v>
      </c>
      <c r="B381" s="7" t="s">
        <v>50</v>
      </c>
      <c r="C381" s="8">
        <v>6</v>
      </c>
      <c r="D381" s="8" t="s">
        <v>112</v>
      </c>
      <c r="E381" s="8" t="s">
        <v>110</v>
      </c>
      <c r="F381" s="9">
        <v>0</v>
      </c>
      <c r="G381" t="str">
        <f>VLOOKUP(Table2[[#This Row],[PRODUCT ID]],Table1[],2,0)</f>
        <v>Product21</v>
      </c>
      <c r="H381" t="str">
        <f>VLOOKUP(Table2[[#This Row],[PRODUCT ID]],Table1[],3,0)</f>
        <v>Catagory03</v>
      </c>
      <c r="I381" t="str">
        <f>VLOOKUP(Table2[[#This Row],[PRODUCT ID]],Table1[],4,0)</f>
        <v>Kg</v>
      </c>
      <c r="J381">
        <f>VLOOKUP(Table2[[#This Row],[PRODUCT ID]],Table1[],5,0)</f>
        <v>126</v>
      </c>
      <c r="K381">
        <f>VLOOKUP(Table2[[#This Row],[PRODUCT ID]],Table1[],6,0)</f>
        <v>162.54</v>
      </c>
      <c r="L381">
        <f>Table2[[#This Row],[BUYING PRIZE]]*Table2[[#This Row],[QUANTITY]]</f>
        <v>756</v>
      </c>
      <c r="M381">
        <f>Table2[[#This Row],[SELLING PRICE]]*Table2[[#This Row],[QUANTITY]]*(1-Table2[[#This Row],[DISCOUNT %]])</f>
        <v>975.24</v>
      </c>
      <c r="N381">
        <f>DAY(Table2[[#This Row],[Column1]])</f>
        <v>11</v>
      </c>
      <c r="O381" t="str">
        <f>TEXT(Table2[[#This Row],[Column1]],"mmm")</f>
        <v>Jun</v>
      </c>
      <c r="P381">
        <f>YEAR(Table2[[#This Row],[Column1]])</f>
        <v>2022</v>
      </c>
    </row>
    <row r="382" spans="1:16" ht="14.5">
      <c r="A382" s="6">
        <v>44725</v>
      </c>
      <c r="B382" s="7" t="s">
        <v>61</v>
      </c>
      <c r="C382" s="8">
        <v>6</v>
      </c>
      <c r="D382" s="8" t="s">
        <v>112</v>
      </c>
      <c r="E382" s="8" t="s">
        <v>111</v>
      </c>
      <c r="F382" s="9">
        <v>0</v>
      </c>
      <c r="G382" t="str">
        <f>VLOOKUP(Table2[[#This Row],[PRODUCT ID]],Table1[],2,0)</f>
        <v>Product26</v>
      </c>
      <c r="H382" t="str">
        <f>VLOOKUP(Table2[[#This Row],[PRODUCT ID]],Table1[],3,0)</f>
        <v>Catagory04</v>
      </c>
      <c r="I382" t="str">
        <f>VLOOKUP(Table2[[#This Row],[PRODUCT ID]],Table1[],4,0)</f>
        <v>Kg</v>
      </c>
      <c r="J382">
        <f>VLOOKUP(Table2[[#This Row],[PRODUCT ID]],Table1[],5,0)</f>
        <v>18</v>
      </c>
      <c r="K382">
        <f>VLOOKUP(Table2[[#This Row],[PRODUCT ID]],Table1[],6,0)</f>
        <v>24.66</v>
      </c>
      <c r="L382">
        <f>Table2[[#This Row],[BUYING PRIZE]]*Table2[[#This Row],[QUANTITY]]</f>
        <v>108</v>
      </c>
      <c r="M382">
        <f>Table2[[#This Row],[SELLING PRICE]]*Table2[[#This Row],[QUANTITY]]*(1-Table2[[#This Row],[DISCOUNT %]])</f>
        <v>147.96</v>
      </c>
      <c r="N382">
        <f>DAY(Table2[[#This Row],[Column1]])</f>
        <v>13</v>
      </c>
      <c r="O382" t="str">
        <f>TEXT(Table2[[#This Row],[Column1]],"mmm")</f>
        <v>Jun</v>
      </c>
      <c r="P382">
        <f>YEAR(Table2[[#This Row],[Column1]])</f>
        <v>2022</v>
      </c>
    </row>
    <row r="383" spans="1:16" ht="14.5">
      <c r="A383" s="6">
        <v>44727</v>
      </c>
      <c r="B383" s="7" t="s">
        <v>93</v>
      </c>
      <c r="C383" s="8">
        <v>15</v>
      </c>
      <c r="D383" s="8" t="s">
        <v>109</v>
      </c>
      <c r="E383" s="8" t="s">
        <v>110</v>
      </c>
      <c r="F383" s="9">
        <v>0</v>
      </c>
      <c r="G383" t="str">
        <f>VLOOKUP(Table2[[#This Row],[PRODUCT ID]],Table1[],2,0)</f>
        <v>Product42</v>
      </c>
      <c r="H383" t="str">
        <f>VLOOKUP(Table2[[#This Row],[PRODUCT ID]],Table1[],3,0)</f>
        <v>Catagory04</v>
      </c>
      <c r="I383" t="str">
        <f>VLOOKUP(Table2[[#This Row],[PRODUCT ID]],Table1[],4,0)</f>
        <v>Kg</v>
      </c>
      <c r="J383">
        <f>VLOOKUP(Table2[[#This Row],[PRODUCT ID]],Table1[],5,0)</f>
        <v>120</v>
      </c>
      <c r="K383">
        <f>VLOOKUP(Table2[[#This Row],[PRODUCT ID]],Table1[],6,0)</f>
        <v>162</v>
      </c>
      <c r="L383">
        <f>Table2[[#This Row],[BUYING PRIZE]]*Table2[[#This Row],[QUANTITY]]</f>
        <v>1800</v>
      </c>
      <c r="M383">
        <f>Table2[[#This Row],[SELLING PRICE]]*Table2[[#This Row],[QUANTITY]]*(1-Table2[[#This Row],[DISCOUNT %]])</f>
        <v>2430</v>
      </c>
      <c r="N383">
        <f>DAY(Table2[[#This Row],[Column1]])</f>
        <v>15</v>
      </c>
      <c r="O383" t="str">
        <f>TEXT(Table2[[#This Row],[Column1]],"mmm")</f>
        <v>Jun</v>
      </c>
      <c r="P383">
        <f>YEAR(Table2[[#This Row],[Column1]])</f>
        <v>2022</v>
      </c>
    </row>
    <row r="384" spans="1:16" ht="14.5">
      <c r="A384" s="6">
        <v>44728</v>
      </c>
      <c r="B384" s="7" t="s">
        <v>67</v>
      </c>
      <c r="C384" s="8">
        <v>15</v>
      </c>
      <c r="D384" s="8" t="s">
        <v>110</v>
      </c>
      <c r="E384" s="8" t="s">
        <v>111</v>
      </c>
      <c r="F384" s="9">
        <v>0</v>
      </c>
      <c r="G384" t="str">
        <f>VLOOKUP(Table2[[#This Row],[PRODUCT ID]],Table1[],2,0)</f>
        <v>Product29</v>
      </c>
      <c r="H384" t="str">
        <f>VLOOKUP(Table2[[#This Row],[PRODUCT ID]],Table1[],3,0)</f>
        <v>Catagory04</v>
      </c>
      <c r="I384" t="str">
        <f>VLOOKUP(Table2[[#This Row],[PRODUCT ID]],Table1[],4,0)</f>
        <v>Kg</v>
      </c>
      <c r="J384">
        <f>VLOOKUP(Table2[[#This Row],[PRODUCT ID]],Table1[],5,0)</f>
        <v>47</v>
      </c>
      <c r="K384">
        <f>VLOOKUP(Table2[[#This Row],[PRODUCT ID]],Table1[],6,0)</f>
        <v>53.11</v>
      </c>
      <c r="L384">
        <f>Table2[[#This Row],[BUYING PRIZE]]*Table2[[#This Row],[QUANTITY]]</f>
        <v>705</v>
      </c>
      <c r="M384">
        <f>Table2[[#This Row],[SELLING PRICE]]*Table2[[#This Row],[QUANTITY]]*(1-Table2[[#This Row],[DISCOUNT %]])</f>
        <v>796.65</v>
      </c>
      <c r="N384">
        <f>DAY(Table2[[#This Row],[Column1]])</f>
        <v>16</v>
      </c>
      <c r="O384" t="str">
        <f>TEXT(Table2[[#This Row],[Column1]],"mmm")</f>
        <v>Jun</v>
      </c>
      <c r="P384">
        <f>YEAR(Table2[[#This Row],[Column1]])</f>
        <v>2022</v>
      </c>
    </row>
    <row r="385" spans="1:16" ht="14.5">
      <c r="A385" s="6">
        <v>44731</v>
      </c>
      <c r="B385" s="7" t="s">
        <v>10</v>
      </c>
      <c r="C385" s="8">
        <v>8</v>
      </c>
      <c r="D385" s="8" t="s">
        <v>112</v>
      </c>
      <c r="E385" s="8" t="s">
        <v>111</v>
      </c>
      <c r="F385" s="9">
        <v>0</v>
      </c>
      <c r="G385" t="str">
        <f>VLOOKUP(Table2[[#This Row],[PRODUCT ID]],Table1[],2,0)</f>
        <v>Product02</v>
      </c>
      <c r="H385" t="str">
        <f>VLOOKUP(Table2[[#This Row],[PRODUCT ID]],Table1[],3,0)</f>
        <v>Catagory01</v>
      </c>
      <c r="I385" t="str">
        <f>VLOOKUP(Table2[[#This Row],[PRODUCT ID]],Table1[],4,0)</f>
        <v>Kg</v>
      </c>
      <c r="J385">
        <f>VLOOKUP(Table2[[#This Row],[PRODUCT ID]],Table1[],5,0)</f>
        <v>105</v>
      </c>
      <c r="K385">
        <f>VLOOKUP(Table2[[#This Row],[PRODUCT ID]],Table1[],6,0)</f>
        <v>142.80000000000001</v>
      </c>
      <c r="L385">
        <f>Table2[[#This Row],[BUYING PRIZE]]*Table2[[#This Row],[QUANTITY]]</f>
        <v>840</v>
      </c>
      <c r="M385">
        <f>Table2[[#This Row],[SELLING PRICE]]*Table2[[#This Row],[QUANTITY]]*(1-Table2[[#This Row],[DISCOUNT %]])</f>
        <v>1142.4000000000001</v>
      </c>
      <c r="N385">
        <f>DAY(Table2[[#This Row],[Column1]])</f>
        <v>19</v>
      </c>
      <c r="O385" t="str">
        <f>TEXT(Table2[[#This Row],[Column1]],"mmm")</f>
        <v>Jun</v>
      </c>
      <c r="P385">
        <f>YEAR(Table2[[#This Row],[Column1]])</f>
        <v>2022</v>
      </c>
    </row>
    <row r="386" spans="1:16" ht="14.5">
      <c r="A386" s="6">
        <v>44733</v>
      </c>
      <c r="B386" s="7" t="s">
        <v>41</v>
      </c>
      <c r="C386" s="8">
        <v>14</v>
      </c>
      <c r="D386" s="8" t="s">
        <v>112</v>
      </c>
      <c r="E386" s="8" t="s">
        <v>111</v>
      </c>
      <c r="F386" s="9">
        <v>0</v>
      </c>
      <c r="G386" t="str">
        <f>VLOOKUP(Table2[[#This Row],[PRODUCT ID]],Table1[],2,0)</f>
        <v>Product17</v>
      </c>
      <c r="H386" t="str">
        <f>VLOOKUP(Table2[[#This Row],[PRODUCT ID]],Table1[],3,0)</f>
        <v>Catagory02</v>
      </c>
      <c r="I386" t="str">
        <f>VLOOKUP(Table2[[#This Row],[PRODUCT ID]],Table1[],4,0)</f>
        <v>Kg</v>
      </c>
      <c r="J386">
        <f>VLOOKUP(Table2[[#This Row],[PRODUCT ID]],Table1[],5,0)</f>
        <v>134</v>
      </c>
      <c r="K386">
        <f>VLOOKUP(Table2[[#This Row],[PRODUCT ID]],Table1[],6,0)</f>
        <v>156.78</v>
      </c>
      <c r="L386">
        <f>Table2[[#This Row],[BUYING PRIZE]]*Table2[[#This Row],[QUANTITY]]</f>
        <v>1876</v>
      </c>
      <c r="M386">
        <f>Table2[[#This Row],[SELLING PRICE]]*Table2[[#This Row],[QUANTITY]]*(1-Table2[[#This Row],[DISCOUNT %]])</f>
        <v>2194.92</v>
      </c>
      <c r="N386">
        <f>DAY(Table2[[#This Row],[Column1]])</f>
        <v>21</v>
      </c>
      <c r="O386" t="str">
        <f>TEXT(Table2[[#This Row],[Column1]],"mmm")</f>
        <v>Jun</v>
      </c>
      <c r="P386">
        <f>YEAR(Table2[[#This Row],[Column1]])</f>
        <v>2022</v>
      </c>
    </row>
    <row r="387" spans="1:16" ht="14.5">
      <c r="A387" s="6">
        <v>44734</v>
      </c>
      <c r="B387" s="7" t="s">
        <v>89</v>
      </c>
      <c r="C387" s="8">
        <v>10</v>
      </c>
      <c r="D387" s="8" t="s">
        <v>110</v>
      </c>
      <c r="E387" s="8" t="s">
        <v>111</v>
      </c>
      <c r="F387" s="9">
        <v>0</v>
      </c>
      <c r="G387" t="str">
        <f>VLOOKUP(Table2[[#This Row],[PRODUCT ID]],Table1[],2,0)</f>
        <v>Product40</v>
      </c>
      <c r="H387" t="str">
        <f>VLOOKUP(Table2[[#This Row],[PRODUCT ID]],Table1[],3,0)</f>
        <v>Catagory04</v>
      </c>
      <c r="I387" t="str">
        <f>VLOOKUP(Table2[[#This Row],[PRODUCT ID]],Table1[],4,0)</f>
        <v>Kg</v>
      </c>
      <c r="J387">
        <f>VLOOKUP(Table2[[#This Row],[PRODUCT ID]],Table1[],5,0)</f>
        <v>90</v>
      </c>
      <c r="K387">
        <f>VLOOKUP(Table2[[#This Row],[PRODUCT ID]],Table1[],6,0)</f>
        <v>115.2</v>
      </c>
      <c r="L387">
        <f>Table2[[#This Row],[BUYING PRIZE]]*Table2[[#This Row],[QUANTITY]]</f>
        <v>900</v>
      </c>
      <c r="M387">
        <f>Table2[[#This Row],[SELLING PRICE]]*Table2[[#This Row],[QUANTITY]]*(1-Table2[[#This Row],[DISCOUNT %]])</f>
        <v>1152</v>
      </c>
      <c r="N387">
        <f>DAY(Table2[[#This Row],[Column1]])</f>
        <v>22</v>
      </c>
      <c r="O387" t="str">
        <f>TEXT(Table2[[#This Row],[Column1]],"mmm")</f>
        <v>Jun</v>
      </c>
      <c r="P387">
        <f>YEAR(Table2[[#This Row],[Column1]])</f>
        <v>2022</v>
      </c>
    </row>
    <row r="388" spans="1:16" ht="14.5">
      <c r="A388" s="6">
        <v>44734</v>
      </c>
      <c r="B388" s="7" t="s">
        <v>6</v>
      </c>
      <c r="C388" s="8">
        <v>4</v>
      </c>
      <c r="D388" s="8" t="s">
        <v>112</v>
      </c>
      <c r="E388" s="8" t="s">
        <v>111</v>
      </c>
      <c r="F388" s="9">
        <v>0</v>
      </c>
      <c r="G388" t="str">
        <f>VLOOKUP(Table2[[#This Row],[PRODUCT ID]],Table1[],2,0)</f>
        <v>Product01</v>
      </c>
      <c r="H388" t="str">
        <f>VLOOKUP(Table2[[#This Row],[PRODUCT ID]],Table1[],3,0)</f>
        <v>Catagory01</v>
      </c>
      <c r="I388" t="str">
        <f>VLOOKUP(Table2[[#This Row],[PRODUCT ID]],Table1[],4,0)</f>
        <v>Kg</v>
      </c>
      <c r="J388">
        <f>VLOOKUP(Table2[[#This Row],[PRODUCT ID]],Table1[],5,0)</f>
        <v>98</v>
      </c>
      <c r="K388">
        <f>VLOOKUP(Table2[[#This Row],[PRODUCT ID]],Table1[],6,0)</f>
        <v>103.88</v>
      </c>
      <c r="L388">
        <f>Table2[[#This Row],[BUYING PRIZE]]*Table2[[#This Row],[QUANTITY]]</f>
        <v>392</v>
      </c>
      <c r="M388">
        <f>Table2[[#This Row],[SELLING PRICE]]*Table2[[#This Row],[QUANTITY]]*(1-Table2[[#This Row],[DISCOUNT %]])</f>
        <v>415.52</v>
      </c>
      <c r="N388">
        <f>DAY(Table2[[#This Row],[Column1]])</f>
        <v>22</v>
      </c>
      <c r="O388" t="str">
        <f>TEXT(Table2[[#This Row],[Column1]],"mmm")</f>
        <v>Jun</v>
      </c>
      <c r="P388">
        <f>YEAR(Table2[[#This Row],[Column1]])</f>
        <v>2022</v>
      </c>
    </row>
    <row r="389" spans="1:16" ht="14.5">
      <c r="A389" s="6">
        <v>44735</v>
      </c>
      <c r="B389" s="7" t="s">
        <v>14</v>
      </c>
      <c r="C389" s="8">
        <v>8</v>
      </c>
      <c r="D389" s="8" t="s">
        <v>112</v>
      </c>
      <c r="E389" s="8" t="s">
        <v>110</v>
      </c>
      <c r="F389" s="9">
        <v>0</v>
      </c>
      <c r="G389" t="str">
        <f>VLOOKUP(Table2[[#This Row],[PRODUCT ID]],Table1[],2,0)</f>
        <v>Product04</v>
      </c>
      <c r="H389" t="str">
        <f>VLOOKUP(Table2[[#This Row],[PRODUCT ID]],Table1[],3,0)</f>
        <v>Catagory01</v>
      </c>
      <c r="I389" t="str">
        <f>VLOOKUP(Table2[[#This Row],[PRODUCT ID]],Table1[],4,0)</f>
        <v>Kg</v>
      </c>
      <c r="J389">
        <f>VLOOKUP(Table2[[#This Row],[PRODUCT ID]],Table1[],5,0)</f>
        <v>44</v>
      </c>
      <c r="K389">
        <f>VLOOKUP(Table2[[#This Row],[PRODUCT ID]],Table1[],6,0)</f>
        <v>48.84</v>
      </c>
      <c r="L389">
        <f>Table2[[#This Row],[BUYING PRIZE]]*Table2[[#This Row],[QUANTITY]]</f>
        <v>352</v>
      </c>
      <c r="M389">
        <f>Table2[[#This Row],[SELLING PRICE]]*Table2[[#This Row],[QUANTITY]]*(1-Table2[[#This Row],[DISCOUNT %]])</f>
        <v>390.72</v>
      </c>
      <c r="N389">
        <f>DAY(Table2[[#This Row],[Column1]])</f>
        <v>23</v>
      </c>
      <c r="O389" t="str">
        <f>TEXT(Table2[[#This Row],[Column1]],"mmm")</f>
        <v>Jun</v>
      </c>
      <c r="P389">
        <f>YEAR(Table2[[#This Row],[Column1]])</f>
        <v>2022</v>
      </c>
    </row>
    <row r="390" spans="1:16" ht="14.5">
      <c r="A390" s="6">
        <v>44736</v>
      </c>
      <c r="B390" s="7" t="s">
        <v>43</v>
      </c>
      <c r="C390" s="8">
        <v>7</v>
      </c>
      <c r="D390" s="8" t="s">
        <v>112</v>
      </c>
      <c r="E390" s="8" t="s">
        <v>111</v>
      </c>
      <c r="F390" s="9">
        <v>0</v>
      </c>
      <c r="G390" t="str">
        <f>VLOOKUP(Table2[[#This Row],[PRODUCT ID]],Table1[],2,0)</f>
        <v>Product18</v>
      </c>
      <c r="H390" t="str">
        <f>VLOOKUP(Table2[[#This Row],[PRODUCT ID]],Table1[],3,0)</f>
        <v>Catagory02</v>
      </c>
      <c r="I390" t="str">
        <f>VLOOKUP(Table2[[#This Row],[PRODUCT ID]],Table1[],4,0)</f>
        <v>Kg</v>
      </c>
      <c r="J390">
        <f>VLOOKUP(Table2[[#This Row],[PRODUCT ID]],Table1[],5,0)</f>
        <v>37</v>
      </c>
      <c r="K390">
        <f>VLOOKUP(Table2[[#This Row],[PRODUCT ID]],Table1[],6,0)</f>
        <v>49.21</v>
      </c>
      <c r="L390">
        <f>Table2[[#This Row],[BUYING PRIZE]]*Table2[[#This Row],[QUANTITY]]</f>
        <v>259</v>
      </c>
      <c r="M390">
        <f>Table2[[#This Row],[SELLING PRICE]]*Table2[[#This Row],[QUANTITY]]*(1-Table2[[#This Row],[DISCOUNT %]])</f>
        <v>344.47</v>
      </c>
      <c r="N390">
        <f>DAY(Table2[[#This Row],[Column1]])</f>
        <v>24</v>
      </c>
      <c r="O390" t="str">
        <f>TEXT(Table2[[#This Row],[Column1]],"mmm")</f>
        <v>Jun</v>
      </c>
      <c r="P390">
        <f>YEAR(Table2[[#This Row],[Column1]])</f>
        <v>2022</v>
      </c>
    </row>
    <row r="391" spans="1:16" ht="14.5">
      <c r="A391" s="6">
        <v>44737</v>
      </c>
      <c r="B391" s="7" t="s">
        <v>31</v>
      </c>
      <c r="C391" s="8">
        <v>7</v>
      </c>
      <c r="D391" s="8" t="s">
        <v>110</v>
      </c>
      <c r="E391" s="8" t="s">
        <v>110</v>
      </c>
      <c r="F391" s="9">
        <v>0</v>
      </c>
      <c r="G391" t="str">
        <f>VLOOKUP(Table2[[#This Row],[PRODUCT ID]],Table1[],2,0)</f>
        <v>Product12</v>
      </c>
      <c r="H391" t="str">
        <f>VLOOKUP(Table2[[#This Row],[PRODUCT ID]],Table1[],3,0)</f>
        <v>Catagory02</v>
      </c>
      <c r="I391" t="str">
        <f>VLOOKUP(Table2[[#This Row],[PRODUCT ID]],Table1[],4,0)</f>
        <v>Kg</v>
      </c>
      <c r="J391">
        <f>VLOOKUP(Table2[[#This Row],[PRODUCT ID]],Table1[],5,0)</f>
        <v>73</v>
      </c>
      <c r="K391">
        <f>VLOOKUP(Table2[[#This Row],[PRODUCT ID]],Table1[],6,0)</f>
        <v>94.17</v>
      </c>
      <c r="L391">
        <f>Table2[[#This Row],[BUYING PRIZE]]*Table2[[#This Row],[QUANTITY]]</f>
        <v>511</v>
      </c>
      <c r="M391">
        <f>Table2[[#This Row],[SELLING PRICE]]*Table2[[#This Row],[QUANTITY]]*(1-Table2[[#This Row],[DISCOUNT %]])</f>
        <v>659.19</v>
      </c>
      <c r="N391">
        <f>DAY(Table2[[#This Row],[Column1]])</f>
        <v>25</v>
      </c>
      <c r="O391" t="str">
        <f>TEXT(Table2[[#This Row],[Column1]],"mmm")</f>
        <v>Jun</v>
      </c>
      <c r="P391">
        <f>YEAR(Table2[[#This Row],[Column1]])</f>
        <v>2022</v>
      </c>
    </row>
    <row r="392" spans="1:16" ht="14.5">
      <c r="A392" s="6">
        <v>44738</v>
      </c>
      <c r="B392" s="7" t="s">
        <v>77</v>
      </c>
      <c r="C392" s="8">
        <v>4</v>
      </c>
      <c r="D392" s="8" t="s">
        <v>112</v>
      </c>
      <c r="E392" s="8" t="s">
        <v>111</v>
      </c>
      <c r="F392" s="9">
        <v>0</v>
      </c>
      <c r="G392" t="str">
        <f>VLOOKUP(Table2[[#This Row],[PRODUCT ID]],Table1[],2,0)</f>
        <v>Product34</v>
      </c>
      <c r="H392" t="str">
        <f>VLOOKUP(Table2[[#This Row],[PRODUCT ID]],Table1[],3,0)</f>
        <v>Catagory04</v>
      </c>
      <c r="I392" t="str">
        <f>VLOOKUP(Table2[[#This Row],[PRODUCT ID]],Table1[],4,0)</f>
        <v>Kg</v>
      </c>
      <c r="J392">
        <f>VLOOKUP(Table2[[#This Row],[PRODUCT ID]],Table1[],5,0)</f>
        <v>55</v>
      </c>
      <c r="K392">
        <f>VLOOKUP(Table2[[#This Row],[PRODUCT ID]],Table1[],6,0)</f>
        <v>58.3</v>
      </c>
      <c r="L392">
        <f>Table2[[#This Row],[BUYING PRIZE]]*Table2[[#This Row],[QUANTITY]]</f>
        <v>220</v>
      </c>
      <c r="M392">
        <f>Table2[[#This Row],[SELLING PRICE]]*Table2[[#This Row],[QUANTITY]]*(1-Table2[[#This Row],[DISCOUNT %]])</f>
        <v>233.2</v>
      </c>
      <c r="N392">
        <f>DAY(Table2[[#This Row],[Column1]])</f>
        <v>26</v>
      </c>
      <c r="O392" t="str">
        <f>TEXT(Table2[[#This Row],[Column1]],"mmm")</f>
        <v>Jun</v>
      </c>
      <c r="P392">
        <f>YEAR(Table2[[#This Row],[Column1]])</f>
        <v>2022</v>
      </c>
    </row>
    <row r="393" spans="1:16" ht="14.5">
      <c r="A393" s="6">
        <v>44738</v>
      </c>
      <c r="B393" s="7" t="s">
        <v>95</v>
      </c>
      <c r="C393" s="8">
        <v>12</v>
      </c>
      <c r="D393" s="8" t="s">
        <v>112</v>
      </c>
      <c r="E393" s="8" t="s">
        <v>110</v>
      </c>
      <c r="F393" s="9">
        <v>0</v>
      </c>
      <c r="G393" t="str">
        <f>VLOOKUP(Table2[[#This Row],[PRODUCT ID]],Table1[],2,0)</f>
        <v>Product43</v>
      </c>
      <c r="H393" t="str">
        <f>VLOOKUP(Table2[[#This Row],[PRODUCT ID]],Table1[],3,0)</f>
        <v>Catagory04</v>
      </c>
      <c r="I393" t="str">
        <f>VLOOKUP(Table2[[#This Row],[PRODUCT ID]],Table1[],4,0)</f>
        <v>Kg</v>
      </c>
      <c r="J393">
        <f>VLOOKUP(Table2[[#This Row],[PRODUCT ID]],Table1[],5,0)</f>
        <v>67</v>
      </c>
      <c r="K393">
        <f>VLOOKUP(Table2[[#This Row],[PRODUCT ID]],Table1[],6,0)</f>
        <v>83.08</v>
      </c>
      <c r="L393">
        <f>Table2[[#This Row],[BUYING PRIZE]]*Table2[[#This Row],[QUANTITY]]</f>
        <v>804</v>
      </c>
      <c r="M393">
        <f>Table2[[#This Row],[SELLING PRICE]]*Table2[[#This Row],[QUANTITY]]*(1-Table2[[#This Row],[DISCOUNT %]])</f>
        <v>996.96</v>
      </c>
      <c r="N393">
        <f>DAY(Table2[[#This Row],[Column1]])</f>
        <v>26</v>
      </c>
      <c r="O393" t="str">
        <f>TEXT(Table2[[#This Row],[Column1]],"mmm")</f>
        <v>Jun</v>
      </c>
      <c r="P393">
        <f>YEAR(Table2[[#This Row],[Column1]])</f>
        <v>2022</v>
      </c>
    </row>
    <row r="394" spans="1:16" ht="14.5">
      <c r="A394" s="6">
        <v>44745</v>
      </c>
      <c r="B394" s="7" t="s">
        <v>75</v>
      </c>
      <c r="C394" s="8">
        <v>15</v>
      </c>
      <c r="D394" s="8" t="s">
        <v>112</v>
      </c>
      <c r="E394" s="8" t="s">
        <v>111</v>
      </c>
      <c r="F394" s="9">
        <v>0</v>
      </c>
      <c r="G394" t="str">
        <f>VLOOKUP(Table2[[#This Row],[PRODUCT ID]],Table1[],2,0)</f>
        <v>Product33</v>
      </c>
      <c r="H394" t="str">
        <f>VLOOKUP(Table2[[#This Row],[PRODUCT ID]],Table1[],3,0)</f>
        <v>Catagory04</v>
      </c>
      <c r="I394" t="str">
        <f>VLOOKUP(Table2[[#This Row],[PRODUCT ID]],Table1[],4,0)</f>
        <v>Kg</v>
      </c>
      <c r="J394">
        <f>VLOOKUP(Table2[[#This Row],[PRODUCT ID]],Table1[],5,0)</f>
        <v>95</v>
      </c>
      <c r="K394">
        <f>VLOOKUP(Table2[[#This Row],[PRODUCT ID]],Table1[],6,0)</f>
        <v>119.7</v>
      </c>
      <c r="L394">
        <f>Table2[[#This Row],[BUYING PRIZE]]*Table2[[#This Row],[QUANTITY]]</f>
        <v>1425</v>
      </c>
      <c r="M394">
        <f>Table2[[#This Row],[SELLING PRICE]]*Table2[[#This Row],[QUANTITY]]*(1-Table2[[#This Row],[DISCOUNT %]])</f>
        <v>1795.5</v>
      </c>
      <c r="N394">
        <f>DAY(Table2[[#This Row],[Column1]])</f>
        <v>3</v>
      </c>
      <c r="O394" t="str">
        <f>TEXT(Table2[[#This Row],[Column1]],"mmm")</f>
        <v>Jul</v>
      </c>
      <c r="P394">
        <f>YEAR(Table2[[#This Row],[Column1]])</f>
        <v>2022</v>
      </c>
    </row>
    <row r="395" spans="1:16" ht="14.5">
      <c r="A395" s="6">
        <v>44746</v>
      </c>
      <c r="B395" s="7" t="s">
        <v>20</v>
      </c>
      <c r="C395" s="8">
        <v>7</v>
      </c>
      <c r="D395" s="8" t="s">
        <v>112</v>
      </c>
      <c r="E395" s="8" t="s">
        <v>110</v>
      </c>
      <c r="F395" s="9">
        <v>0</v>
      </c>
      <c r="G395" t="str">
        <f>VLOOKUP(Table2[[#This Row],[PRODUCT ID]],Table1[],2,0)</f>
        <v>Product07</v>
      </c>
      <c r="H395" t="str">
        <f>VLOOKUP(Table2[[#This Row],[PRODUCT ID]],Table1[],3,0)</f>
        <v>Catagory01</v>
      </c>
      <c r="I395" t="str">
        <f>VLOOKUP(Table2[[#This Row],[PRODUCT ID]],Table1[],4,0)</f>
        <v>Kg</v>
      </c>
      <c r="J395">
        <f>VLOOKUP(Table2[[#This Row],[PRODUCT ID]],Table1[],5,0)</f>
        <v>43</v>
      </c>
      <c r="K395">
        <f>VLOOKUP(Table2[[#This Row],[PRODUCT ID]],Table1[],6,0)</f>
        <v>47.73</v>
      </c>
      <c r="L395">
        <f>Table2[[#This Row],[BUYING PRIZE]]*Table2[[#This Row],[QUANTITY]]</f>
        <v>301</v>
      </c>
      <c r="M395">
        <f>Table2[[#This Row],[SELLING PRICE]]*Table2[[#This Row],[QUANTITY]]*(1-Table2[[#This Row],[DISCOUNT %]])</f>
        <v>334.10999999999996</v>
      </c>
      <c r="N395">
        <f>DAY(Table2[[#This Row],[Column1]])</f>
        <v>4</v>
      </c>
      <c r="O395" t="str">
        <f>TEXT(Table2[[#This Row],[Column1]],"mmm")</f>
        <v>Jul</v>
      </c>
      <c r="P395">
        <f>YEAR(Table2[[#This Row],[Column1]])</f>
        <v>2022</v>
      </c>
    </row>
    <row r="396" spans="1:16" ht="14.5">
      <c r="A396" s="6">
        <v>44747</v>
      </c>
      <c r="B396" s="7" t="s">
        <v>58</v>
      </c>
      <c r="C396" s="8">
        <v>7</v>
      </c>
      <c r="D396" s="8" t="s">
        <v>110</v>
      </c>
      <c r="E396" s="8" t="s">
        <v>111</v>
      </c>
      <c r="F396" s="9">
        <v>0</v>
      </c>
      <c r="G396" t="str">
        <f>VLOOKUP(Table2[[#This Row],[PRODUCT ID]],Table1[],2,0)</f>
        <v>Product25</v>
      </c>
      <c r="H396" t="str">
        <f>VLOOKUP(Table2[[#This Row],[PRODUCT ID]],Table1[],3,0)</f>
        <v>Catagory04</v>
      </c>
      <c r="I396" t="str">
        <f>VLOOKUP(Table2[[#This Row],[PRODUCT ID]],Table1[],4,0)</f>
        <v>Kg</v>
      </c>
      <c r="J396">
        <f>VLOOKUP(Table2[[#This Row],[PRODUCT ID]],Table1[],5,0)</f>
        <v>7</v>
      </c>
      <c r="K396">
        <f>VLOOKUP(Table2[[#This Row],[PRODUCT ID]],Table1[],6,0)</f>
        <v>8.33</v>
      </c>
      <c r="L396">
        <f>Table2[[#This Row],[BUYING PRIZE]]*Table2[[#This Row],[QUANTITY]]</f>
        <v>49</v>
      </c>
      <c r="M396">
        <f>Table2[[#This Row],[SELLING PRICE]]*Table2[[#This Row],[QUANTITY]]*(1-Table2[[#This Row],[DISCOUNT %]])</f>
        <v>58.31</v>
      </c>
      <c r="N396">
        <f>DAY(Table2[[#This Row],[Column1]])</f>
        <v>5</v>
      </c>
      <c r="O396" t="str">
        <f>TEXT(Table2[[#This Row],[Column1]],"mmm")</f>
        <v>Jul</v>
      </c>
      <c r="P396">
        <f>YEAR(Table2[[#This Row],[Column1]])</f>
        <v>2022</v>
      </c>
    </row>
    <row r="397" spans="1:16" ht="14.5">
      <c r="A397" s="6">
        <v>44747</v>
      </c>
      <c r="B397" s="7" t="s">
        <v>37</v>
      </c>
      <c r="C397" s="8">
        <v>8</v>
      </c>
      <c r="D397" s="8" t="s">
        <v>112</v>
      </c>
      <c r="E397" s="8" t="s">
        <v>110</v>
      </c>
      <c r="F397" s="9">
        <v>0</v>
      </c>
      <c r="G397" t="str">
        <f>VLOOKUP(Table2[[#This Row],[PRODUCT ID]],Table1[],2,0)</f>
        <v>Product15</v>
      </c>
      <c r="H397" t="str">
        <f>VLOOKUP(Table2[[#This Row],[PRODUCT ID]],Table1[],3,0)</f>
        <v>Catagory02</v>
      </c>
      <c r="I397" t="str">
        <f>VLOOKUP(Table2[[#This Row],[PRODUCT ID]],Table1[],4,0)</f>
        <v>Kg</v>
      </c>
      <c r="J397">
        <f>VLOOKUP(Table2[[#This Row],[PRODUCT ID]],Table1[],5,0)</f>
        <v>12</v>
      </c>
      <c r="K397">
        <f>VLOOKUP(Table2[[#This Row],[PRODUCT ID]],Table1[],6,0)</f>
        <v>15.72</v>
      </c>
      <c r="L397">
        <f>Table2[[#This Row],[BUYING PRIZE]]*Table2[[#This Row],[QUANTITY]]</f>
        <v>96</v>
      </c>
      <c r="M397">
        <f>Table2[[#This Row],[SELLING PRICE]]*Table2[[#This Row],[QUANTITY]]*(1-Table2[[#This Row],[DISCOUNT %]])</f>
        <v>125.76</v>
      </c>
      <c r="N397">
        <f>DAY(Table2[[#This Row],[Column1]])</f>
        <v>5</v>
      </c>
      <c r="O397" t="str">
        <f>TEXT(Table2[[#This Row],[Column1]],"mmm")</f>
        <v>Jul</v>
      </c>
      <c r="P397">
        <f>YEAR(Table2[[#This Row],[Column1]])</f>
        <v>2022</v>
      </c>
    </row>
    <row r="398" spans="1:16" ht="14.5">
      <c r="A398" s="6">
        <v>44748</v>
      </c>
      <c r="B398" s="7" t="s">
        <v>91</v>
      </c>
      <c r="C398" s="8">
        <v>2</v>
      </c>
      <c r="D398" s="8" t="s">
        <v>112</v>
      </c>
      <c r="E398" s="8" t="s">
        <v>111</v>
      </c>
      <c r="F398" s="9">
        <v>0</v>
      </c>
      <c r="G398" t="str">
        <f>VLOOKUP(Table2[[#This Row],[PRODUCT ID]],Table1[],2,0)</f>
        <v>Product41</v>
      </c>
      <c r="H398" t="str">
        <f>VLOOKUP(Table2[[#This Row],[PRODUCT ID]],Table1[],3,0)</f>
        <v>Catagory04</v>
      </c>
      <c r="I398" t="str">
        <f>VLOOKUP(Table2[[#This Row],[PRODUCT ID]],Table1[],4,0)</f>
        <v>Kg</v>
      </c>
      <c r="J398">
        <f>VLOOKUP(Table2[[#This Row],[PRODUCT ID]],Table1[],5,0)</f>
        <v>138</v>
      </c>
      <c r="K398">
        <f>VLOOKUP(Table2[[#This Row],[PRODUCT ID]],Table1[],6,0)</f>
        <v>173.88</v>
      </c>
      <c r="L398">
        <f>Table2[[#This Row],[BUYING PRIZE]]*Table2[[#This Row],[QUANTITY]]</f>
        <v>276</v>
      </c>
      <c r="M398">
        <f>Table2[[#This Row],[SELLING PRICE]]*Table2[[#This Row],[QUANTITY]]*(1-Table2[[#This Row],[DISCOUNT %]])</f>
        <v>347.76</v>
      </c>
      <c r="N398">
        <f>DAY(Table2[[#This Row],[Column1]])</f>
        <v>6</v>
      </c>
      <c r="O398" t="str">
        <f>TEXT(Table2[[#This Row],[Column1]],"mmm")</f>
        <v>Jul</v>
      </c>
      <c r="P398">
        <f>YEAR(Table2[[#This Row],[Column1]])</f>
        <v>2022</v>
      </c>
    </row>
    <row r="399" spans="1:16" ht="14.5">
      <c r="A399" s="6">
        <v>44750</v>
      </c>
      <c r="B399" s="7" t="s">
        <v>43</v>
      </c>
      <c r="C399" s="8">
        <v>2</v>
      </c>
      <c r="D399" s="8" t="s">
        <v>112</v>
      </c>
      <c r="E399" s="8" t="s">
        <v>110</v>
      </c>
      <c r="F399" s="9">
        <v>0</v>
      </c>
      <c r="G399" t="str">
        <f>VLOOKUP(Table2[[#This Row],[PRODUCT ID]],Table1[],2,0)</f>
        <v>Product18</v>
      </c>
      <c r="H399" t="str">
        <f>VLOOKUP(Table2[[#This Row],[PRODUCT ID]],Table1[],3,0)</f>
        <v>Catagory02</v>
      </c>
      <c r="I399" t="str">
        <f>VLOOKUP(Table2[[#This Row],[PRODUCT ID]],Table1[],4,0)</f>
        <v>Kg</v>
      </c>
      <c r="J399">
        <f>VLOOKUP(Table2[[#This Row],[PRODUCT ID]],Table1[],5,0)</f>
        <v>37</v>
      </c>
      <c r="K399">
        <f>VLOOKUP(Table2[[#This Row],[PRODUCT ID]],Table1[],6,0)</f>
        <v>49.21</v>
      </c>
      <c r="L399">
        <f>Table2[[#This Row],[BUYING PRIZE]]*Table2[[#This Row],[QUANTITY]]</f>
        <v>74</v>
      </c>
      <c r="M399">
        <f>Table2[[#This Row],[SELLING PRICE]]*Table2[[#This Row],[QUANTITY]]*(1-Table2[[#This Row],[DISCOUNT %]])</f>
        <v>98.42</v>
      </c>
      <c r="N399">
        <f>DAY(Table2[[#This Row],[Column1]])</f>
        <v>8</v>
      </c>
      <c r="O399" t="str">
        <f>TEXT(Table2[[#This Row],[Column1]],"mmm")</f>
        <v>Jul</v>
      </c>
      <c r="P399">
        <f>YEAR(Table2[[#This Row],[Column1]])</f>
        <v>2022</v>
      </c>
    </row>
    <row r="400" spans="1:16" ht="14.5">
      <c r="A400" s="6">
        <v>44752</v>
      </c>
      <c r="B400" s="7" t="s">
        <v>73</v>
      </c>
      <c r="C400" s="8">
        <v>12</v>
      </c>
      <c r="D400" s="8" t="s">
        <v>110</v>
      </c>
      <c r="E400" s="8" t="s">
        <v>111</v>
      </c>
      <c r="F400" s="9">
        <v>0</v>
      </c>
      <c r="G400" t="str">
        <f>VLOOKUP(Table2[[#This Row],[PRODUCT ID]],Table1[],2,0)</f>
        <v>Product32</v>
      </c>
      <c r="H400" t="str">
        <f>VLOOKUP(Table2[[#This Row],[PRODUCT ID]],Table1[],3,0)</f>
        <v>Catagory04</v>
      </c>
      <c r="I400" t="str">
        <f>VLOOKUP(Table2[[#This Row],[PRODUCT ID]],Table1[],4,0)</f>
        <v>Kg</v>
      </c>
      <c r="J400">
        <f>VLOOKUP(Table2[[#This Row],[PRODUCT ID]],Table1[],5,0)</f>
        <v>89</v>
      </c>
      <c r="K400">
        <f>VLOOKUP(Table2[[#This Row],[PRODUCT ID]],Table1[],6,0)</f>
        <v>117.48</v>
      </c>
      <c r="L400">
        <f>Table2[[#This Row],[BUYING PRIZE]]*Table2[[#This Row],[QUANTITY]]</f>
        <v>1068</v>
      </c>
      <c r="M400">
        <f>Table2[[#This Row],[SELLING PRICE]]*Table2[[#This Row],[QUANTITY]]*(1-Table2[[#This Row],[DISCOUNT %]])</f>
        <v>1409.76</v>
      </c>
      <c r="N400">
        <f>DAY(Table2[[#This Row],[Column1]])</f>
        <v>10</v>
      </c>
      <c r="O400" t="str">
        <f>TEXT(Table2[[#This Row],[Column1]],"mmm")</f>
        <v>Jul</v>
      </c>
      <c r="P400">
        <f>YEAR(Table2[[#This Row],[Column1]])</f>
        <v>2022</v>
      </c>
    </row>
    <row r="401" spans="1:16" ht="14.5">
      <c r="A401" s="6">
        <v>44754</v>
      </c>
      <c r="B401" s="7" t="s">
        <v>65</v>
      </c>
      <c r="C401" s="8">
        <v>12</v>
      </c>
      <c r="D401" s="8" t="s">
        <v>112</v>
      </c>
      <c r="E401" s="8" t="s">
        <v>111</v>
      </c>
      <c r="F401" s="9">
        <v>0</v>
      </c>
      <c r="G401" t="str">
        <f>VLOOKUP(Table2[[#This Row],[PRODUCT ID]],Table1[],2,0)</f>
        <v>Product28</v>
      </c>
      <c r="H401" t="str">
        <f>VLOOKUP(Table2[[#This Row],[PRODUCT ID]],Table1[],3,0)</f>
        <v>Catagory04</v>
      </c>
      <c r="I401" t="str">
        <f>VLOOKUP(Table2[[#This Row],[PRODUCT ID]],Table1[],4,0)</f>
        <v>Kg</v>
      </c>
      <c r="J401">
        <f>VLOOKUP(Table2[[#This Row],[PRODUCT ID]],Table1[],5,0)</f>
        <v>37</v>
      </c>
      <c r="K401">
        <f>VLOOKUP(Table2[[#This Row],[PRODUCT ID]],Table1[],6,0)</f>
        <v>41.81</v>
      </c>
      <c r="L401">
        <f>Table2[[#This Row],[BUYING PRIZE]]*Table2[[#This Row],[QUANTITY]]</f>
        <v>444</v>
      </c>
      <c r="M401">
        <f>Table2[[#This Row],[SELLING PRICE]]*Table2[[#This Row],[QUANTITY]]*(1-Table2[[#This Row],[DISCOUNT %]])</f>
        <v>501.72</v>
      </c>
      <c r="N401">
        <f>DAY(Table2[[#This Row],[Column1]])</f>
        <v>12</v>
      </c>
      <c r="O401" t="str">
        <f>TEXT(Table2[[#This Row],[Column1]],"mmm")</f>
        <v>Jul</v>
      </c>
      <c r="P401">
        <f>YEAR(Table2[[#This Row],[Column1]])</f>
        <v>2022</v>
      </c>
    </row>
    <row r="402" spans="1:16" ht="14.5">
      <c r="A402" s="6">
        <v>44755</v>
      </c>
      <c r="B402" s="7" t="s">
        <v>58</v>
      </c>
      <c r="C402" s="8">
        <v>7</v>
      </c>
      <c r="D402" s="8" t="s">
        <v>112</v>
      </c>
      <c r="E402" s="8" t="s">
        <v>110</v>
      </c>
      <c r="F402" s="9">
        <v>0</v>
      </c>
      <c r="G402" t="str">
        <f>VLOOKUP(Table2[[#This Row],[PRODUCT ID]],Table1[],2,0)</f>
        <v>Product25</v>
      </c>
      <c r="H402" t="str">
        <f>VLOOKUP(Table2[[#This Row],[PRODUCT ID]],Table1[],3,0)</f>
        <v>Catagory04</v>
      </c>
      <c r="I402" t="str">
        <f>VLOOKUP(Table2[[#This Row],[PRODUCT ID]],Table1[],4,0)</f>
        <v>Kg</v>
      </c>
      <c r="J402">
        <f>VLOOKUP(Table2[[#This Row],[PRODUCT ID]],Table1[],5,0)</f>
        <v>7</v>
      </c>
      <c r="K402">
        <f>VLOOKUP(Table2[[#This Row],[PRODUCT ID]],Table1[],6,0)</f>
        <v>8.33</v>
      </c>
      <c r="L402">
        <f>Table2[[#This Row],[BUYING PRIZE]]*Table2[[#This Row],[QUANTITY]]</f>
        <v>49</v>
      </c>
      <c r="M402">
        <f>Table2[[#This Row],[SELLING PRICE]]*Table2[[#This Row],[QUANTITY]]*(1-Table2[[#This Row],[DISCOUNT %]])</f>
        <v>58.31</v>
      </c>
      <c r="N402">
        <f>DAY(Table2[[#This Row],[Column1]])</f>
        <v>13</v>
      </c>
      <c r="O402" t="str">
        <f>TEXT(Table2[[#This Row],[Column1]],"mmm")</f>
        <v>Jul</v>
      </c>
      <c r="P402">
        <f>YEAR(Table2[[#This Row],[Column1]])</f>
        <v>2022</v>
      </c>
    </row>
    <row r="403" spans="1:16" ht="14.5">
      <c r="A403" s="6">
        <v>44756</v>
      </c>
      <c r="B403" s="7" t="s">
        <v>75</v>
      </c>
      <c r="C403" s="8">
        <v>9</v>
      </c>
      <c r="D403" s="8" t="s">
        <v>112</v>
      </c>
      <c r="E403" s="8" t="s">
        <v>110</v>
      </c>
      <c r="F403" s="9">
        <v>0</v>
      </c>
      <c r="G403" t="str">
        <f>VLOOKUP(Table2[[#This Row],[PRODUCT ID]],Table1[],2,0)</f>
        <v>Product33</v>
      </c>
      <c r="H403" t="str">
        <f>VLOOKUP(Table2[[#This Row],[PRODUCT ID]],Table1[],3,0)</f>
        <v>Catagory04</v>
      </c>
      <c r="I403" t="str">
        <f>VLOOKUP(Table2[[#This Row],[PRODUCT ID]],Table1[],4,0)</f>
        <v>Kg</v>
      </c>
      <c r="J403">
        <f>VLOOKUP(Table2[[#This Row],[PRODUCT ID]],Table1[],5,0)</f>
        <v>95</v>
      </c>
      <c r="K403">
        <f>VLOOKUP(Table2[[#This Row],[PRODUCT ID]],Table1[],6,0)</f>
        <v>119.7</v>
      </c>
      <c r="L403">
        <f>Table2[[#This Row],[BUYING PRIZE]]*Table2[[#This Row],[QUANTITY]]</f>
        <v>855</v>
      </c>
      <c r="M403">
        <f>Table2[[#This Row],[SELLING PRICE]]*Table2[[#This Row],[QUANTITY]]*(1-Table2[[#This Row],[DISCOUNT %]])</f>
        <v>1077.3</v>
      </c>
      <c r="N403">
        <f>DAY(Table2[[#This Row],[Column1]])</f>
        <v>14</v>
      </c>
      <c r="O403" t="str">
        <f>TEXT(Table2[[#This Row],[Column1]],"mmm")</f>
        <v>Jul</v>
      </c>
      <c r="P403">
        <f>YEAR(Table2[[#This Row],[Column1]])</f>
        <v>2022</v>
      </c>
    </row>
    <row r="404" spans="1:16" ht="14.5">
      <c r="A404" s="6">
        <v>44757</v>
      </c>
      <c r="B404" s="7" t="s">
        <v>14</v>
      </c>
      <c r="C404" s="8">
        <v>2</v>
      </c>
      <c r="D404" s="8" t="s">
        <v>110</v>
      </c>
      <c r="E404" s="8" t="s">
        <v>110</v>
      </c>
      <c r="F404" s="9">
        <v>0</v>
      </c>
      <c r="G404" t="str">
        <f>VLOOKUP(Table2[[#This Row],[PRODUCT ID]],Table1[],2,0)</f>
        <v>Product04</v>
      </c>
      <c r="H404" t="str">
        <f>VLOOKUP(Table2[[#This Row],[PRODUCT ID]],Table1[],3,0)</f>
        <v>Catagory01</v>
      </c>
      <c r="I404" t="str">
        <f>VLOOKUP(Table2[[#This Row],[PRODUCT ID]],Table1[],4,0)</f>
        <v>Kg</v>
      </c>
      <c r="J404">
        <f>VLOOKUP(Table2[[#This Row],[PRODUCT ID]],Table1[],5,0)</f>
        <v>44</v>
      </c>
      <c r="K404">
        <f>VLOOKUP(Table2[[#This Row],[PRODUCT ID]],Table1[],6,0)</f>
        <v>48.84</v>
      </c>
      <c r="L404">
        <f>Table2[[#This Row],[BUYING PRIZE]]*Table2[[#This Row],[QUANTITY]]</f>
        <v>88</v>
      </c>
      <c r="M404">
        <f>Table2[[#This Row],[SELLING PRICE]]*Table2[[#This Row],[QUANTITY]]*(1-Table2[[#This Row],[DISCOUNT %]])</f>
        <v>97.68</v>
      </c>
      <c r="N404">
        <f>DAY(Table2[[#This Row],[Column1]])</f>
        <v>15</v>
      </c>
      <c r="O404" t="str">
        <f>TEXT(Table2[[#This Row],[Column1]],"mmm")</f>
        <v>Jul</v>
      </c>
      <c r="P404">
        <f>YEAR(Table2[[#This Row],[Column1]])</f>
        <v>2022</v>
      </c>
    </row>
    <row r="405" spans="1:16" ht="14.5">
      <c r="A405" s="6">
        <v>44759</v>
      </c>
      <c r="B405" s="7" t="s">
        <v>91</v>
      </c>
      <c r="C405" s="8">
        <v>8</v>
      </c>
      <c r="D405" s="8" t="s">
        <v>110</v>
      </c>
      <c r="E405" s="8" t="s">
        <v>111</v>
      </c>
      <c r="F405" s="9">
        <v>0</v>
      </c>
      <c r="G405" t="str">
        <f>VLOOKUP(Table2[[#This Row],[PRODUCT ID]],Table1[],2,0)</f>
        <v>Product41</v>
      </c>
      <c r="H405" t="str">
        <f>VLOOKUP(Table2[[#This Row],[PRODUCT ID]],Table1[],3,0)</f>
        <v>Catagory04</v>
      </c>
      <c r="I405" t="str">
        <f>VLOOKUP(Table2[[#This Row],[PRODUCT ID]],Table1[],4,0)</f>
        <v>Kg</v>
      </c>
      <c r="J405">
        <f>VLOOKUP(Table2[[#This Row],[PRODUCT ID]],Table1[],5,0)</f>
        <v>138</v>
      </c>
      <c r="K405">
        <f>VLOOKUP(Table2[[#This Row],[PRODUCT ID]],Table1[],6,0)</f>
        <v>173.88</v>
      </c>
      <c r="L405">
        <f>Table2[[#This Row],[BUYING PRIZE]]*Table2[[#This Row],[QUANTITY]]</f>
        <v>1104</v>
      </c>
      <c r="M405">
        <f>Table2[[#This Row],[SELLING PRICE]]*Table2[[#This Row],[QUANTITY]]*(1-Table2[[#This Row],[DISCOUNT %]])</f>
        <v>1391.04</v>
      </c>
      <c r="N405">
        <f>DAY(Table2[[#This Row],[Column1]])</f>
        <v>17</v>
      </c>
      <c r="O405" t="str">
        <f>TEXT(Table2[[#This Row],[Column1]],"mmm")</f>
        <v>Jul</v>
      </c>
      <c r="P405">
        <f>YEAR(Table2[[#This Row],[Column1]])</f>
        <v>2022</v>
      </c>
    </row>
    <row r="406" spans="1:16" ht="14.5">
      <c r="A406" s="6">
        <v>44760</v>
      </c>
      <c r="B406" s="7" t="s">
        <v>26</v>
      </c>
      <c r="C406" s="8">
        <v>12</v>
      </c>
      <c r="D406" s="8" t="s">
        <v>112</v>
      </c>
      <c r="E406" s="8" t="s">
        <v>110</v>
      </c>
      <c r="F406" s="9">
        <v>0</v>
      </c>
      <c r="G406" t="str">
        <f>VLOOKUP(Table2[[#This Row],[PRODUCT ID]],Table1[],2,0)</f>
        <v>Product10</v>
      </c>
      <c r="H406" t="str">
        <f>VLOOKUP(Table2[[#This Row],[PRODUCT ID]],Table1[],3,0)</f>
        <v>Catagory02</v>
      </c>
      <c r="I406" t="str">
        <f>VLOOKUP(Table2[[#This Row],[PRODUCT ID]],Table1[],4,0)</f>
        <v>Kg</v>
      </c>
      <c r="J406">
        <f>VLOOKUP(Table2[[#This Row],[PRODUCT ID]],Table1[],5,0)</f>
        <v>148</v>
      </c>
      <c r="K406">
        <f>VLOOKUP(Table2[[#This Row],[PRODUCT ID]],Table1[],6,0)</f>
        <v>164.28</v>
      </c>
      <c r="L406">
        <f>Table2[[#This Row],[BUYING PRIZE]]*Table2[[#This Row],[QUANTITY]]</f>
        <v>1776</v>
      </c>
      <c r="M406">
        <f>Table2[[#This Row],[SELLING PRICE]]*Table2[[#This Row],[QUANTITY]]*(1-Table2[[#This Row],[DISCOUNT %]])</f>
        <v>1971.3600000000001</v>
      </c>
      <c r="N406">
        <f>DAY(Table2[[#This Row],[Column1]])</f>
        <v>18</v>
      </c>
      <c r="O406" t="str">
        <f>TEXT(Table2[[#This Row],[Column1]],"mmm")</f>
        <v>Jul</v>
      </c>
      <c r="P406">
        <f>YEAR(Table2[[#This Row],[Column1]])</f>
        <v>2022</v>
      </c>
    </row>
    <row r="407" spans="1:16" ht="14.5">
      <c r="A407" s="6">
        <v>44762</v>
      </c>
      <c r="B407" s="7" t="s">
        <v>93</v>
      </c>
      <c r="C407" s="8">
        <v>8</v>
      </c>
      <c r="D407" s="8" t="s">
        <v>109</v>
      </c>
      <c r="E407" s="8" t="s">
        <v>110</v>
      </c>
      <c r="F407" s="9">
        <v>0</v>
      </c>
      <c r="G407" t="str">
        <f>VLOOKUP(Table2[[#This Row],[PRODUCT ID]],Table1[],2,0)</f>
        <v>Product42</v>
      </c>
      <c r="H407" t="str">
        <f>VLOOKUP(Table2[[#This Row],[PRODUCT ID]],Table1[],3,0)</f>
        <v>Catagory04</v>
      </c>
      <c r="I407" t="str">
        <f>VLOOKUP(Table2[[#This Row],[PRODUCT ID]],Table1[],4,0)</f>
        <v>Kg</v>
      </c>
      <c r="J407">
        <f>VLOOKUP(Table2[[#This Row],[PRODUCT ID]],Table1[],5,0)</f>
        <v>120</v>
      </c>
      <c r="K407">
        <f>VLOOKUP(Table2[[#This Row],[PRODUCT ID]],Table1[],6,0)</f>
        <v>162</v>
      </c>
      <c r="L407">
        <f>Table2[[#This Row],[BUYING PRIZE]]*Table2[[#This Row],[QUANTITY]]</f>
        <v>960</v>
      </c>
      <c r="M407">
        <f>Table2[[#This Row],[SELLING PRICE]]*Table2[[#This Row],[QUANTITY]]*(1-Table2[[#This Row],[DISCOUNT %]])</f>
        <v>1296</v>
      </c>
      <c r="N407">
        <f>DAY(Table2[[#This Row],[Column1]])</f>
        <v>20</v>
      </c>
      <c r="O407" t="str">
        <f>TEXT(Table2[[#This Row],[Column1]],"mmm")</f>
        <v>Jul</v>
      </c>
      <c r="P407">
        <f>YEAR(Table2[[#This Row],[Column1]])</f>
        <v>2022</v>
      </c>
    </row>
    <row r="408" spans="1:16" ht="14.5">
      <c r="A408" s="6">
        <v>44764</v>
      </c>
      <c r="B408" s="7" t="s">
        <v>77</v>
      </c>
      <c r="C408" s="8">
        <v>6</v>
      </c>
      <c r="D408" s="8" t="s">
        <v>112</v>
      </c>
      <c r="E408" s="8" t="s">
        <v>111</v>
      </c>
      <c r="F408" s="9">
        <v>0</v>
      </c>
      <c r="G408" t="str">
        <f>VLOOKUP(Table2[[#This Row],[PRODUCT ID]],Table1[],2,0)</f>
        <v>Product34</v>
      </c>
      <c r="H408" t="str">
        <f>VLOOKUP(Table2[[#This Row],[PRODUCT ID]],Table1[],3,0)</f>
        <v>Catagory04</v>
      </c>
      <c r="I408" t="str">
        <f>VLOOKUP(Table2[[#This Row],[PRODUCT ID]],Table1[],4,0)</f>
        <v>Kg</v>
      </c>
      <c r="J408">
        <f>VLOOKUP(Table2[[#This Row],[PRODUCT ID]],Table1[],5,0)</f>
        <v>55</v>
      </c>
      <c r="K408">
        <f>VLOOKUP(Table2[[#This Row],[PRODUCT ID]],Table1[],6,0)</f>
        <v>58.3</v>
      </c>
      <c r="L408">
        <f>Table2[[#This Row],[BUYING PRIZE]]*Table2[[#This Row],[QUANTITY]]</f>
        <v>330</v>
      </c>
      <c r="M408">
        <f>Table2[[#This Row],[SELLING PRICE]]*Table2[[#This Row],[QUANTITY]]*(1-Table2[[#This Row],[DISCOUNT %]])</f>
        <v>349.79999999999995</v>
      </c>
      <c r="N408">
        <f>DAY(Table2[[#This Row],[Column1]])</f>
        <v>22</v>
      </c>
      <c r="O408" t="str">
        <f>TEXT(Table2[[#This Row],[Column1]],"mmm")</f>
        <v>Jul</v>
      </c>
      <c r="P408">
        <f>YEAR(Table2[[#This Row],[Column1]])</f>
        <v>2022</v>
      </c>
    </row>
    <row r="409" spans="1:16" ht="14.5">
      <c r="A409" s="6">
        <v>44765</v>
      </c>
      <c r="B409" s="7" t="s">
        <v>43</v>
      </c>
      <c r="C409" s="8">
        <v>2</v>
      </c>
      <c r="D409" s="8" t="s">
        <v>110</v>
      </c>
      <c r="E409" s="8" t="s">
        <v>110</v>
      </c>
      <c r="F409" s="9">
        <v>0</v>
      </c>
      <c r="G409" t="str">
        <f>VLOOKUP(Table2[[#This Row],[PRODUCT ID]],Table1[],2,0)</f>
        <v>Product18</v>
      </c>
      <c r="H409" t="str">
        <f>VLOOKUP(Table2[[#This Row],[PRODUCT ID]],Table1[],3,0)</f>
        <v>Catagory02</v>
      </c>
      <c r="I409" t="str">
        <f>VLOOKUP(Table2[[#This Row],[PRODUCT ID]],Table1[],4,0)</f>
        <v>Kg</v>
      </c>
      <c r="J409">
        <f>VLOOKUP(Table2[[#This Row],[PRODUCT ID]],Table1[],5,0)</f>
        <v>37</v>
      </c>
      <c r="K409">
        <f>VLOOKUP(Table2[[#This Row],[PRODUCT ID]],Table1[],6,0)</f>
        <v>49.21</v>
      </c>
      <c r="L409">
        <f>Table2[[#This Row],[BUYING PRIZE]]*Table2[[#This Row],[QUANTITY]]</f>
        <v>74</v>
      </c>
      <c r="M409">
        <f>Table2[[#This Row],[SELLING PRICE]]*Table2[[#This Row],[QUANTITY]]*(1-Table2[[#This Row],[DISCOUNT %]])</f>
        <v>98.42</v>
      </c>
      <c r="N409">
        <f>DAY(Table2[[#This Row],[Column1]])</f>
        <v>23</v>
      </c>
      <c r="O409" t="str">
        <f>TEXT(Table2[[#This Row],[Column1]],"mmm")</f>
        <v>Jul</v>
      </c>
      <c r="P409">
        <f>YEAR(Table2[[#This Row],[Column1]])</f>
        <v>2022</v>
      </c>
    </row>
    <row r="410" spans="1:16" ht="14.5">
      <c r="A410" s="6">
        <v>44766</v>
      </c>
      <c r="B410" s="7" t="s">
        <v>18</v>
      </c>
      <c r="C410" s="8">
        <v>14</v>
      </c>
      <c r="D410" s="8" t="s">
        <v>112</v>
      </c>
      <c r="E410" s="8" t="s">
        <v>111</v>
      </c>
      <c r="F410" s="9">
        <v>0</v>
      </c>
      <c r="G410" t="str">
        <f>VLOOKUP(Table2[[#This Row],[PRODUCT ID]],Table1[],2,0)</f>
        <v>Product06</v>
      </c>
      <c r="H410" t="str">
        <f>VLOOKUP(Table2[[#This Row],[PRODUCT ID]],Table1[],3,0)</f>
        <v>Catagory01</v>
      </c>
      <c r="I410" t="str">
        <f>VLOOKUP(Table2[[#This Row],[PRODUCT ID]],Table1[],4,0)</f>
        <v>Kg</v>
      </c>
      <c r="J410">
        <f>VLOOKUP(Table2[[#This Row],[PRODUCT ID]],Table1[],5,0)</f>
        <v>75</v>
      </c>
      <c r="K410">
        <f>VLOOKUP(Table2[[#This Row],[PRODUCT ID]],Table1[],6,0)</f>
        <v>85.5</v>
      </c>
      <c r="L410">
        <f>Table2[[#This Row],[BUYING PRIZE]]*Table2[[#This Row],[QUANTITY]]</f>
        <v>1050</v>
      </c>
      <c r="M410">
        <f>Table2[[#This Row],[SELLING PRICE]]*Table2[[#This Row],[QUANTITY]]*(1-Table2[[#This Row],[DISCOUNT %]])</f>
        <v>1197</v>
      </c>
      <c r="N410">
        <f>DAY(Table2[[#This Row],[Column1]])</f>
        <v>24</v>
      </c>
      <c r="O410" t="str">
        <f>TEXT(Table2[[#This Row],[Column1]],"mmm")</f>
        <v>Jul</v>
      </c>
      <c r="P410">
        <f>YEAR(Table2[[#This Row],[Column1]])</f>
        <v>2022</v>
      </c>
    </row>
    <row r="411" spans="1:16" ht="14.5">
      <c r="A411" s="6">
        <v>44766</v>
      </c>
      <c r="B411" s="7" t="s">
        <v>63</v>
      </c>
      <c r="C411" s="8">
        <v>1</v>
      </c>
      <c r="D411" s="8" t="s">
        <v>110</v>
      </c>
      <c r="E411" s="8" t="s">
        <v>110</v>
      </c>
      <c r="F411" s="9">
        <v>0</v>
      </c>
      <c r="G411" t="str">
        <f>VLOOKUP(Table2[[#This Row],[PRODUCT ID]],Table1[],2,0)</f>
        <v>Product27</v>
      </c>
      <c r="H411" t="str">
        <f>VLOOKUP(Table2[[#This Row],[PRODUCT ID]],Table1[],3,0)</f>
        <v>Catagory04</v>
      </c>
      <c r="I411" t="str">
        <f>VLOOKUP(Table2[[#This Row],[PRODUCT ID]],Table1[],4,0)</f>
        <v>Kg</v>
      </c>
      <c r="J411">
        <f>VLOOKUP(Table2[[#This Row],[PRODUCT ID]],Table1[],5,0)</f>
        <v>48</v>
      </c>
      <c r="K411">
        <f>VLOOKUP(Table2[[#This Row],[PRODUCT ID]],Table1[],6,0)</f>
        <v>57.12</v>
      </c>
      <c r="L411">
        <f>Table2[[#This Row],[BUYING PRIZE]]*Table2[[#This Row],[QUANTITY]]</f>
        <v>48</v>
      </c>
      <c r="M411">
        <f>Table2[[#This Row],[SELLING PRICE]]*Table2[[#This Row],[QUANTITY]]*(1-Table2[[#This Row],[DISCOUNT %]])</f>
        <v>57.12</v>
      </c>
      <c r="N411">
        <f>DAY(Table2[[#This Row],[Column1]])</f>
        <v>24</v>
      </c>
      <c r="O411" t="str">
        <f>TEXT(Table2[[#This Row],[Column1]],"mmm")</f>
        <v>Jul</v>
      </c>
      <c r="P411">
        <f>YEAR(Table2[[#This Row],[Column1]])</f>
        <v>2022</v>
      </c>
    </row>
    <row r="412" spans="1:16" ht="14.5">
      <c r="A412" s="6">
        <v>44767</v>
      </c>
      <c r="B412" s="7" t="s">
        <v>97</v>
      </c>
      <c r="C412" s="8">
        <v>2</v>
      </c>
      <c r="D412" s="8" t="s">
        <v>112</v>
      </c>
      <c r="E412" s="8" t="s">
        <v>111</v>
      </c>
      <c r="F412" s="9">
        <v>0</v>
      </c>
      <c r="G412" t="str">
        <f>VLOOKUP(Table2[[#This Row],[PRODUCT ID]],Table1[],2,0)</f>
        <v>Product44</v>
      </c>
      <c r="H412" t="str">
        <f>VLOOKUP(Table2[[#This Row],[PRODUCT ID]],Table1[],3,0)</f>
        <v>Catagory04</v>
      </c>
      <c r="I412" t="str">
        <f>VLOOKUP(Table2[[#This Row],[PRODUCT ID]],Table1[],4,0)</f>
        <v>Kg</v>
      </c>
      <c r="J412">
        <f>VLOOKUP(Table2[[#This Row],[PRODUCT ID]],Table1[],5,0)</f>
        <v>76</v>
      </c>
      <c r="K412">
        <f>VLOOKUP(Table2[[#This Row],[PRODUCT ID]],Table1[],6,0)</f>
        <v>82.08</v>
      </c>
      <c r="L412">
        <f>Table2[[#This Row],[BUYING PRIZE]]*Table2[[#This Row],[QUANTITY]]</f>
        <v>152</v>
      </c>
      <c r="M412">
        <f>Table2[[#This Row],[SELLING PRICE]]*Table2[[#This Row],[QUANTITY]]*(1-Table2[[#This Row],[DISCOUNT %]])</f>
        <v>164.16</v>
      </c>
      <c r="N412">
        <f>DAY(Table2[[#This Row],[Column1]])</f>
        <v>25</v>
      </c>
      <c r="O412" t="str">
        <f>TEXT(Table2[[#This Row],[Column1]],"mmm")</f>
        <v>Jul</v>
      </c>
      <c r="P412">
        <f>YEAR(Table2[[#This Row],[Column1]])</f>
        <v>2022</v>
      </c>
    </row>
    <row r="413" spans="1:16" ht="14.5">
      <c r="A413" s="6">
        <v>44767</v>
      </c>
      <c r="B413" s="7" t="s">
        <v>41</v>
      </c>
      <c r="C413" s="8">
        <v>12</v>
      </c>
      <c r="D413" s="8" t="s">
        <v>112</v>
      </c>
      <c r="E413" s="8" t="s">
        <v>111</v>
      </c>
      <c r="F413" s="9">
        <v>0</v>
      </c>
      <c r="G413" t="str">
        <f>VLOOKUP(Table2[[#This Row],[PRODUCT ID]],Table1[],2,0)</f>
        <v>Product17</v>
      </c>
      <c r="H413" t="str">
        <f>VLOOKUP(Table2[[#This Row],[PRODUCT ID]],Table1[],3,0)</f>
        <v>Catagory02</v>
      </c>
      <c r="I413" t="str">
        <f>VLOOKUP(Table2[[#This Row],[PRODUCT ID]],Table1[],4,0)</f>
        <v>Kg</v>
      </c>
      <c r="J413">
        <f>VLOOKUP(Table2[[#This Row],[PRODUCT ID]],Table1[],5,0)</f>
        <v>134</v>
      </c>
      <c r="K413">
        <f>VLOOKUP(Table2[[#This Row],[PRODUCT ID]],Table1[],6,0)</f>
        <v>156.78</v>
      </c>
      <c r="L413">
        <f>Table2[[#This Row],[BUYING PRIZE]]*Table2[[#This Row],[QUANTITY]]</f>
        <v>1608</v>
      </c>
      <c r="M413">
        <f>Table2[[#This Row],[SELLING PRICE]]*Table2[[#This Row],[QUANTITY]]*(1-Table2[[#This Row],[DISCOUNT %]])</f>
        <v>1881.3600000000001</v>
      </c>
      <c r="N413">
        <f>DAY(Table2[[#This Row],[Column1]])</f>
        <v>25</v>
      </c>
      <c r="O413" t="str">
        <f>TEXT(Table2[[#This Row],[Column1]],"mmm")</f>
        <v>Jul</v>
      </c>
      <c r="P413">
        <f>YEAR(Table2[[#This Row],[Column1]])</f>
        <v>2022</v>
      </c>
    </row>
    <row r="414" spans="1:16" ht="14.5">
      <c r="A414" s="6">
        <v>44767</v>
      </c>
      <c r="B414" s="7" t="s">
        <v>12</v>
      </c>
      <c r="C414" s="8">
        <v>13</v>
      </c>
      <c r="D414" s="8" t="s">
        <v>110</v>
      </c>
      <c r="E414" s="8" t="s">
        <v>111</v>
      </c>
      <c r="F414" s="9">
        <v>0</v>
      </c>
      <c r="G414" t="str">
        <f>VLOOKUP(Table2[[#This Row],[PRODUCT ID]],Table1[],2,0)</f>
        <v>Product03</v>
      </c>
      <c r="H414" t="str">
        <f>VLOOKUP(Table2[[#This Row],[PRODUCT ID]],Table1[],3,0)</f>
        <v>Catagory01</v>
      </c>
      <c r="I414" t="str">
        <f>VLOOKUP(Table2[[#This Row],[PRODUCT ID]],Table1[],4,0)</f>
        <v>Kg</v>
      </c>
      <c r="J414">
        <f>VLOOKUP(Table2[[#This Row],[PRODUCT ID]],Table1[],5,0)</f>
        <v>71</v>
      </c>
      <c r="K414">
        <f>VLOOKUP(Table2[[#This Row],[PRODUCT ID]],Table1[],6,0)</f>
        <v>80.94</v>
      </c>
      <c r="L414">
        <f>Table2[[#This Row],[BUYING PRIZE]]*Table2[[#This Row],[QUANTITY]]</f>
        <v>923</v>
      </c>
      <c r="M414">
        <f>Table2[[#This Row],[SELLING PRICE]]*Table2[[#This Row],[QUANTITY]]*(1-Table2[[#This Row],[DISCOUNT %]])</f>
        <v>1052.22</v>
      </c>
      <c r="N414">
        <f>DAY(Table2[[#This Row],[Column1]])</f>
        <v>25</v>
      </c>
      <c r="O414" t="str">
        <f>TEXT(Table2[[#This Row],[Column1]],"mmm")</f>
        <v>Jul</v>
      </c>
      <c r="P414">
        <f>YEAR(Table2[[#This Row],[Column1]])</f>
        <v>2022</v>
      </c>
    </row>
    <row r="415" spans="1:16" ht="14.5">
      <c r="A415" s="6">
        <v>44768</v>
      </c>
      <c r="B415" s="7" t="s">
        <v>12</v>
      </c>
      <c r="C415" s="8">
        <v>10</v>
      </c>
      <c r="D415" s="8" t="s">
        <v>110</v>
      </c>
      <c r="E415" s="8" t="s">
        <v>110</v>
      </c>
      <c r="F415" s="9">
        <v>0</v>
      </c>
      <c r="G415" t="str">
        <f>VLOOKUP(Table2[[#This Row],[PRODUCT ID]],Table1[],2,0)</f>
        <v>Product03</v>
      </c>
      <c r="H415" t="str">
        <f>VLOOKUP(Table2[[#This Row],[PRODUCT ID]],Table1[],3,0)</f>
        <v>Catagory01</v>
      </c>
      <c r="I415" t="str">
        <f>VLOOKUP(Table2[[#This Row],[PRODUCT ID]],Table1[],4,0)</f>
        <v>Kg</v>
      </c>
      <c r="J415">
        <f>VLOOKUP(Table2[[#This Row],[PRODUCT ID]],Table1[],5,0)</f>
        <v>71</v>
      </c>
      <c r="K415">
        <f>VLOOKUP(Table2[[#This Row],[PRODUCT ID]],Table1[],6,0)</f>
        <v>80.94</v>
      </c>
      <c r="L415">
        <f>Table2[[#This Row],[BUYING PRIZE]]*Table2[[#This Row],[QUANTITY]]</f>
        <v>710</v>
      </c>
      <c r="M415">
        <f>Table2[[#This Row],[SELLING PRICE]]*Table2[[#This Row],[QUANTITY]]*(1-Table2[[#This Row],[DISCOUNT %]])</f>
        <v>809.4</v>
      </c>
      <c r="N415">
        <f>DAY(Table2[[#This Row],[Column1]])</f>
        <v>26</v>
      </c>
      <c r="O415" t="str">
        <f>TEXT(Table2[[#This Row],[Column1]],"mmm")</f>
        <v>Jul</v>
      </c>
      <c r="P415">
        <f>YEAR(Table2[[#This Row],[Column1]])</f>
        <v>2022</v>
      </c>
    </row>
    <row r="416" spans="1:16" ht="14.5">
      <c r="A416" s="6">
        <v>44768</v>
      </c>
      <c r="B416" s="7" t="s">
        <v>61</v>
      </c>
      <c r="C416" s="8">
        <v>1</v>
      </c>
      <c r="D416" s="8" t="s">
        <v>110</v>
      </c>
      <c r="E416" s="8" t="s">
        <v>111</v>
      </c>
      <c r="F416" s="9">
        <v>0</v>
      </c>
      <c r="G416" t="str">
        <f>VLOOKUP(Table2[[#This Row],[PRODUCT ID]],Table1[],2,0)</f>
        <v>Product26</v>
      </c>
      <c r="H416" t="str">
        <f>VLOOKUP(Table2[[#This Row],[PRODUCT ID]],Table1[],3,0)</f>
        <v>Catagory04</v>
      </c>
      <c r="I416" t="str">
        <f>VLOOKUP(Table2[[#This Row],[PRODUCT ID]],Table1[],4,0)</f>
        <v>Kg</v>
      </c>
      <c r="J416">
        <f>VLOOKUP(Table2[[#This Row],[PRODUCT ID]],Table1[],5,0)</f>
        <v>18</v>
      </c>
      <c r="K416">
        <f>VLOOKUP(Table2[[#This Row],[PRODUCT ID]],Table1[],6,0)</f>
        <v>24.66</v>
      </c>
      <c r="L416">
        <f>Table2[[#This Row],[BUYING PRIZE]]*Table2[[#This Row],[QUANTITY]]</f>
        <v>18</v>
      </c>
      <c r="M416">
        <f>Table2[[#This Row],[SELLING PRICE]]*Table2[[#This Row],[QUANTITY]]*(1-Table2[[#This Row],[DISCOUNT %]])</f>
        <v>24.66</v>
      </c>
      <c r="N416">
        <f>DAY(Table2[[#This Row],[Column1]])</f>
        <v>26</v>
      </c>
      <c r="O416" t="str">
        <f>TEXT(Table2[[#This Row],[Column1]],"mmm")</f>
        <v>Jul</v>
      </c>
      <c r="P416">
        <f>YEAR(Table2[[#This Row],[Column1]])</f>
        <v>2022</v>
      </c>
    </row>
    <row r="417" spans="1:16" ht="14.5">
      <c r="A417" s="6">
        <v>44776</v>
      </c>
      <c r="B417" s="7" t="s">
        <v>31</v>
      </c>
      <c r="C417" s="8">
        <v>5</v>
      </c>
      <c r="D417" s="8" t="s">
        <v>112</v>
      </c>
      <c r="E417" s="8" t="s">
        <v>111</v>
      </c>
      <c r="F417" s="9">
        <v>0</v>
      </c>
      <c r="G417" t="str">
        <f>VLOOKUP(Table2[[#This Row],[PRODUCT ID]],Table1[],2,0)</f>
        <v>Product12</v>
      </c>
      <c r="H417" t="str">
        <f>VLOOKUP(Table2[[#This Row],[PRODUCT ID]],Table1[],3,0)</f>
        <v>Catagory02</v>
      </c>
      <c r="I417" t="str">
        <f>VLOOKUP(Table2[[#This Row],[PRODUCT ID]],Table1[],4,0)</f>
        <v>Kg</v>
      </c>
      <c r="J417">
        <f>VLOOKUP(Table2[[#This Row],[PRODUCT ID]],Table1[],5,0)</f>
        <v>73</v>
      </c>
      <c r="K417">
        <f>VLOOKUP(Table2[[#This Row],[PRODUCT ID]],Table1[],6,0)</f>
        <v>94.17</v>
      </c>
      <c r="L417">
        <f>Table2[[#This Row],[BUYING PRIZE]]*Table2[[#This Row],[QUANTITY]]</f>
        <v>365</v>
      </c>
      <c r="M417">
        <f>Table2[[#This Row],[SELLING PRICE]]*Table2[[#This Row],[QUANTITY]]*(1-Table2[[#This Row],[DISCOUNT %]])</f>
        <v>470.85</v>
      </c>
      <c r="N417">
        <f>DAY(Table2[[#This Row],[Column1]])</f>
        <v>3</v>
      </c>
      <c r="O417" t="str">
        <f>TEXT(Table2[[#This Row],[Column1]],"mmm")</f>
        <v>Aug</v>
      </c>
      <c r="P417">
        <f>YEAR(Table2[[#This Row],[Column1]])</f>
        <v>2022</v>
      </c>
    </row>
    <row r="418" spans="1:16" ht="14.5">
      <c r="A418" s="6">
        <v>44779</v>
      </c>
      <c r="B418" s="7" t="s">
        <v>39</v>
      </c>
      <c r="C418" s="8">
        <v>9</v>
      </c>
      <c r="D418" s="8" t="s">
        <v>110</v>
      </c>
      <c r="E418" s="8" t="s">
        <v>110</v>
      </c>
      <c r="F418" s="9">
        <v>0</v>
      </c>
      <c r="G418" t="str">
        <f>VLOOKUP(Table2[[#This Row],[PRODUCT ID]],Table1[],2,0)</f>
        <v>Product16</v>
      </c>
      <c r="H418" t="str">
        <f>VLOOKUP(Table2[[#This Row],[PRODUCT ID]],Table1[],3,0)</f>
        <v>Catagory02</v>
      </c>
      <c r="I418" t="str">
        <f>VLOOKUP(Table2[[#This Row],[PRODUCT ID]],Table1[],4,0)</f>
        <v>Kg</v>
      </c>
      <c r="J418">
        <f>VLOOKUP(Table2[[#This Row],[PRODUCT ID]],Table1[],5,0)</f>
        <v>13</v>
      </c>
      <c r="K418">
        <f>VLOOKUP(Table2[[#This Row],[PRODUCT ID]],Table1[],6,0)</f>
        <v>16.64</v>
      </c>
      <c r="L418">
        <f>Table2[[#This Row],[BUYING PRIZE]]*Table2[[#This Row],[QUANTITY]]</f>
        <v>117</v>
      </c>
      <c r="M418">
        <f>Table2[[#This Row],[SELLING PRICE]]*Table2[[#This Row],[QUANTITY]]*(1-Table2[[#This Row],[DISCOUNT %]])</f>
        <v>149.76</v>
      </c>
      <c r="N418">
        <f>DAY(Table2[[#This Row],[Column1]])</f>
        <v>6</v>
      </c>
      <c r="O418" t="str">
        <f>TEXT(Table2[[#This Row],[Column1]],"mmm")</f>
        <v>Aug</v>
      </c>
      <c r="P418">
        <f>YEAR(Table2[[#This Row],[Column1]])</f>
        <v>2022</v>
      </c>
    </row>
    <row r="419" spans="1:16" ht="14.5">
      <c r="A419" s="6">
        <v>44781</v>
      </c>
      <c r="B419" s="7" t="s">
        <v>39</v>
      </c>
      <c r="C419" s="8">
        <v>2</v>
      </c>
      <c r="D419" s="8" t="s">
        <v>112</v>
      </c>
      <c r="E419" s="8" t="s">
        <v>110</v>
      </c>
      <c r="F419" s="9">
        <v>0</v>
      </c>
      <c r="G419" t="str">
        <f>VLOOKUP(Table2[[#This Row],[PRODUCT ID]],Table1[],2,0)</f>
        <v>Product16</v>
      </c>
      <c r="H419" t="str">
        <f>VLOOKUP(Table2[[#This Row],[PRODUCT ID]],Table1[],3,0)</f>
        <v>Catagory02</v>
      </c>
      <c r="I419" t="str">
        <f>VLOOKUP(Table2[[#This Row],[PRODUCT ID]],Table1[],4,0)</f>
        <v>Kg</v>
      </c>
      <c r="J419">
        <f>VLOOKUP(Table2[[#This Row],[PRODUCT ID]],Table1[],5,0)</f>
        <v>13</v>
      </c>
      <c r="K419">
        <f>VLOOKUP(Table2[[#This Row],[PRODUCT ID]],Table1[],6,0)</f>
        <v>16.64</v>
      </c>
      <c r="L419">
        <f>Table2[[#This Row],[BUYING PRIZE]]*Table2[[#This Row],[QUANTITY]]</f>
        <v>26</v>
      </c>
      <c r="M419">
        <f>Table2[[#This Row],[SELLING PRICE]]*Table2[[#This Row],[QUANTITY]]*(1-Table2[[#This Row],[DISCOUNT %]])</f>
        <v>33.28</v>
      </c>
      <c r="N419">
        <f>DAY(Table2[[#This Row],[Column1]])</f>
        <v>8</v>
      </c>
      <c r="O419" t="str">
        <f>TEXT(Table2[[#This Row],[Column1]],"mmm")</f>
        <v>Aug</v>
      </c>
      <c r="P419">
        <f>YEAR(Table2[[#This Row],[Column1]])</f>
        <v>2022</v>
      </c>
    </row>
    <row r="420" spans="1:16" ht="14.5">
      <c r="A420" s="6">
        <v>44781</v>
      </c>
      <c r="B420" s="7" t="s">
        <v>73</v>
      </c>
      <c r="C420" s="8">
        <v>12</v>
      </c>
      <c r="D420" s="8" t="s">
        <v>112</v>
      </c>
      <c r="E420" s="8" t="s">
        <v>111</v>
      </c>
      <c r="F420" s="9">
        <v>0</v>
      </c>
      <c r="G420" t="str">
        <f>VLOOKUP(Table2[[#This Row],[PRODUCT ID]],Table1[],2,0)</f>
        <v>Product32</v>
      </c>
      <c r="H420" t="str">
        <f>VLOOKUP(Table2[[#This Row],[PRODUCT ID]],Table1[],3,0)</f>
        <v>Catagory04</v>
      </c>
      <c r="I420" t="str">
        <f>VLOOKUP(Table2[[#This Row],[PRODUCT ID]],Table1[],4,0)</f>
        <v>Kg</v>
      </c>
      <c r="J420">
        <f>VLOOKUP(Table2[[#This Row],[PRODUCT ID]],Table1[],5,0)</f>
        <v>89</v>
      </c>
      <c r="K420">
        <f>VLOOKUP(Table2[[#This Row],[PRODUCT ID]],Table1[],6,0)</f>
        <v>117.48</v>
      </c>
      <c r="L420">
        <f>Table2[[#This Row],[BUYING PRIZE]]*Table2[[#This Row],[QUANTITY]]</f>
        <v>1068</v>
      </c>
      <c r="M420">
        <f>Table2[[#This Row],[SELLING PRICE]]*Table2[[#This Row],[QUANTITY]]*(1-Table2[[#This Row],[DISCOUNT %]])</f>
        <v>1409.76</v>
      </c>
      <c r="N420">
        <f>DAY(Table2[[#This Row],[Column1]])</f>
        <v>8</v>
      </c>
      <c r="O420" t="str">
        <f>TEXT(Table2[[#This Row],[Column1]],"mmm")</f>
        <v>Aug</v>
      </c>
      <c r="P420">
        <f>YEAR(Table2[[#This Row],[Column1]])</f>
        <v>2022</v>
      </c>
    </row>
    <row r="421" spans="1:16" ht="14.5">
      <c r="A421" s="6">
        <v>44781</v>
      </c>
      <c r="B421" s="7" t="s">
        <v>50</v>
      </c>
      <c r="C421" s="8">
        <v>11</v>
      </c>
      <c r="D421" s="8" t="s">
        <v>112</v>
      </c>
      <c r="E421" s="8" t="s">
        <v>111</v>
      </c>
      <c r="F421" s="9">
        <v>0</v>
      </c>
      <c r="G421" t="str">
        <f>VLOOKUP(Table2[[#This Row],[PRODUCT ID]],Table1[],2,0)</f>
        <v>Product21</v>
      </c>
      <c r="H421" t="str">
        <f>VLOOKUP(Table2[[#This Row],[PRODUCT ID]],Table1[],3,0)</f>
        <v>Catagory03</v>
      </c>
      <c r="I421" t="str">
        <f>VLOOKUP(Table2[[#This Row],[PRODUCT ID]],Table1[],4,0)</f>
        <v>Kg</v>
      </c>
      <c r="J421">
        <f>VLOOKUP(Table2[[#This Row],[PRODUCT ID]],Table1[],5,0)</f>
        <v>126</v>
      </c>
      <c r="K421">
        <f>VLOOKUP(Table2[[#This Row],[PRODUCT ID]],Table1[],6,0)</f>
        <v>162.54</v>
      </c>
      <c r="L421">
        <f>Table2[[#This Row],[BUYING PRIZE]]*Table2[[#This Row],[QUANTITY]]</f>
        <v>1386</v>
      </c>
      <c r="M421">
        <f>Table2[[#This Row],[SELLING PRICE]]*Table2[[#This Row],[QUANTITY]]*(1-Table2[[#This Row],[DISCOUNT %]])</f>
        <v>1787.9399999999998</v>
      </c>
      <c r="N421">
        <f>DAY(Table2[[#This Row],[Column1]])</f>
        <v>8</v>
      </c>
      <c r="O421" t="str">
        <f>TEXT(Table2[[#This Row],[Column1]],"mmm")</f>
        <v>Aug</v>
      </c>
      <c r="P421">
        <f>YEAR(Table2[[#This Row],[Column1]])</f>
        <v>2022</v>
      </c>
    </row>
    <row r="422" spans="1:16" ht="14.5">
      <c r="A422" s="6">
        <v>44787</v>
      </c>
      <c r="B422" s="7" t="s">
        <v>69</v>
      </c>
      <c r="C422" s="8">
        <v>14</v>
      </c>
      <c r="D422" s="8" t="s">
        <v>112</v>
      </c>
      <c r="E422" s="8" t="s">
        <v>111</v>
      </c>
      <c r="F422" s="9">
        <v>0</v>
      </c>
      <c r="G422" t="str">
        <f>VLOOKUP(Table2[[#This Row],[PRODUCT ID]],Table1[],2,0)</f>
        <v>Product30</v>
      </c>
      <c r="H422" t="str">
        <f>VLOOKUP(Table2[[#This Row],[PRODUCT ID]],Table1[],3,0)</f>
        <v>Catagory04</v>
      </c>
      <c r="I422" t="str">
        <f>VLOOKUP(Table2[[#This Row],[PRODUCT ID]],Table1[],4,0)</f>
        <v>Kg</v>
      </c>
      <c r="J422">
        <f>VLOOKUP(Table2[[#This Row],[PRODUCT ID]],Table1[],5,0)</f>
        <v>148</v>
      </c>
      <c r="K422">
        <f>VLOOKUP(Table2[[#This Row],[PRODUCT ID]],Table1[],6,0)</f>
        <v>201.28</v>
      </c>
      <c r="L422">
        <f>Table2[[#This Row],[BUYING PRIZE]]*Table2[[#This Row],[QUANTITY]]</f>
        <v>2072</v>
      </c>
      <c r="M422">
        <f>Table2[[#This Row],[SELLING PRICE]]*Table2[[#This Row],[QUANTITY]]*(1-Table2[[#This Row],[DISCOUNT %]])</f>
        <v>2817.92</v>
      </c>
      <c r="N422">
        <f>DAY(Table2[[#This Row],[Column1]])</f>
        <v>14</v>
      </c>
      <c r="O422" t="str">
        <f>TEXT(Table2[[#This Row],[Column1]],"mmm")</f>
        <v>Aug</v>
      </c>
      <c r="P422">
        <f>YEAR(Table2[[#This Row],[Column1]])</f>
        <v>2022</v>
      </c>
    </row>
    <row r="423" spans="1:16" ht="14.5">
      <c r="A423" s="6">
        <v>44788</v>
      </c>
      <c r="B423" s="7" t="s">
        <v>29</v>
      </c>
      <c r="C423" s="8">
        <v>10</v>
      </c>
      <c r="D423" s="8" t="s">
        <v>109</v>
      </c>
      <c r="E423" s="8" t="s">
        <v>111</v>
      </c>
      <c r="F423" s="9">
        <v>0</v>
      </c>
      <c r="G423" t="str">
        <f>VLOOKUP(Table2[[#This Row],[PRODUCT ID]],Table1[],2,0)</f>
        <v>Product11</v>
      </c>
      <c r="H423" t="str">
        <f>VLOOKUP(Table2[[#This Row],[PRODUCT ID]],Table1[],3,0)</f>
        <v>Catagory02</v>
      </c>
      <c r="I423" t="str">
        <f>VLOOKUP(Table2[[#This Row],[PRODUCT ID]],Table1[],4,0)</f>
        <v>Kg</v>
      </c>
      <c r="J423">
        <f>VLOOKUP(Table2[[#This Row],[PRODUCT ID]],Table1[],5,0)</f>
        <v>44</v>
      </c>
      <c r="K423">
        <f>VLOOKUP(Table2[[#This Row],[PRODUCT ID]],Table1[],6,0)</f>
        <v>48.4</v>
      </c>
      <c r="L423">
        <f>Table2[[#This Row],[BUYING PRIZE]]*Table2[[#This Row],[QUANTITY]]</f>
        <v>440</v>
      </c>
      <c r="M423">
        <f>Table2[[#This Row],[SELLING PRICE]]*Table2[[#This Row],[QUANTITY]]*(1-Table2[[#This Row],[DISCOUNT %]])</f>
        <v>484</v>
      </c>
      <c r="N423">
        <f>DAY(Table2[[#This Row],[Column1]])</f>
        <v>15</v>
      </c>
      <c r="O423" t="str">
        <f>TEXT(Table2[[#This Row],[Column1]],"mmm")</f>
        <v>Aug</v>
      </c>
      <c r="P423">
        <f>YEAR(Table2[[#This Row],[Column1]])</f>
        <v>2022</v>
      </c>
    </row>
    <row r="424" spans="1:16" ht="14.5">
      <c r="A424" s="6">
        <v>44788</v>
      </c>
      <c r="B424" s="7" t="s">
        <v>37</v>
      </c>
      <c r="C424" s="8">
        <v>7</v>
      </c>
      <c r="D424" s="8" t="s">
        <v>112</v>
      </c>
      <c r="E424" s="8" t="s">
        <v>110</v>
      </c>
      <c r="F424" s="9">
        <v>0</v>
      </c>
      <c r="G424" t="str">
        <f>VLOOKUP(Table2[[#This Row],[PRODUCT ID]],Table1[],2,0)</f>
        <v>Product15</v>
      </c>
      <c r="H424" t="str">
        <f>VLOOKUP(Table2[[#This Row],[PRODUCT ID]],Table1[],3,0)</f>
        <v>Catagory02</v>
      </c>
      <c r="I424" t="str">
        <f>VLOOKUP(Table2[[#This Row],[PRODUCT ID]],Table1[],4,0)</f>
        <v>Kg</v>
      </c>
      <c r="J424">
        <f>VLOOKUP(Table2[[#This Row],[PRODUCT ID]],Table1[],5,0)</f>
        <v>12</v>
      </c>
      <c r="K424">
        <f>VLOOKUP(Table2[[#This Row],[PRODUCT ID]],Table1[],6,0)</f>
        <v>15.72</v>
      </c>
      <c r="L424">
        <f>Table2[[#This Row],[BUYING PRIZE]]*Table2[[#This Row],[QUANTITY]]</f>
        <v>84</v>
      </c>
      <c r="M424">
        <f>Table2[[#This Row],[SELLING PRICE]]*Table2[[#This Row],[QUANTITY]]*(1-Table2[[#This Row],[DISCOUNT %]])</f>
        <v>110.04</v>
      </c>
      <c r="N424">
        <f>DAY(Table2[[#This Row],[Column1]])</f>
        <v>15</v>
      </c>
      <c r="O424" t="str">
        <f>TEXT(Table2[[#This Row],[Column1]],"mmm")</f>
        <v>Aug</v>
      </c>
      <c r="P424">
        <f>YEAR(Table2[[#This Row],[Column1]])</f>
        <v>2022</v>
      </c>
    </row>
    <row r="425" spans="1:16" ht="14.5">
      <c r="A425" s="6">
        <v>44791</v>
      </c>
      <c r="B425" s="7" t="s">
        <v>67</v>
      </c>
      <c r="C425" s="8">
        <v>8</v>
      </c>
      <c r="D425" s="8" t="s">
        <v>110</v>
      </c>
      <c r="E425" s="8" t="s">
        <v>110</v>
      </c>
      <c r="F425" s="9">
        <v>0</v>
      </c>
      <c r="G425" t="str">
        <f>VLOOKUP(Table2[[#This Row],[PRODUCT ID]],Table1[],2,0)</f>
        <v>Product29</v>
      </c>
      <c r="H425" t="str">
        <f>VLOOKUP(Table2[[#This Row],[PRODUCT ID]],Table1[],3,0)</f>
        <v>Catagory04</v>
      </c>
      <c r="I425" t="str">
        <f>VLOOKUP(Table2[[#This Row],[PRODUCT ID]],Table1[],4,0)</f>
        <v>Kg</v>
      </c>
      <c r="J425">
        <f>VLOOKUP(Table2[[#This Row],[PRODUCT ID]],Table1[],5,0)</f>
        <v>47</v>
      </c>
      <c r="K425">
        <f>VLOOKUP(Table2[[#This Row],[PRODUCT ID]],Table1[],6,0)</f>
        <v>53.11</v>
      </c>
      <c r="L425">
        <f>Table2[[#This Row],[BUYING PRIZE]]*Table2[[#This Row],[QUANTITY]]</f>
        <v>376</v>
      </c>
      <c r="M425">
        <f>Table2[[#This Row],[SELLING PRICE]]*Table2[[#This Row],[QUANTITY]]*(1-Table2[[#This Row],[DISCOUNT %]])</f>
        <v>424.88</v>
      </c>
      <c r="N425">
        <f>DAY(Table2[[#This Row],[Column1]])</f>
        <v>18</v>
      </c>
      <c r="O425" t="str">
        <f>TEXT(Table2[[#This Row],[Column1]],"mmm")</f>
        <v>Aug</v>
      </c>
      <c r="P425">
        <f>YEAR(Table2[[#This Row],[Column1]])</f>
        <v>2022</v>
      </c>
    </row>
    <row r="426" spans="1:16" ht="14.5">
      <c r="A426" s="6">
        <v>44791</v>
      </c>
      <c r="B426" s="7" t="s">
        <v>26</v>
      </c>
      <c r="C426" s="8">
        <v>2</v>
      </c>
      <c r="D426" s="8" t="s">
        <v>110</v>
      </c>
      <c r="E426" s="8" t="s">
        <v>111</v>
      </c>
      <c r="F426" s="9">
        <v>0</v>
      </c>
      <c r="G426" t="str">
        <f>VLOOKUP(Table2[[#This Row],[PRODUCT ID]],Table1[],2,0)</f>
        <v>Product10</v>
      </c>
      <c r="H426" t="str">
        <f>VLOOKUP(Table2[[#This Row],[PRODUCT ID]],Table1[],3,0)</f>
        <v>Catagory02</v>
      </c>
      <c r="I426" t="str">
        <f>VLOOKUP(Table2[[#This Row],[PRODUCT ID]],Table1[],4,0)</f>
        <v>Kg</v>
      </c>
      <c r="J426">
        <f>VLOOKUP(Table2[[#This Row],[PRODUCT ID]],Table1[],5,0)</f>
        <v>148</v>
      </c>
      <c r="K426">
        <f>VLOOKUP(Table2[[#This Row],[PRODUCT ID]],Table1[],6,0)</f>
        <v>164.28</v>
      </c>
      <c r="L426">
        <f>Table2[[#This Row],[BUYING PRIZE]]*Table2[[#This Row],[QUANTITY]]</f>
        <v>296</v>
      </c>
      <c r="M426">
        <f>Table2[[#This Row],[SELLING PRICE]]*Table2[[#This Row],[QUANTITY]]*(1-Table2[[#This Row],[DISCOUNT %]])</f>
        <v>328.56</v>
      </c>
      <c r="N426">
        <f>DAY(Table2[[#This Row],[Column1]])</f>
        <v>18</v>
      </c>
      <c r="O426" t="str">
        <f>TEXT(Table2[[#This Row],[Column1]],"mmm")</f>
        <v>Aug</v>
      </c>
      <c r="P426">
        <f>YEAR(Table2[[#This Row],[Column1]])</f>
        <v>2022</v>
      </c>
    </row>
    <row r="427" spans="1:16" ht="14.5">
      <c r="A427" s="6">
        <v>44792</v>
      </c>
      <c r="B427" s="7" t="s">
        <v>20</v>
      </c>
      <c r="C427" s="8">
        <v>3</v>
      </c>
      <c r="D427" s="8" t="s">
        <v>110</v>
      </c>
      <c r="E427" s="8" t="s">
        <v>110</v>
      </c>
      <c r="F427" s="9">
        <v>0</v>
      </c>
      <c r="G427" t="str">
        <f>VLOOKUP(Table2[[#This Row],[PRODUCT ID]],Table1[],2,0)</f>
        <v>Product07</v>
      </c>
      <c r="H427" t="str">
        <f>VLOOKUP(Table2[[#This Row],[PRODUCT ID]],Table1[],3,0)</f>
        <v>Catagory01</v>
      </c>
      <c r="I427" t="str">
        <f>VLOOKUP(Table2[[#This Row],[PRODUCT ID]],Table1[],4,0)</f>
        <v>Kg</v>
      </c>
      <c r="J427">
        <f>VLOOKUP(Table2[[#This Row],[PRODUCT ID]],Table1[],5,0)</f>
        <v>43</v>
      </c>
      <c r="K427">
        <f>VLOOKUP(Table2[[#This Row],[PRODUCT ID]],Table1[],6,0)</f>
        <v>47.73</v>
      </c>
      <c r="L427">
        <f>Table2[[#This Row],[BUYING PRIZE]]*Table2[[#This Row],[QUANTITY]]</f>
        <v>129</v>
      </c>
      <c r="M427">
        <f>Table2[[#This Row],[SELLING PRICE]]*Table2[[#This Row],[QUANTITY]]*(1-Table2[[#This Row],[DISCOUNT %]])</f>
        <v>143.19</v>
      </c>
      <c r="N427">
        <f>DAY(Table2[[#This Row],[Column1]])</f>
        <v>19</v>
      </c>
      <c r="O427" t="str">
        <f>TEXT(Table2[[#This Row],[Column1]],"mmm")</f>
        <v>Aug</v>
      </c>
      <c r="P427">
        <f>YEAR(Table2[[#This Row],[Column1]])</f>
        <v>2022</v>
      </c>
    </row>
    <row r="428" spans="1:16" ht="14.5">
      <c r="A428" s="6">
        <v>44793</v>
      </c>
      <c r="B428" s="7" t="s">
        <v>54</v>
      </c>
      <c r="C428" s="8">
        <v>13</v>
      </c>
      <c r="D428" s="8" t="s">
        <v>112</v>
      </c>
      <c r="E428" s="8" t="s">
        <v>110</v>
      </c>
      <c r="F428" s="9">
        <v>0</v>
      </c>
      <c r="G428" t="str">
        <f>VLOOKUP(Table2[[#This Row],[PRODUCT ID]],Table1[],2,0)</f>
        <v>Product23</v>
      </c>
      <c r="H428" t="str">
        <f>VLOOKUP(Table2[[#This Row],[PRODUCT ID]],Table1[],3,0)</f>
        <v>Catagory03</v>
      </c>
      <c r="I428" t="str">
        <f>VLOOKUP(Table2[[#This Row],[PRODUCT ID]],Table1[],4,0)</f>
        <v>Kg</v>
      </c>
      <c r="J428">
        <f>VLOOKUP(Table2[[#This Row],[PRODUCT ID]],Table1[],5,0)</f>
        <v>141</v>
      </c>
      <c r="K428">
        <f>VLOOKUP(Table2[[#This Row],[PRODUCT ID]],Table1[],6,0)</f>
        <v>149.46</v>
      </c>
      <c r="L428">
        <f>Table2[[#This Row],[BUYING PRIZE]]*Table2[[#This Row],[QUANTITY]]</f>
        <v>1833</v>
      </c>
      <c r="M428">
        <f>Table2[[#This Row],[SELLING PRICE]]*Table2[[#This Row],[QUANTITY]]*(1-Table2[[#This Row],[DISCOUNT %]])</f>
        <v>1942.98</v>
      </c>
      <c r="N428">
        <f>DAY(Table2[[#This Row],[Column1]])</f>
        <v>20</v>
      </c>
      <c r="O428" t="str">
        <f>TEXT(Table2[[#This Row],[Column1]],"mmm")</f>
        <v>Aug</v>
      </c>
      <c r="P428">
        <f>YEAR(Table2[[#This Row],[Column1]])</f>
        <v>2022</v>
      </c>
    </row>
    <row r="429" spans="1:16" ht="14.5">
      <c r="A429" s="6">
        <v>44793</v>
      </c>
      <c r="B429" s="7" t="s">
        <v>75</v>
      </c>
      <c r="C429" s="8">
        <v>14</v>
      </c>
      <c r="D429" s="8" t="s">
        <v>112</v>
      </c>
      <c r="E429" s="8" t="s">
        <v>110</v>
      </c>
      <c r="F429" s="9">
        <v>0</v>
      </c>
      <c r="G429" t="str">
        <f>VLOOKUP(Table2[[#This Row],[PRODUCT ID]],Table1[],2,0)</f>
        <v>Product33</v>
      </c>
      <c r="H429" t="str">
        <f>VLOOKUP(Table2[[#This Row],[PRODUCT ID]],Table1[],3,0)</f>
        <v>Catagory04</v>
      </c>
      <c r="I429" t="str">
        <f>VLOOKUP(Table2[[#This Row],[PRODUCT ID]],Table1[],4,0)</f>
        <v>Kg</v>
      </c>
      <c r="J429">
        <f>VLOOKUP(Table2[[#This Row],[PRODUCT ID]],Table1[],5,0)</f>
        <v>95</v>
      </c>
      <c r="K429">
        <f>VLOOKUP(Table2[[#This Row],[PRODUCT ID]],Table1[],6,0)</f>
        <v>119.7</v>
      </c>
      <c r="L429">
        <f>Table2[[#This Row],[BUYING PRIZE]]*Table2[[#This Row],[QUANTITY]]</f>
        <v>1330</v>
      </c>
      <c r="M429">
        <f>Table2[[#This Row],[SELLING PRICE]]*Table2[[#This Row],[QUANTITY]]*(1-Table2[[#This Row],[DISCOUNT %]])</f>
        <v>1675.8</v>
      </c>
      <c r="N429">
        <f>DAY(Table2[[#This Row],[Column1]])</f>
        <v>20</v>
      </c>
      <c r="O429" t="str">
        <f>TEXT(Table2[[#This Row],[Column1]],"mmm")</f>
        <v>Aug</v>
      </c>
      <c r="P429">
        <f>YEAR(Table2[[#This Row],[Column1]])</f>
        <v>2022</v>
      </c>
    </row>
    <row r="430" spans="1:16" ht="14.5">
      <c r="A430" s="6">
        <v>44794</v>
      </c>
      <c r="B430" s="7" t="s">
        <v>39</v>
      </c>
      <c r="C430" s="8">
        <v>4</v>
      </c>
      <c r="D430" s="8" t="s">
        <v>112</v>
      </c>
      <c r="E430" s="8" t="s">
        <v>110</v>
      </c>
      <c r="F430" s="9">
        <v>0</v>
      </c>
      <c r="G430" t="str">
        <f>VLOOKUP(Table2[[#This Row],[PRODUCT ID]],Table1[],2,0)</f>
        <v>Product16</v>
      </c>
      <c r="H430" t="str">
        <f>VLOOKUP(Table2[[#This Row],[PRODUCT ID]],Table1[],3,0)</f>
        <v>Catagory02</v>
      </c>
      <c r="I430" t="str">
        <f>VLOOKUP(Table2[[#This Row],[PRODUCT ID]],Table1[],4,0)</f>
        <v>Kg</v>
      </c>
      <c r="J430">
        <f>VLOOKUP(Table2[[#This Row],[PRODUCT ID]],Table1[],5,0)</f>
        <v>13</v>
      </c>
      <c r="K430">
        <f>VLOOKUP(Table2[[#This Row],[PRODUCT ID]],Table1[],6,0)</f>
        <v>16.64</v>
      </c>
      <c r="L430">
        <f>Table2[[#This Row],[BUYING PRIZE]]*Table2[[#This Row],[QUANTITY]]</f>
        <v>52</v>
      </c>
      <c r="M430">
        <f>Table2[[#This Row],[SELLING PRICE]]*Table2[[#This Row],[QUANTITY]]*(1-Table2[[#This Row],[DISCOUNT %]])</f>
        <v>66.56</v>
      </c>
      <c r="N430">
        <f>DAY(Table2[[#This Row],[Column1]])</f>
        <v>21</v>
      </c>
      <c r="O430" t="str">
        <f>TEXT(Table2[[#This Row],[Column1]],"mmm")</f>
        <v>Aug</v>
      </c>
      <c r="P430">
        <f>YEAR(Table2[[#This Row],[Column1]])</f>
        <v>2022</v>
      </c>
    </row>
    <row r="431" spans="1:16" ht="14.5">
      <c r="A431" s="6">
        <v>44796</v>
      </c>
      <c r="B431" s="7" t="s">
        <v>97</v>
      </c>
      <c r="C431" s="8">
        <v>11</v>
      </c>
      <c r="D431" s="8" t="s">
        <v>110</v>
      </c>
      <c r="E431" s="8" t="s">
        <v>110</v>
      </c>
      <c r="F431" s="9">
        <v>0</v>
      </c>
      <c r="G431" t="str">
        <f>VLOOKUP(Table2[[#This Row],[PRODUCT ID]],Table1[],2,0)</f>
        <v>Product44</v>
      </c>
      <c r="H431" t="str">
        <f>VLOOKUP(Table2[[#This Row],[PRODUCT ID]],Table1[],3,0)</f>
        <v>Catagory04</v>
      </c>
      <c r="I431" t="str">
        <f>VLOOKUP(Table2[[#This Row],[PRODUCT ID]],Table1[],4,0)</f>
        <v>Kg</v>
      </c>
      <c r="J431">
        <f>VLOOKUP(Table2[[#This Row],[PRODUCT ID]],Table1[],5,0)</f>
        <v>76</v>
      </c>
      <c r="K431">
        <f>VLOOKUP(Table2[[#This Row],[PRODUCT ID]],Table1[],6,0)</f>
        <v>82.08</v>
      </c>
      <c r="L431">
        <f>Table2[[#This Row],[BUYING PRIZE]]*Table2[[#This Row],[QUANTITY]]</f>
        <v>836</v>
      </c>
      <c r="M431">
        <f>Table2[[#This Row],[SELLING PRICE]]*Table2[[#This Row],[QUANTITY]]*(1-Table2[[#This Row],[DISCOUNT %]])</f>
        <v>902.88</v>
      </c>
      <c r="N431">
        <f>DAY(Table2[[#This Row],[Column1]])</f>
        <v>23</v>
      </c>
      <c r="O431" t="str">
        <f>TEXT(Table2[[#This Row],[Column1]],"mmm")</f>
        <v>Aug</v>
      </c>
      <c r="P431">
        <f>YEAR(Table2[[#This Row],[Column1]])</f>
        <v>2022</v>
      </c>
    </row>
    <row r="432" spans="1:16" ht="14.5">
      <c r="A432" s="6">
        <v>44796</v>
      </c>
      <c r="B432" s="7" t="s">
        <v>67</v>
      </c>
      <c r="C432" s="8">
        <v>14</v>
      </c>
      <c r="D432" s="8" t="s">
        <v>112</v>
      </c>
      <c r="E432" s="8" t="s">
        <v>111</v>
      </c>
      <c r="F432" s="9">
        <v>0</v>
      </c>
      <c r="G432" t="str">
        <f>VLOOKUP(Table2[[#This Row],[PRODUCT ID]],Table1[],2,0)</f>
        <v>Product29</v>
      </c>
      <c r="H432" t="str">
        <f>VLOOKUP(Table2[[#This Row],[PRODUCT ID]],Table1[],3,0)</f>
        <v>Catagory04</v>
      </c>
      <c r="I432" t="str">
        <f>VLOOKUP(Table2[[#This Row],[PRODUCT ID]],Table1[],4,0)</f>
        <v>Kg</v>
      </c>
      <c r="J432">
        <f>VLOOKUP(Table2[[#This Row],[PRODUCT ID]],Table1[],5,0)</f>
        <v>47</v>
      </c>
      <c r="K432">
        <f>VLOOKUP(Table2[[#This Row],[PRODUCT ID]],Table1[],6,0)</f>
        <v>53.11</v>
      </c>
      <c r="L432">
        <f>Table2[[#This Row],[BUYING PRIZE]]*Table2[[#This Row],[QUANTITY]]</f>
        <v>658</v>
      </c>
      <c r="M432">
        <f>Table2[[#This Row],[SELLING PRICE]]*Table2[[#This Row],[QUANTITY]]*(1-Table2[[#This Row],[DISCOUNT %]])</f>
        <v>743.54</v>
      </c>
      <c r="N432">
        <f>DAY(Table2[[#This Row],[Column1]])</f>
        <v>23</v>
      </c>
      <c r="O432" t="str">
        <f>TEXT(Table2[[#This Row],[Column1]],"mmm")</f>
        <v>Aug</v>
      </c>
      <c r="P432">
        <f>YEAR(Table2[[#This Row],[Column1]])</f>
        <v>2022</v>
      </c>
    </row>
    <row r="433" spans="1:16" ht="14.5">
      <c r="A433" s="6">
        <v>44797</v>
      </c>
      <c r="B433" s="7" t="s">
        <v>16</v>
      </c>
      <c r="C433" s="8">
        <v>5</v>
      </c>
      <c r="D433" s="8" t="s">
        <v>112</v>
      </c>
      <c r="E433" s="8" t="s">
        <v>111</v>
      </c>
      <c r="F433" s="9">
        <v>0</v>
      </c>
      <c r="G433" t="str">
        <f>VLOOKUP(Table2[[#This Row],[PRODUCT ID]],Table1[],2,0)</f>
        <v>Product05</v>
      </c>
      <c r="H433" t="str">
        <f>VLOOKUP(Table2[[#This Row],[PRODUCT ID]],Table1[],3,0)</f>
        <v>Catagory01</v>
      </c>
      <c r="I433" t="str">
        <f>VLOOKUP(Table2[[#This Row],[PRODUCT ID]],Table1[],4,0)</f>
        <v>Kg</v>
      </c>
      <c r="J433">
        <f>VLOOKUP(Table2[[#This Row],[PRODUCT ID]],Table1[],5,0)</f>
        <v>133</v>
      </c>
      <c r="K433">
        <f>VLOOKUP(Table2[[#This Row],[PRODUCT ID]],Table1[],6,0)</f>
        <v>155.61000000000001</v>
      </c>
      <c r="L433">
        <f>Table2[[#This Row],[BUYING PRIZE]]*Table2[[#This Row],[QUANTITY]]</f>
        <v>665</v>
      </c>
      <c r="M433">
        <f>Table2[[#This Row],[SELLING PRICE]]*Table2[[#This Row],[QUANTITY]]*(1-Table2[[#This Row],[DISCOUNT %]])</f>
        <v>778.05000000000007</v>
      </c>
      <c r="N433">
        <f>DAY(Table2[[#This Row],[Column1]])</f>
        <v>24</v>
      </c>
      <c r="O433" t="str">
        <f>TEXT(Table2[[#This Row],[Column1]],"mmm")</f>
        <v>Aug</v>
      </c>
      <c r="P433">
        <f>YEAR(Table2[[#This Row],[Column1]])</f>
        <v>2022</v>
      </c>
    </row>
    <row r="434" spans="1:16" ht="14.5">
      <c r="A434" s="6">
        <v>44799</v>
      </c>
      <c r="B434" s="7" t="s">
        <v>45</v>
      </c>
      <c r="C434" s="8">
        <v>13</v>
      </c>
      <c r="D434" s="8" t="s">
        <v>109</v>
      </c>
      <c r="E434" s="8" t="s">
        <v>111</v>
      </c>
      <c r="F434" s="9">
        <v>0</v>
      </c>
      <c r="G434" t="str">
        <f>VLOOKUP(Table2[[#This Row],[PRODUCT ID]],Table1[],2,0)</f>
        <v>Product19</v>
      </c>
      <c r="H434" t="str">
        <f>VLOOKUP(Table2[[#This Row],[PRODUCT ID]],Table1[],3,0)</f>
        <v>Catagory02</v>
      </c>
      <c r="I434" t="str">
        <f>VLOOKUP(Table2[[#This Row],[PRODUCT ID]],Table1[],4,0)</f>
        <v>Kg</v>
      </c>
      <c r="J434">
        <f>VLOOKUP(Table2[[#This Row],[PRODUCT ID]],Table1[],5,0)</f>
        <v>150</v>
      </c>
      <c r="K434">
        <f>VLOOKUP(Table2[[#This Row],[PRODUCT ID]],Table1[],6,0)</f>
        <v>210</v>
      </c>
      <c r="L434">
        <f>Table2[[#This Row],[BUYING PRIZE]]*Table2[[#This Row],[QUANTITY]]</f>
        <v>1950</v>
      </c>
      <c r="M434">
        <f>Table2[[#This Row],[SELLING PRICE]]*Table2[[#This Row],[QUANTITY]]*(1-Table2[[#This Row],[DISCOUNT %]])</f>
        <v>2730</v>
      </c>
      <c r="N434">
        <f>DAY(Table2[[#This Row],[Column1]])</f>
        <v>26</v>
      </c>
      <c r="O434" t="str">
        <f>TEXT(Table2[[#This Row],[Column1]],"mmm")</f>
        <v>Aug</v>
      </c>
      <c r="P434">
        <f>YEAR(Table2[[#This Row],[Column1]])</f>
        <v>2022</v>
      </c>
    </row>
    <row r="435" spans="1:16" ht="14.5">
      <c r="A435" s="6">
        <v>44799</v>
      </c>
      <c r="B435" s="7" t="s">
        <v>83</v>
      </c>
      <c r="C435" s="8">
        <v>8</v>
      </c>
      <c r="D435" s="8" t="s">
        <v>110</v>
      </c>
      <c r="E435" s="8" t="s">
        <v>110</v>
      </c>
      <c r="F435" s="9">
        <v>0</v>
      </c>
      <c r="G435" t="str">
        <f>VLOOKUP(Table2[[#This Row],[PRODUCT ID]],Table1[],2,0)</f>
        <v>Product37</v>
      </c>
      <c r="H435" t="str">
        <f>VLOOKUP(Table2[[#This Row],[PRODUCT ID]],Table1[],3,0)</f>
        <v>Catagory04</v>
      </c>
      <c r="I435" t="str">
        <f>VLOOKUP(Table2[[#This Row],[PRODUCT ID]],Table1[],4,0)</f>
        <v>Kg</v>
      </c>
      <c r="J435">
        <f>VLOOKUP(Table2[[#This Row],[PRODUCT ID]],Table1[],5,0)</f>
        <v>67</v>
      </c>
      <c r="K435">
        <f>VLOOKUP(Table2[[#This Row],[PRODUCT ID]],Table1[],6,0)</f>
        <v>85.76</v>
      </c>
      <c r="L435">
        <f>Table2[[#This Row],[BUYING PRIZE]]*Table2[[#This Row],[QUANTITY]]</f>
        <v>536</v>
      </c>
      <c r="M435">
        <f>Table2[[#This Row],[SELLING PRICE]]*Table2[[#This Row],[QUANTITY]]*(1-Table2[[#This Row],[DISCOUNT %]])</f>
        <v>686.08</v>
      </c>
      <c r="N435">
        <f>DAY(Table2[[#This Row],[Column1]])</f>
        <v>26</v>
      </c>
      <c r="O435" t="str">
        <f>TEXT(Table2[[#This Row],[Column1]],"mmm")</f>
        <v>Aug</v>
      </c>
      <c r="P435">
        <f>YEAR(Table2[[#This Row],[Column1]])</f>
        <v>2022</v>
      </c>
    </row>
    <row r="436" spans="1:16" ht="14.5">
      <c r="A436" s="6">
        <v>44800</v>
      </c>
      <c r="B436" s="7" t="s">
        <v>87</v>
      </c>
      <c r="C436" s="8">
        <v>15</v>
      </c>
      <c r="D436" s="8" t="s">
        <v>109</v>
      </c>
      <c r="E436" s="8" t="s">
        <v>110</v>
      </c>
      <c r="F436" s="9">
        <v>0</v>
      </c>
      <c r="G436" t="str">
        <f>VLOOKUP(Table2[[#This Row],[PRODUCT ID]],Table1[],2,0)</f>
        <v>Product39</v>
      </c>
      <c r="H436" t="str">
        <f>VLOOKUP(Table2[[#This Row],[PRODUCT ID]],Table1[],3,0)</f>
        <v>Catagory04</v>
      </c>
      <c r="I436" t="str">
        <f>VLOOKUP(Table2[[#This Row],[PRODUCT ID]],Table1[],4,0)</f>
        <v>Kg</v>
      </c>
      <c r="J436">
        <f>VLOOKUP(Table2[[#This Row],[PRODUCT ID]],Table1[],5,0)</f>
        <v>37</v>
      </c>
      <c r="K436">
        <f>VLOOKUP(Table2[[#This Row],[PRODUCT ID]],Table1[],6,0)</f>
        <v>42.55</v>
      </c>
      <c r="L436">
        <f>Table2[[#This Row],[BUYING PRIZE]]*Table2[[#This Row],[QUANTITY]]</f>
        <v>555</v>
      </c>
      <c r="M436">
        <f>Table2[[#This Row],[SELLING PRICE]]*Table2[[#This Row],[QUANTITY]]*(1-Table2[[#This Row],[DISCOUNT %]])</f>
        <v>638.25</v>
      </c>
      <c r="N436">
        <f>DAY(Table2[[#This Row],[Column1]])</f>
        <v>27</v>
      </c>
      <c r="O436" t="str">
        <f>TEXT(Table2[[#This Row],[Column1]],"mmm")</f>
        <v>Aug</v>
      </c>
      <c r="P436">
        <f>YEAR(Table2[[#This Row],[Column1]])</f>
        <v>2022</v>
      </c>
    </row>
    <row r="437" spans="1:16" ht="14.5">
      <c r="A437" s="6">
        <v>44801</v>
      </c>
      <c r="B437" s="7" t="s">
        <v>16</v>
      </c>
      <c r="C437" s="8">
        <v>9</v>
      </c>
      <c r="D437" s="8" t="s">
        <v>110</v>
      </c>
      <c r="E437" s="8" t="s">
        <v>110</v>
      </c>
      <c r="F437" s="9">
        <v>0</v>
      </c>
      <c r="G437" t="str">
        <f>VLOOKUP(Table2[[#This Row],[PRODUCT ID]],Table1[],2,0)</f>
        <v>Product05</v>
      </c>
      <c r="H437" t="str">
        <f>VLOOKUP(Table2[[#This Row],[PRODUCT ID]],Table1[],3,0)</f>
        <v>Catagory01</v>
      </c>
      <c r="I437" t="str">
        <f>VLOOKUP(Table2[[#This Row],[PRODUCT ID]],Table1[],4,0)</f>
        <v>Kg</v>
      </c>
      <c r="J437">
        <f>VLOOKUP(Table2[[#This Row],[PRODUCT ID]],Table1[],5,0)</f>
        <v>133</v>
      </c>
      <c r="K437">
        <f>VLOOKUP(Table2[[#This Row],[PRODUCT ID]],Table1[],6,0)</f>
        <v>155.61000000000001</v>
      </c>
      <c r="L437">
        <f>Table2[[#This Row],[BUYING PRIZE]]*Table2[[#This Row],[QUANTITY]]</f>
        <v>1197</v>
      </c>
      <c r="M437">
        <f>Table2[[#This Row],[SELLING PRICE]]*Table2[[#This Row],[QUANTITY]]*(1-Table2[[#This Row],[DISCOUNT %]])</f>
        <v>1400.4900000000002</v>
      </c>
      <c r="N437">
        <f>DAY(Table2[[#This Row],[Column1]])</f>
        <v>28</v>
      </c>
      <c r="O437" t="str">
        <f>TEXT(Table2[[#This Row],[Column1]],"mmm")</f>
        <v>Aug</v>
      </c>
      <c r="P437">
        <f>YEAR(Table2[[#This Row],[Column1]])</f>
        <v>2022</v>
      </c>
    </row>
    <row r="438" spans="1:16" ht="14.5">
      <c r="A438" s="6">
        <v>44801</v>
      </c>
      <c r="B438" s="7" t="s">
        <v>87</v>
      </c>
      <c r="C438" s="8">
        <v>5</v>
      </c>
      <c r="D438" s="8" t="s">
        <v>112</v>
      </c>
      <c r="E438" s="8" t="s">
        <v>110</v>
      </c>
      <c r="F438" s="9">
        <v>0</v>
      </c>
      <c r="G438" t="str">
        <f>VLOOKUP(Table2[[#This Row],[PRODUCT ID]],Table1[],2,0)</f>
        <v>Product39</v>
      </c>
      <c r="H438" t="str">
        <f>VLOOKUP(Table2[[#This Row],[PRODUCT ID]],Table1[],3,0)</f>
        <v>Catagory04</v>
      </c>
      <c r="I438" t="str">
        <f>VLOOKUP(Table2[[#This Row],[PRODUCT ID]],Table1[],4,0)</f>
        <v>Kg</v>
      </c>
      <c r="J438">
        <f>VLOOKUP(Table2[[#This Row],[PRODUCT ID]],Table1[],5,0)</f>
        <v>37</v>
      </c>
      <c r="K438">
        <f>VLOOKUP(Table2[[#This Row],[PRODUCT ID]],Table1[],6,0)</f>
        <v>42.55</v>
      </c>
      <c r="L438">
        <f>Table2[[#This Row],[BUYING PRIZE]]*Table2[[#This Row],[QUANTITY]]</f>
        <v>185</v>
      </c>
      <c r="M438">
        <f>Table2[[#This Row],[SELLING PRICE]]*Table2[[#This Row],[QUANTITY]]*(1-Table2[[#This Row],[DISCOUNT %]])</f>
        <v>212.75</v>
      </c>
      <c r="N438">
        <f>DAY(Table2[[#This Row],[Column1]])</f>
        <v>28</v>
      </c>
      <c r="O438" t="str">
        <f>TEXT(Table2[[#This Row],[Column1]],"mmm")</f>
        <v>Aug</v>
      </c>
      <c r="P438">
        <f>YEAR(Table2[[#This Row],[Column1]])</f>
        <v>2022</v>
      </c>
    </row>
    <row r="439" spans="1:16" ht="14.5">
      <c r="A439" s="6">
        <v>44803</v>
      </c>
      <c r="B439" s="7" t="s">
        <v>18</v>
      </c>
      <c r="C439" s="8">
        <v>6</v>
      </c>
      <c r="D439" s="8" t="s">
        <v>110</v>
      </c>
      <c r="E439" s="8" t="s">
        <v>111</v>
      </c>
      <c r="F439" s="9">
        <v>0</v>
      </c>
      <c r="G439" t="str">
        <f>VLOOKUP(Table2[[#This Row],[PRODUCT ID]],Table1[],2,0)</f>
        <v>Product06</v>
      </c>
      <c r="H439" t="str">
        <f>VLOOKUP(Table2[[#This Row],[PRODUCT ID]],Table1[],3,0)</f>
        <v>Catagory01</v>
      </c>
      <c r="I439" t="str">
        <f>VLOOKUP(Table2[[#This Row],[PRODUCT ID]],Table1[],4,0)</f>
        <v>Kg</v>
      </c>
      <c r="J439">
        <f>VLOOKUP(Table2[[#This Row],[PRODUCT ID]],Table1[],5,0)</f>
        <v>75</v>
      </c>
      <c r="K439">
        <f>VLOOKUP(Table2[[#This Row],[PRODUCT ID]],Table1[],6,0)</f>
        <v>85.5</v>
      </c>
      <c r="L439">
        <f>Table2[[#This Row],[BUYING PRIZE]]*Table2[[#This Row],[QUANTITY]]</f>
        <v>450</v>
      </c>
      <c r="M439">
        <f>Table2[[#This Row],[SELLING PRICE]]*Table2[[#This Row],[QUANTITY]]*(1-Table2[[#This Row],[DISCOUNT %]])</f>
        <v>513</v>
      </c>
      <c r="N439">
        <f>DAY(Table2[[#This Row],[Column1]])</f>
        <v>30</v>
      </c>
      <c r="O439" t="str">
        <f>TEXT(Table2[[#This Row],[Column1]],"mmm")</f>
        <v>Aug</v>
      </c>
      <c r="P439">
        <f>YEAR(Table2[[#This Row],[Column1]])</f>
        <v>2022</v>
      </c>
    </row>
    <row r="440" spans="1:16" ht="14.5">
      <c r="A440" s="6">
        <v>44803</v>
      </c>
      <c r="B440" s="7" t="s">
        <v>95</v>
      </c>
      <c r="C440" s="8">
        <v>6</v>
      </c>
      <c r="D440" s="8" t="s">
        <v>112</v>
      </c>
      <c r="E440" s="8" t="s">
        <v>111</v>
      </c>
      <c r="F440" s="9">
        <v>0</v>
      </c>
      <c r="G440" t="str">
        <f>VLOOKUP(Table2[[#This Row],[PRODUCT ID]],Table1[],2,0)</f>
        <v>Product43</v>
      </c>
      <c r="H440" t="str">
        <f>VLOOKUP(Table2[[#This Row],[PRODUCT ID]],Table1[],3,0)</f>
        <v>Catagory04</v>
      </c>
      <c r="I440" t="str">
        <f>VLOOKUP(Table2[[#This Row],[PRODUCT ID]],Table1[],4,0)</f>
        <v>Kg</v>
      </c>
      <c r="J440">
        <f>VLOOKUP(Table2[[#This Row],[PRODUCT ID]],Table1[],5,0)</f>
        <v>67</v>
      </c>
      <c r="K440">
        <f>VLOOKUP(Table2[[#This Row],[PRODUCT ID]],Table1[],6,0)</f>
        <v>83.08</v>
      </c>
      <c r="L440">
        <f>Table2[[#This Row],[BUYING PRIZE]]*Table2[[#This Row],[QUANTITY]]</f>
        <v>402</v>
      </c>
      <c r="M440">
        <f>Table2[[#This Row],[SELLING PRICE]]*Table2[[#This Row],[QUANTITY]]*(1-Table2[[#This Row],[DISCOUNT %]])</f>
        <v>498.48</v>
      </c>
      <c r="N440">
        <f>DAY(Table2[[#This Row],[Column1]])</f>
        <v>30</v>
      </c>
      <c r="O440" t="str">
        <f>TEXT(Table2[[#This Row],[Column1]],"mmm")</f>
        <v>Aug</v>
      </c>
      <c r="P440">
        <f>YEAR(Table2[[#This Row],[Column1]])</f>
        <v>2022</v>
      </c>
    </row>
    <row r="441" spans="1:16" ht="14.5">
      <c r="A441" s="6">
        <v>44803</v>
      </c>
      <c r="B441" s="7" t="s">
        <v>58</v>
      </c>
      <c r="C441" s="8">
        <v>5</v>
      </c>
      <c r="D441" s="8" t="s">
        <v>112</v>
      </c>
      <c r="E441" s="8" t="s">
        <v>111</v>
      </c>
      <c r="F441" s="9">
        <v>0</v>
      </c>
      <c r="G441" t="str">
        <f>VLOOKUP(Table2[[#This Row],[PRODUCT ID]],Table1[],2,0)</f>
        <v>Product25</v>
      </c>
      <c r="H441" t="str">
        <f>VLOOKUP(Table2[[#This Row],[PRODUCT ID]],Table1[],3,0)</f>
        <v>Catagory04</v>
      </c>
      <c r="I441" t="str">
        <f>VLOOKUP(Table2[[#This Row],[PRODUCT ID]],Table1[],4,0)</f>
        <v>Kg</v>
      </c>
      <c r="J441">
        <f>VLOOKUP(Table2[[#This Row],[PRODUCT ID]],Table1[],5,0)</f>
        <v>7</v>
      </c>
      <c r="K441">
        <f>VLOOKUP(Table2[[#This Row],[PRODUCT ID]],Table1[],6,0)</f>
        <v>8.33</v>
      </c>
      <c r="L441">
        <f>Table2[[#This Row],[BUYING PRIZE]]*Table2[[#This Row],[QUANTITY]]</f>
        <v>35</v>
      </c>
      <c r="M441">
        <f>Table2[[#This Row],[SELLING PRICE]]*Table2[[#This Row],[QUANTITY]]*(1-Table2[[#This Row],[DISCOUNT %]])</f>
        <v>41.65</v>
      </c>
      <c r="N441">
        <f>DAY(Table2[[#This Row],[Column1]])</f>
        <v>30</v>
      </c>
      <c r="O441" t="str">
        <f>TEXT(Table2[[#This Row],[Column1]],"mmm")</f>
        <v>Aug</v>
      </c>
      <c r="P441">
        <f>YEAR(Table2[[#This Row],[Column1]])</f>
        <v>2022</v>
      </c>
    </row>
    <row r="442" spans="1:16" ht="14.5">
      <c r="A442" s="6">
        <v>44804</v>
      </c>
      <c r="B442" s="7" t="s">
        <v>37</v>
      </c>
      <c r="C442" s="8">
        <v>13</v>
      </c>
      <c r="D442" s="8" t="s">
        <v>112</v>
      </c>
      <c r="E442" s="8" t="s">
        <v>111</v>
      </c>
      <c r="F442" s="9">
        <v>0</v>
      </c>
      <c r="G442" t="str">
        <f>VLOOKUP(Table2[[#This Row],[PRODUCT ID]],Table1[],2,0)</f>
        <v>Product15</v>
      </c>
      <c r="H442" t="str">
        <f>VLOOKUP(Table2[[#This Row],[PRODUCT ID]],Table1[],3,0)</f>
        <v>Catagory02</v>
      </c>
      <c r="I442" t="str">
        <f>VLOOKUP(Table2[[#This Row],[PRODUCT ID]],Table1[],4,0)</f>
        <v>Kg</v>
      </c>
      <c r="J442">
        <f>VLOOKUP(Table2[[#This Row],[PRODUCT ID]],Table1[],5,0)</f>
        <v>12</v>
      </c>
      <c r="K442">
        <f>VLOOKUP(Table2[[#This Row],[PRODUCT ID]],Table1[],6,0)</f>
        <v>15.72</v>
      </c>
      <c r="L442">
        <f>Table2[[#This Row],[BUYING PRIZE]]*Table2[[#This Row],[QUANTITY]]</f>
        <v>156</v>
      </c>
      <c r="M442">
        <f>Table2[[#This Row],[SELLING PRICE]]*Table2[[#This Row],[QUANTITY]]*(1-Table2[[#This Row],[DISCOUNT %]])</f>
        <v>204.36</v>
      </c>
      <c r="N442">
        <f>DAY(Table2[[#This Row],[Column1]])</f>
        <v>31</v>
      </c>
      <c r="O442" t="str">
        <f>TEXT(Table2[[#This Row],[Column1]],"mmm")</f>
        <v>Aug</v>
      </c>
      <c r="P442">
        <f>YEAR(Table2[[#This Row],[Column1]])</f>
        <v>2022</v>
      </c>
    </row>
    <row r="443" spans="1:16" ht="14.5">
      <c r="A443" s="6">
        <v>44808</v>
      </c>
      <c r="B443" s="7" t="s">
        <v>10</v>
      </c>
      <c r="C443" s="8">
        <v>1</v>
      </c>
      <c r="D443" s="8" t="s">
        <v>112</v>
      </c>
      <c r="E443" s="8" t="s">
        <v>111</v>
      </c>
      <c r="F443" s="9">
        <v>0</v>
      </c>
      <c r="G443" t="str">
        <f>VLOOKUP(Table2[[#This Row],[PRODUCT ID]],Table1[],2,0)</f>
        <v>Product02</v>
      </c>
      <c r="H443" t="str">
        <f>VLOOKUP(Table2[[#This Row],[PRODUCT ID]],Table1[],3,0)</f>
        <v>Catagory01</v>
      </c>
      <c r="I443" t="str">
        <f>VLOOKUP(Table2[[#This Row],[PRODUCT ID]],Table1[],4,0)</f>
        <v>Kg</v>
      </c>
      <c r="J443">
        <f>VLOOKUP(Table2[[#This Row],[PRODUCT ID]],Table1[],5,0)</f>
        <v>105</v>
      </c>
      <c r="K443">
        <f>VLOOKUP(Table2[[#This Row],[PRODUCT ID]],Table1[],6,0)</f>
        <v>142.80000000000001</v>
      </c>
      <c r="L443">
        <f>Table2[[#This Row],[BUYING PRIZE]]*Table2[[#This Row],[QUANTITY]]</f>
        <v>105</v>
      </c>
      <c r="M443">
        <f>Table2[[#This Row],[SELLING PRICE]]*Table2[[#This Row],[QUANTITY]]*(1-Table2[[#This Row],[DISCOUNT %]])</f>
        <v>142.80000000000001</v>
      </c>
      <c r="N443">
        <f>DAY(Table2[[#This Row],[Column1]])</f>
        <v>4</v>
      </c>
      <c r="O443" t="str">
        <f>TEXT(Table2[[#This Row],[Column1]],"mmm")</f>
        <v>Sep</v>
      </c>
      <c r="P443">
        <f>YEAR(Table2[[#This Row],[Column1]])</f>
        <v>2022</v>
      </c>
    </row>
    <row r="444" spans="1:16" ht="14.5">
      <c r="A444" s="6">
        <v>44810</v>
      </c>
      <c r="B444" s="7" t="s">
        <v>16</v>
      </c>
      <c r="C444" s="8">
        <v>12</v>
      </c>
      <c r="D444" s="8" t="s">
        <v>109</v>
      </c>
      <c r="E444" s="8" t="s">
        <v>110</v>
      </c>
      <c r="F444" s="9">
        <v>0</v>
      </c>
      <c r="G444" t="str">
        <f>VLOOKUP(Table2[[#This Row],[PRODUCT ID]],Table1[],2,0)</f>
        <v>Product05</v>
      </c>
      <c r="H444" t="str">
        <f>VLOOKUP(Table2[[#This Row],[PRODUCT ID]],Table1[],3,0)</f>
        <v>Catagory01</v>
      </c>
      <c r="I444" t="str">
        <f>VLOOKUP(Table2[[#This Row],[PRODUCT ID]],Table1[],4,0)</f>
        <v>Kg</v>
      </c>
      <c r="J444">
        <f>VLOOKUP(Table2[[#This Row],[PRODUCT ID]],Table1[],5,0)</f>
        <v>133</v>
      </c>
      <c r="K444">
        <f>VLOOKUP(Table2[[#This Row],[PRODUCT ID]],Table1[],6,0)</f>
        <v>155.61000000000001</v>
      </c>
      <c r="L444">
        <f>Table2[[#This Row],[BUYING PRIZE]]*Table2[[#This Row],[QUANTITY]]</f>
        <v>1596</v>
      </c>
      <c r="M444">
        <f>Table2[[#This Row],[SELLING PRICE]]*Table2[[#This Row],[QUANTITY]]*(1-Table2[[#This Row],[DISCOUNT %]])</f>
        <v>1867.3200000000002</v>
      </c>
      <c r="N444">
        <f>DAY(Table2[[#This Row],[Column1]])</f>
        <v>6</v>
      </c>
      <c r="O444" t="str">
        <f>TEXT(Table2[[#This Row],[Column1]],"mmm")</f>
        <v>Sep</v>
      </c>
      <c r="P444">
        <f>YEAR(Table2[[#This Row],[Column1]])</f>
        <v>2022</v>
      </c>
    </row>
    <row r="445" spans="1:16" ht="14.5">
      <c r="A445" s="6">
        <v>44813</v>
      </c>
      <c r="B445" s="7" t="s">
        <v>91</v>
      </c>
      <c r="C445" s="8">
        <v>9</v>
      </c>
      <c r="D445" s="8" t="s">
        <v>112</v>
      </c>
      <c r="E445" s="8" t="s">
        <v>110</v>
      </c>
      <c r="F445" s="9">
        <v>0</v>
      </c>
      <c r="G445" t="str">
        <f>VLOOKUP(Table2[[#This Row],[PRODUCT ID]],Table1[],2,0)</f>
        <v>Product41</v>
      </c>
      <c r="H445" t="str">
        <f>VLOOKUP(Table2[[#This Row],[PRODUCT ID]],Table1[],3,0)</f>
        <v>Catagory04</v>
      </c>
      <c r="I445" t="str">
        <f>VLOOKUP(Table2[[#This Row],[PRODUCT ID]],Table1[],4,0)</f>
        <v>Kg</v>
      </c>
      <c r="J445">
        <f>VLOOKUP(Table2[[#This Row],[PRODUCT ID]],Table1[],5,0)</f>
        <v>138</v>
      </c>
      <c r="K445">
        <f>VLOOKUP(Table2[[#This Row],[PRODUCT ID]],Table1[],6,0)</f>
        <v>173.88</v>
      </c>
      <c r="L445">
        <f>Table2[[#This Row],[BUYING PRIZE]]*Table2[[#This Row],[QUANTITY]]</f>
        <v>1242</v>
      </c>
      <c r="M445">
        <f>Table2[[#This Row],[SELLING PRICE]]*Table2[[#This Row],[QUANTITY]]*(1-Table2[[#This Row],[DISCOUNT %]])</f>
        <v>1564.92</v>
      </c>
      <c r="N445">
        <f>DAY(Table2[[#This Row],[Column1]])</f>
        <v>9</v>
      </c>
      <c r="O445" t="str">
        <f>TEXT(Table2[[#This Row],[Column1]],"mmm")</f>
        <v>Sep</v>
      </c>
      <c r="P445">
        <f>YEAR(Table2[[#This Row],[Column1]])</f>
        <v>2022</v>
      </c>
    </row>
    <row r="446" spans="1:16" ht="14.5">
      <c r="A446" s="6">
        <v>44813</v>
      </c>
      <c r="B446" s="7" t="s">
        <v>12</v>
      </c>
      <c r="C446" s="8">
        <v>3</v>
      </c>
      <c r="D446" s="8" t="s">
        <v>112</v>
      </c>
      <c r="E446" s="8" t="s">
        <v>110</v>
      </c>
      <c r="F446" s="9">
        <v>0</v>
      </c>
      <c r="G446" t="str">
        <f>VLOOKUP(Table2[[#This Row],[PRODUCT ID]],Table1[],2,0)</f>
        <v>Product03</v>
      </c>
      <c r="H446" t="str">
        <f>VLOOKUP(Table2[[#This Row],[PRODUCT ID]],Table1[],3,0)</f>
        <v>Catagory01</v>
      </c>
      <c r="I446" t="str">
        <f>VLOOKUP(Table2[[#This Row],[PRODUCT ID]],Table1[],4,0)</f>
        <v>Kg</v>
      </c>
      <c r="J446">
        <f>VLOOKUP(Table2[[#This Row],[PRODUCT ID]],Table1[],5,0)</f>
        <v>71</v>
      </c>
      <c r="K446">
        <f>VLOOKUP(Table2[[#This Row],[PRODUCT ID]],Table1[],6,0)</f>
        <v>80.94</v>
      </c>
      <c r="L446">
        <f>Table2[[#This Row],[BUYING PRIZE]]*Table2[[#This Row],[QUANTITY]]</f>
        <v>213</v>
      </c>
      <c r="M446">
        <f>Table2[[#This Row],[SELLING PRICE]]*Table2[[#This Row],[QUANTITY]]*(1-Table2[[#This Row],[DISCOUNT %]])</f>
        <v>242.82</v>
      </c>
      <c r="N446">
        <f>DAY(Table2[[#This Row],[Column1]])</f>
        <v>9</v>
      </c>
      <c r="O446" t="str">
        <f>TEXT(Table2[[#This Row],[Column1]],"mmm")</f>
        <v>Sep</v>
      </c>
      <c r="P446">
        <f>YEAR(Table2[[#This Row],[Column1]])</f>
        <v>2022</v>
      </c>
    </row>
    <row r="447" spans="1:16" ht="14.5">
      <c r="A447" s="6">
        <v>44814</v>
      </c>
      <c r="B447" s="7" t="s">
        <v>79</v>
      </c>
      <c r="C447" s="8">
        <v>15</v>
      </c>
      <c r="D447" s="8" t="s">
        <v>110</v>
      </c>
      <c r="E447" s="8" t="s">
        <v>111</v>
      </c>
      <c r="F447" s="9">
        <v>0</v>
      </c>
      <c r="G447" t="str">
        <f>VLOOKUP(Table2[[#This Row],[PRODUCT ID]],Table1[],2,0)</f>
        <v>Product35</v>
      </c>
      <c r="H447" t="str">
        <f>VLOOKUP(Table2[[#This Row],[PRODUCT ID]],Table1[],3,0)</f>
        <v>Catagory04</v>
      </c>
      <c r="I447" t="str">
        <f>VLOOKUP(Table2[[#This Row],[PRODUCT ID]],Table1[],4,0)</f>
        <v>Kg</v>
      </c>
      <c r="J447">
        <f>VLOOKUP(Table2[[#This Row],[PRODUCT ID]],Table1[],5,0)</f>
        <v>5</v>
      </c>
      <c r="K447">
        <f>VLOOKUP(Table2[[#This Row],[PRODUCT ID]],Table1[],6,0)</f>
        <v>6.7</v>
      </c>
      <c r="L447">
        <f>Table2[[#This Row],[BUYING PRIZE]]*Table2[[#This Row],[QUANTITY]]</f>
        <v>75</v>
      </c>
      <c r="M447">
        <f>Table2[[#This Row],[SELLING PRICE]]*Table2[[#This Row],[QUANTITY]]*(1-Table2[[#This Row],[DISCOUNT %]])</f>
        <v>100.5</v>
      </c>
      <c r="N447">
        <f>DAY(Table2[[#This Row],[Column1]])</f>
        <v>10</v>
      </c>
      <c r="O447" t="str">
        <f>TEXT(Table2[[#This Row],[Column1]],"mmm")</f>
        <v>Sep</v>
      </c>
      <c r="P447">
        <f>YEAR(Table2[[#This Row],[Column1]])</f>
        <v>2022</v>
      </c>
    </row>
    <row r="448" spans="1:16" ht="14.5">
      <c r="A448" s="6">
        <v>44814</v>
      </c>
      <c r="B448" s="7" t="s">
        <v>85</v>
      </c>
      <c r="C448" s="8">
        <v>4</v>
      </c>
      <c r="D448" s="8" t="s">
        <v>112</v>
      </c>
      <c r="E448" s="8" t="s">
        <v>111</v>
      </c>
      <c r="F448" s="9">
        <v>0</v>
      </c>
      <c r="G448" t="str">
        <f>VLOOKUP(Table2[[#This Row],[PRODUCT ID]],Table1[],2,0)</f>
        <v>Product38</v>
      </c>
      <c r="H448" t="str">
        <f>VLOOKUP(Table2[[#This Row],[PRODUCT ID]],Table1[],3,0)</f>
        <v>Catagory04</v>
      </c>
      <c r="I448" t="str">
        <f>VLOOKUP(Table2[[#This Row],[PRODUCT ID]],Table1[],4,0)</f>
        <v>Kg</v>
      </c>
      <c r="J448">
        <f>VLOOKUP(Table2[[#This Row],[PRODUCT ID]],Table1[],5,0)</f>
        <v>72</v>
      </c>
      <c r="K448">
        <f>VLOOKUP(Table2[[#This Row],[PRODUCT ID]],Table1[],6,0)</f>
        <v>79.92</v>
      </c>
      <c r="L448">
        <f>Table2[[#This Row],[BUYING PRIZE]]*Table2[[#This Row],[QUANTITY]]</f>
        <v>288</v>
      </c>
      <c r="M448">
        <f>Table2[[#This Row],[SELLING PRICE]]*Table2[[#This Row],[QUANTITY]]*(1-Table2[[#This Row],[DISCOUNT %]])</f>
        <v>319.68</v>
      </c>
      <c r="N448">
        <f>DAY(Table2[[#This Row],[Column1]])</f>
        <v>10</v>
      </c>
      <c r="O448" t="str">
        <f>TEXT(Table2[[#This Row],[Column1]],"mmm")</f>
        <v>Sep</v>
      </c>
      <c r="P448">
        <f>YEAR(Table2[[#This Row],[Column1]])</f>
        <v>2022</v>
      </c>
    </row>
    <row r="449" spans="1:16" ht="14.5">
      <c r="A449" s="6">
        <v>44818</v>
      </c>
      <c r="B449" s="7" t="s">
        <v>67</v>
      </c>
      <c r="C449" s="8">
        <v>3</v>
      </c>
      <c r="D449" s="8" t="s">
        <v>112</v>
      </c>
      <c r="E449" s="8" t="s">
        <v>111</v>
      </c>
      <c r="F449" s="9">
        <v>0</v>
      </c>
      <c r="G449" t="str">
        <f>VLOOKUP(Table2[[#This Row],[PRODUCT ID]],Table1[],2,0)</f>
        <v>Product29</v>
      </c>
      <c r="H449" t="str">
        <f>VLOOKUP(Table2[[#This Row],[PRODUCT ID]],Table1[],3,0)</f>
        <v>Catagory04</v>
      </c>
      <c r="I449" t="str">
        <f>VLOOKUP(Table2[[#This Row],[PRODUCT ID]],Table1[],4,0)</f>
        <v>Kg</v>
      </c>
      <c r="J449">
        <f>VLOOKUP(Table2[[#This Row],[PRODUCT ID]],Table1[],5,0)</f>
        <v>47</v>
      </c>
      <c r="K449">
        <f>VLOOKUP(Table2[[#This Row],[PRODUCT ID]],Table1[],6,0)</f>
        <v>53.11</v>
      </c>
      <c r="L449">
        <f>Table2[[#This Row],[BUYING PRIZE]]*Table2[[#This Row],[QUANTITY]]</f>
        <v>141</v>
      </c>
      <c r="M449">
        <f>Table2[[#This Row],[SELLING PRICE]]*Table2[[#This Row],[QUANTITY]]*(1-Table2[[#This Row],[DISCOUNT %]])</f>
        <v>159.32999999999998</v>
      </c>
      <c r="N449">
        <f>DAY(Table2[[#This Row],[Column1]])</f>
        <v>14</v>
      </c>
      <c r="O449" t="str">
        <f>TEXT(Table2[[#This Row],[Column1]],"mmm")</f>
        <v>Sep</v>
      </c>
      <c r="P449">
        <f>YEAR(Table2[[#This Row],[Column1]])</f>
        <v>2022</v>
      </c>
    </row>
    <row r="450" spans="1:16" ht="14.5">
      <c r="A450" s="6">
        <v>44819</v>
      </c>
      <c r="B450" s="7" t="s">
        <v>83</v>
      </c>
      <c r="C450" s="8">
        <v>15</v>
      </c>
      <c r="D450" s="8" t="s">
        <v>110</v>
      </c>
      <c r="E450" s="8" t="s">
        <v>110</v>
      </c>
      <c r="F450" s="9">
        <v>0</v>
      </c>
      <c r="G450" t="str">
        <f>VLOOKUP(Table2[[#This Row],[PRODUCT ID]],Table1[],2,0)</f>
        <v>Product37</v>
      </c>
      <c r="H450" t="str">
        <f>VLOOKUP(Table2[[#This Row],[PRODUCT ID]],Table1[],3,0)</f>
        <v>Catagory04</v>
      </c>
      <c r="I450" t="str">
        <f>VLOOKUP(Table2[[#This Row],[PRODUCT ID]],Table1[],4,0)</f>
        <v>Kg</v>
      </c>
      <c r="J450">
        <f>VLOOKUP(Table2[[#This Row],[PRODUCT ID]],Table1[],5,0)</f>
        <v>67</v>
      </c>
      <c r="K450">
        <f>VLOOKUP(Table2[[#This Row],[PRODUCT ID]],Table1[],6,0)</f>
        <v>85.76</v>
      </c>
      <c r="L450">
        <f>Table2[[#This Row],[BUYING PRIZE]]*Table2[[#This Row],[QUANTITY]]</f>
        <v>1005</v>
      </c>
      <c r="M450">
        <f>Table2[[#This Row],[SELLING PRICE]]*Table2[[#This Row],[QUANTITY]]*(1-Table2[[#This Row],[DISCOUNT %]])</f>
        <v>1286.4000000000001</v>
      </c>
      <c r="N450">
        <f>DAY(Table2[[#This Row],[Column1]])</f>
        <v>15</v>
      </c>
      <c r="O450" t="str">
        <f>TEXT(Table2[[#This Row],[Column1]],"mmm")</f>
        <v>Sep</v>
      </c>
      <c r="P450">
        <f>YEAR(Table2[[#This Row],[Column1]])</f>
        <v>2022</v>
      </c>
    </row>
    <row r="451" spans="1:16" ht="14.5">
      <c r="A451" s="6">
        <v>44822</v>
      </c>
      <c r="B451" s="7" t="s">
        <v>61</v>
      </c>
      <c r="C451" s="8">
        <v>14</v>
      </c>
      <c r="D451" s="8" t="s">
        <v>110</v>
      </c>
      <c r="E451" s="8" t="s">
        <v>111</v>
      </c>
      <c r="F451" s="9">
        <v>0</v>
      </c>
      <c r="G451" t="str">
        <f>VLOOKUP(Table2[[#This Row],[PRODUCT ID]],Table1[],2,0)</f>
        <v>Product26</v>
      </c>
      <c r="H451" t="str">
        <f>VLOOKUP(Table2[[#This Row],[PRODUCT ID]],Table1[],3,0)</f>
        <v>Catagory04</v>
      </c>
      <c r="I451" t="str">
        <f>VLOOKUP(Table2[[#This Row],[PRODUCT ID]],Table1[],4,0)</f>
        <v>Kg</v>
      </c>
      <c r="J451">
        <f>VLOOKUP(Table2[[#This Row],[PRODUCT ID]],Table1[],5,0)</f>
        <v>18</v>
      </c>
      <c r="K451">
        <f>VLOOKUP(Table2[[#This Row],[PRODUCT ID]],Table1[],6,0)</f>
        <v>24.66</v>
      </c>
      <c r="L451">
        <f>Table2[[#This Row],[BUYING PRIZE]]*Table2[[#This Row],[QUANTITY]]</f>
        <v>252</v>
      </c>
      <c r="M451">
        <f>Table2[[#This Row],[SELLING PRICE]]*Table2[[#This Row],[QUANTITY]]*(1-Table2[[#This Row],[DISCOUNT %]])</f>
        <v>345.24</v>
      </c>
      <c r="N451">
        <f>DAY(Table2[[#This Row],[Column1]])</f>
        <v>18</v>
      </c>
      <c r="O451" t="str">
        <f>TEXT(Table2[[#This Row],[Column1]],"mmm")</f>
        <v>Sep</v>
      </c>
      <c r="P451">
        <f>YEAR(Table2[[#This Row],[Column1]])</f>
        <v>2022</v>
      </c>
    </row>
    <row r="452" spans="1:16" ht="14.5">
      <c r="A452" s="6">
        <v>44823</v>
      </c>
      <c r="B452" s="7" t="s">
        <v>75</v>
      </c>
      <c r="C452" s="8">
        <v>8</v>
      </c>
      <c r="D452" s="8" t="s">
        <v>109</v>
      </c>
      <c r="E452" s="8" t="s">
        <v>111</v>
      </c>
      <c r="F452" s="9">
        <v>0</v>
      </c>
      <c r="G452" t="str">
        <f>VLOOKUP(Table2[[#This Row],[PRODUCT ID]],Table1[],2,0)</f>
        <v>Product33</v>
      </c>
      <c r="H452" t="str">
        <f>VLOOKUP(Table2[[#This Row],[PRODUCT ID]],Table1[],3,0)</f>
        <v>Catagory04</v>
      </c>
      <c r="I452" t="str">
        <f>VLOOKUP(Table2[[#This Row],[PRODUCT ID]],Table1[],4,0)</f>
        <v>Kg</v>
      </c>
      <c r="J452">
        <f>VLOOKUP(Table2[[#This Row],[PRODUCT ID]],Table1[],5,0)</f>
        <v>95</v>
      </c>
      <c r="K452">
        <f>VLOOKUP(Table2[[#This Row],[PRODUCT ID]],Table1[],6,0)</f>
        <v>119.7</v>
      </c>
      <c r="L452">
        <f>Table2[[#This Row],[BUYING PRIZE]]*Table2[[#This Row],[QUANTITY]]</f>
        <v>760</v>
      </c>
      <c r="M452">
        <f>Table2[[#This Row],[SELLING PRICE]]*Table2[[#This Row],[QUANTITY]]*(1-Table2[[#This Row],[DISCOUNT %]])</f>
        <v>957.6</v>
      </c>
      <c r="N452">
        <f>DAY(Table2[[#This Row],[Column1]])</f>
        <v>19</v>
      </c>
      <c r="O452" t="str">
        <f>TEXT(Table2[[#This Row],[Column1]],"mmm")</f>
        <v>Sep</v>
      </c>
      <c r="P452">
        <f>YEAR(Table2[[#This Row],[Column1]])</f>
        <v>2022</v>
      </c>
    </row>
    <row r="453" spans="1:16" ht="14.5">
      <c r="A453" s="6">
        <v>44824</v>
      </c>
      <c r="B453" s="7" t="s">
        <v>75</v>
      </c>
      <c r="C453" s="8">
        <v>6</v>
      </c>
      <c r="D453" s="8" t="s">
        <v>112</v>
      </c>
      <c r="E453" s="8" t="s">
        <v>110</v>
      </c>
      <c r="F453" s="9">
        <v>0</v>
      </c>
      <c r="G453" t="str">
        <f>VLOOKUP(Table2[[#This Row],[PRODUCT ID]],Table1[],2,0)</f>
        <v>Product33</v>
      </c>
      <c r="H453" t="str">
        <f>VLOOKUP(Table2[[#This Row],[PRODUCT ID]],Table1[],3,0)</f>
        <v>Catagory04</v>
      </c>
      <c r="I453" t="str">
        <f>VLOOKUP(Table2[[#This Row],[PRODUCT ID]],Table1[],4,0)</f>
        <v>Kg</v>
      </c>
      <c r="J453">
        <f>VLOOKUP(Table2[[#This Row],[PRODUCT ID]],Table1[],5,0)</f>
        <v>95</v>
      </c>
      <c r="K453">
        <f>VLOOKUP(Table2[[#This Row],[PRODUCT ID]],Table1[],6,0)</f>
        <v>119.7</v>
      </c>
      <c r="L453">
        <f>Table2[[#This Row],[BUYING PRIZE]]*Table2[[#This Row],[QUANTITY]]</f>
        <v>570</v>
      </c>
      <c r="M453">
        <f>Table2[[#This Row],[SELLING PRICE]]*Table2[[#This Row],[QUANTITY]]*(1-Table2[[#This Row],[DISCOUNT %]])</f>
        <v>718.2</v>
      </c>
      <c r="N453">
        <f>DAY(Table2[[#This Row],[Column1]])</f>
        <v>20</v>
      </c>
      <c r="O453" t="str">
        <f>TEXT(Table2[[#This Row],[Column1]],"mmm")</f>
        <v>Sep</v>
      </c>
      <c r="P453">
        <f>YEAR(Table2[[#This Row],[Column1]])</f>
        <v>2022</v>
      </c>
    </row>
    <row r="454" spans="1:16" ht="14.5">
      <c r="A454" s="6">
        <v>44824</v>
      </c>
      <c r="B454" s="7" t="s">
        <v>6</v>
      </c>
      <c r="C454" s="8">
        <v>10</v>
      </c>
      <c r="D454" s="8" t="s">
        <v>112</v>
      </c>
      <c r="E454" s="8" t="s">
        <v>110</v>
      </c>
      <c r="F454" s="9">
        <v>0</v>
      </c>
      <c r="G454" t="str">
        <f>VLOOKUP(Table2[[#This Row],[PRODUCT ID]],Table1[],2,0)</f>
        <v>Product01</v>
      </c>
      <c r="H454" t="str">
        <f>VLOOKUP(Table2[[#This Row],[PRODUCT ID]],Table1[],3,0)</f>
        <v>Catagory01</v>
      </c>
      <c r="I454" t="str">
        <f>VLOOKUP(Table2[[#This Row],[PRODUCT ID]],Table1[],4,0)</f>
        <v>Kg</v>
      </c>
      <c r="J454">
        <f>VLOOKUP(Table2[[#This Row],[PRODUCT ID]],Table1[],5,0)</f>
        <v>98</v>
      </c>
      <c r="K454">
        <f>VLOOKUP(Table2[[#This Row],[PRODUCT ID]],Table1[],6,0)</f>
        <v>103.88</v>
      </c>
      <c r="L454">
        <f>Table2[[#This Row],[BUYING PRIZE]]*Table2[[#This Row],[QUANTITY]]</f>
        <v>980</v>
      </c>
      <c r="M454">
        <f>Table2[[#This Row],[SELLING PRICE]]*Table2[[#This Row],[QUANTITY]]*(1-Table2[[#This Row],[DISCOUNT %]])</f>
        <v>1038.8</v>
      </c>
      <c r="N454">
        <f>DAY(Table2[[#This Row],[Column1]])</f>
        <v>20</v>
      </c>
      <c r="O454" t="str">
        <f>TEXT(Table2[[#This Row],[Column1]],"mmm")</f>
        <v>Sep</v>
      </c>
      <c r="P454">
        <f>YEAR(Table2[[#This Row],[Column1]])</f>
        <v>2022</v>
      </c>
    </row>
    <row r="455" spans="1:16" ht="14.5">
      <c r="A455" s="6">
        <v>44825</v>
      </c>
      <c r="B455" s="7" t="s">
        <v>43</v>
      </c>
      <c r="C455" s="8">
        <v>14</v>
      </c>
      <c r="D455" s="8" t="s">
        <v>110</v>
      </c>
      <c r="E455" s="8" t="s">
        <v>110</v>
      </c>
      <c r="F455" s="9">
        <v>0</v>
      </c>
      <c r="G455" t="str">
        <f>VLOOKUP(Table2[[#This Row],[PRODUCT ID]],Table1[],2,0)</f>
        <v>Product18</v>
      </c>
      <c r="H455" t="str">
        <f>VLOOKUP(Table2[[#This Row],[PRODUCT ID]],Table1[],3,0)</f>
        <v>Catagory02</v>
      </c>
      <c r="I455" t="str">
        <f>VLOOKUP(Table2[[#This Row],[PRODUCT ID]],Table1[],4,0)</f>
        <v>Kg</v>
      </c>
      <c r="J455">
        <f>VLOOKUP(Table2[[#This Row],[PRODUCT ID]],Table1[],5,0)</f>
        <v>37</v>
      </c>
      <c r="K455">
        <f>VLOOKUP(Table2[[#This Row],[PRODUCT ID]],Table1[],6,0)</f>
        <v>49.21</v>
      </c>
      <c r="L455">
        <f>Table2[[#This Row],[BUYING PRIZE]]*Table2[[#This Row],[QUANTITY]]</f>
        <v>518</v>
      </c>
      <c r="M455">
        <f>Table2[[#This Row],[SELLING PRICE]]*Table2[[#This Row],[QUANTITY]]*(1-Table2[[#This Row],[DISCOUNT %]])</f>
        <v>688.94</v>
      </c>
      <c r="N455">
        <f>DAY(Table2[[#This Row],[Column1]])</f>
        <v>21</v>
      </c>
      <c r="O455" t="str">
        <f>TEXT(Table2[[#This Row],[Column1]],"mmm")</f>
        <v>Sep</v>
      </c>
      <c r="P455">
        <f>YEAR(Table2[[#This Row],[Column1]])</f>
        <v>2022</v>
      </c>
    </row>
    <row r="456" spans="1:16" ht="14.5">
      <c r="A456" s="6">
        <v>44825</v>
      </c>
      <c r="B456" s="7" t="s">
        <v>61</v>
      </c>
      <c r="C456" s="8">
        <v>5</v>
      </c>
      <c r="D456" s="8" t="s">
        <v>112</v>
      </c>
      <c r="E456" s="8" t="s">
        <v>111</v>
      </c>
      <c r="F456" s="9">
        <v>0</v>
      </c>
      <c r="G456" t="str">
        <f>VLOOKUP(Table2[[#This Row],[PRODUCT ID]],Table1[],2,0)</f>
        <v>Product26</v>
      </c>
      <c r="H456" t="str">
        <f>VLOOKUP(Table2[[#This Row],[PRODUCT ID]],Table1[],3,0)</f>
        <v>Catagory04</v>
      </c>
      <c r="I456" t="str">
        <f>VLOOKUP(Table2[[#This Row],[PRODUCT ID]],Table1[],4,0)</f>
        <v>Kg</v>
      </c>
      <c r="J456">
        <f>VLOOKUP(Table2[[#This Row],[PRODUCT ID]],Table1[],5,0)</f>
        <v>18</v>
      </c>
      <c r="K456">
        <f>VLOOKUP(Table2[[#This Row],[PRODUCT ID]],Table1[],6,0)</f>
        <v>24.66</v>
      </c>
      <c r="L456">
        <f>Table2[[#This Row],[BUYING PRIZE]]*Table2[[#This Row],[QUANTITY]]</f>
        <v>90</v>
      </c>
      <c r="M456">
        <f>Table2[[#This Row],[SELLING PRICE]]*Table2[[#This Row],[QUANTITY]]*(1-Table2[[#This Row],[DISCOUNT %]])</f>
        <v>123.3</v>
      </c>
      <c r="N456">
        <f>DAY(Table2[[#This Row],[Column1]])</f>
        <v>21</v>
      </c>
      <c r="O456" t="str">
        <f>TEXT(Table2[[#This Row],[Column1]],"mmm")</f>
        <v>Sep</v>
      </c>
      <c r="P456">
        <f>YEAR(Table2[[#This Row],[Column1]])</f>
        <v>2022</v>
      </c>
    </row>
    <row r="457" spans="1:16" ht="14.5">
      <c r="A457" s="6">
        <v>44826</v>
      </c>
      <c r="B457" s="7" t="s">
        <v>95</v>
      </c>
      <c r="C457" s="8">
        <v>12</v>
      </c>
      <c r="D457" s="8" t="s">
        <v>110</v>
      </c>
      <c r="E457" s="8" t="s">
        <v>110</v>
      </c>
      <c r="F457" s="9">
        <v>0</v>
      </c>
      <c r="G457" t="str">
        <f>VLOOKUP(Table2[[#This Row],[PRODUCT ID]],Table1[],2,0)</f>
        <v>Product43</v>
      </c>
      <c r="H457" t="str">
        <f>VLOOKUP(Table2[[#This Row],[PRODUCT ID]],Table1[],3,0)</f>
        <v>Catagory04</v>
      </c>
      <c r="I457" t="str">
        <f>VLOOKUP(Table2[[#This Row],[PRODUCT ID]],Table1[],4,0)</f>
        <v>Kg</v>
      </c>
      <c r="J457">
        <f>VLOOKUP(Table2[[#This Row],[PRODUCT ID]],Table1[],5,0)</f>
        <v>67</v>
      </c>
      <c r="K457">
        <f>VLOOKUP(Table2[[#This Row],[PRODUCT ID]],Table1[],6,0)</f>
        <v>83.08</v>
      </c>
      <c r="L457">
        <f>Table2[[#This Row],[BUYING PRIZE]]*Table2[[#This Row],[QUANTITY]]</f>
        <v>804</v>
      </c>
      <c r="M457">
        <f>Table2[[#This Row],[SELLING PRICE]]*Table2[[#This Row],[QUANTITY]]*(1-Table2[[#This Row],[DISCOUNT %]])</f>
        <v>996.96</v>
      </c>
      <c r="N457">
        <f>DAY(Table2[[#This Row],[Column1]])</f>
        <v>22</v>
      </c>
      <c r="O457" t="str">
        <f>TEXT(Table2[[#This Row],[Column1]],"mmm")</f>
        <v>Sep</v>
      </c>
      <c r="P457">
        <f>YEAR(Table2[[#This Row],[Column1]])</f>
        <v>2022</v>
      </c>
    </row>
    <row r="458" spans="1:16" ht="14.5">
      <c r="A458" s="6">
        <v>44827</v>
      </c>
      <c r="B458" s="7" t="s">
        <v>31</v>
      </c>
      <c r="C458" s="8">
        <v>12</v>
      </c>
      <c r="D458" s="8" t="s">
        <v>112</v>
      </c>
      <c r="E458" s="8" t="s">
        <v>110</v>
      </c>
      <c r="F458" s="9">
        <v>0</v>
      </c>
      <c r="G458" t="str">
        <f>VLOOKUP(Table2[[#This Row],[PRODUCT ID]],Table1[],2,0)</f>
        <v>Product12</v>
      </c>
      <c r="H458" t="str">
        <f>VLOOKUP(Table2[[#This Row],[PRODUCT ID]],Table1[],3,0)</f>
        <v>Catagory02</v>
      </c>
      <c r="I458" t="str">
        <f>VLOOKUP(Table2[[#This Row],[PRODUCT ID]],Table1[],4,0)</f>
        <v>Kg</v>
      </c>
      <c r="J458">
        <f>VLOOKUP(Table2[[#This Row],[PRODUCT ID]],Table1[],5,0)</f>
        <v>73</v>
      </c>
      <c r="K458">
        <f>VLOOKUP(Table2[[#This Row],[PRODUCT ID]],Table1[],6,0)</f>
        <v>94.17</v>
      </c>
      <c r="L458">
        <f>Table2[[#This Row],[BUYING PRIZE]]*Table2[[#This Row],[QUANTITY]]</f>
        <v>876</v>
      </c>
      <c r="M458">
        <f>Table2[[#This Row],[SELLING PRICE]]*Table2[[#This Row],[QUANTITY]]*(1-Table2[[#This Row],[DISCOUNT %]])</f>
        <v>1130.04</v>
      </c>
      <c r="N458">
        <f>DAY(Table2[[#This Row],[Column1]])</f>
        <v>23</v>
      </c>
      <c r="O458" t="str">
        <f>TEXT(Table2[[#This Row],[Column1]],"mmm")</f>
        <v>Sep</v>
      </c>
      <c r="P458">
        <f>YEAR(Table2[[#This Row],[Column1]])</f>
        <v>2022</v>
      </c>
    </row>
    <row r="459" spans="1:16" ht="14.5">
      <c r="A459" s="6">
        <v>44828</v>
      </c>
      <c r="B459" s="7" t="s">
        <v>73</v>
      </c>
      <c r="C459" s="8">
        <v>14</v>
      </c>
      <c r="D459" s="8" t="s">
        <v>112</v>
      </c>
      <c r="E459" s="8" t="s">
        <v>110</v>
      </c>
      <c r="F459" s="9">
        <v>0</v>
      </c>
      <c r="G459" t="str">
        <f>VLOOKUP(Table2[[#This Row],[PRODUCT ID]],Table1[],2,0)</f>
        <v>Product32</v>
      </c>
      <c r="H459" t="str">
        <f>VLOOKUP(Table2[[#This Row],[PRODUCT ID]],Table1[],3,0)</f>
        <v>Catagory04</v>
      </c>
      <c r="I459" t="str">
        <f>VLOOKUP(Table2[[#This Row],[PRODUCT ID]],Table1[],4,0)</f>
        <v>Kg</v>
      </c>
      <c r="J459">
        <f>VLOOKUP(Table2[[#This Row],[PRODUCT ID]],Table1[],5,0)</f>
        <v>89</v>
      </c>
      <c r="K459">
        <f>VLOOKUP(Table2[[#This Row],[PRODUCT ID]],Table1[],6,0)</f>
        <v>117.48</v>
      </c>
      <c r="L459">
        <f>Table2[[#This Row],[BUYING PRIZE]]*Table2[[#This Row],[QUANTITY]]</f>
        <v>1246</v>
      </c>
      <c r="M459">
        <f>Table2[[#This Row],[SELLING PRICE]]*Table2[[#This Row],[QUANTITY]]*(1-Table2[[#This Row],[DISCOUNT %]])</f>
        <v>1644.72</v>
      </c>
      <c r="N459">
        <f>DAY(Table2[[#This Row],[Column1]])</f>
        <v>24</v>
      </c>
      <c r="O459" t="str">
        <f>TEXT(Table2[[#This Row],[Column1]],"mmm")</f>
        <v>Sep</v>
      </c>
      <c r="P459">
        <f>YEAR(Table2[[#This Row],[Column1]])</f>
        <v>2022</v>
      </c>
    </row>
    <row r="460" spans="1:16" ht="14.5">
      <c r="A460" s="6">
        <v>44828</v>
      </c>
      <c r="B460" s="7" t="s">
        <v>73</v>
      </c>
      <c r="C460" s="8">
        <v>8</v>
      </c>
      <c r="D460" s="8" t="s">
        <v>112</v>
      </c>
      <c r="E460" s="8" t="s">
        <v>111</v>
      </c>
      <c r="F460" s="9">
        <v>0</v>
      </c>
      <c r="G460" t="str">
        <f>VLOOKUP(Table2[[#This Row],[PRODUCT ID]],Table1[],2,0)</f>
        <v>Product32</v>
      </c>
      <c r="H460" t="str">
        <f>VLOOKUP(Table2[[#This Row],[PRODUCT ID]],Table1[],3,0)</f>
        <v>Catagory04</v>
      </c>
      <c r="I460" t="str">
        <f>VLOOKUP(Table2[[#This Row],[PRODUCT ID]],Table1[],4,0)</f>
        <v>Kg</v>
      </c>
      <c r="J460">
        <f>VLOOKUP(Table2[[#This Row],[PRODUCT ID]],Table1[],5,0)</f>
        <v>89</v>
      </c>
      <c r="K460">
        <f>VLOOKUP(Table2[[#This Row],[PRODUCT ID]],Table1[],6,0)</f>
        <v>117.48</v>
      </c>
      <c r="L460">
        <f>Table2[[#This Row],[BUYING PRIZE]]*Table2[[#This Row],[QUANTITY]]</f>
        <v>712</v>
      </c>
      <c r="M460">
        <f>Table2[[#This Row],[SELLING PRICE]]*Table2[[#This Row],[QUANTITY]]*(1-Table2[[#This Row],[DISCOUNT %]])</f>
        <v>939.84</v>
      </c>
      <c r="N460">
        <f>DAY(Table2[[#This Row],[Column1]])</f>
        <v>24</v>
      </c>
      <c r="O460" t="str">
        <f>TEXT(Table2[[#This Row],[Column1]],"mmm")</f>
        <v>Sep</v>
      </c>
      <c r="P460">
        <f>YEAR(Table2[[#This Row],[Column1]])</f>
        <v>2022</v>
      </c>
    </row>
    <row r="461" spans="1:16" ht="14.5">
      <c r="A461" s="6">
        <v>44831</v>
      </c>
      <c r="B461" s="7" t="s">
        <v>81</v>
      </c>
      <c r="C461" s="8">
        <v>4</v>
      </c>
      <c r="D461" s="8" t="s">
        <v>112</v>
      </c>
      <c r="E461" s="8" t="s">
        <v>111</v>
      </c>
      <c r="F461" s="9">
        <v>0</v>
      </c>
      <c r="G461" t="str">
        <f>VLOOKUP(Table2[[#This Row],[PRODUCT ID]],Table1[],2,0)</f>
        <v>Product36</v>
      </c>
      <c r="H461" t="str">
        <f>VLOOKUP(Table2[[#This Row],[PRODUCT ID]],Table1[],3,0)</f>
        <v>Catagory04</v>
      </c>
      <c r="I461" t="str">
        <f>VLOOKUP(Table2[[#This Row],[PRODUCT ID]],Table1[],4,0)</f>
        <v>Kg</v>
      </c>
      <c r="J461">
        <f>VLOOKUP(Table2[[#This Row],[PRODUCT ID]],Table1[],5,0)</f>
        <v>90</v>
      </c>
      <c r="K461">
        <f>VLOOKUP(Table2[[#This Row],[PRODUCT ID]],Table1[],6,0)</f>
        <v>96.3</v>
      </c>
      <c r="L461">
        <f>Table2[[#This Row],[BUYING PRIZE]]*Table2[[#This Row],[QUANTITY]]</f>
        <v>360</v>
      </c>
      <c r="M461">
        <f>Table2[[#This Row],[SELLING PRICE]]*Table2[[#This Row],[QUANTITY]]*(1-Table2[[#This Row],[DISCOUNT %]])</f>
        <v>385.2</v>
      </c>
      <c r="N461">
        <f>DAY(Table2[[#This Row],[Column1]])</f>
        <v>27</v>
      </c>
      <c r="O461" t="str">
        <f>TEXT(Table2[[#This Row],[Column1]],"mmm")</f>
        <v>Sep</v>
      </c>
      <c r="P461">
        <f>YEAR(Table2[[#This Row],[Column1]])</f>
        <v>2022</v>
      </c>
    </row>
    <row r="462" spans="1:16" ht="14.5">
      <c r="A462" s="6">
        <v>44831</v>
      </c>
      <c r="B462" s="7" t="s">
        <v>97</v>
      </c>
      <c r="C462" s="8">
        <v>9</v>
      </c>
      <c r="D462" s="8" t="s">
        <v>112</v>
      </c>
      <c r="E462" s="8" t="s">
        <v>111</v>
      </c>
      <c r="F462" s="9">
        <v>0</v>
      </c>
      <c r="G462" t="str">
        <f>VLOOKUP(Table2[[#This Row],[PRODUCT ID]],Table1[],2,0)</f>
        <v>Product44</v>
      </c>
      <c r="H462" t="str">
        <f>VLOOKUP(Table2[[#This Row],[PRODUCT ID]],Table1[],3,0)</f>
        <v>Catagory04</v>
      </c>
      <c r="I462" t="str">
        <f>VLOOKUP(Table2[[#This Row],[PRODUCT ID]],Table1[],4,0)</f>
        <v>Kg</v>
      </c>
      <c r="J462">
        <f>VLOOKUP(Table2[[#This Row],[PRODUCT ID]],Table1[],5,0)</f>
        <v>76</v>
      </c>
      <c r="K462">
        <f>VLOOKUP(Table2[[#This Row],[PRODUCT ID]],Table1[],6,0)</f>
        <v>82.08</v>
      </c>
      <c r="L462">
        <f>Table2[[#This Row],[BUYING PRIZE]]*Table2[[#This Row],[QUANTITY]]</f>
        <v>684</v>
      </c>
      <c r="M462">
        <f>Table2[[#This Row],[SELLING PRICE]]*Table2[[#This Row],[QUANTITY]]*(1-Table2[[#This Row],[DISCOUNT %]])</f>
        <v>738.72</v>
      </c>
      <c r="N462">
        <f>DAY(Table2[[#This Row],[Column1]])</f>
        <v>27</v>
      </c>
      <c r="O462" t="str">
        <f>TEXT(Table2[[#This Row],[Column1]],"mmm")</f>
        <v>Sep</v>
      </c>
      <c r="P462">
        <f>YEAR(Table2[[#This Row],[Column1]])</f>
        <v>2022</v>
      </c>
    </row>
    <row r="463" spans="1:16" ht="14.5">
      <c r="A463" s="6">
        <v>44831</v>
      </c>
      <c r="B463" s="7" t="s">
        <v>85</v>
      </c>
      <c r="C463" s="8">
        <v>3</v>
      </c>
      <c r="D463" s="8" t="s">
        <v>109</v>
      </c>
      <c r="E463" s="8" t="s">
        <v>111</v>
      </c>
      <c r="F463" s="9">
        <v>0</v>
      </c>
      <c r="G463" t="str">
        <f>VLOOKUP(Table2[[#This Row],[PRODUCT ID]],Table1[],2,0)</f>
        <v>Product38</v>
      </c>
      <c r="H463" t="str">
        <f>VLOOKUP(Table2[[#This Row],[PRODUCT ID]],Table1[],3,0)</f>
        <v>Catagory04</v>
      </c>
      <c r="I463" t="str">
        <f>VLOOKUP(Table2[[#This Row],[PRODUCT ID]],Table1[],4,0)</f>
        <v>Kg</v>
      </c>
      <c r="J463">
        <f>VLOOKUP(Table2[[#This Row],[PRODUCT ID]],Table1[],5,0)</f>
        <v>72</v>
      </c>
      <c r="K463">
        <f>VLOOKUP(Table2[[#This Row],[PRODUCT ID]],Table1[],6,0)</f>
        <v>79.92</v>
      </c>
      <c r="L463">
        <f>Table2[[#This Row],[BUYING PRIZE]]*Table2[[#This Row],[QUANTITY]]</f>
        <v>216</v>
      </c>
      <c r="M463">
        <f>Table2[[#This Row],[SELLING PRICE]]*Table2[[#This Row],[QUANTITY]]*(1-Table2[[#This Row],[DISCOUNT %]])</f>
        <v>239.76</v>
      </c>
      <c r="N463">
        <f>DAY(Table2[[#This Row],[Column1]])</f>
        <v>27</v>
      </c>
      <c r="O463" t="str">
        <f>TEXT(Table2[[#This Row],[Column1]],"mmm")</f>
        <v>Sep</v>
      </c>
      <c r="P463">
        <f>YEAR(Table2[[#This Row],[Column1]])</f>
        <v>2022</v>
      </c>
    </row>
    <row r="464" spans="1:16" ht="14.5">
      <c r="A464" s="6">
        <v>44833</v>
      </c>
      <c r="B464" s="7" t="s">
        <v>77</v>
      </c>
      <c r="C464" s="8">
        <v>13</v>
      </c>
      <c r="D464" s="8" t="s">
        <v>112</v>
      </c>
      <c r="E464" s="8" t="s">
        <v>110</v>
      </c>
      <c r="F464" s="9">
        <v>0</v>
      </c>
      <c r="G464" t="str">
        <f>VLOOKUP(Table2[[#This Row],[PRODUCT ID]],Table1[],2,0)</f>
        <v>Product34</v>
      </c>
      <c r="H464" t="str">
        <f>VLOOKUP(Table2[[#This Row],[PRODUCT ID]],Table1[],3,0)</f>
        <v>Catagory04</v>
      </c>
      <c r="I464" t="str">
        <f>VLOOKUP(Table2[[#This Row],[PRODUCT ID]],Table1[],4,0)</f>
        <v>Kg</v>
      </c>
      <c r="J464">
        <f>VLOOKUP(Table2[[#This Row],[PRODUCT ID]],Table1[],5,0)</f>
        <v>55</v>
      </c>
      <c r="K464">
        <f>VLOOKUP(Table2[[#This Row],[PRODUCT ID]],Table1[],6,0)</f>
        <v>58.3</v>
      </c>
      <c r="L464">
        <f>Table2[[#This Row],[BUYING PRIZE]]*Table2[[#This Row],[QUANTITY]]</f>
        <v>715</v>
      </c>
      <c r="M464">
        <f>Table2[[#This Row],[SELLING PRICE]]*Table2[[#This Row],[QUANTITY]]*(1-Table2[[#This Row],[DISCOUNT %]])</f>
        <v>757.9</v>
      </c>
      <c r="N464">
        <f>DAY(Table2[[#This Row],[Column1]])</f>
        <v>29</v>
      </c>
      <c r="O464" t="str">
        <f>TEXT(Table2[[#This Row],[Column1]],"mmm")</f>
        <v>Sep</v>
      </c>
      <c r="P464">
        <f>YEAR(Table2[[#This Row],[Column1]])</f>
        <v>2022</v>
      </c>
    </row>
    <row r="465" spans="1:16" ht="14.5">
      <c r="A465" s="6">
        <v>44837</v>
      </c>
      <c r="B465" s="7" t="s">
        <v>29</v>
      </c>
      <c r="C465" s="8">
        <v>5</v>
      </c>
      <c r="D465" s="8" t="s">
        <v>112</v>
      </c>
      <c r="E465" s="8" t="s">
        <v>111</v>
      </c>
      <c r="F465" s="9">
        <v>0</v>
      </c>
      <c r="G465" t="str">
        <f>VLOOKUP(Table2[[#This Row],[PRODUCT ID]],Table1[],2,0)</f>
        <v>Product11</v>
      </c>
      <c r="H465" t="str">
        <f>VLOOKUP(Table2[[#This Row],[PRODUCT ID]],Table1[],3,0)</f>
        <v>Catagory02</v>
      </c>
      <c r="I465" t="str">
        <f>VLOOKUP(Table2[[#This Row],[PRODUCT ID]],Table1[],4,0)</f>
        <v>Kg</v>
      </c>
      <c r="J465">
        <f>VLOOKUP(Table2[[#This Row],[PRODUCT ID]],Table1[],5,0)</f>
        <v>44</v>
      </c>
      <c r="K465">
        <f>VLOOKUP(Table2[[#This Row],[PRODUCT ID]],Table1[],6,0)</f>
        <v>48.4</v>
      </c>
      <c r="L465">
        <f>Table2[[#This Row],[BUYING PRIZE]]*Table2[[#This Row],[QUANTITY]]</f>
        <v>220</v>
      </c>
      <c r="M465">
        <f>Table2[[#This Row],[SELLING PRICE]]*Table2[[#This Row],[QUANTITY]]*(1-Table2[[#This Row],[DISCOUNT %]])</f>
        <v>242</v>
      </c>
      <c r="N465">
        <f>DAY(Table2[[#This Row],[Column1]])</f>
        <v>3</v>
      </c>
      <c r="O465" t="str">
        <f>TEXT(Table2[[#This Row],[Column1]],"mmm")</f>
        <v>Oct</v>
      </c>
      <c r="P465">
        <f>YEAR(Table2[[#This Row],[Column1]])</f>
        <v>2022</v>
      </c>
    </row>
    <row r="466" spans="1:16" ht="14.5">
      <c r="A466" s="6">
        <v>44838</v>
      </c>
      <c r="B466" s="7" t="s">
        <v>20</v>
      </c>
      <c r="C466" s="8">
        <v>15</v>
      </c>
      <c r="D466" s="8" t="s">
        <v>112</v>
      </c>
      <c r="E466" s="8" t="s">
        <v>110</v>
      </c>
      <c r="F466" s="9">
        <v>0</v>
      </c>
      <c r="G466" t="str">
        <f>VLOOKUP(Table2[[#This Row],[PRODUCT ID]],Table1[],2,0)</f>
        <v>Product07</v>
      </c>
      <c r="H466" t="str">
        <f>VLOOKUP(Table2[[#This Row],[PRODUCT ID]],Table1[],3,0)</f>
        <v>Catagory01</v>
      </c>
      <c r="I466" t="str">
        <f>VLOOKUP(Table2[[#This Row],[PRODUCT ID]],Table1[],4,0)</f>
        <v>Kg</v>
      </c>
      <c r="J466">
        <f>VLOOKUP(Table2[[#This Row],[PRODUCT ID]],Table1[],5,0)</f>
        <v>43</v>
      </c>
      <c r="K466">
        <f>VLOOKUP(Table2[[#This Row],[PRODUCT ID]],Table1[],6,0)</f>
        <v>47.73</v>
      </c>
      <c r="L466">
        <f>Table2[[#This Row],[BUYING PRIZE]]*Table2[[#This Row],[QUANTITY]]</f>
        <v>645</v>
      </c>
      <c r="M466">
        <f>Table2[[#This Row],[SELLING PRICE]]*Table2[[#This Row],[QUANTITY]]*(1-Table2[[#This Row],[DISCOUNT %]])</f>
        <v>715.94999999999993</v>
      </c>
      <c r="N466">
        <f>DAY(Table2[[#This Row],[Column1]])</f>
        <v>4</v>
      </c>
      <c r="O466" t="str">
        <f>TEXT(Table2[[#This Row],[Column1]],"mmm")</f>
        <v>Oct</v>
      </c>
      <c r="P466">
        <f>YEAR(Table2[[#This Row],[Column1]])</f>
        <v>2022</v>
      </c>
    </row>
    <row r="467" spans="1:16" ht="14.5">
      <c r="A467" s="6">
        <v>44840</v>
      </c>
      <c r="B467" s="7" t="s">
        <v>79</v>
      </c>
      <c r="C467" s="8">
        <v>1</v>
      </c>
      <c r="D467" s="8" t="s">
        <v>112</v>
      </c>
      <c r="E467" s="8" t="s">
        <v>110</v>
      </c>
      <c r="F467" s="9">
        <v>0</v>
      </c>
      <c r="G467" t="str">
        <f>VLOOKUP(Table2[[#This Row],[PRODUCT ID]],Table1[],2,0)</f>
        <v>Product35</v>
      </c>
      <c r="H467" t="str">
        <f>VLOOKUP(Table2[[#This Row],[PRODUCT ID]],Table1[],3,0)</f>
        <v>Catagory04</v>
      </c>
      <c r="I467" t="str">
        <f>VLOOKUP(Table2[[#This Row],[PRODUCT ID]],Table1[],4,0)</f>
        <v>Kg</v>
      </c>
      <c r="J467">
        <f>VLOOKUP(Table2[[#This Row],[PRODUCT ID]],Table1[],5,0)</f>
        <v>5</v>
      </c>
      <c r="K467">
        <f>VLOOKUP(Table2[[#This Row],[PRODUCT ID]],Table1[],6,0)</f>
        <v>6.7</v>
      </c>
      <c r="L467">
        <f>Table2[[#This Row],[BUYING PRIZE]]*Table2[[#This Row],[QUANTITY]]</f>
        <v>5</v>
      </c>
      <c r="M467">
        <f>Table2[[#This Row],[SELLING PRICE]]*Table2[[#This Row],[QUANTITY]]*(1-Table2[[#This Row],[DISCOUNT %]])</f>
        <v>6.7</v>
      </c>
      <c r="N467">
        <f>DAY(Table2[[#This Row],[Column1]])</f>
        <v>6</v>
      </c>
      <c r="O467" t="str">
        <f>TEXT(Table2[[#This Row],[Column1]],"mmm")</f>
        <v>Oct</v>
      </c>
      <c r="P467">
        <f>YEAR(Table2[[#This Row],[Column1]])</f>
        <v>2022</v>
      </c>
    </row>
    <row r="468" spans="1:16" ht="14.5">
      <c r="A468" s="6">
        <v>44843</v>
      </c>
      <c r="B468" s="7" t="s">
        <v>85</v>
      </c>
      <c r="C468" s="8">
        <v>14</v>
      </c>
      <c r="D468" s="8" t="s">
        <v>110</v>
      </c>
      <c r="E468" s="8" t="s">
        <v>110</v>
      </c>
      <c r="F468" s="9">
        <v>0</v>
      </c>
      <c r="G468" t="str">
        <f>VLOOKUP(Table2[[#This Row],[PRODUCT ID]],Table1[],2,0)</f>
        <v>Product38</v>
      </c>
      <c r="H468" t="str">
        <f>VLOOKUP(Table2[[#This Row],[PRODUCT ID]],Table1[],3,0)</f>
        <v>Catagory04</v>
      </c>
      <c r="I468" t="str">
        <f>VLOOKUP(Table2[[#This Row],[PRODUCT ID]],Table1[],4,0)</f>
        <v>Kg</v>
      </c>
      <c r="J468">
        <f>VLOOKUP(Table2[[#This Row],[PRODUCT ID]],Table1[],5,0)</f>
        <v>72</v>
      </c>
      <c r="K468">
        <f>VLOOKUP(Table2[[#This Row],[PRODUCT ID]],Table1[],6,0)</f>
        <v>79.92</v>
      </c>
      <c r="L468">
        <f>Table2[[#This Row],[BUYING PRIZE]]*Table2[[#This Row],[QUANTITY]]</f>
        <v>1008</v>
      </c>
      <c r="M468">
        <f>Table2[[#This Row],[SELLING PRICE]]*Table2[[#This Row],[QUANTITY]]*(1-Table2[[#This Row],[DISCOUNT %]])</f>
        <v>1118.8800000000001</v>
      </c>
      <c r="N468">
        <f>DAY(Table2[[#This Row],[Column1]])</f>
        <v>9</v>
      </c>
      <c r="O468" t="str">
        <f>TEXT(Table2[[#This Row],[Column1]],"mmm")</f>
        <v>Oct</v>
      </c>
      <c r="P468">
        <f>YEAR(Table2[[#This Row],[Column1]])</f>
        <v>2022</v>
      </c>
    </row>
    <row r="469" spans="1:16" ht="14.5">
      <c r="A469" s="6">
        <v>44844</v>
      </c>
      <c r="B469" s="7" t="s">
        <v>45</v>
      </c>
      <c r="C469" s="8">
        <v>9</v>
      </c>
      <c r="D469" s="8" t="s">
        <v>112</v>
      </c>
      <c r="E469" s="8" t="s">
        <v>110</v>
      </c>
      <c r="F469" s="9">
        <v>0</v>
      </c>
      <c r="G469" t="str">
        <f>VLOOKUP(Table2[[#This Row],[PRODUCT ID]],Table1[],2,0)</f>
        <v>Product19</v>
      </c>
      <c r="H469" t="str">
        <f>VLOOKUP(Table2[[#This Row],[PRODUCT ID]],Table1[],3,0)</f>
        <v>Catagory02</v>
      </c>
      <c r="I469" t="str">
        <f>VLOOKUP(Table2[[#This Row],[PRODUCT ID]],Table1[],4,0)</f>
        <v>Kg</v>
      </c>
      <c r="J469">
        <f>VLOOKUP(Table2[[#This Row],[PRODUCT ID]],Table1[],5,0)</f>
        <v>150</v>
      </c>
      <c r="K469">
        <f>VLOOKUP(Table2[[#This Row],[PRODUCT ID]],Table1[],6,0)</f>
        <v>210</v>
      </c>
      <c r="L469">
        <f>Table2[[#This Row],[BUYING PRIZE]]*Table2[[#This Row],[QUANTITY]]</f>
        <v>1350</v>
      </c>
      <c r="M469">
        <f>Table2[[#This Row],[SELLING PRICE]]*Table2[[#This Row],[QUANTITY]]*(1-Table2[[#This Row],[DISCOUNT %]])</f>
        <v>1890</v>
      </c>
      <c r="N469">
        <f>DAY(Table2[[#This Row],[Column1]])</f>
        <v>10</v>
      </c>
      <c r="O469" t="str">
        <f>TEXT(Table2[[#This Row],[Column1]],"mmm")</f>
        <v>Oct</v>
      </c>
      <c r="P469">
        <f>YEAR(Table2[[#This Row],[Column1]])</f>
        <v>2022</v>
      </c>
    </row>
    <row r="470" spans="1:16" ht="14.5">
      <c r="A470" s="6">
        <v>44844</v>
      </c>
      <c r="B470" s="7" t="s">
        <v>97</v>
      </c>
      <c r="C470" s="8">
        <v>12</v>
      </c>
      <c r="D470" s="8" t="s">
        <v>110</v>
      </c>
      <c r="E470" s="8" t="s">
        <v>110</v>
      </c>
      <c r="F470" s="9">
        <v>0</v>
      </c>
      <c r="G470" t="str">
        <f>VLOOKUP(Table2[[#This Row],[PRODUCT ID]],Table1[],2,0)</f>
        <v>Product44</v>
      </c>
      <c r="H470" t="str">
        <f>VLOOKUP(Table2[[#This Row],[PRODUCT ID]],Table1[],3,0)</f>
        <v>Catagory04</v>
      </c>
      <c r="I470" t="str">
        <f>VLOOKUP(Table2[[#This Row],[PRODUCT ID]],Table1[],4,0)</f>
        <v>Kg</v>
      </c>
      <c r="J470">
        <f>VLOOKUP(Table2[[#This Row],[PRODUCT ID]],Table1[],5,0)</f>
        <v>76</v>
      </c>
      <c r="K470">
        <f>VLOOKUP(Table2[[#This Row],[PRODUCT ID]],Table1[],6,0)</f>
        <v>82.08</v>
      </c>
      <c r="L470">
        <f>Table2[[#This Row],[BUYING PRIZE]]*Table2[[#This Row],[QUANTITY]]</f>
        <v>912</v>
      </c>
      <c r="M470">
        <f>Table2[[#This Row],[SELLING PRICE]]*Table2[[#This Row],[QUANTITY]]*(1-Table2[[#This Row],[DISCOUNT %]])</f>
        <v>984.96</v>
      </c>
      <c r="N470">
        <f>DAY(Table2[[#This Row],[Column1]])</f>
        <v>10</v>
      </c>
      <c r="O470" t="str">
        <f>TEXT(Table2[[#This Row],[Column1]],"mmm")</f>
        <v>Oct</v>
      </c>
      <c r="P470">
        <f>YEAR(Table2[[#This Row],[Column1]])</f>
        <v>2022</v>
      </c>
    </row>
    <row r="471" spans="1:16" ht="14.5">
      <c r="A471" s="6">
        <v>44845</v>
      </c>
      <c r="B471" s="7" t="s">
        <v>22</v>
      </c>
      <c r="C471" s="8">
        <v>10</v>
      </c>
      <c r="D471" s="8" t="s">
        <v>112</v>
      </c>
      <c r="E471" s="8" t="s">
        <v>110</v>
      </c>
      <c r="F471" s="9">
        <v>0</v>
      </c>
      <c r="G471" t="str">
        <f>VLOOKUP(Table2[[#This Row],[PRODUCT ID]],Table1[],2,0)</f>
        <v>Product08</v>
      </c>
      <c r="H471" t="str">
        <f>VLOOKUP(Table2[[#This Row],[PRODUCT ID]],Table1[],3,0)</f>
        <v>Catagory01</v>
      </c>
      <c r="I471" t="str">
        <f>VLOOKUP(Table2[[#This Row],[PRODUCT ID]],Table1[],4,0)</f>
        <v>Kg</v>
      </c>
      <c r="J471">
        <f>VLOOKUP(Table2[[#This Row],[PRODUCT ID]],Table1[],5,0)</f>
        <v>83</v>
      </c>
      <c r="K471">
        <f>VLOOKUP(Table2[[#This Row],[PRODUCT ID]],Table1[],6,0)</f>
        <v>94.62</v>
      </c>
      <c r="L471">
        <f>Table2[[#This Row],[BUYING PRIZE]]*Table2[[#This Row],[QUANTITY]]</f>
        <v>830</v>
      </c>
      <c r="M471">
        <f>Table2[[#This Row],[SELLING PRICE]]*Table2[[#This Row],[QUANTITY]]*(1-Table2[[#This Row],[DISCOUNT %]])</f>
        <v>946.2</v>
      </c>
      <c r="N471">
        <f>DAY(Table2[[#This Row],[Column1]])</f>
        <v>11</v>
      </c>
      <c r="O471" t="str">
        <f>TEXT(Table2[[#This Row],[Column1]],"mmm")</f>
        <v>Oct</v>
      </c>
      <c r="P471">
        <f>YEAR(Table2[[#This Row],[Column1]])</f>
        <v>2022</v>
      </c>
    </row>
    <row r="472" spans="1:16" ht="14.5">
      <c r="A472" s="6">
        <v>44847</v>
      </c>
      <c r="B472" s="7" t="s">
        <v>10</v>
      </c>
      <c r="C472" s="8">
        <v>15</v>
      </c>
      <c r="D472" s="8" t="s">
        <v>110</v>
      </c>
      <c r="E472" s="8" t="s">
        <v>110</v>
      </c>
      <c r="F472" s="9">
        <v>0</v>
      </c>
      <c r="G472" t="str">
        <f>VLOOKUP(Table2[[#This Row],[PRODUCT ID]],Table1[],2,0)</f>
        <v>Product02</v>
      </c>
      <c r="H472" t="str">
        <f>VLOOKUP(Table2[[#This Row],[PRODUCT ID]],Table1[],3,0)</f>
        <v>Catagory01</v>
      </c>
      <c r="I472" t="str">
        <f>VLOOKUP(Table2[[#This Row],[PRODUCT ID]],Table1[],4,0)</f>
        <v>Kg</v>
      </c>
      <c r="J472">
        <f>VLOOKUP(Table2[[#This Row],[PRODUCT ID]],Table1[],5,0)</f>
        <v>105</v>
      </c>
      <c r="K472">
        <f>VLOOKUP(Table2[[#This Row],[PRODUCT ID]],Table1[],6,0)</f>
        <v>142.80000000000001</v>
      </c>
      <c r="L472">
        <f>Table2[[#This Row],[BUYING PRIZE]]*Table2[[#This Row],[QUANTITY]]</f>
        <v>1575</v>
      </c>
      <c r="M472">
        <f>Table2[[#This Row],[SELLING PRICE]]*Table2[[#This Row],[QUANTITY]]*(1-Table2[[#This Row],[DISCOUNT %]])</f>
        <v>2142</v>
      </c>
      <c r="N472">
        <f>DAY(Table2[[#This Row],[Column1]])</f>
        <v>13</v>
      </c>
      <c r="O472" t="str">
        <f>TEXT(Table2[[#This Row],[Column1]],"mmm")</f>
        <v>Oct</v>
      </c>
      <c r="P472">
        <f>YEAR(Table2[[#This Row],[Column1]])</f>
        <v>2022</v>
      </c>
    </row>
    <row r="473" spans="1:16" ht="14.5">
      <c r="A473" s="6">
        <v>44848</v>
      </c>
      <c r="B473" s="7" t="s">
        <v>97</v>
      </c>
      <c r="C473" s="8">
        <v>15</v>
      </c>
      <c r="D473" s="8" t="s">
        <v>109</v>
      </c>
      <c r="E473" s="8" t="s">
        <v>110</v>
      </c>
      <c r="F473" s="9">
        <v>0</v>
      </c>
      <c r="G473" t="str">
        <f>VLOOKUP(Table2[[#This Row],[PRODUCT ID]],Table1[],2,0)</f>
        <v>Product44</v>
      </c>
      <c r="H473" t="str">
        <f>VLOOKUP(Table2[[#This Row],[PRODUCT ID]],Table1[],3,0)</f>
        <v>Catagory04</v>
      </c>
      <c r="I473" t="str">
        <f>VLOOKUP(Table2[[#This Row],[PRODUCT ID]],Table1[],4,0)</f>
        <v>Kg</v>
      </c>
      <c r="J473">
        <f>VLOOKUP(Table2[[#This Row],[PRODUCT ID]],Table1[],5,0)</f>
        <v>76</v>
      </c>
      <c r="K473">
        <f>VLOOKUP(Table2[[#This Row],[PRODUCT ID]],Table1[],6,0)</f>
        <v>82.08</v>
      </c>
      <c r="L473">
        <f>Table2[[#This Row],[BUYING PRIZE]]*Table2[[#This Row],[QUANTITY]]</f>
        <v>1140</v>
      </c>
      <c r="M473">
        <f>Table2[[#This Row],[SELLING PRICE]]*Table2[[#This Row],[QUANTITY]]*(1-Table2[[#This Row],[DISCOUNT %]])</f>
        <v>1231.2</v>
      </c>
      <c r="N473">
        <f>DAY(Table2[[#This Row],[Column1]])</f>
        <v>14</v>
      </c>
      <c r="O473" t="str">
        <f>TEXT(Table2[[#This Row],[Column1]],"mmm")</f>
        <v>Oct</v>
      </c>
      <c r="P473">
        <f>YEAR(Table2[[#This Row],[Column1]])</f>
        <v>2022</v>
      </c>
    </row>
    <row r="474" spans="1:16" ht="14.5">
      <c r="A474" s="6">
        <v>44849</v>
      </c>
      <c r="B474" s="7" t="s">
        <v>37</v>
      </c>
      <c r="C474" s="8">
        <v>10</v>
      </c>
      <c r="D474" s="8" t="s">
        <v>112</v>
      </c>
      <c r="E474" s="8" t="s">
        <v>111</v>
      </c>
      <c r="F474" s="9">
        <v>0</v>
      </c>
      <c r="G474" t="str">
        <f>VLOOKUP(Table2[[#This Row],[PRODUCT ID]],Table1[],2,0)</f>
        <v>Product15</v>
      </c>
      <c r="H474" t="str">
        <f>VLOOKUP(Table2[[#This Row],[PRODUCT ID]],Table1[],3,0)</f>
        <v>Catagory02</v>
      </c>
      <c r="I474" t="str">
        <f>VLOOKUP(Table2[[#This Row],[PRODUCT ID]],Table1[],4,0)</f>
        <v>Kg</v>
      </c>
      <c r="J474">
        <f>VLOOKUP(Table2[[#This Row],[PRODUCT ID]],Table1[],5,0)</f>
        <v>12</v>
      </c>
      <c r="K474">
        <f>VLOOKUP(Table2[[#This Row],[PRODUCT ID]],Table1[],6,0)</f>
        <v>15.72</v>
      </c>
      <c r="L474">
        <f>Table2[[#This Row],[BUYING PRIZE]]*Table2[[#This Row],[QUANTITY]]</f>
        <v>120</v>
      </c>
      <c r="M474">
        <f>Table2[[#This Row],[SELLING PRICE]]*Table2[[#This Row],[QUANTITY]]*(1-Table2[[#This Row],[DISCOUNT %]])</f>
        <v>157.20000000000002</v>
      </c>
      <c r="N474">
        <f>DAY(Table2[[#This Row],[Column1]])</f>
        <v>15</v>
      </c>
      <c r="O474" t="str">
        <f>TEXT(Table2[[#This Row],[Column1]],"mmm")</f>
        <v>Oct</v>
      </c>
      <c r="P474">
        <f>YEAR(Table2[[#This Row],[Column1]])</f>
        <v>2022</v>
      </c>
    </row>
    <row r="475" spans="1:16" ht="14.5">
      <c r="A475" s="6">
        <v>44850</v>
      </c>
      <c r="B475" s="7" t="s">
        <v>81</v>
      </c>
      <c r="C475" s="8">
        <v>3</v>
      </c>
      <c r="D475" s="8" t="s">
        <v>110</v>
      </c>
      <c r="E475" s="8" t="s">
        <v>110</v>
      </c>
      <c r="F475" s="9">
        <v>0</v>
      </c>
      <c r="G475" t="str">
        <f>VLOOKUP(Table2[[#This Row],[PRODUCT ID]],Table1[],2,0)</f>
        <v>Product36</v>
      </c>
      <c r="H475" t="str">
        <f>VLOOKUP(Table2[[#This Row],[PRODUCT ID]],Table1[],3,0)</f>
        <v>Catagory04</v>
      </c>
      <c r="I475" t="str">
        <f>VLOOKUP(Table2[[#This Row],[PRODUCT ID]],Table1[],4,0)</f>
        <v>Kg</v>
      </c>
      <c r="J475">
        <f>VLOOKUP(Table2[[#This Row],[PRODUCT ID]],Table1[],5,0)</f>
        <v>90</v>
      </c>
      <c r="K475">
        <f>VLOOKUP(Table2[[#This Row],[PRODUCT ID]],Table1[],6,0)</f>
        <v>96.3</v>
      </c>
      <c r="L475">
        <f>Table2[[#This Row],[BUYING PRIZE]]*Table2[[#This Row],[QUANTITY]]</f>
        <v>270</v>
      </c>
      <c r="M475">
        <f>Table2[[#This Row],[SELLING PRICE]]*Table2[[#This Row],[QUANTITY]]*(1-Table2[[#This Row],[DISCOUNT %]])</f>
        <v>288.89999999999998</v>
      </c>
      <c r="N475">
        <f>DAY(Table2[[#This Row],[Column1]])</f>
        <v>16</v>
      </c>
      <c r="O475" t="str">
        <f>TEXT(Table2[[#This Row],[Column1]],"mmm")</f>
        <v>Oct</v>
      </c>
      <c r="P475">
        <f>YEAR(Table2[[#This Row],[Column1]])</f>
        <v>2022</v>
      </c>
    </row>
    <row r="476" spans="1:16" ht="14.5">
      <c r="A476" s="6">
        <v>44857</v>
      </c>
      <c r="B476" s="7" t="s">
        <v>56</v>
      </c>
      <c r="C476" s="8">
        <v>14</v>
      </c>
      <c r="D476" s="8" t="s">
        <v>110</v>
      </c>
      <c r="E476" s="8" t="s">
        <v>111</v>
      </c>
      <c r="F476" s="9">
        <v>0</v>
      </c>
      <c r="G476" t="str">
        <f>VLOOKUP(Table2[[#This Row],[PRODUCT ID]],Table1[],2,0)</f>
        <v>Product24</v>
      </c>
      <c r="H476" t="str">
        <f>VLOOKUP(Table2[[#This Row],[PRODUCT ID]],Table1[],3,0)</f>
        <v>Catagory03</v>
      </c>
      <c r="I476" t="str">
        <f>VLOOKUP(Table2[[#This Row],[PRODUCT ID]],Table1[],4,0)</f>
        <v>Kg</v>
      </c>
      <c r="J476">
        <f>VLOOKUP(Table2[[#This Row],[PRODUCT ID]],Table1[],5,0)</f>
        <v>144</v>
      </c>
      <c r="K476">
        <f>VLOOKUP(Table2[[#This Row],[PRODUCT ID]],Table1[],6,0)</f>
        <v>156.96</v>
      </c>
      <c r="L476">
        <f>Table2[[#This Row],[BUYING PRIZE]]*Table2[[#This Row],[QUANTITY]]</f>
        <v>2016</v>
      </c>
      <c r="M476">
        <f>Table2[[#This Row],[SELLING PRICE]]*Table2[[#This Row],[QUANTITY]]*(1-Table2[[#This Row],[DISCOUNT %]])</f>
        <v>2197.44</v>
      </c>
      <c r="N476">
        <f>DAY(Table2[[#This Row],[Column1]])</f>
        <v>23</v>
      </c>
      <c r="O476" t="str">
        <f>TEXT(Table2[[#This Row],[Column1]],"mmm")</f>
        <v>Oct</v>
      </c>
      <c r="P476">
        <f>YEAR(Table2[[#This Row],[Column1]])</f>
        <v>2022</v>
      </c>
    </row>
    <row r="477" spans="1:16" ht="14.5">
      <c r="A477" s="6">
        <v>44864</v>
      </c>
      <c r="B477" s="7" t="s">
        <v>93</v>
      </c>
      <c r="C477" s="8">
        <v>3</v>
      </c>
      <c r="D477" s="8" t="s">
        <v>112</v>
      </c>
      <c r="E477" s="8" t="s">
        <v>111</v>
      </c>
      <c r="F477" s="9">
        <v>0</v>
      </c>
      <c r="G477" t="str">
        <f>VLOOKUP(Table2[[#This Row],[PRODUCT ID]],Table1[],2,0)</f>
        <v>Product42</v>
      </c>
      <c r="H477" t="str">
        <f>VLOOKUP(Table2[[#This Row],[PRODUCT ID]],Table1[],3,0)</f>
        <v>Catagory04</v>
      </c>
      <c r="I477" t="str">
        <f>VLOOKUP(Table2[[#This Row],[PRODUCT ID]],Table1[],4,0)</f>
        <v>Kg</v>
      </c>
      <c r="J477">
        <f>VLOOKUP(Table2[[#This Row],[PRODUCT ID]],Table1[],5,0)</f>
        <v>120</v>
      </c>
      <c r="K477">
        <f>VLOOKUP(Table2[[#This Row],[PRODUCT ID]],Table1[],6,0)</f>
        <v>162</v>
      </c>
      <c r="L477">
        <f>Table2[[#This Row],[BUYING PRIZE]]*Table2[[#This Row],[QUANTITY]]</f>
        <v>360</v>
      </c>
      <c r="M477">
        <f>Table2[[#This Row],[SELLING PRICE]]*Table2[[#This Row],[QUANTITY]]*(1-Table2[[#This Row],[DISCOUNT %]])</f>
        <v>486</v>
      </c>
      <c r="N477">
        <f>DAY(Table2[[#This Row],[Column1]])</f>
        <v>30</v>
      </c>
      <c r="O477" t="str">
        <f>TEXT(Table2[[#This Row],[Column1]],"mmm")</f>
        <v>Oct</v>
      </c>
      <c r="P477">
        <f>YEAR(Table2[[#This Row],[Column1]])</f>
        <v>2022</v>
      </c>
    </row>
    <row r="478" spans="1:16" ht="14.5">
      <c r="A478" s="6">
        <v>44865</v>
      </c>
      <c r="B478" s="7" t="s">
        <v>85</v>
      </c>
      <c r="C478" s="8">
        <v>8</v>
      </c>
      <c r="D478" s="8" t="s">
        <v>112</v>
      </c>
      <c r="E478" s="8" t="s">
        <v>110</v>
      </c>
      <c r="F478" s="9">
        <v>0</v>
      </c>
      <c r="G478" t="str">
        <f>VLOOKUP(Table2[[#This Row],[PRODUCT ID]],Table1[],2,0)</f>
        <v>Product38</v>
      </c>
      <c r="H478" t="str">
        <f>VLOOKUP(Table2[[#This Row],[PRODUCT ID]],Table1[],3,0)</f>
        <v>Catagory04</v>
      </c>
      <c r="I478" t="str">
        <f>VLOOKUP(Table2[[#This Row],[PRODUCT ID]],Table1[],4,0)</f>
        <v>Kg</v>
      </c>
      <c r="J478">
        <f>VLOOKUP(Table2[[#This Row],[PRODUCT ID]],Table1[],5,0)</f>
        <v>72</v>
      </c>
      <c r="K478">
        <f>VLOOKUP(Table2[[#This Row],[PRODUCT ID]],Table1[],6,0)</f>
        <v>79.92</v>
      </c>
      <c r="L478">
        <f>Table2[[#This Row],[BUYING PRIZE]]*Table2[[#This Row],[QUANTITY]]</f>
        <v>576</v>
      </c>
      <c r="M478">
        <f>Table2[[#This Row],[SELLING PRICE]]*Table2[[#This Row],[QUANTITY]]*(1-Table2[[#This Row],[DISCOUNT %]])</f>
        <v>639.36</v>
      </c>
      <c r="N478">
        <f>DAY(Table2[[#This Row],[Column1]])</f>
        <v>31</v>
      </c>
      <c r="O478" t="str">
        <f>TEXT(Table2[[#This Row],[Column1]],"mmm")</f>
        <v>Oct</v>
      </c>
      <c r="P478">
        <f>YEAR(Table2[[#This Row],[Column1]])</f>
        <v>2022</v>
      </c>
    </row>
    <row r="479" spans="1:16" ht="14.5">
      <c r="A479" s="6">
        <v>44866</v>
      </c>
      <c r="B479" s="7" t="s">
        <v>31</v>
      </c>
      <c r="C479" s="8">
        <v>15</v>
      </c>
      <c r="D479" s="8" t="s">
        <v>109</v>
      </c>
      <c r="E479" s="8" t="s">
        <v>110</v>
      </c>
      <c r="F479" s="9">
        <v>0</v>
      </c>
      <c r="G479" t="str">
        <f>VLOOKUP(Table2[[#This Row],[PRODUCT ID]],Table1[],2,0)</f>
        <v>Product12</v>
      </c>
      <c r="H479" t="str">
        <f>VLOOKUP(Table2[[#This Row],[PRODUCT ID]],Table1[],3,0)</f>
        <v>Catagory02</v>
      </c>
      <c r="I479" t="str">
        <f>VLOOKUP(Table2[[#This Row],[PRODUCT ID]],Table1[],4,0)</f>
        <v>Kg</v>
      </c>
      <c r="J479">
        <f>VLOOKUP(Table2[[#This Row],[PRODUCT ID]],Table1[],5,0)</f>
        <v>73</v>
      </c>
      <c r="K479">
        <f>VLOOKUP(Table2[[#This Row],[PRODUCT ID]],Table1[],6,0)</f>
        <v>94.17</v>
      </c>
      <c r="L479">
        <f>Table2[[#This Row],[BUYING PRIZE]]*Table2[[#This Row],[QUANTITY]]</f>
        <v>1095</v>
      </c>
      <c r="M479">
        <f>Table2[[#This Row],[SELLING PRICE]]*Table2[[#This Row],[QUANTITY]]*(1-Table2[[#This Row],[DISCOUNT %]])</f>
        <v>1412.55</v>
      </c>
      <c r="N479">
        <f>DAY(Table2[[#This Row],[Column1]])</f>
        <v>1</v>
      </c>
      <c r="O479" t="str">
        <f>TEXT(Table2[[#This Row],[Column1]],"mmm")</f>
        <v>Nov</v>
      </c>
      <c r="P479">
        <f>YEAR(Table2[[#This Row],[Column1]])</f>
        <v>2022</v>
      </c>
    </row>
    <row r="480" spans="1:16" ht="14.5">
      <c r="A480" s="6">
        <v>44867</v>
      </c>
      <c r="B480" s="7" t="s">
        <v>37</v>
      </c>
      <c r="C480" s="8">
        <v>15</v>
      </c>
      <c r="D480" s="8" t="s">
        <v>109</v>
      </c>
      <c r="E480" s="8" t="s">
        <v>111</v>
      </c>
      <c r="F480" s="9">
        <v>0</v>
      </c>
      <c r="G480" t="str">
        <f>VLOOKUP(Table2[[#This Row],[PRODUCT ID]],Table1[],2,0)</f>
        <v>Product15</v>
      </c>
      <c r="H480" t="str">
        <f>VLOOKUP(Table2[[#This Row],[PRODUCT ID]],Table1[],3,0)</f>
        <v>Catagory02</v>
      </c>
      <c r="I480" t="str">
        <f>VLOOKUP(Table2[[#This Row],[PRODUCT ID]],Table1[],4,0)</f>
        <v>Kg</v>
      </c>
      <c r="J480">
        <f>VLOOKUP(Table2[[#This Row],[PRODUCT ID]],Table1[],5,0)</f>
        <v>12</v>
      </c>
      <c r="K480">
        <f>VLOOKUP(Table2[[#This Row],[PRODUCT ID]],Table1[],6,0)</f>
        <v>15.72</v>
      </c>
      <c r="L480">
        <f>Table2[[#This Row],[BUYING PRIZE]]*Table2[[#This Row],[QUANTITY]]</f>
        <v>180</v>
      </c>
      <c r="M480">
        <f>Table2[[#This Row],[SELLING PRICE]]*Table2[[#This Row],[QUANTITY]]*(1-Table2[[#This Row],[DISCOUNT %]])</f>
        <v>235.8</v>
      </c>
      <c r="N480">
        <f>DAY(Table2[[#This Row],[Column1]])</f>
        <v>2</v>
      </c>
      <c r="O480" t="str">
        <f>TEXT(Table2[[#This Row],[Column1]],"mmm")</f>
        <v>Nov</v>
      </c>
      <c r="P480">
        <f>YEAR(Table2[[#This Row],[Column1]])</f>
        <v>2022</v>
      </c>
    </row>
    <row r="481" spans="1:16" ht="14.5">
      <c r="A481" s="6">
        <v>44867</v>
      </c>
      <c r="B481" s="7" t="s">
        <v>69</v>
      </c>
      <c r="C481" s="8">
        <v>15</v>
      </c>
      <c r="D481" s="8" t="s">
        <v>112</v>
      </c>
      <c r="E481" s="8" t="s">
        <v>111</v>
      </c>
      <c r="F481" s="9">
        <v>0</v>
      </c>
      <c r="G481" t="str">
        <f>VLOOKUP(Table2[[#This Row],[PRODUCT ID]],Table1[],2,0)</f>
        <v>Product30</v>
      </c>
      <c r="H481" t="str">
        <f>VLOOKUP(Table2[[#This Row],[PRODUCT ID]],Table1[],3,0)</f>
        <v>Catagory04</v>
      </c>
      <c r="I481" t="str">
        <f>VLOOKUP(Table2[[#This Row],[PRODUCT ID]],Table1[],4,0)</f>
        <v>Kg</v>
      </c>
      <c r="J481">
        <f>VLOOKUP(Table2[[#This Row],[PRODUCT ID]],Table1[],5,0)</f>
        <v>148</v>
      </c>
      <c r="K481">
        <f>VLOOKUP(Table2[[#This Row],[PRODUCT ID]],Table1[],6,0)</f>
        <v>201.28</v>
      </c>
      <c r="L481">
        <f>Table2[[#This Row],[BUYING PRIZE]]*Table2[[#This Row],[QUANTITY]]</f>
        <v>2220</v>
      </c>
      <c r="M481">
        <f>Table2[[#This Row],[SELLING PRICE]]*Table2[[#This Row],[QUANTITY]]*(1-Table2[[#This Row],[DISCOUNT %]])</f>
        <v>3019.2</v>
      </c>
      <c r="N481">
        <f>DAY(Table2[[#This Row],[Column1]])</f>
        <v>2</v>
      </c>
      <c r="O481" t="str">
        <f>TEXT(Table2[[#This Row],[Column1]],"mmm")</f>
        <v>Nov</v>
      </c>
      <c r="P481">
        <f>YEAR(Table2[[#This Row],[Column1]])</f>
        <v>2022</v>
      </c>
    </row>
    <row r="482" spans="1:16" ht="14.5">
      <c r="A482" s="6">
        <v>44867</v>
      </c>
      <c r="B482" s="7" t="s">
        <v>79</v>
      </c>
      <c r="C482" s="8">
        <v>5</v>
      </c>
      <c r="D482" s="8" t="s">
        <v>112</v>
      </c>
      <c r="E482" s="8" t="s">
        <v>111</v>
      </c>
      <c r="F482" s="9">
        <v>0</v>
      </c>
      <c r="G482" t="str">
        <f>VLOOKUP(Table2[[#This Row],[PRODUCT ID]],Table1[],2,0)</f>
        <v>Product35</v>
      </c>
      <c r="H482" t="str">
        <f>VLOOKUP(Table2[[#This Row],[PRODUCT ID]],Table1[],3,0)</f>
        <v>Catagory04</v>
      </c>
      <c r="I482" t="str">
        <f>VLOOKUP(Table2[[#This Row],[PRODUCT ID]],Table1[],4,0)</f>
        <v>Kg</v>
      </c>
      <c r="J482">
        <f>VLOOKUP(Table2[[#This Row],[PRODUCT ID]],Table1[],5,0)</f>
        <v>5</v>
      </c>
      <c r="K482">
        <f>VLOOKUP(Table2[[#This Row],[PRODUCT ID]],Table1[],6,0)</f>
        <v>6.7</v>
      </c>
      <c r="L482">
        <f>Table2[[#This Row],[BUYING PRIZE]]*Table2[[#This Row],[QUANTITY]]</f>
        <v>25</v>
      </c>
      <c r="M482">
        <f>Table2[[#This Row],[SELLING PRICE]]*Table2[[#This Row],[QUANTITY]]*(1-Table2[[#This Row],[DISCOUNT %]])</f>
        <v>33.5</v>
      </c>
      <c r="N482">
        <f>DAY(Table2[[#This Row],[Column1]])</f>
        <v>2</v>
      </c>
      <c r="O482" t="str">
        <f>TEXT(Table2[[#This Row],[Column1]],"mmm")</f>
        <v>Nov</v>
      </c>
      <c r="P482">
        <f>YEAR(Table2[[#This Row],[Column1]])</f>
        <v>2022</v>
      </c>
    </row>
    <row r="483" spans="1:16" ht="14.5">
      <c r="A483" s="6">
        <v>44868</v>
      </c>
      <c r="B483" s="7" t="s">
        <v>47</v>
      </c>
      <c r="C483" s="8">
        <v>11</v>
      </c>
      <c r="D483" s="8" t="s">
        <v>110</v>
      </c>
      <c r="E483" s="8" t="s">
        <v>110</v>
      </c>
      <c r="F483" s="9">
        <v>0</v>
      </c>
      <c r="G483" t="str">
        <f>VLOOKUP(Table2[[#This Row],[PRODUCT ID]],Table1[],2,0)</f>
        <v>Product20</v>
      </c>
      <c r="H483" t="str">
        <f>VLOOKUP(Table2[[#This Row],[PRODUCT ID]],Table1[],3,0)</f>
        <v>Catagory03</v>
      </c>
      <c r="I483" t="str">
        <f>VLOOKUP(Table2[[#This Row],[PRODUCT ID]],Table1[],4,0)</f>
        <v>Kg</v>
      </c>
      <c r="J483">
        <f>VLOOKUP(Table2[[#This Row],[PRODUCT ID]],Table1[],5,0)</f>
        <v>61</v>
      </c>
      <c r="K483">
        <f>VLOOKUP(Table2[[#This Row],[PRODUCT ID]],Table1[],6,0)</f>
        <v>76.25</v>
      </c>
      <c r="L483">
        <f>Table2[[#This Row],[BUYING PRIZE]]*Table2[[#This Row],[QUANTITY]]</f>
        <v>671</v>
      </c>
      <c r="M483">
        <f>Table2[[#This Row],[SELLING PRICE]]*Table2[[#This Row],[QUANTITY]]*(1-Table2[[#This Row],[DISCOUNT %]])</f>
        <v>838.75</v>
      </c>
      <c r="N483">
        <f>DAY(Table2[[#This Row],[Column1]])</f>
        <v>3</v>
      </c>
      <c r="O483" t="str">
        <f>TEXT(Table2[[#This Row],[Column1]],"mmm")</f>
        <v>Nov</v>
      </c>
      <c r="P483">
        <f>YEAR(Table2[[#This Row],[Column1]])</f>
        <v>2022</v>
      </c>
    </row>
    <row r="484" spans="1:16" ht="14.5">
      <c r="A484" s="6">
        <v>44869</v>
      </c>
      <c r="B484" s="7" t="s">
        <v>22</v>
      </c>
      <c r="C484" s="8">
        <v>10</v>
      </c>
      <c r="D484" s="8" t="s">
        <v>112</v>
      </c>
      <c r="E484" s="8" t="s">
        <v>110</v>
      </c>
      <c r="F484" s="9">
        <v>0</v>
      </c>
      <c r="G484" t="str">
        <f>VLOOKUP(Table2[[#This Row],[PRODUCT ID]],Table1[],2,0)</f>
        <v>Product08</v>
      </c>
      <c r="H484" t="str">
        <f>VLOOKUP(Table2[[#This Row],[PRODUCT ID]],Table1[],3,0)</f>
        <v>Catagory01</v>
      </c>
      <c r="I484" t="str">
        <f>VLOOKUP(Table2[[#This Row],[PRODUCT ID]],Table1[],4,0)</f>
        <v>Kg</v>
      </c>
      <c r="J484">
        <f>VLOOKUP(Table2[[#This Row],[PRODUCT ID]],Table1[],5,0)</f>
        <v>83</v>
      </c>
      <c r="K484">
        <f>VLOOKUP(Table2[[#This Row],[PRODUCT ID]],Table1[],6,0)</f>
        <v>94.62</v>
      </c>
      <c r="L484">
        <f>Table2[[#This Row],[BUYING PRIZE]]*Table2[[#This Row],[QUANTITY]]</f>
        <v>830</v>
      </c>
      <c r="M484">
        <f>Table2[[#This Row],[SELLING PRICE]]*Table2[[#This Row],[QUANTITY]]*(1-Table2[[#This Row],[DISCOUNT %]])</f>
        <v>946.2</v>
      </c>
      <c r="N484">
        <f>DAY(Table2[[#This Row],[Column1]])</f>
        <v>4</v>
      </c>
      <c r="O484" t="str">
        <f>TEXT(Table2[[#This Row],[Column1]],"mmm")</f>
        <v>Nov</v>
      </c>
      <c r="P484">
        <f>YEAR(Table2[[#This Row],[Column1]])</f>
        <v>2022</v>
      </c>
    </row>
    <row r="485" spans="1:16" ht="14.5">
      <c r="A485" s="6">
        <v>44870</v>
      </c>
      <c r="B485" s="7" t="s">
        <v>45</v>
      </c>
      <c r="C485" s="8">
        <v>15</v>
      </c>
      <c r="D485" s="8" t="s">
        <v>112</v>
      </c>
      <c r="E485" s="8" t="s">
        <v>111</v>
      </c>
      <c r="F485" s="9">
        <v>0</v>
      </c>
      <c r="G485" t="str">
        <f>VLOOKUP(Table2[[#This Row],[PRODUCT ID]],Table1[],2,0)</f>
        <v>Product19</v>
      </c>
      <c r="H485" t="str">
        <f>VLOOKUP(Table2[[#This Row],[PRODUCT ID]],Table1[],3,0)</f>
        <v>Catagory02</v>
      </c>
      <c r="I485" t="str">
        <f>VLOOKUP(Table2[[#This Row],[PRODUCT ID]],Table1[],4,0)</f>
        <v>Kg</v>
      </c>
      <c r="J485">
        <f>VLOOKUP(Table2[[#This Row],[PRODUCT ID]],Table1[],5,0)</f>
        <v>150</v>
      </c>
      <c r="K485">
        <f>VLOOKUP(Table2[[#This Row],[PRODUCT ID]],Table1[],6,0)</f>
        <v>210</v>
      </c>
      <c r="L485">
        <f>Table2[[#This Row],[BUYING PRIZE]]*Table2[[#This Row],[QUANTITY]]</f>
        <v>2250</v>
      </c>
      <c r="M485">
        <f>Table2[[#This Row],[SELLING PRICE]]*Table2[[#This Row],[QUANTITY]]*(1-Table2[[#This Row],[DISCOUNT %]])</f>
        <v>3150</v>
      </c>
      <c r="N485">
        <f>DAY(Table2[[#This Row],[Column1]])</f>
        <v>5</v>
      </c>
      <c r="O485" t="str">
        <f>TEXT(Table2[[#This Row],[Column1]],"mmm")</f>
        <v>Nov</v>
      </c>
      <c r="P485">
        <f>YEAR(Table2[[#This Row],[Column1]])</f>
        <v>2022</v>
      </c>
    </row>
    <row r="486" spans="1:16" ht="14.5">
      <c r="A486" s="6">
        <v>44871</v>
      </c>
      <c r="B486" s="7" t="s">
        <v>95</v>
      </c>
      <c r="C486" s="8">
        <v>13</v>
      </c>
      <c r="D486" s="8" t="s">
        <v>112</v>
      </c>
      <c r="E486" s="8" t="s">
        <v>111</v>
      </c>
      <c r="F486" s="9">
        <v>0</v>
      </c>
      <c r="G486" t="str">
        <f>VLOOKUP(Table2[[#This Row],[PRODUCT ID]],Table1[],2,0)</f>
        <v>Product43</v>
      </c>
      <c r="H486" t="str">
        <f>VLOOKUP(Table2[[#This Row],[PRODUCT ID]],Table1[],3,0)</f>
        <v>Catagory04</v>
      </c>
      <c r="I486" t="str">
        <f>VLOOKUP(Table2[[#This Row],[PRODUCT ID]],Table1[],4,0)</f>
        <v>Kg</v>
      </c>
      <c r="J486">
        <f>VLOOKUP(Table2[[#This Row],[PRODUCT ID]],Table1[],5,0)</f>
        <v>67</v>
      </c>
      <c r="K486">
        <f>VLOOKUP(Table2[[#This Row],[PRODUCT ID]],Table1[],6,0)</f>
        <v>83.08</v>
      </c>
      <c r="L486">
        <f>Table2[[#This Row],[BUYING PRIZE]]*Table2[[#This Row],[QUANTITY]]</f>
        <v>871</v>
      </c>
      <c r="M486">
        <f>Table2[[#This Row],[SELLING PRICE]]*Table2[[#This Row],[QUANTITY]]*(1-Table2[[#This Row],[DISCOUNT %]])</f>
        <v>1080.04</v>
      </c>
      <c r="N486">
        <f>DAY(Table2[[#This Row],[Column1]])</f>
        <v>6</v>
      </c>
      <c r="O486" t="str">
        <f>TEXT(Table2[[#This Row],[Column1]],"mmm")</f>
        <v>Nov</v>
      </c>
      <c r="P486">
        <f>YEAR(Table2[[#This Row],[Column1]])</f>
        <v>2022</v>
      </c>
    </row>
    <row r="487" spans="1:16" ht="14.5">
      <c r="A487" s="6">
        <v>44871</v>
      </c>
      <c r="B487" s="7" t="s">
        <v>37</v>
      </c>
      <c r="C487" s="8">
        <v>13</v>
      </c>
      <c r="D487" s="8" t="s">
        <v>110</v>
      </c>
      <c r="E487" s="8" t="s">
        <v>110</v>
      </c>
      <c r="F487" s="9">
        <v>0</v>
      </c>
      <c r="G487" t="str">
        <f>VLOOKUP(Table2[[#This Row],[PRODUCT ID]],Table1[],2,0)</f>
        <v>Product15</v>
      </c>
      <c r="H487" t="str">
        <f>VLOOKUP(Table2[[#This Row],[PRODUCT ID]],Table1[],3,0)</f>
        <v>Catagory02</v>
      </c>
      <c r="I487" t="str">
        <f>VLOOKUP(Table2[[#This Row],[PRODUCT ID]],Table1[],4,0)</f>
        <v>Kg</v>
      </c>
      <c r="J487">
        <f>VLOOKUP(Table2[[#This Row],[PRODUCT ID]],Table1[],5,0)</f>
        <v>12</v>
      </c>
      <c r="K487">
        <f>VLOOKUP(Table2[[#This Row],[PRODUCT ID]],Table1[],6,0)</f>
        <v>15.72</v>
      </c>
      <c r="L487">
        <f>Table2[[#This Row],[BUYING PRIZE]]*Table2[[#This Row],[QUANTITY]]</f>
        <v>156</v>
      </c>
      <c r="M487">
        <f>Table2[[#This Row],[SELLING PRICE]]*Table2[[#This Row],[QUANTITY]]*(1-Table2[[#This Row],[DISCOUNT %]])</f>
        <v>204.36</v>
      </c>
      <c r="N487">
        <f>DAY(Table2[[#This Row],[Column1]])</f>
        <v>6</v>
      </c>
      <c r="O487" t="str">
        <f>TEXT(Table2[[#This Row],[Column1]],"mmm")</f>
        <v>Nov</v>
      </c>
      <c r="P487">
        <f>YEAR(Table2[[#This Row],[Column1]])</f>
        <v>2022</v>
      </c>
    </row>
    <row r="488" spans="1:16" ht="14.5">
      <c r="A488" s="6">
        <v>44871</v>
      </c>
      <c r="B488" s="7" t="s">
        <v>93</v>
      </c>
      <c r="C488" s="8">
        <v>13</v>
      </c>
      <c r="D488" s="8" t="s">
        <v>112</v>
      </c>
      <c r="E488" s="8" t="s">
        <v>111</v>
      </c>
      <c r="F488" s="9">
        <v>0</v>
      </c>
      <c r="G488" t="str">
        <f>VLOOKUP(Table2[[#This Row],[PRODUCT ID]],Table1[],2,0)</f>
        <v>Product42</v>
      </c>
      <c r="H488" t="str">
        <f>VLOOKUP(Table2[[#This Row],[PRODUCT ID]],Table1[],3,0)</f>
        <v>Catagory04</v>
      </c>
      <c r="I488" t="str">
        <f>VLOOKUP(Table2[[#This Row],[PRODUCT ID]],Table1[],4,0)</f>
        <v>Kg</v>
      </c>
      <c r="J488">
        <f>VLOOKUP(Table2[[#This Row],[PRODUCT ID]],Table1[],5,0)</f>
        <v>120</v>
      </c>
      <c r="K488">
        <f>VLOOKUP(Table2[[#This Row],[PRODUCT ID]],Table1[],6,0)</f>
        <v>162</v>
      </c>
      <c r="L488">
        <f>Table2[[#This Row],[BUYING PRIZE]]*Table2[[#This Row],[QUANTITY]]</f>
        <v>1560</v>
      </c>
      <c r="M488">
        <f>Table2[[#This Row],[SELLING PRICE]]*Table2[[#This Row],[QUANTITY]]*(1-Table2[[#This Row],[DISCOUNT %]])</f>
        <v>2106</v>
      </c>
      <c r="N488">
        <f>DAY(Table2[[#This Row],[Column1]])</f>
        <v>6</v>
      </c>
      <c r="O488" t="str">
        <f>TEXT(Table2[[#This Row],[Column1]],"mmm")</f>
        <v>Nov</v>
      </c>
      <c r="P488">
        <f>YEAR(Table2[[#This Row],[Column1]])</f>
        <v>2022</v>
      </c>
    </row>
    <row r="489" spans="1:16" ht="14.5">
      <c r="A489" s="6">
        <v>44872</v>
      </c>
      <c r="B489" s="7" t="s">
        <v>89</v>
      </c>
      <c r="C489" s="8">
        <v>13</v>
      </c>
      <c r="D489" s="8" t="s">
        <v>110</v>
      </c>
      <c r="E489" s="8" t="s">
        <v>111</v>
      </c>
      <c r="F489" s="9">
        <v>0</v>
      </c>
      <c r="G489" t="str">
        <f>VLOOKUP(Table2[[#This Row],[PRODUCT ID]],Table1[],2,0)</f>
        <v>Product40</v>
      </c>
      <c r="H489" t="str">
        <f>VLOOKUP(Table2[[#This Row],[PRODUCT ID]],Table1[],3,0)</f>
        <v>Catagory04</v>
      </c>
      <c r="I489" t="str">
        <f>VLOOKUP(Table2[[#This Row],[PRODUCT ID]],Table1[],4,0)</f>
        <v>Kg</v>
      </c>
      <c r="J489">
        <f>VLOOKUP(Table2[[#This Row],[PRODUCT ID]],Table1[],5,0)</f>
        <v>90</v>
      </c>
      <c r="K489">
        <f>VLOOKUP(Table2[[#This Row],[PRODUCT ID]],Table1[],6,0)</f>
        <v>115.2</v>
      </c>
      <c r="L489">
        <f>Table2[[#This Row],[BUYING PRIZE]]*Table2[[#This Row],[QUANTITY]]</f>
        <v>1170</v>
      </c>
      <c r="M489">
        <f>Table2[[#This Row],[SELLING PRICE]]*Table2[[#This Row],[QUANTITY]]*(1-Table2[[#This Row],[DISCOUNT %]])</f>
        <v>1497.6000000000001</v>
      </c>
      <c r="N489">
        <f>DAY(Table2[[#This Row],[Column1]])</f>
        <v>7</v>
      </c>
      <c r="O489" t="str">
        <f>TEXT(Table2[[#This Row],[Column1]],"mmm")</f>
        <v>Nov</v>
      </c>
      <c r="P489">
        <f>YEAR(Table2[[#This Row],[Column1]])</f>
        <v>2022</v>
      </c>
    </row>
    <row r="490" spans="1:16" ht="14.5">
      <c r="A490" s="6">
        <v>44873</v>
      </c>
      <c r="B490" s="7" t="s">
        <v>81</v>
      </c>
      <c r="C490" s="8">
        <v>11</v>
      </c>
      <c r="D490" s="8" t="s">
        <v>109</v>
      </c>
      <c r="E490" s="8" t="s">
        <v>111</v>
      </c>
      <c r="F490" s="9">
        <v>0</v>
      </c>
      <c r="G490" t="str">
        <f>VLOOKUP(Table2[[#This Row],[PRODUCT ID]],Table1[],2,0)</f>
        <v>Product36</v>
      </c>
      <c r="H490" t="str">
        <f>VLOOKUP(Table2[[#This Row],[PRODUCT ID]],Table1[],3,0)</f>
        <v>Catagory04</v>
      </c>
      <c r="I490" t="str">
        <f>VLOOKUP(Table2[[#This Row],[PRODUCT ID]],Table1[],4,0)</f>
        <v>Kg</v>
      </c>
      <c r="J490">
        <f>VLOOKUP(Table2[[#This Row],[PRODUCT ID]],Table1[],5,0)</f>
        <v>90</v>
      </c>
      <c r="K490">
        <f>VLOOKUP(Table2[[#This Row],[PRODUCT ID]],Table1[],6,0)</f>
        <v>96.3</v>
      </c>
      <c r="L490">
        <f>Table2[[#This Row],[BUYING PRIZE]]*Table2[[#This Row],[QUANTITY]]</f>
        <v>990</v>
      </c>
      <c r="M490">
        <f>Table2[[#This Row],[SELLING PRICE]]*Table2[[#This Row],[QUANTITY]]*(1-Table2[[#This Row],[DISCOUNT %]])</f>
        <v>1059.3</v>
      </c>
      <c r="N490">
        <f>DAY(Table2[[#This Row],[Column1]])</f>
        <v>8</v>
      </c>
      <c r="O490" t="str">
        <f>TEXT(Table2[[#This Row],[Column1]],"mmm")</f>
        <v>Nov</v>
      </c>
      <c r="P490">
        <f>YEAR(Table2[[#This Row],[Column1]])</f>
        <v>2022</v>
      </c>
    </row>
    <row r="491" spans="1:16" ht="14.5">
      <c r="A491" s="6">
        <v>44873</v>
      </c>
      <c r="B491" s="7" t="s">
        <v>45</v>
      </c>
      <c r="C491" s="8">
        <v>10</v>
      </c>
      <c r="D491" s="8" t="s">
        <v>109</v>
      </c>
      <c r="E491" s="8" t="s">
        <v>110</v>
      </c>
      <c r="F491" s="9">
        <v>0</v>
      </c>
      <c r="G491" t="str">
        <f>VLOOKUP(Table2[[#This Row],[PRODUCT ID]],Table1[],2,0)</f>
        <v>Product19</v>
      </c>
      <c r="H491" t="str">
        <f>VLOOKUP(Table2[[#This Row],[PRODUCT ID]],Table1[],3,0)</f>
        <v>Catagory02</v>
      </c>
      <c r="I491" t="str">
        <f>VLOOKUP(Table2[[#This Row],[PRODUCT ID]],Table1[],4,0)</f>
        <v>Kg</v>
      </c>
      <c r="J491">
        <f>VLOOKUP(Table2[[#This Row],[PRODUCT ID]],Table1[],5,0)</f>
        <v>150</v>
      </c>
      <c r="K491">
        <f>VLOOKUP(Table2[[#This Row],[PRODUCT ID]],Table1[],6,0)</f>
        <v>210</v>
      </c>
      <c r="L491">
        <f>Table2[[#This Row],[BUYING PRIZE]]*Table2[[#This Row],[QUANTITY]]</f>
        <v>1500</v>
      </c>
      <c r="M491">
        <f>Table2[[#This Row],[SELLING PRICE]]*Table2[[#This Row],[QUANTITY]]*(1-Table2[[#This Row],[DISCOUNT %]])</f>
        <v>2100</v>
      </c>
      <c r="N491">
        <f>DAY(Table2[[#This Row],[Column1]])</f>
        <v>8</v>
      </c>
      <c r="O491" t="str">
        <f>TEXT(Table2[[#This Row],[Column1]],"mmm")</f>
        <v>Nov</v>
      </c>
      <c r="P491">
        <f>YEAR(Table2[[#This Row],[Column1]])</f>
        <v>2022</v>
      </c>
    </row>
    <row r="492" spans="1:16" ht="14.5">
      <c r="A492" s="6">
        <v>44874</v>
      </c>
      <c r="B492" s="7" t="s">
        <v>63</v>
      </c>
      <c r="C492" s="8">
        <v>8</v>
      </c>
      <c r="D492" s="8" t="s">
        <v>110</v>
      </c>
      <c r="E492" s="8" t="s">
        <v>111</v>
      </c>
      <c r="F492" s="9">
        <v>0</v>
      </c>
      <c r="G492" t="str">
        <f>VLOOKUP(Table2[[#This Row],[PRODUCT ID]],Table1[],2,0)</f>
        <v>Product27</v>
      </c>
      <c r="H492" t="str">
        <f>VLOOKUP(Table2[[#This Row],[PRODUCT ID]],Table1[],3,0)</f>
        <v>Catagory04</v>
      </c>
      <c r="I492" t="str">
        <f>VLOOKUP(Table2[[#This Row],[PRODUCT ID]],Table1[],4,0)</f>
        <v>Kg</v>
      </c>
      <c r="J492">
        <f>VLOOKUP(Table2[[#This Row],[PRODUCT ID]],Table1[],5,0)</f>
        <v>48</v>
      </c>
      <c r="K492">
        <f>VLOOKUP(Table2[[#This Row],[PRODUCT ID]],Table1[],6,0)</f>
        <v>57.12</v>
      </c>
      <c r="L492">
        <f>Table2[[#This Row],[BUYING PRIZE]]*Table2[[#This Row],[QUANTITY]]</f>
        <v>384</v>
      </c>
      <c r="M492">
        <f>Table2[[#This Row],[SELLING PRICE]]*Table2[[#This Row],[QUANTITY]]*(1-Table2[[#This Row],[DISCOUNT %]])</f>
        <v>456.96</v>
      </c>
      <c r="N492">
        <f>DAY(Table2[[#This Row],[Column1]])</f>
        <v>9</v>
      </c>
      <c r="O492" t="str">
        <f>TEXT(Table2[[#This Row],[Column1]],"mmm")</f>
        <v>Nov</v>
      </c>
      <c r="P492">
        <f>YEAR(Table2[[#This Row],[Column1]])</f>
        <v>2022</v>
      </c>
    </row>
    <row r="493" spans="1:16" ht="14.5">
      <c r="A493" s="6">
        <v>44875</v>
      </c>
      <c r="B493" s="7" t="s">
        <v>43</v>
      </c>
      <c r="C493" s="8">
        <v>7</v>
      </c>
      <c r="D493" s="8" t="s">
        <v>112</v>
      </c>
      <c r="E493" s="8" t="s">
        <v>110</v>
      </c>
      <c r="F493" s="9">
        <v>0</v>
      </c>
      <c r="G493" t="str">
        <f>VLOOKUP(Table2[[#This Row],[PRODUCT ID]],Table1[],2,0)</f>
        <v>Product18</v>
      </c>
      <c r="H493" t="str">
        <f>VLOOKUP(Table2[[#This Row],[PRODUCT ID]],Table1[],3,0)</f>
        <v>Catagory02</v>
      </c>
      <c r="I493" t="str">
        <f>VLOOKUP(Table2[[#This Row],[PRODUCT ID]],Table1[],4,0)</f>
        <v>Kg</v>
      </c>
      <c r="J493">
        <f>VLOOKUP(Table2[[#This Row],[PRODUCT ID]],Table1[],5,0)</f>
        <v>37</v>
      </c>
      <c r="K493">
        <f>VLOOKUP(Table2[[#This Row],[PRODUCT ID]],Table1[],6,0)</f>
        <v>49.21</v>
      </c>
      <c r="L493">
        <f>Table2[[#This Row],[BUYING PRIZE]]*Table2[[#This Row],[QUANTITY]]</f>
        <v>259</v>
      </c>
      <c r="M493">
        <f>Table2[[#This Row],[SELLING PRICE]]*Table2[[#This Row],[QUANTITY]]*(1-Table2[[#This Row],[DISCOUNT %]])</f>
        <v>344.47</v>
      </c>
      <c r="N493">
        <f>DAY(Table2[[#This Row],[Column1]])</f>
        <v>10</v>
      </c>
      <c r="O493" t="str">
        <f>TEXT(Table2[[#This Row],[Column1]],"mmm")</f>
        <v>Nov</v>
      </c>
      <c r="P493">
        <f>YEAR(Table2[[#This Row],[Column1]])</f>
        <v>2022</v>
      </c>
    </row>
    <row r="494" spans="1:16" ht="14.5">
      <c r="A494" s="6">
        <v>44878</v>
      </c>
      <c r="B494" s="7" t="s">
        <v>63</v>
      </c>
      <c r="C494" s="8">
        <v>10</v>
      </c>
      <c r="D494" s="8" t="s">
        <v>109</v>
      </c>
      <c r="E494" s="8" t="s">
        <v>111</v>
      </c>
      <c r="F494" s="9">
        <v>0</v>
      </c>
      <c r="G494" t="str">
        <f>VLOOKUP(Table2[[#This Row],[PRODUCT ID]],Table1[],2,0)</f>
        <v>Product27</v>
      </c>
      <c r="H494" t="str">
        <f>VLOOKUP(Table2[[#This Row],[PRODUCT ID]],Table1[],3,0)</f>
        <v>Catagory04</v>
      </c>
      <c r="I494" t="str">
        <f>VLOOKUP(Table2[[#This Row],[PRODUCT ID]],Table1[],4,0)</f>
        <v>Kg</v>
      </c>
      <c r="J494">
        <f>VLOOKUP(Table2[[#This Row],[PRODUCT ID]],Table1[],5,0)</f>
        <v>48</v>
      </c>
      <c r="K494">
        <f>VLOOKUP(Table2[[#This Row],[PRODUCT ID]],Table1[],6,0)</f>
        <v>57.12</v>
      </c>
      <c r="L494">
        <f>Table2[[#This Row],[BUYING PRIZE]]*Table2[[#This Row],[QUANTITY]]</f>
        <v>480</v>
      </c>
      <c r="M494">
        <f>Table2[[#This Row],[SELLING PRICE]]*Table2[[#This Row],[QUANTITY]]*(1-Table2[[#This Row],[DISCOUNT %]])</f>
        <v>571.19999999999993</v>
      </c>
      <c r="N494">
        <f>DAY(Table2[[#This Row],[Column1]])</f>
        <v>13</v>
      </c>
      <c r="O494" t="str">
        <f>TEXT(Table2[[#This Row],[Column1]],"mmm")</f>
        <v>Nov</v>
      </c>
      <c r="P494">
        <f>YEAR(Table2[[#This Row],[Column1]])</f>
        <v>2022</v>
      </c>
    </row>
    <row r="495" spans="1:16" ht="14.5">
      <c r="A495" s="6">
        <v>44879</v>
      </c>
      <c r="B495" s="7" t="s">
        <v>10</v>
      </c>
      <c r="C495" s="8">
        <v>1</v>
      </c>
      <c r="D495" s="8" t="s">
        <v>112</v>
      </c>
      <c r="E495" s="8" t="s">
        <v>111</v>
      </c>
      <c r="F495" s="9">
        <v>0</v>
      </c>
      <c r="G495" t="str">
        <f>VLOOKUP(Table2[[#This Row],[PRODUCT ID]],Table1[],2,0)</f>
        <v>Product02</v>
      </c>
      <c r="H495" t="str">
        <f>VLOOKUP(Table2[[#This Row],[PRODUCT ID]],Table1[],3,0)</f>
        <v>Catagory01</v>
      </c>
      <c r="I495" t="str">
        <f>VLOOKUP(Table2[[#This Row],[PRODUCT ID]],Table1[],4,0)</f>
        <v>Kg</v>
      </c>
      <c r="J495">
        <f>VLOOKUP(Table2[[#This Row],[PRODUCT ID]],Table1[],5,0)</f>
        <v>105</v>
      </c>
      <c r="K495">
        <f>VLOOKUP(Table2[[#This Row],[PRODUCT ID]],Table1[],6,0)</f>
        <v>142.80000000000001</v>
      </c>
      <c r="L495">
        <f>Table2[[#This Row],[BUYING PRIZE]]*Table2[[#This Row],[QUANTITY]]</f>
        <v>105</v>
      </c>
      <c r="M495">
        <f>Table2[[#This Row],[SELLING PRICE]]*Table2[[#This Row],[QUANTITY]]*(1-Table2[[#This Row],[DISCOUNT %]])</f>
        <v>142.80000000000001</v>
      </c>
      <c r="N495">
        <f>DAY(Table2[[#This Row],[Column1]])</f>
        <v>14</v>
      </c>
      <c r="O495" t="str">
        <f>TEXT(Table2[[#This Row],[Column1]],"mmm")</f>
        <v>Nov</v>
      </c>
      <c r="P495">
        <f>YEAR(Table2[[#This Row],[Column1]])</f>
        <v>2022</v>
      </c>
    </row>
    <row r="496" spans="1:16" ht="14.5">
      <c r="A496" s="6">
        <v>44880</v>
      </c>
      <c r="B496" s="7" t="s">
        <v>31</v>
      </c>
      <c r="C496" s="8">
        <v>14</v>
      </c>
      <c r="D496" s="8" t="s">
        <v>112</v>
      </c>
      <c r="E496" s="8" t="s">
        <v>111</v>
      </c>
      <c r="F496" s="9">
        <v>0</v>
      </c>
      <c r="G496" t="str">
        <f>VLOOKUP(Table2[[#This Row],[PRODUCT ID]],Table1[],2,0)</f>
        <v>Product12</v>
      </c>
      <c r="H496" t="str">
        <f>VLOOKUP(Table2[[#This Row],[PRODUCT ID]],Table1[],3,0)</f>
        <v>Catagory02</v>
      </c>
      <c r="I496" t="str">
        <f>VLOOKUP(Table2[[#This Row],[PRODUCT ID]],Table1[],4,0)</f>
        <v>Kg</v>
      </c>
      <c r="J496">
        <f>VLOOKUP(Table2[[#This Row],[PRODUCT ID]],Table1[],5,0)</f>
        <v>73</v>
      </c>
      <c r="K496">
        <f>VLOOKUP(Table2[[#This Row],[PRODUCT ID]],Table1[],6,0)</f>
        <v>94.17</v>
      </c>
      <c r="L496">
        <f>Table2[[#This Row],[BUYING PRIZE]]*Table2[[#This Row],[QUANTITY]]</f>
        <v>1022</v>
      </c>
      <c r="M496">
        <f>Table2[[#This Row],[SELLING PRICE]]*Table2[[#This Row],[QUANTITY]]*(1-Table2[[#This Row],[DISCOUNT %]])</f>
        <v>1318.38</v>
      </c>
      <c r="N496">
        <f>DAY(Table2[[#This Row],[Column1]])</f>
        <v>15</v>
      </c>
      <c r="O496" t="str">
        <f>TEXT(Table2[[#This Row],[Column1]],"mmm")</f>
        <v>Nov</v>
      </c>
      <c r="P496">
        <f>YEAR(Table2[[#This Row],[Column1]])</f>
        <v>2022</v>
      </c>
    </row>
    <row r="497" spans="1:16" ht="14.5">
      <c r="A497" s="6">
        <v>44881</v>
      </c>
      <c r="B497" s="7" t="s">
        <v>41</v>
      </c>
      <c r="C497" s="8">
        <v>8</v>
      </c>
      <c r="D497" s="8" t="s">
        <v>110</v>
      </c>
      <c r="E497" s="8" t="s">
        <v>110</v>
      </c>
      <c r="F497" s="9">
        <v>0</v>
      </c>
      <c r="G497" t="str">
        <f>VLOOKUP(Table2[[#This Row],[PRODUCT ID]],Table1[],2,0)</f>
        <v>Product17</v>
      </c>
      <c r="H497" t="str">
        <f>VLOOKUP(Table2[[#This Row],[PRODUCT ID]],Table1[],3,0)</f>
        <v>Catagory02</v>
      </c>
      <c r="I497" t="str">
        <f>VLOOKUP(Table2[[#This Row],[PRODUCT ID]],Table1[],4,0)</f>
        <v>Kg</v>
      </c>
      <c r="J497">
        <f>VLOOKUP(Table2[[#This Row],[PRODUCT ID]],Table1[],5,0)</f>
        <v>134</v>
      </c>
      <c r="K497">
        <f>VLOOKUP(Table2[[#This Row],[PRODUCT ID]],Table1[],6,0)</f>
        <v>156.78</v>
      </c>
      <c r="L497">
        <f>Table2[[#This Row],[BUYING PRIZE]]*Table2[[#This Row],[QUANTITY]]</f>
        <v>1072</v>
      </c>
      <c r="M497">
        <f>Table2[[#This Row],[SELLING PRICE]]*Table2[[#This Row],[QUANTITY]]*(1-Table2[[#This Row],[DISCOUNT %]])</f>
        <v>1254.24</v>
      </c>
      <c r="N497">
        <f>DAY(Table2[[#This Row],[Column1]])</f>
        <v>16</v>
      </c>
      <c r="O497" t="str">
        <f>TEXT(Table2[[#This Row],[Column1]],"mmm")</f>
        <v>Nov</v>
      </c>
      <c r="P497">
        <f>YEAR(Table2[[#This Row],[Column1]])</f>
        <v>2022</v>
      </c>
    </row>
    <row r="498" spans="1:16" ht="14.5">
      <c r="A498" s="6">
        <v>44883</v>
      </c>
      <c r="B498" s="7" t="s">
        <v>77</v>
      </c>
      <c r="C498" s="8">
        <v>8</v>
      </c>
      <c r="D498" s="8" t="s">
        <v>112</v>
      </c>
      <c r="E498" s="8" t="s">
        <v>111</v>
      </c>
      <c r="F498" s="9">
        <v>0</v>
      </c>
      <c r="G498" t="str">
        <f>VLOOKUP(Table2[[#This Row],[PRODUCT ID]],Table1[],2,0)</f>
        <v>Product34</v>
      </c>
      <c r="H498" t="str">
        <f>VLOOKUP(Table2[[#This Row],[PRODUCT ID]],Table1[],3,0)</f>
        <v>Catagory04</v>
      </c>
      <c r="I498" t="str">
        <f>VLOOKUP(Table2[[#This Row],[PRODUCT ID]],Table1[],4,0)</f>
        <v>Kg</v>
      </c>
      <c r="J498">
        <f>VLOOKUP(Table2[[#This Row],[PRODUCT ID]],Table1[],5,0)</f>
        <v>55</v>
      </c>
      <c r="K498">
        <f>VLOOKUP(Table2[[#This Row],[PRODUCT ID]],Table1[],6,0)</f>
        <v>58.3</v>
      </c>
      <c r="L498">
        <f>Table2[[#This Row],[BUYING PRIZE]]*Table2[[#This Row],[QUANTITY]]</f>
        <v>440</v>
      </c>
      <c r="M498">
        <f>Table2[[#This Row],[SELLING PRICE]]*Table2[[#This Row],[QUANTITY]]*(1-Table2[[#This Row],[DISCOUNT %]])</f>
        <v>466.4</v>
      </c>
      <c r="N498">
        <f>DAY(Table2[[#This Row],[Column1]])</f>
        <v>18</v>
      </c>
      <c r="O498" t="str">
        <f>TEXT(Table2[[#This Row],[Column1]],"mmm")</f>
        <v>Nov</v>
      </c>
      <c r="P498">
        <f>YEAR(Table2[[#This Row],[Column1]])</f>
        <v>2022</v>
      </c>
    </row>
    <row r="499" spans="1:16" ht="14.5">
      <c r="A499" s="6">
        <v>44886</v>
      </c>
      <c r="B499" s="7" t="s">
        <v>47</v>
      </c>
      <c r="C499" s="8">
        <v>6</v>
      </c>
      <c r="D499" s="8" t="s">
        <v>112</v>
      </c>
      <c r="E499" s="8" t="s">
        <v>111</v>
      </c>
      <c r="F499" s="9">
        <v>0</v>
      </c>
      <c r="G499" t="str">
        <f>VLOOKUP(Table2[[#This Row],[PRODUCT ID]],Table1[],2,0)</f>
        <v>Product20</v>
      </c>
      <c r="H499" t="str">
        <f>VLOOKUP(Table2[[#This Row],[PRODUCT ID]],Table1[],3,0)</f>
        <v>Catagory03</v>
      </c>
      <c r="I499" t="str">
        <f>VLOOKUP(Table2[[#This Row],[PRODUCT ID]],Table1[],4,0)</f>
        <v>Kg</v>
      </c>
      <c r="J499">
        <f>VLOOKUP(Table2[[#This Row],[PRODUCT ID]],Table1[],5,0)</f>
        <v>61</v>
      </c>
      <c r="K499">
        <f>VLOOKUP(Table2[[#This Row],[PRODUCT ID]],Table1[],6,0)</f>
        <v>76.25</v>
      </c>
      <c r="L499">
        <f>Table2[[#This Row],[BUYING PRIZE]]*Table2[[#This Row],[QUANTITY]]</f>
        <v>366</v>
      </c>
      <c r="M499">
        <f>Table2[[#This Row],[SELLING PRICE]]*Table2[[#This Row],[QUANTITY]]*(1-Table2[[#This Row],[DISCOUNT %]])</f>
        <v>457.5</v>
      </c>
      <c r="N499">
        <f>DAY(Table2[[#This Row],[Column1]])</f>
        <v>21</v>
      </c>
      <c r="O499" t="str">
        <f>TEXT(Table2[[#This Row],[Column1]],"mmm")</f>
        <v>Nov</v>
      </c>
      <c r="P499">
        <f>YEAR(Table2[[#This Row],[Column1]])</f>
        <v>2022</v>
      </c>
    </row>
    <row r="500" spans="1:16" ht="14.5">
      <c r="A500" s="6">
        <v>44888</v>
      </c>
      <c r="B500" s="7" t="s">
        <v>81</v>
      </c>
      <c r="C500" s="8">
        <v>12</v>
      </c>
      <c r="D500" s="8" t="s">
        <v>110</v>
      </c>
      <c r="E500" s="8" t="s">
        <v>110</v>
      </c>
      <c r="F500" s="9">
        <v>0</v>
      </c>
      <c r="G500" t="str">
        <f>VLOOKUP(Table2[[#This Row],[PRODUCT ID]],Table1[],2,0)</f>
        <v>Product36</v>
      </c>
      <c r="H500" t="str">
        <f>VLOOKUP(Table2[[#This Row],[PRODUCT ID]],Table1[],3,0)</f>
        <v>Catagory04</v>
      </c>
      <c r="I500" t="str">
        <f>VLOOKUP(Table2[[#This Row],[PRODUCT ID]],Table1[],4,0)</f>
        <v>Kg</v>
      </c>
      <c r="J500">
        <f>VLOOKUP(Table2[[#This Row],[PRODUCT ID]],Table1[],5,0)</f>
        <v>90</v>
      </c>
      <c r="K500">
        <f>VLOOKUP(Table2[[#This Row],[PRODUCT ID]],Table1[],6,0)</f>
        <v>96.3</v>
      </c>
      <c r="L500">
        <f>Table2[[#This Row],[BUYING PRIZE]]*Table2[[#This Row],[QUANTITY]]</f>
        <v>1080</v>
      </c>
      <c r="M500">
        <f>Table2[[#This Row],[SELLING PRICE]]*Table2[[#This Row],[QUANTITY]]*(1-Table2[[#This Row],[DISCOUNT %]])</f>
        <v>1155.5999999999999</v>
      </c>
      <c r="N500">
        <f>DAY(Table2[[#This Row],[Column1]])</f>
        <v>23</v>
      </c>
      <c r="O500" t="str">
        <f>TEXT(Table2[[#This Row],[Column1]],"mmm")</f>
        <v>Nov</v>
      </c>
      <c r="P500">
        <f>YEAR(Table2[[#This Row],[Column1]])</f>
        <v>2022</v>
      </c>
    </row>
    <row r="501" spans="1:16" ht="14.5">
      <c r="A501" s="6">
        <v>44890</v>
      </c>
      <c r="B501" s="7" t="s">
        <v>14</v>
      </c>
      <c r="C501" s="8">
        <v>5</v>
      </c>
      <c r="D501" s="8" t="s">
        <v>112</v>
      </c>
      <c r="E501" s="8" t="s">
        <v>111</v>
      </c>
      <c r="F501" s="9">
        <v>0</v>
      </c>
      <c r="G501" t="str">
        <f>VLOOKUP(Table2[[#This Row],[PRODUCT ID]],Table1[],2,0)</f>
        <v>Product04</v>
      </c>
      <c r="H501" t="str">
        <f>VLOOKUP(Table2[[#This Row],[PRODUCT ID]],Table1[],3,0)</f>
        <v>Catagory01</v>
      </c>
      <c r="I501" t="str">
        <f>VLOOKUP(Table2[[#This Row],[PRODUCT ID]],Table1[],4,0)</f>
        <v>Kg</v>
      </c>
      <c r="J501">
        <f>VLOOKUP(Table2[[#This Row],[PRODUCT ID]],Table1[],5,0)</f>
        <v>44</v>
      </c>
      <c r="K501">
        <f>VLOOKUP(Table2[[#This Row],[PRODUCT ID]],Table1[],6,0)</f>
        <v>48.84</v>
      </c>
      <c r="L501">
        <f>Table2[[#This Row],[BUYING PRIZE]]*Table2[[#This Row],[QUANTITY]]</f>
        <v>220</v>
      </c>
      <c r="M501">
        <f>Table2[[#This Row],[SELLING PRICE]]*Table2[[#This Row],[QUANTITY]]*(1-Table2[[#This Row],[DISCOUNT %]])</f>
        <v>244.20000000000002</v>
      </c>
      <c r="N501">
        <f>DAY(Table2[[#This Row],[Column1]])</f>
        <v>25</v>
      </c>
      <c r="O501" t="str">
        <f>TEXT(Table2[[#This Row],[Column1]],"mmm")</f>
        <v>Nov</v>
      </c>
      <c r="P501">
        <f>YEAR(Table2[[#This Row],[Column1]])</f>
        <v>2022</v>
      </c>
    </row>
    <row r="502" spans="1:16" ht="14.5">
      <c r="A502" s="6">
        <v>44891</v>
      </c>
      <c r="B502" s="7" t="s">
        <v>73</v>
      </c>
      <c r="C502" s="8">
        <v>5</v>
      </c>
      <c r="D502" s="8" t="s">
        <v>112</v>
      </c>
      <c r="E502" s="8" t="s">
        <v>110</v>
      </c>
      <c r="F502" s="9">
        <v>0</v>
      </c>
      <c r="G502" t="str">
        <f>VLOOKUP(Table2[[#This Row],[PRODUCT ID]],Table1[],2,0)</f>
        <v>Product32</v>
      </c>
      <c r="H502" t="str">
        <f>VLOOKUP(Table2[[#This Row],[PRODUCT ID]],Table1[],3,0)</f>
        <v>Catagory04</v>
      </c>
      <c r="I502" t="str">
        <f>VLOOKUP(Table2[[#This Row],[PRODUCT ID]],Table1[],4,0)</f>
        <v>Kg</v>
      </c>
      <c r="J502">
        <f>VLOOKUP(Table2[[#This Row],[PRODUCT ID]],Table1[],5,0)</f>
        <v>89</v>
      </c>
      <c r="K502">
        <f>VLOOKUP(Table2[[#This Row],[PRODUCT ID]],Table1[],6,0)</f>
        <v>117.48</v>
      </c>
      <c r="L502">
        <f>Table2[[#This Row],[BUYING PRIZE]]*Table2[[#This Row],[QUANTITY]]</f>
        <v>445</v>
      </c>
      <c r="M502">
        <f>Table2[[#This Row],[SELLING PRICE]]*Table2[[#This Row],[QUANTITY]]*(1-Table2[[#This Row],[DISCOUNT %]])</f>
        <v>587.4</v>
      </c>
      <c r="N502">
        <f>DAY(Table2[[#This Row],[Column1]])</f>
        <v>26</v>
      </c>
      <c r="O502" t="str">
        <f>TEXT(Table2[[#This Row],[Column1]],"mmm")</f>
        <v>Nov</v>
      </c>
      <c r="P502">
        <f>YEAR(Table2[[#This Row],[Column1]])</f>
        <v>2022</v>
      </c>
    </row>
    <row r="503" spans="1:16" ht="14.5">
      <c r="A503" s="6">
        <v>44892</v>
      </c>
      <c r="B503" s="7" t="s">
        <v>77</v>
      </c>
      <c r="C503" s="8">
        <v>15</v>
      </c>
      <c r="D503" s="8" t="s">
        <v>112</v>
      </c>
      <c r="E503" s="8" t="s">
        <v>110</v>
      </c>
      <c r="F503" s="9">
        <v>0</v>
      </c>
      <c r="G503" t="str">
        <f>VLOOKUP(Table2[[#This Row],[PRODUCT ID]],Table1[],2,0)</f>
        <v>Product34</v>
      </c>
      <c r="H503" t="str">
        <f>VLOOKUP(Table2[[#This Row],[PRODUCT ID]],Table1[],3,0)</f>
        <v>Catagory04</v>
      </c>
      <c r="I503" t="str">
        <f>VLOOKUP(Table2[[#This Row],[PRODUCT ID]],Table1[],4,0)</f>
        <v>Kg</v>
      </c>
      <c r="J503">
        <f>VLOOKUP(Table2[[#This Row],[PRODUCT ID]],Table1[],5,0)</f>
        <v>55</v>
      </c>
      <c r="K503">
        <f>VLOOKUP(Table2[[#This Row],[PRODUCT ID]],Table1[],6,0)</f>
        <v>58.3</v>
      </c>
      <c r="L503">
        <f>Table2[[#This Row],[BUYING PRIZE]]*Table2[[#This Row],[QUANTITY]]</f>
        <v>825</v>
      </c>
      <c r="M503">
        <f>Table2[[#This Row],[SELLING PRICE]]*Table2[[#This Row],[QUANTITY]]*(1-Table2[[#This Row],[DISCOUNT %]])</f>
        <v>874.5</v>
      </c>
      <c r="N503">
        <f>DAY(Table2[[#This Row],[Column1]])</f>
        <v>27</v>
      </c>
      <c r="O503" t="str">
        <f>TEXT(Table2[[#This Row],[Column1]],"mmm")</f>
        <v>Nov</v>
      </c>
      <c r="P503">
        <f>YEAR(Table2[[#This Row],[Column1]])</f>
        <v>2022</v>
      </c>
    </row>
    <row r="504" spans="1:16" ht="14.5">
      <c r="A504" s="6">
        <v>44893</v>
      </c>
      <c r="B504" s="7" t="s">
        <v>71</v>
      </c>
      <c r="C504" s="8">
        <v>8</v>
      </c>
      <c r="D504" s="8" t="s">
        <v>112</v>
      </c>
      <c r="E504" s="8" t="s">
        <v>111</v>
      </c>
      <c r="F504" s="9">
        <v>0</v>
      </c>
      <c r="G504" t="str">
        <f>VLOOKUP(Table2[[#This Row],[PRODUCT ID]],Table1[],2,0)</f>
        <v>Product31</v>
      </c>
      <c r="H504" t="str">
        <f>VLOOKUP(Table2[[#This Row],[PRODUCT ID]],Table1[],3,0)</f>
        <v>Catagory04</v>
      </c>
      <c r="I504" t="str">
        <f>VLOOKUP(Table2[[#This Row],[PRODUCT ID]],Table1[],4,0)</f>
        <v>Kg</v>
      </c>
      <c r="J504">
        <f>VLOOKUP(Table2[[#This Row],[PRODUCT ID]],Table1[],5,0)</f>
        <v>93</v>
      </c>
      <c r="K504">
        <f>VLOOKUP(Table2[[#This Row],[PRODUCT ID]],Table1[],6,0)</f>
        <v>104.16</v>
      </c>
      <c r="L504">
        <f>Table2[[#This Row],[BUYING PRIZE]]*Table2[[#This Row],[QUANTITY]]</f>
        <v>744</v>
      </c>
      <c r="M504">
        <f>Table2[[#This Row],[SELLING PRICE]]*Table2[[#This Row],[QUANTITY]]*(1-Table2[[#This Row],[DISCOUNT %]])</f>
        <v>833.28</v>
      </c>
      <c r="N504">
        <f>DAY(Table2[[#This Row],[Column1]])</f>
        <v>28</v>
      </c>
      <c r="O504" t="str">
        <f>TEXT(Table2[[#This Row],[Column1]],"mmm")</f>
        <v>Nov</v>
      </c>
      <c r="P504">
        <f>YEAR(Table2[[#This Row],[Column1]])</f>
        <v>2022</v>
      </c>
    </row>
    <row r="505" spans="1:16" ht="14.5">
      <c r="A505" s="6">
        <v>44895</v>
      </c>
      <c r="B505" s="7" t="s">
        <v>37</v>
      </c>
      <c r="C505" s="8">
        <v>2</v>
      </c>
      <c r="D505" s="8" t="s">
        <v>112</v>
      </c>
      <c r="E505" s="8" t="s">
        <v>110</v>
      </c>
      <c r="F505" s="9">
        <v>0</v>
      </c>
      <c r="G505" t="str">
        <f>VLOOKUP(Table2[[#This Row],[PRODUCT ID]],Table1[],2,0)</f>
        <v>Product15</v>
      </c>
      <c r="H505" t="str">
        <f>VLOOKUP(Table2[[#This Row],[PRODUCT ID]],Table1[],3,0)</f>
        <v>Catagory02</v>
      </c>
      <c r="I505" t="str">
        <f>VLOOKUP(Table2[[#This Row],[PRODUCT ID]],Table1[],4,0)</f>
        <v>Kg</v>
      </c>
      <c r="J505">
        <f>VLOOKUP(Table2[[#This Row],[PRODUCT ID]],Table1[],5,0)</f>
        <v>12</v>
      </c>
      <c r="K505">
        <f>VLOOKUP(Table2[[#This Row],[PRODUCT ID]],Table1[],6,0)</f>
        <v>15.72</v>
      </c>
      <c r="L505">
        <f>Table2[[#This Row],[BUYING PRIZE]]*Table2[[#This Row],[QUANTITY]]</f>
        <v>24</v>
      </c>
      <c r="M505">
        <f>Table2[[#This Row],[SELLING PRICE]]*Table2[[#This Row],[QUANTITY]]*(1-Table2[[#This Row],[DISCOUNT %]])</f>
        <v>31.44</v>
      </c>
      <c r="N505">
        <f>DAY(Table2[[#This Row],[Column1]])</f>
        <v>30</v>
      </c>
      <c r="O505" t="str">
        <f>TEXT(Table2[[#This Row],[Column1]],"mmm")</f>
        <v>Nov</v>
      </c>
      <c r="P505">
        <f>YEAR(Table2[[#This Row],[Column1]])</f>
        <v>2022</v>
      </c>
    </row>
    <row r="506" spans="1:16" ht="14.5">
      <c r="A506" s="6">
        <v>44898</v>
      </c>
      <c r="B506" s="7" t="s">
        <v>65</v>
      </c>
      <c r="C506" s="8">
        <v>5</v>
      </c>
      <c r="D506" s="8" t="s">
        <v>109</v>
      </c>
      <c r="E506" s="8" t="s">
        <v>111</v>
      </c>
      <c r="F506" s="9">
        <v>0</v>
      </c>
      <c r="G506" t="str">
        <f>VLOOKUP(Table2[[#This Row],[PRODUCT ID]],Table1[],2,0)</f>
        <v>Product28</v>
      </c>
      <c r="H506" t="str">
        <f>VLOOKUP(Table2[[#This Row],[PRODUCT ID]],Table1[],3,0)</f>
        <v>Catagory04</v>
      </c>
      <c r="I506" t="str">
        <f>VLOOKUP(Table2[[#This Row],[PRODUCT ID]],Table1[],4,0)</f>
        <v>Kg</v>
      </c>
      <c r="J506">
        <f>VLOOKUP(Table2[[#This Row],[PRODUCT ID]],Table1[],5,0)</f>
        <v>37</v>
      </c>
      <c r="K506">
        <f>VLOOKUP(Table2[[#This Row],[PRODUCT ID]],Table1[],6,0)</f>
        <v>41.81</v>
      </c>
      <c r="L506">
        <f>Table2[[#This Row],[BUYING PRIZE]]*Table2[[#This Row],[QUANTITY]]</f>
        <v>185</v>
      </c>
      <c r="M506">
        <f>Table2[[#This Row],[SELLING PRICE]]*Table2[[#This Row],[QUANTITY]]*(1-Table2[[#This Row],[DISCOUNT %]])</f>
        <v>209.05</v>
      </c>
      <c r="N506">
        <f>DAY(Table2[[#This Row],[Column1]])</f>
        <v>3</v>
      </c>
      <c r="O506" t="str">
        <f>TEXT(Table2[[#This Row],[Column1]],"mmm")</f>
        <v>Dec</v>
      </c>
      <c r="P506">
        <f>YEAR(Table2[[#This Row],[Column1]])</f>
        <v>2022</v>
      </c>
    </row>
    <row r="507" spans="1:16" ht="14.5">
      <c r="A507" s="6">
        <v>44899</v>
      </c>
      <c r="B507" s="7" t="s">
        <v>61</v>
      </c>
      <c r="C507" s="8">
        <v>10</v>
      </c>
      <c r="D507" s="8" t="s">
        <v>112</v>
      </c>
      <c r="E507" s="8" t="s">
        <v>111</v>
      </c>
      <c r="F507" s="9">
        <v>0</v>
      </c>
      <c r="G507" t="str">
        <f>VLOOKUP(Table2[[#This Row],[PRODUCT ID]],Table1[],2,0)</f>
        <v>Product26</v>
      </c>
      <c r="H507" t="str">
        <f>VLOOKUP(Table2[[#This Row],[PRODUCT ID]],Table1[],3,0)</f>
        <v>Catagory04</v>
      </c>
      <c r="I507" t="str">
        <f>VLOOKUP(Table2[[#This Row],[PRODUCT ID]],Table1[],4,0)</f>
        <v>Kg</v>
      </c>
      <c r="J507">
        <f>VLOOKUP(Table2[[#This Row],[PRODUCT ID]],Table1[],5,0)</f>
        <v>18</v>
      </c>
      <c r="K507">
        <f>VLOOKUP(Table2[[#This Row],[PRODUCT ID]],Table1[],6,0)</f>
        <v>24.66</v>
      </c>
      <c r="L507">
        <f>Table2[[#This Row],[BUYING PRIZE]]*Table2[[#This Row],[QUANTITY]]</f>
        <v>180</v>
      </c>
      <c r="M507">
        <f>Table2[[#This Row],[SELLING PRICE]]*Table2[[#This Row],[QUANTITY]]*(1-Table2[[#This Row],[DISCOUNT %]])</f>
        <v>246.6</v>
      </c>
      <c r="N507">
        <f>DAY(Table2[[#This Row],[Column1]])</f>
        <v>4</v>
      </c>
      <c r="O507" t="str">
        <f>TEXT(Table2[[#This Row],[Column1]],"mmm")</f>
        <v>Dec</v>
      </c>
      <c r="P507">
        <f>YEAR(Table2[[#This Row],[Column1]])</f>
        <v>2022</v>
      </c>
    </row>
    <row r="508" spans="1:16" ht="14.5">
      <c r="A508" s="6">
        <v>44899</v>
      </c>
      <c r="B508" s="7" t="s">
        <v>97</v>
      </c>
      <c r="C508" s="8">
        <v>15</v>
      </c>
      <c r="D508" s="8" t="s">
        <v>112</v>
      </c>
      <c r="E508" s="8" t="s">
        <v>111</v>
      </c>
      <c r="F508" s="9">
        <v>0</v>
      </c>
      <c r="G508" t="str">
        <f>VLOOKUP(Table2[[#This Row],[PRODUCT ID]],Table1[],2,0)</f>
        <v>Product44</v>
      </c>
      <c r="H508" t="str">
        <f>VLOOKUP(Table2[[#This Row],[PRODUCT ID]],Table1[],3,0)</f>
        <v>Catagory04</v>
      </c>
      <c r="I508" t="str">
        <f>VLOOKUP(Table2[[#This Row],[PRODUCT ID]],Table1[],4,0)</f>
        <v>Kg</v>
      </c>
      <c r="J508">
        <f>VLOOKUP(Table2[[#This Row],[PRODUCT ID]],Table1[],5,0)</f>
        <v>76</v>
      </c>
      <c r="K508">
        <f>VLOOKUP(Table2[[#This Row],[PRODUCT ID]],Table1[],6,0)</f>
        <v>82.08</v>
      </c>
      <c r="L508">
        <f>Table2[[#This Row],[BUYING PRIZE]]*Table2[[#This Row],[QUANTITY]]</f>
        <v>1140</v>
      </c>
      <c r="M508">
        <f>Table2[[#This Row],[SELLING PRICE]]*Table2[[#This Row],[QUANTITY]]*(1-Table2[[#This Row],[DISCOUNT %]])</f>
        <v>1231.2</v>
      </c>
      <c r="N508">
        <f>DAY(Table2[[#This Row],[Column1]])</f>
        <v>4</v>
      </c>
      <c r="O508" t="str">
        <f>TEXT(Table2[[#This Row],[Column1]],"mmm")</f>
        <v>Dec</v>
      </c>
      <c r="P508">
        <f>YEAR(Table2[[#This Row],[Column1]])</f>
        <v>2022</v>
      </c>
    </row>
    <row r="509" spans="1:16" ht="14.5">
      <c r="A509" s="6">
        <v>44902</v>
      </c>
      <c r="B509" s="7" t="s">
        <v>85</v>
      </c>
      <c r="C509" s="8">
        <v>12</v>
      </c>
      <c r="D509" s="8" t="s">
        <v>112</v>
      </c>
      <c r="E509" s="8" t="s">
        <v>111</v>
      </c>
      <c r="F509" s="9">
        <v>0</v>
      </c>
      <c r="G509" t="str">
        <f>VLOOKUP(Table2[[#This Row],[PRODUCT ID]],Table1[],2,0)</f>
        <v>Product38</v>
      </c>
      <c r="H509" t="str">
        <f>VLOOKUP(Table2[[#This Row],[PRODUCT ID]],Table1[],3,0)</f>
        <v>Catagory04</v>
      </c>
      <c r="I509" t="str">
        <f>VLOOKUP(Table2[[#This Row],[PRODUCT ID]],Table1[],4,0)</f>
        <v>Kg</v>
      </c>
      <c r="J509">
        <f>VLOOKUP(Table2[[#This Row],[PRODUCT ID]],Table1[],5,0)</f>
        <v>72</v>
      </c>
      <c r="K509">
        <f>VLOOKUP(Table2[[#This Row],[PRODUCT ID]],Table1[],6,0)</f>
        <v>79.92</v>
      </c>
      <c r="L509">
        <f>Table2[[#This Row],[BUYING PRIZE]]*Table2[[#This Row],[QUANTITY]]</f>
        <v>864</v>
      </c>
      <c r="M509">
        <f>Table2[[#This Row],[SELLING PRICE]]*Table2[[#This Row],[QUANTITY]]*(1-Table2[[#This Row],[DISCOUNT %]])</f>
        <v>959.04</v>
      </c>
      <c r="N509">
        <f>DAY(Table2[[#This Row],[Column1]])</f>
        <v>7</v>
      </c>
      <c r="O509" t="str">
        <f>TEXT(Table2[[#This Row],[Column1]],"mmm")</f>
        <v>Dec</v>
      </c>
      <c r="P509">
        <f>YEAR(Table2[[#This Row],[Column1]])</f>
        <v>2022</v>
      </c>
    </row>
    <row r="510" spans="1:16" ht="14.5">
      <c r="A510" s="6">
        <v>44902</v>
      </c>
      <c r="B510" s="7" t="s">
        <v>39</v>
      </c>
      <c r="C510" s="8">
        <v>13</v>
      </c>
      <c r="D510" s="8" t="s">
        <v>112</v>
      </c>
      <c r="E510" s="8" t="s">
        <v>110</v>
      </c>
      <c r="F510" s="9">
        <v>0</v>
      </c>
      <c r="G510" t="str">
        <f>VLOOKUP(Table2[[#This Row],[PRODUCT ID]],Table1[],2,0)</f>
        <v>Product16</v>
      </c>
      <c r="H510" t="str">
        <f>VLOOKUP(Table2[[#This Row],[PRODUCT ID]],Table1[],3,0)</f>
        <v>Catagory02</v>
      </c>
      <c r="I510" t="str">
        <f>VLOOKUP(Table2[[#This Row],[PRODUCT ID]],Table1[],4,0)</f>
        <v>Kg</v>
      </c>
      <c r="J510">
        <f>VLOOKUP(Table2[[#This Row],[PRODUCT ID]],Table1[],5,0)</f>
        <v>13</v>
      </c>
      <c r="K510">
        <f>VLOOKUP(Table2[[#This Row],[PRODUCT ID]],Table1[],6,0)</f>
        <v>16.64</v>
      </c>
      <c r="L510">
        <f>Table2[[#This Row],[BUYING PRIZE]]*Table2[[#This Row],[QUANTITY]]</f>
        <v>169</v>
      </c>
      <c r="M510">
        <f>Table2[[#This Row],[SELLING PRICE]]*Table2[[#This Row],[QUANTITY]]*(1-Table2[[#This Row],[DISCOUNT %]])</f>
        <v>216.32</v>
      </c>
      <c r="N510">
        <f>DAY(Table2[[#This Row],[Column1]])</f>
        <v>7</v>
      </c>
      <c r="O510" t="str">
        <f>TEXT(Table2[[#This Row],[Column1]],"mmm")</f>
        <v>Dec</v>
      </c>
      <c r="P510">
        <f>YEAR(Table2[[#This Row],[Column1]])</f>
        <v>2022</v>
      </c>
    </row>
    <row r="511" spans="1:16" ht="14.5">
      <c r="A511" s="6">
        <v>44902</v>
      </c>
      <c r="B511" s="7" t="s">
        <v>85</v>
      </c>
      <c r="C511" s="8">
        <v>5</v>
      </c>
      <c r="D511" s="8" t="s">
        <v>112</v>
      </c>
      <c r="E511" s="8" t="s">
        <v>111</v>
      </c>
      <c r="F511" s="9">
        <v>0</v>
      </c>
      <c r="G511" t="str">
        <f>VLOOKUP(Table2[[#This Row],[PRODUCT ID]],Table1[],2,0)</f>
        <v>Product38</v>
      </c>
      <c r="H511" t="str">
        <f>VLOOKUP(Table2[[#This Row],[PRODUCT ID]],Table1[],3,0)</f>
        <v>Catagory04</v>
      </c>
      <c r="I511" t="str">
        <f>VLOOKUP(Table2[[#This Row],[PRODUCT ID]],Table1[],4,0)</f>
        <v>Kg</v>
      </c>
      <c r="J511">
        <f>VLOOKUP(Table2[[#This Row],[PRODUCT ID]],Table1[],5,0)</f>
        <v>72</v>
      </c>
      <c r="K511">
        <f>VLOOKUP(Table2[[#This Row],[PRODUCT ID]],Table1[],6,0)</f>
        <v>79.92</v>
      </c>
      <c r="L511">
        <f>Table2[[#This Row],[BUYING PRIZE]]*Table2[[#This Row],[QUANTITY]]</f>
        <v>360</v>
      </c>
      <c r="M511">
        <f>Table2[[#This Row],[SELLING PRICE]]*Table2[[#This Row],[QUANTITY]]*(1-Table2[[#This Row],[DISCOUNT %]])</f>
        <v>399.6</v>
      </c>
      <c r="N511">
        <f>DAY(Table2[[#This Row],[Column1]])</f>
        <v>7</v>
      </c>
      <c r="O511" t="str">
        <f>TEXT(Table2[[#This Row],[Column1]],"mmm")</f>
        <v>Dec</v>
      </c>
      <c r="P511">
        <f>YEAR(Table2[[#This Row],[Column1]])</f>
        <v>2022</v>
      </c>
    </row>
    <row r="512" spans="1:16" ht="14.5">
      <c r="A512" s="6">
        <v>44906</v>
      </c>
      <c r="B512" s="7" t="s">
        <v>63</v>
      </c>
      <c r="C512" s="8">
        <v>5</v>
      </c>
      <c r="D512" s="8" t="s">
        <v>112</v>
      </c>
      <c r="E512" s="8" t="s">
        <v>110</v>
      </c>
      <c r="F512" s="9">
        <v>0</v>
      </c>
      <c r="G512" t="str">
        <f>VLOOKUP(Table2[[#This Row],[PRODUCT ID]],Table1[],2,0)</f>
        <v>Product27</v>
      </c>
      <c r="H512" t="str">
        <f>VLOOKUP(Table2[[#This Row],[PRODUCT ID]],Table1[],3,0)</f>
        <v>Catagory04</v>
      </c>
      <c r="I512" t="str">
        <f>VLOOKUP(Table2[[#This Row],[PRODUCT ID]],Table1[],4,0)</f>
        <v>Kg</v>
      </c>
      <c r="J512">
        <f>VLOOKUP(Table2[[#This Row],[PRODUCT ID]],Table1[],5,0)</f>
        <v>48</v>
      </c>
      <c r="K512">
        <f>VLOOKUP(Table2[[#This Row],[PRODUCT ID]],Table1[],6,0)</f>
        <v>57.12</v>
      </c>
      <c r="L512">
        <f>Table2[[#This Row],[BUYING PRIZE]]*Table2[[#This Row],[QUANTITY]]</f>
        <v>240</v>
      </c>
      <c r="M512">
        <f>Table2[[#This Row],[SELLING PRICE]]*Table2[[#This Row],[QUANTITY]]*(1-Table2[[#This Row],[DISCOUNT %]])</f>
        <v>285.59999999999997</v>
      </c>
      <c r="N512">
        <f>DAY(Table2[[#This Row],[Column1]])</f>
        <v>11</v>
      </c>
      <c r="O512" t="str">
        <f>TEXT(Table2[[#This Row],[Column1]],"mmm")</f>
        <v>Dec</v>
      </c>
      <c r="P512">
        <f>YEAR(Table2[[#This Row],[Column1]])</f>
        <v>2022</v>
      </c>
    </row>
    <row r="513" spans="1:16" ht="14.5">
      <c r="A513" s="6">
        <v>44906</v>
      </c>
      <c r="B513" s="7" t="s">
        <v>33</v>
      </c>
      <c r="C513" s="8">
        <v>9</v>
      </c>
      <c r="D513" s="8" t="s">
        <v>109</v>
      </c>
      <c r="E513" s="8" t="s">
        <v>110</v>
      </c>
      <c r="F513" s="9">
        <v>0</v>
      </c>
      <c r="G513" t="str">
        <f>VLOOKUP(Table2[[#This Row],[PRODUCT ID]],Table1[],2,0)</f>
        <v>Product13</v>
      </c>
      <c r="H513" t="str">
        <f>VLOOKUP(Table2[[#This Row],[PRODUCT ID]],Table1[],3,0)</f>
        <v>Catagory02</v>
      </c>
      <c r="I513" t="str">
        <f>VLOOKUP(Table2[[#This Row],[PRODUCT ID]],Table1[],4,0)</f>
        <v>Kg</v>
      </c>
      <c r="J513">
        <f>VLOOKUP(Table2[[#This Row],[PRODUCT ID]],Table1[],5,0)</f>
        <v>112</v>
      </c>
      <c r="K513">
        <f>VLOOKUP(Table2[[#This Row],[PRODUCT ID]],Table1[],6,0)</f>
        <v>122.08</v>
      </c>
      <c r="L513">
        <f>Table2[[#This Row],[BUYING PRIZE]]*Table2[[#This Row],[QUANTITY]]</f>
        <v>1008</v>
      </c>
      <c r="M513">
        <f>Table2[[#This Row],[SELLING PRICE]]*Table2[[#This Row],[QUANTITY]]*(1-Table2[[#This Row],[DISCOUNT %]])</f>
        <v>1098.72</v>
      </c>
      <c r="N513">
        <f>DAY(Table2[[#This Row],[Column1]])</f>
        <v>11</v>
      </c>
      <c r="O513" t="str">
        <f>TEXT(Table2[[#This Row],[Column1]],"mmm")</f>
        <v>Dec</v>
      </c>
      <c r="P513">
        <f>YEAR(Table2[[#This Row],[Column1]])</f>
        <v>2022</v>
      </c>
    </row>
    <row r="514" spans="1:16" ht="14.5">
      <c r="A514" s="6">
        <v>44906</v>
      </c>
      <c r="B514" s="7" t="s">
        <v>35</v>
      </c>
      <c r="C514" s="8">
        <v>10</v>
      </c>
      <c r="D514" s="8" t="s">
        <v>110</v>
      </c>
      <c r="E514" s="8" t="s">
        <v>111</v>
      </c>
      <c r="F514" s="9">
        <v>0</v>
      </c>
      <c r="G514" t="str">
        <f>VLOOKUP(Table2[[#This Row],[PRODUCT ID]],Table1[],2,0)</f>
        <v>Product14</v>
      </c>
      <c r="H514" t="str">
        <f>VLOOKUP(Table2[[#This Row],[PRODUCT ID]],Table1[],3,0)</f>
        <v>Catagory02</v>
      </c>
      <c r="I514" t="str">
        <f>VLOOKUP(Table2[[#This Row],[PRODUCT ID]],Table1[],4,0)</f>
        <v>Kg</v>
      </c>
      <c r="J514">
        <f>VLOOKUP(Table2[[#This Row],[PRODUCT ID]],Table1[],5,0)</f>
        <v>112</v>
      </c>
      <c r="K514">
        <f>VLOOKUP(Table2[[#This Row],[PRODUCT ID]],Table1[],6,0)</f>
        <v>146.72</v>
      </c>
      <c r="L514">
        <f>Table2[[#This Row],[BUYING PRIZE]]*Table2[[#This Row],[QUANTITY]]</f>
        <v>1120</v>
      </c>
      <c r="M514">
        <f>Table2[[#This Row],[SELLING PRICE]]*Table2[[#This Row],[QUANTITY]]*(1-Table2[[#This Row],[DISCOUNT %]])</f>
        <v>1467.2</v>
      </c>
      <c r="N514">
        <f>DAY(Table2[[#This Row],[Column1]])</f>
        <v>11</v>
      </c>
      <c r="O514" t="str">
        <f>TEXT(Table2[[#This Row],[Column1]],"mmm")</f>
        <v>Dec</v>
      </c>
      <c r="P514">
        <f>YEAR(Table2[[#This Row],[Column1]])</f>
        <v>2022</v>
      </c>
    </row>
    <row r="515" spans="1:16" ht="14.5">
      <c r="A515" s="6">
        <v>44907</v>
      </c>
      <c r="B515" s="7" t="s">
        <v>69</v>
      </c>
      <c r="C515" s="8">
        <v>9</v>
      </c>
      <c r="D515" s="8" t="s">
        <v>109</v>
      </c>
      <c r="E515" s="8" t="s">
        <v>111</v>
      </c>
      <c r="F515" s="9">
        <v>0</v>
      </c>
      <c r="G515" t="str">
        <f>VLOOKUP(Table2[[#This Row],[PRODUCT ID]],Table1[],2,0)</f>
        <v>Product30</v>
      </c>
      <c r="H515" t="str">
        <f>VLOOKUP(Table2[[#This Row],[PRODUCT ID]],Table1[],3,0)</f>
        <v>Catagory04</v>
      </c>
      <c r="I515" t="str">
        <f>VLOOKUP(Table2[[#This Row],[PRODUCT ID]],Table1[],4,0)</f>
        <v>Kg</v>
      </c>
      <c r="J515">
        <f>VLOOKUP(Table2[[#This Row],[PRODUCT ID]],Table1[],5,0)</f>
        <v>148</v>
      </c>
      <c r="K515">
        <f>VLOOKUP(Table2[[#This Row],[PRODUCT ID]],Table1[],6,0)</f>
        <v>201.28</v>
      </c>
      <c r="L515">
        <f>Table2[[#This Row],[BUYING PRIZE]]*Table2[[#This Row],[QUANTITY]]</f>
        <v>1332</v>
      </c>
      <c r="M515">
        <f>Table2[[#This Row],[SELLING PRICE]]*Table2[[#This Row],[QUANTITY]]*(1-Table2[[#This Row],[DISCOUNT %]])</f>
        <v>1811.52</v>
      </c>
      <c r="N515">
        <f>DAY(Table2[[#This Row],[Column1]])</f>
        <v>12</v>
      </c>
      <c r="O515" t="str">
        <f>TEXT(Table2[[#This Row],[Column1]],"mmm")</f>
        <v>Dec</v>
      </c>
      <c r="P515">
        <f>YEAR(Table2[[#This Row],[Column1]])</f>
        <v>2022</v>
      </c>
    </row>
    <row r="516" spans="1:16" ht="14.5">
      <c r="A516" s="6">
        <v>44907</v>
      </c>
      <c r="B516" s="7" t="s">
        <v>91</v>
      </c>
      <c r="C516" s="8">
        <v>10</v>
      </c>
      <c r="D516" s="8" t="s">
        <v>109</v>
      </c>
      <c r="E516" s="8" t="s">
        <v>110</v>
      </c>
      <c r="F516" s="9">
        <v>0</v>
      </c>
      <c r="G516" t="str">
        <f>VLOOKUP(Table2[[#This Row],[PRODUCT ID]],Table1[],2,0)</f>
        <v>Product41</v>
      </c>
      <c r="H516" t="str">
        <f>VLOOKUP(Table2[[#This Row],[PRODUCT ID]],Table1[],3,0)</f>
        <v>Catagory04</v>
      </c>
      <c r="I516" t="str">
        <f>VLOOKUP(Table2[[#This Row],[PRODUCT ID]],Table1[],4,0)</f>
        <v>Kg</v>
      </c>
      <c r="J516">
        <f>VLOOKUP(Table2[[#This Row],[PRODUCT ID]],Table1[],5,0)</f>
        <v>138</v>
      </c>
      <c r="K516">
        <f>VLOOKUP(Table2[[#This Row],[PRODUCT ID]],Table1[],6,0)</f>
        <v>173.88</v>
      </c>
      <c r="L516">
        <f>Table2[[#This Row],[BUYING PRIZE]]*Table2[[#This Row],[QUANTITY]]</f>
        <v>1380</v>
      </c>
      <c r="M516">
        <f>Table2[[#This Row],[SELLING PRICE]]*Table2[[#This Row],[QUANTITY]]*(1-Table2[[#This Row],[DISCOUNT %]])</f>
        <v>1738.8</v>
      </c>
      <c r="N516">
        <f>DAY(Table2[[#This Row],[Column1]])</f>
        <v>12</v>
      </c>
      <c r="O516" t="str">
        <f>TEXT(Table2[[#This Row],[Column1]],"mmm")</f>
        <v>Dec</v>
      </c>
      <c r="P516">
        <f>YEAR(Table2[[#This Row],[Column1]])</f>
        <v>2022</v>
      </c>
    </row>
    <row r="517" spans="1:16" ht="14.5">
      <c r="A517" s="6">
        <v>44909</v>
      </c>
      <c r="B517" s="7" t="s">
        <v>16</v>
      </c>
      <c r="C517" s="8">
        <v>4</v>
      </c>
      <c r="D517" s="8" t="s">
        <v>112</v>
      </c>
      <c r="E517" s="8" t="s">
        <v>111</v>
      </c>
      <c r="F517" s="9">
        <v>0</v>
      </c>
      <c r="G517" t="str">
        <f>VLOOKUP(Table2[[#This Row],[PRODUCT ID]],Table1[],2,0)</f>
        <v>Product05</v>
      </c>
      <c r="H517" t="str">
        <f>VLOOKUP(Table2[[#This Row],[PRODUCT ID]],Table1[],3,0)</f>
        <v>Catagory01</v>
      </c>
      <c r="I517" t="str">
        <f>VLOOKUP(Table2[[#This Row],[PRODUCT ID]],Table1[],4,0)</f>
        <v>Kg</v>
      </c>
      <c r="J517">
        <f>VLOOKUP(Table2[[#This Row],[PRODUCT ID]],Table1[],5,0)</f>
        <v>133</v>
      </c>
      <c r="K517">
        <f>VLOOKUP(Table2[[#This Row],[PRODUCT ID]],Table1[],6,0)</f>
        <v>155.61000000000001</v>
      </c>
      <c r="L517">
        <f>Table2[[#This Row],[BUYING PRIZE]]*Table2[[#This Row],[QUANTITY]]</f>
        <v>532</v>
      </c>
      <c r="M517">
        <f>Table2[[#This Row],[SELLING PRICE]]*Table2[[#This Row],[QUANTITY]]*(1-Table2[[#This Row],[DISCOUNT %]])</f>
        <v>622.44000000000005</v>
      </c>
      <c r="N517">
        <f>DAY(Table2[[#This Row],[Column1]])</f>
        <v>14</v>
      </c>
      <c r="O517" t="str">
        <f>TEXT(Table2[[#This Row],[Column1]],"mmm")</f>
        <v>Dec</v>
      </c>
      <c r="P517">
        <f>YEAR(Table2[[#This Row],[Column1]])</f>
        <v>2022</v>
      </c>
    </row>
    <row r="518" spans="1:16" ht="14.5">
      <c r="A518" s="6">
        <v>44910</v>
      </c>
      <c r="B518" s="7" t="s">
        <v>24</v>
      </c>
      <c r="C518" s="8">
        <v>13</v>
      </c>
      <c r="D518" s="8" t="s">
        <v>112</v>
      </c>
      <c r="E518" s="8" t="s">
        <v>110</v>
      </c>
      <c r="F518" s="9">
        <v>0</v>
      </c>
      <c r="G518" t="str">
        <f>VLOOKUP(Table2[[#This Row],[PRODUCT ID]],Table1[],2,0)</f>
        <v>Product09</v>
      </c>
      <c r="H518" t="str">
        <f>VLOOKUP(Table2[[#This Row],[PRODUCT ID]],Table1[],3,0)</f>
        <v>Catagory01</v>
      </c>
      <c r="I518" t="str">
        <f>VLOOKUP(Table2[[#This Row],[PRODUCT ID]],Table1[],4,0)</f>
        <v>Kg</v>
      </c>
      <c r="J518">
        <f>VLOOKUP(Table2[[#This Row],[PRODUCT ID]],Table1[],5,0)</f>
        <v>6</v>
      </c>
      <c r="K518">
        <f>VLOOKUP(Table2[[#This Row],[PRODUCT ID]],Table1[],6,0)</f>
        <v>7.86</v>
      </c>
      <c r="L518">
        <f>Table2[[#This Row],[BUYING PRIZE]]*Table2[[#This Row],[QUANTITY]]</f>
        <v>78</v>
      </c>
      <c r="M518">
        <f>Table2[[#This Row],[SELLING PRICE]]*Table2[[#This Row],[QUANTITY]]*(1-Table2[[#This Row],[DISCOUNT %]])</f>
        <v>102.18</v>
      </c>
      <c r="N518">
        <f>DAY(Table2[[#This Row],[Column1]])</f>
        <v>15</v>
      </c>
      <c r="O518" t="str">
        <f>TEXT(Table2[[#This Row],[Column1]],"mmm")</f>
        <v>Dec</v>
      </c>
      <c r="P518">
        <f>YEAR(Table2[[#This Row],[Column1]])</f>
        <v>2022</v>
      </c>
    </row>
    <row r="519" spans="1:16" ht="14.5">
      <c r="A519" s="6">
        <v>44914</v>
      </c>
      <c r="B519" s="7" t="s">
        <v>97</v>
      </c>
      <c r="C519" s="8">
        <v>7</v>
      </c>
      <c r="D519" s="8" t="s">
        <v>112</v>
      </c>
      <c r="E519" s="8" t="s">
        <v>110</v>
      </c>
      <c r="F519" s="9">
        <v>0</v>
      </c>
      <c r="G519" t="str">
        <f>VLOOKUP(Table2[[#This Row],[PRODUCT ID]],Table1[],2,0)</f>
        <v>Product44</v>
      </c>
      <c r="H519" t="str">
        <f>VLOOKUP(Table2[[#This Row],[PRODUCT ID]],Table1[],3,0)</f>
        <v>Catagory04</v>
      </c>
      <c r="I519" t="str">
        <f>VLOOKUP(Table2[[#This Row],[PRODUCT ID]],Table1[],4,0)</f>
        <v>Kg</v>
      </c>
      <c r="J519">
        <f>VLOOKUP(Table2[[#This Row],[PRODUCT ID]],Table1[],5,0)</f>
        <v>76</v>
      </c>
      <c r="K519">
        <f>VLOOKUP(Table2[[#This Row],[PRODUCT ID]],Table1[],6,0)</f>
        <v>82.08</v>
      </c>
      <c r="L519">
        <f>Table2[[#This Row],[BUYING PRIZE]]*Table2[[#This Row],[QUANTITY]]</f>
        <v>532</v>
      </c>
      <c r="M519">
        <f>Table2[[#This Row],[SELLING PRICE]]*Table2[[#This Row],[QUANTITY]]*(1-Table2[[#This Row],[DISCOUNT %]])</f>
        <v>574.55999999999995</v>
      </c>
      <c r="N519">
        <f>DAY(Table2[[#This Row],[Column1]])</f>
        <v>19</v>
      </c>
      <c r="O519" t="str">
        <f>TEXT(Table2[[#This Row],[Column1]],"mmm")</f>
        <v>Dec</v>
      </c>
      <c r="P519">
        <f>YEAR(Table2[[#This Row],[Column1]])</f>
        <v>2022</v>
      </c>
    </row>
    <row r="520" spans="1:16" ht="14.5">
      <c r="A520" s="6">
        <v>44914</v>
      </c>
      <c r="B520" s="7" t="s">
        <v>29</v>
      </c>
      <c r="C520" s="8">
        <v>14</v>
      </c>
      <c r="D520" s="8" t="s">
        <v>112</v>
      </c>
      <c r="E520" s="8" t="s">
        <v>111</v>
      </c>
      <c r="F520" s="9">
        <v>0</v>
      </c>
      <c r="G520" t="str">
        <f>VLOOKUP(Table2[[#This Row],[PRODUCT ID]],Table1[],2,0)</f>
        <v>Product11</v>
      </c>
      <c r="H520" t="str">
        <f>VLOOKUP(Table2[[#This Row],[PRODUCT ID]],Table1[],3,0)</f>
        <v>Catagory02</v>
      </c>
      <c r="I520" t="str">
        <f>VLOOKUP(Table2[[#This Row],[PRODUCT ID]],Table1[],4,0)</f>
        <v>Kg</v>
      </c>
      <c r="J520">
        <f>VLOOKUP(Table2[[#This Row],[PRODUCT ID]],Table1[],5,0)</f>
        <v>44</v>
      </c>
      <c r="K520">
        <f>VLOOKUP(Table2[[#This Row],[PRODUCT ID]],Table1[],6,0)</f>
        <v>48.4</v>
      </c>
      <c r="L520">
        <f>Table2[[#This Row],[BUYING PRIZE]]*Table2[[#This Row],[QUANTITY]]</f>
        <v>616</v>
      </c>
      <c r="M520">
        <f>Table2[[#This Row],[SELLING PRICE]]*Table2[[#This Row],[QUANTITY]]*(1-Table2[[#This Row],[DISCOUNT %]])</f>
        <v>677.6</v>
      </c>
      <c r="N520">
        <f>DAY(Table2[[#This Row],[Column1]])</f>
        <v>19</v>
      </c>
      <c r="O520" t="str">
        <f>TEXT(Table2[[#This Row],[Column1]],"mmm")</f>
        <v>Dec</v>
      </c>
      <c r="P520">
        <f>YEAR(Table2[[#This Row],[Column1]])</f>
        <v>2022</v>
      </c>
    </row>
    <row r="521" spans="1:16" ht="14.5">
      <c r="A521" s="6">
        <v>44914</v>
      </c>
      <c r="B521" s="7" t="s">
        <v>24</v>
      </c>
      <c r="C521" s="8">
        <v>11</v>
      </c>
      <c r="D521" s="8" t="s">
        <v>110</v>
      </c>
      <c r="E521" s="8" t="s">
        <v>110</v>
      </c>
      <c r="F521" s="9">
        <v>0</v>
      </c>
      <c r="G521" t="str">
        <f>VLOOKUP(Table2[[#This Row],[PRODUCT ID]],Table1[],2,0)</f>
        <v>Product09</v>
      </c>
      <c r="H521" t="str">
        <f>VLOOKUP(Table2[[#This Row],[PRODUCT ID]],Table1[],3,0)</f>
        <v>Catagory01</v>
      </c>
      <c r="I521" t="str">
        <f>VLOOKUP(Table2[[#This Row],[PRODUCT ID]],Table1[],4,0)</f>
        <v>Kg</v>
      </c>
      <c r="J521">
        <f>VLOOKUP(Table2[[#This Row],[PRODUCT ID]],Table1[],5,0)</f>
        <v>6</v>
      </c>
      <c r="K521">
        <f>VLOOKUP(Table2[[#This Row],[PRODUCT ID]],Table1[],6,0)</f>
        <v>7.86</v>
      </c>
      <c r="L521">
        <f>Table2[[#This Row],[BUYING PRIZE]]*Table2[[#This Row],[QUANTITY]]</f>
        <v>66</v>
      </c>
      <c r="M521">
        <f>Table2[[#This Row],[SELLING PRICE]]*Table2[[#This Row],[QUANTITY]]*(1-Table2[[#This Row],[DISCOUNT %]])</f>
        <v>86.460000000000008</v>
      </c>
      <c r="N521">
        <f>DAY(Table2[[#This Row],[Column1]])</f>
        <v>19</v>
      </c>
      <c r="O521" t="str">
        <f>TEXT(Table2[[#This Row],[Column1]],"mmm")</f>
        <v>Dec</v>
      </c>
      <c r="P521">
        <f>YEAR(Table2[[#This Row],[Column1]])</f>
        <v>2022</v>
      </c>
    </row>
    <row r="522" spans="1:16" ht="14.5">
      <c r="A522" s="6">
        <v>44916</v>
      </c>
      <c r="B522" s="7" t="s">
        <v>18</v>
      </c>
      <c r="C522" s="8">
        <v>10</v>
      </c>
      <c r="D522" s="8" t="s">
        <v>112</v>
      </c>
      <c r="E522" s="8" t="s">
        <v>110</v>
      </c>
      <c r="F522" s="9">
        <v>0</v>
      </c>
      <c r="G522" t="str">
        <f>VLOOKUP(Table2[[#This Row],[PRODUCT ID]],Table1[],2,0)</f>
        <v>Product06</v>
      </c>
      <c r="H522" t="str">
        <f>VLOOKUP(Table2[[#This Row],[PRODUCT ID]],Table1[],3,0)</f>
        <v>Catagory01</v>
      </c>
      <c r="I522" t="str">
        <f>VLOOKUP(Table2[[#This Row],[PRODUCT ID]],Table1[],4,0)</f>
        <v>Kg</v>
      </c>
      <c r="J522">
        <f>VLOOKUP(Table2[[#This Row],[PRODUCT ID]],Table1[],5,0)</f>
        <v>75</v>
      </c>
      <c r="K522">
        <f>VLOOKUP(Table2[[#This Row],[PRODUCT ID]],Table1[],6,0)</f>
        <v>85.5</v>
      </c>
      <c r="L522">
        <f>Table2[[#This Row],[BUYING PRIZE]]*Table2[[#This Row],[QUANTITY]]</f>
        <v>750</v>
      </c>
      <c r="M522">
        <f>Table2[[#This Row],[SELLING PRICE]]*Table2[[#This Row],[QUANTITY]]*(1-Table2[[#This Row],[DISCOUNT %]])</f>
        <v>855</v>
      </c>
      <c r="N522">
        <f>DAY(Table2[[#This Row],[Column1]])</f>
        <v>21</v>
      </c>
      <c r="O522" t="str">
        <f>TEXT(Table2[[#This Row],[Column1]],"mmm")</f>
        <v>Dec</v>
      </c>
      <c r="P522">
        <f>YEAR(Table2[[#This Row],[Column1]])</f>
        <v>2022</v>
      </c>
    </row>
    <row r="523" spans="1:16" ht="14.5">
      <c r="A523" s="6">
        <v>44924</v>
      </c>
      <c r="B523" s="7" t="s">
        <v>22</v>
      </c>
      <c r="C523" s="8">
        <v>15</v>
      </c>
      <c r="D523" s="8" t="s">
        <v>112</v>
      </c>
      <c r="E523" s="8" t="s">
        <v>110</v>
      </c>
      <c r="F523" s="9">
        <v>0</v>
      </c>
      <c r="G523" t="str">
        <f>VLOOKUP(Table2[[#This Row],[PRODUCT ID]],Table1[],2,0)</f>
        <v>Product08</v>
      </c>
      <c r="H523" t="str">
        <f>VLOOKUP(Table2[[#This Row],[PRODUCT ID]],Table1[],3,0)</f>
        <v>Catagory01</v>
      </c>
      <c r="I523" t="str">
        <f>VLOOKUP(Table2[[#This Row],[PRODUCT ID]],Table1[],4,0)</f>
        <v>Kg</v>
      </c>
      <c r="J523">
        <f>VLOOKUP(Table2[[#This Row],[PRODUCT ID]],Table1[],5,0)</f>
        <v>83</v>
      </c>
      <c r="K523">
        <f>VLOOKUP(Table2[[#This Row],[PRODUCT ID]],Table1[],6,0)</f>
        <v>94.62</v>
      </c>
      <c r="L523">
        <f>Table2[[#This Row],[BUYING PRIZE]]*Table2[[#This Row],[QUANTITY]]</f>
        <v>1245</v>
      </c>
      <c r="M523">
        <f>Table2[[#This Row],[SELLING PRICE]]*Table2[[#This Row],[QUANTITY]]*(1-Table2[[#This Row],[DISCOUNT %]])</f>
        <v>1419.3000000000002</v>
      </c>
      <c r="N523">
        <f>DAY(Table2[[#This Row],[Column1]])</f>
        <v>29</v>
      </c>
      <c r="O523" t="str">
        <f>TEXT(Table2[[#This Row],[Column1]],"mmm")</f>
        <v>Dec</v>
      </c>
      <c r="P523">
        <f>YEAR(Table2[[#This Row],[Column1]])</f>
        <v>2022</v>
      </c>
    </row>
    <row r="524" spans="1:16" ht="14.5">
      <c r="A524" s="6">
        <v>44924</v>
      </c>
      <c r="B524" s="7" t="s">
        <v>93</v>
      </c>
      <c r="C524" s="8">
        <v>1</v>
      </c>
      <c r="D524" s="8" t="s">
        <v>109</v>
      </c>
      <c r="E524" s="8" t="s">
        <v>111</v>
      </c>
      <c r="F524" s="9">
        <v>0</v>
      </c>
      <c r="G524" t="str">
        <f>VLOOKUP(Table2[[#This Row],[PRODUCT ID]],Table1[],2,0)</f>
        <v>Product42</v>
      </c>
      <c r="H524" t="str">
        <f>VLOOKUP(Table2[[#This Row],[PRODUCT ID]],Table1[],3,0)</f>
        <v>Catagory04</v>
      </c>
      <c r="I524" t="str">
        <f>VLOOKUP(Table2[[#This Row],[PRODUCT ID]],Table1[],4,0)</f>
        <v>Kg</v>
      </c>
      <c r="J524">
        <f>VLOOKUP(Table2[[#This Row],[PRODUCT ID]],Table1[],5,0)</f>
        <v>120</v>
      </c>
      <c r="K524">
        <f>VLOOKUP(Table2[[#This Row],[PRODUCT ID]],Table1[],6,0)</f>
        <v>162</v>
      </c>
      <c r="L524">
        <f>Table2[[#This Row],[BUYING PRIZE]]*Table2[[#This Row],[QUANTITY]]</f>
        <v>120</v>
      </c>
      <c r="M524">
        <f>Table2[[#This Row],[SELLING PRICE]]*Table2[[#This Row],[QUANTITY]]*(1-Table2[[#This Row],[DISCOUNT %]])</f>
        <v>162</v>
      </c>
      <c r="N524">
        <f>DAY(Table2[[#This Row],[Column1]])</f>
        <v>29</v>
      </c>
      <c r="O524" t="str">
        <f>TEXT(Table2[[#This Row],[Column1]],"mmm")</f>
        <v>Dec</v>
      </c>
      <c r="P524">
        <f>YEAR(Table2[[#This Row],[Column1]])</f>
        <v>2022</v>
      </c>
    </row>
    <row r="525" spans="1:16" ht="14.5">
      <c r="A525" s="6">
        <v>44925</v>
      </c>
      <c r="B525" s="7" t="s">
        <v>91</v>
      </c>
      <c r="C525" s="8">
        <v>14</v>
      </c>
      <c r="D525" s="8" t="s">
        <v>112</v>
      </c>
      <c r="E525" s="8" t="s">
        <v>110</v>
      </c>
      <c r="F525" s="9">
        <v>0</v>
      </c>
      <c r="G525" t="str">
        <f>VLOOKUP(Table2[[#This Row],[PRODUCT ID]],Table1[],2,0)</f>
        <v>Product41</v>
      </c>
      <c r="H525" t="str">
        <f>VLOOKUP(Table2[[#This Row],[PRODUCT ID]],Table1[],3,0)</f>
        <v>Catagory04</v>
      </c>
      <c r="I525" t="str">
        <f>VLOOKUP(Table2[[#This Row],[PRODUCT ID]],Table1[],4,0)</f>
        <v>Kg</v>
      </c>
      <c r="J525">
        <f>VLOOKUP(Table2[[#This Row],[PRODUCT ID]],Table1[],5,0)</f>
        <v>138</v>
      </c>
      <c r="K525">
        <f>VLOOKUP(Table2[[#This Row],[PRODUCT ID]],Table1[],6,0)</f>
        <v>173.88</v>
      </c>
      <c r="L525">
        <f>Table2[[#This Row],[BUYING PRIZE]]*Table2[[#This Row],[QUANTITY]]</f>
        <v>1932</v>
      </c>
      <c r="M525">
        <f>Table2[[#This Row],[SELLING PRICE]]*Table2[[#This Row],[QUANTITY]]*(1-Table2[[#This Row],[DISCOUNT %]])</f>
        <v>2434.3199999999997</v>
      </c>
      <c r="N525">
        <f>DAY(Table2[[#This Row],[Column1]])</f>
        <v>30</v>
      </c>
      <c r="O525" t="str">
        <f>TEXT(Table2[[#This Row],[Column1]],"mmm")</f>
        <v>Dec</v>
      </c>
      <c r="P525">
        <f>YEAR(Table2[[#This Row],[Column1]])</f>
        <v>2022</v>
      </c>
    </row>
    <row r="526" spans="1:16" ht="14.5">
      <c r="A526" s="6">
        <v>44926</v>
      </c>
      <c r="B526" s="7" t="s">
        <v>75</v>
      </c>
      <c r="C526" s="8">
        <v>12</v>
      </c>
      <c r="D526" s="8" t="s">
        <v>110</v>
      </c>
      <c r="E526" s="8" t="s">
        <v>110</v>
      </c>
      <c r="F526" s="9">
        <v>0</v>
      </c>
      <c r="G526" t="str">
        <f>VLOOKUP(Table2[[#This Row],[PRODUCT ID]],Table1[],2,0)</f>
        <v>Product33</v>
      </c>
      <c r="H526" t="str">
        <f>VLOOKUP(Table2[[#This Row],[PRODUCT ID]],Table1[],3,0)</f>
        <v>Catagory04</v>
      </c>
      <c r="I526" t="str">
        <f>VLOOKUP(Table2[[#This Row],[PRODUCT ID]],Table1[],4,0)</f>
        <v>Kg</v>
      </c>
      <c r="J526">
        <f>VLOOKUP(Table2[[#This Row],[PRODUCT ID]],Table1[],5,0)</f>
        <v>95</v>
      </c>
      <c r="K526">
        <f>VLOOKUP(Table2[[#This Row],[PRODUCT ID]],Table1[],6,0)</f>
        <v>119.7</v>
      </c>
      <c r="L526">
        <f>Table2[[#This Row],[BUYING PRIZE]]*Table2[[#This Row],[QUANTITY]]</f>
        <v>1140</v>
      </c>
      <c r="M526">
        <f>Table2[[#This Row],[SELLING PRICE]]*Table2[[#This Row],[QUANTITY]]*(1-Table2[[#This Row],[DISCOUNT %]])</f>
        <v>1436.4</v>
      </c>
      <c r="N526">
        <f>DAY(Table2[[#This Row],[Column1]])</f>
        <v>31</v>
      </c>
      <c r="O526" t="str">
        <f>TEXT(Table2[[#This Row],[Column1]],"mmm")</f>
        <v>Dec</v>
      </c>
      <c r="P526">
        <f>YEAR(Table2[[#This Row],[Column1]])</f>
        <v>2022</v>
      </c>
    </row>
    <row r="527" spans="1:16" ht="14.5">
      <c r="A527" s="6">
        <v>44926</v>
      </c>
      <c r="B527" s="7" t="s">
        <v>29</v>
      </c>
      <c r="C527" s="8">
        <v>6</v>
      </c>
      <c r="D527" s="8" t="s">
        <v>110</v>
      </c>
      <c r="E527" s="8" t="s">
        <v>110</v>
      </c>
      <c r="F527" s="9">
        <v>0</v>
      </c>
      <c r="G527" t="str">
        <f>VLOOKUP(Table2[[#This Row],[PRODUCT ID]],Table1[],2,0)</f>
        <v>Product11</v>
      </c>
      <c r="H527" t="str">
        <f>VLOOKUP(Table2[[#This Row],[PRODUCT ID]],Table1[],3,0)</f>
        <v>Catagory02</v>
      </c>
      <c r="I527" t="str">
        <f>VLOOKUP(Table2[[#This Row],[PRODUCT ID]],Table1[],4,0)</f>
        <v>Kg</v>
      </c>
      <c r="J527">
        <f>VLOOKUP(Table2[[#This Row],[PRODUCT ID]],Table1[],5,0)</f>
        <v>44</v>
      </c>
      <c r="K527">
        <f>VLOOKUP(Table2[[#This Row],[PRODUCT ID]],Table1[],6,0)</f>
        <v>48.4</v>
      </c>
      <c r="L527">
        <f>Table2[[#This Row],[BUYING PRIZE]]*Table2[[#This Row],[QUANTITY]]</f>
        <v>264</v>
      </c>
      <c r="M527">
        <f>Table2[[#This Row],[SELLING PRICE]]*Table2[[#This Row],[QUANTITY]]*(1-Table2[[#This Row],[DISCOUNT %]])</f>
        <v>290.39999999999998</v>
      </c>
      <c r="N527">
        <f>DAY(Table2[[#This Row],[Column1]])</f>
        <v>31</v>
      </c>
      <c r="O527" t="str">
        <f>TEXT(Table2[[#This Row],[Column1]],"mmm")</f>
        <v>Dec</v>
      </c>
      <c r="P527">
        <f>YEAR(Table2[[#This Row],[Column1]])</f>
        <v>2022</v>
      </c>
    </row>
  </sheetData>
  <dataValidations count="3">
    <dataValidation type="whole" allowBlank="1" showInputMessage="1" showErrorMessage="1" sqref="C2:C527" xr:uid="{00000000-0002-0000-0300-000000000000}">
      <formula1>1</formula1>
      <formula2>1000</formula2>
    </dataValidation>
    <dataValidation type="list" allowBlank="1" showInputMessage="1" sqref="D2:D527" xr:uid="{00000000-0002-0000-0300-000001000000}">
      <formula1>"Online,Wholesaler,Direct Sales"</formula1>
    </dataValidation>
    <dataValidation type="list" allowBlank="1" showInputMessage="1" showErrorMessage="1" sqref="E2:E527" xr:uid="{00000000-0002-0000-0300-000002000000}">
      <formula1>"Online,Cash"</formula1>
    </dataValidation>
  </dataValidations>
  <pageMargins left="0.7" right="0.7" top="0.75" bottom="0.75" header="0.3" footer="0.3"/>
  <pageSetup orientation="portrait"/>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48"/>
  <sheetViews>
    <sheetView topLeftCell="L1" zoomScale="95" zoomScaleNormal="98" workbookViewId="0">
      <selection activeCell="X1" sqref="X1:X1048576"/>
    </sheetView>
  </sheetViews>
  <sheetFormatPr defaultColWidth="8.9140625" defaultRowHeight="14.5"/>
  <cols>
    <col min="1" max="1" width="6.83203125" customWidth="1"/>
    <col min="2" max="2" width="23.83203125" customWidth="1"/>
    <col min="5" max="5" width="9.75" customWidth="1"/>
    <col min="6" max="6" width="24.08203125" customWidth="1"/>
    <col min="7" max="7" width="23.83203125" customWidth="1"/>
    <col min="11" max="11" width="8.58203125" customWidth="1"/>
    <col min="12" max="12" width="24.08203125" customWidth="1"/>
    <col min="13" max="13" width="23.83203125" customWidth="1"/>
    <col min="17" max="17" width="11.83203125" customWidth="1"/>
    <col min="18" max="18" width="10.83203125" customWidth="1"/>
    <col min="24" max="24" width="14.1640625" customWidth="1"/>
    <col min="25" max="25" width="7.4140625" customWidth="1"/>
    <col min="26" max="26" width="23.83203125" customWidth="1"/>
    <col min="27" max="27" width="16.33203125" customWidth="1"/>
    <col min="28" max="31" width="18" customWidth="1"/>
    <col min="32" max="32" width="27.1640625" style="13" customWidth="1"/>
    <col min="33" max="33" width="27.1640625" customWidth="1"/>
    <col min="34" max="34" width="18" customWidth="1"/>
    <col min="36" max="36" width="22.4140625" customWidth="1"/>
    <col min="37" max="37" width="8.9140625" customWidth="1"/>
    <col min="41" max="41" width="11.5" customWidth="1"/>
    <col min="42" max="42" width="23.83203125" customWidth="1"/>
    <col min="43" max="43" width="4.9140625" customWidth="1"/>
    <col min="44" max="44" width="11.4140625" customWidth="1"/>
    <col min="45" max="45" width="9.9140625" customWidth="1"/>
    <col min="46" max="47" width="24" customWidth="1"/>
    <col min="48" max="48" width="10.33203125" customWidth="1"/>
    <col min="50" max="50" width="11.5" customWidth="1"/>
    <col min="51" max="51" width="23.83203125" customWidth="1"/>
    <col min="54" max="54" width="16.6640625" customWidth="1"/>
    <col min="55" max="55" width="23.83203125" customWidth="1"/>
  </cols>
  <sheetData>
    <row r="1" spans="1:55">
      <c r="Q1" t="b">
        <v>1</v>
      </c>
      <c r="R1" t="b">
        <v>1</v>
      </c>
      <c r="S1" t="b">
        <v>1</v>
      </c>
    </row>
    <row r="2" spans="1:55">
      <c r="A2" s="12" t="s">
        <v>113</v>
      </c>
      <c r="B2" t="s">
        <v>114</v>
      </c>
      <c r="F2" t="s">
        <v>115</v>
      </c>
      <c r="G2" t="s">
        <v>114</v>
      </c>
      <c r="K2" s="12" t="s">
        <v>107</v>
      </c>
      <c r="L2" t="s">
        <v>115</v>
      </c>
      <c r="M2" t="s">
        <v>114</v>
      </c>
      <c r="P2" t="s">
        <v>107</v>
      </c>
      <c r="Q2" t="s">
        <v>116</v>
      </c>
      <c r="R2" t="s">
        <v>117</v>
      </c>
      <c r="S2" t="s">
        <v>118</v>
      </c>
      <c r="AD2" t="str">
        <f ca="1">VLOOKUP(1,AC:AG,2,0)</f>
        <v>Product41</v>
      </c>
      <c r="AE2" t="str">
        <f ca="1">VLOOKUP(1,AC:AG,3,0)</f>
        <v>Kg</v>
      </c>
      <c r="AF2" s="13">
        <f ca="1">VLOOKUP(1,AC:AG,4,0)</f>
        <v>22952.16</v>
      </c>
      <c r="AG2">
        <f ca="1">VLOOKUP(1,AC:AG,5,0)</f>
        <v>132</v>
      </c>
      <c r="AI2">
        <v>1</v>
      </c>
      <c r="AJ2">
        <f>COUNT(AA:AA)</f>
        <v>44</v>
      </c>
      <c r="AK2">
        <f>MIN(AI2:AJ2)</f>
        <v>1</v>
      </c>
      <c r="AR2" t="str">
        <f ca="1">VLOOKUP(1,AQ4:AS7,2,0)</f>
        <v>Catagory04</v>
      </c>
      <c r="AS2" s="13">
        <f ca="1">VLOOKUP(1,AQ4:AS7,3,0)</f>
        <v>187486.35</v>
      </c>
    </row>
    <row r="3" spans="1:55">
      <c r="A3" s="1">
        <v>1</v>
      </c>
      <c r="B3" s="14">
        <v>13167.810000000001</v>
      </c>
      <c r="F3" s="14">
        <v>332372</v>
      </c>
      <c r="G3" s="14">
        <v>401266.71999999968</v>
      </c>
      <c r="K3" s="1" t="s">
        <v>119</v>
      </c>
      <c r="L3" s="14">
        <v>34290</v>
      </c>
      <c r="M3" s="14">
        <v>41346.959999999992</v>
      </c>
      <c r="P3" s="1" t="s">
        <v>119</v>
      </c>
      <c r="Q3" s="2">
        <f>IF($Q$1=TRUE,VLOOKUP(P3,K:M,3,0),NA())</f>
        <v>41346.959999999992</v>
      </c>
      <c r="R3" s="2">
        <f>IF($R$1=TRUE,VLOOKUP(P3,K:M,3,0)-VLOOKUP(P3,K:M,2,0),NA())</f>
        <v>7056.9599999999919</v>
      </c>
      <c r="S3" s="4">
        <f>IF($S$1=TRUE,R3/VLOOKUP(P3,K:M,2,0),"")</f>
        <v>0.20580227471566032</v>
      </c>
      <c r="AO3" s="12" t="s">
        <v>120</v>
      </c>
      <c r="AP3" t="s">
        <v>114</v>
      </c>
      <c r="AS3" s="13"/>
      <c r="AX3" s="12" t="s">
        <v>121</v>
      </c>
      <c r="AY3" t="s">
        <v>114</v>
      </c>
      <c r="BB3" s="12" t="s">
        <v>122</v>
      </c>
      <c r="BC3" t="s">
        <v>114</v>
      </c>
    </row>
    <row r="4" spans="1:55">
      <c r="A4" s="1">
        <v>2</v>
      </c>
      <c r="B4" s="14">
        <v>13210.220000000001</v>
      </c>
      <c r="K4" s="1" t="s">
        <v>123</v>
      </c>
      <c r="L4" s="14">
        <v>25341</v>
      </c>
      <c r="M4" s="14">
        <v>30857.300000000003</v>
      </c>
      <c r="P4" s="1" t="s">
        <v>123</v>
      </c>
      <c r="Q4" s="2">
        <f t="shared" ref="Q4:Q14" si="0">IF($Q$1=TRUE,VLOOKUP(P4,K:M,3,0),NA())</f>
        <v>30857.300000000003</v>
      </c>
      <c r="R4" s="2">
        <f t="shared" ref="R4:R14" si="1">IF($R$1=TRUE,VLOOKUP(P4,K:M,3,0)-VLOOKUP(P4,K:M,2,0),NA())</f>
        <v>5516.3000000000029</v>
      </c>
      <c r="S4" s="4">
        <f t="shared" ref="S4:S14" si="2">IF($S$1=TRUE,R4/VLOOKUP(P4,K:M,2,0),"")</f>
        <v>0.21768280651907987</v>
      </c>
      <c r="X4" s="12" t="s">
        <v>1</v>
      </c>
      <c r="Y4" s="12" t="s">
        <v>3</v>
      </c>
      <c r="Z4" t="s">
        <v>114</v>
      </c>
      <c r="AA4" t="s">
        <v>124</v>
      </c>
      <c r="AD4" t="str" cm="1">
        <f t="array" aca="1" ref="AD4:AD47" ca="1">OFFSET($X$4,0,0,COUNT($Z:$Z))</f>
        <v>PRODUCT</v>
      </c>
      <c r="AE4" t="str" cm="1">
        <f t="array" aca="1" ref="AE4:AE47" ca="1">OFFSET($X$4,0,1,COUNT($Z:$Z))</f>
        <v>UOM</v>
      </c>
      <c r="AF4" s="13" t="str" cm="1">
        <f t="array" aca="1" ref="AF4:AF47" ca="1">OFFSET($X$4,0,2,COUNT($Z:$Z))</f>
        <v>Sum of Total Selling Value</v>
      </c>
      <c r="AG4" t="str" cm="1">
        <f t="array" aca="1" ref="AG4:AG47" ca="1">OFFSET($X$4,0,3,COUNT($Z:$Z))</f>
        <v>Sum of QUANTITY</v>
      </c>
      <c r="AO4" s="1" t="s">
        <v>8</v>
      </c>
      <c r="AP4" s="14">
        <v>69261.950000000012</v>
      </c>
      <c r="AQ4">
        <f ca="1">RANK(AS4,$AS$4:$AS$7)</f>
        <v>3</v>
      </c>
      <c r="AR4" t="str" cm="1">
        <f t="array" aca="1" ref="AR4:AR7" ca="1">OFFSET($AO$3,1,0,COUNT($AP:$AP))</f>
        <v>Catagory01</v>
      </c>
      <c r="AS4" s="13" cm="1">
        <f t="array" aca="1" ref="AS4:AS7" ca="1">OFFSET($AO$3,1,1,COUNT($AP:$AP))</f>
        <v>69261.950000000012</v>
      </c>
      <c r="AX4" s="1" t="s">
        <v>112</v>
      </c>
      <c r="AY4" s="14">
        <v>208140.15000000005</v>
      </c>
      <c r="BB4" s="1" t="s">
        <v>111</v>
      </c>
      <c r="BC4" s="14">
        <v>199371.70000000007</v>
      </c>
    </row>
    <row r="5" spans="1:55">
      <c r="A5" s="1">
        <v>3</v>
      </c>
      <c r="B5" s="14">
        <v>20202.099999999995</v>
      </c>
      <c r="K5" s="1" t="s">
        <v>125</v>
      </c>
      <c r="L5" s="14">
        <v>23437</v>
      </c>
      <c r="M5" s="14">
        <v>28616.65</v>
      </c>
      <c r="P5" s="1" t="s">
        <v>125</v>
      </c>
      <c r="Q5" s="2">
        <f t="shared" si="0"/>
        <v>28616.65</v>
      </c>
      <c r="R5" s="2">
        <f t="shared" si="1"/>
        <v>5179.6500000000015</v>
      </c>
      <c r="S5" s="4">
        <f t="shared" si="2"/>
        <v>0.22100311473311438</v>
      </c>
      <c r="X5" t="s">
        <v>7</v>
      </c>
      <c r="Y5" t="s">
        <v>9</v>
      </c>
      <c r="Z5" s="14">
        <v>9764.7199999999993</v>
      </c>
      <c r="AA5" s="14">
        <v>94</v>
      </c>
      <c r="AC5">
        <f ca="1">RANK(AF5,$AF$5:$AF$47,0)</f>
        <v>18</v>
      </c>
      <c r="AD5" t="str">
        <f ca="1"/>
        <v>Product01</v>
      </c>
      <c r="AE5" t="str">
        <f ca="1"/>
        <v>Kg</v>
      </c>
      <c r="AF5" s="13">
        <f ca="1"/>
        <v>9764.7199999999993</v>
      </c>
      <c r="AG5">
        <f ca="1"/>
        <v>94</v>
      </c>
      <c r="AI5" t="str" cm="1">
        <f t="array" aca="1" ref="AI5:AI14" ca="1">OFFSET($X$4,$AK$2,0,10)</f>
        <v>Product01</v>
      </c>
      <c r="AJ5" s="13" cm="1">
        <f t="array" aca="1" ref="AJ5:AJ14" ca="1">OFFSET($X$4,$AK$2,2,10)</f>
        <v>9764.7199999999993</v>
      </c>
      <c r="AO5" s="1" t="s">
        <v>28</v>
      </c>
      <c r="AP5" s="14">
        <v>92818.67</v>
      </c>
      <c r="AQ5">
        <f ca="1">RANK(AS5,$AS$4:$AS$7)</f>
        <v>2</v>
      </c>
      <c r="AR5" t="str">
        <f ca="1"/>
        <v>Catagory02</v>
      </c>
      <c r="AS5" s="13">
        <f ca="1"/>
        <v>92818.67</v>
      </c>
      <c r="AX5" s="1" t="s">
        <v>110</v>
      </c>
      <c r="AY5" s="14">
        <v>133923.87000000002</v>
      </c>
      <c r="BB5" s="1" t="s">
        <v>110</v>
      </c>
      <c r="BC5" s="14">
        <v>201895.01999999993</v>
      </c>
    </row>
    <row r="6" spans="1:55">
      <c r="A6" s="1">
        <v>4</v>
      </c>
      <c r="B6" s="14">
        <v>11312.2</v>
      </c>
      <c r="K6" s="1" t="s">
        <v>126</v>
      </c>
      <c r="L6" s="14">
        <v>21282</v>
      </c>
      <c r="M6" s="14">
        <v>26579.11</v>
      </c>
      <c r="P6" s="1" t="s">
        <v>126</v>
      </c>
      <c r="Q6" s="2">
        <f t="shared" si="0"/>
        <v>26579.11</v>
      </c>
      <c r="R6" s="2">
        <f t="shared" si="1"/>
        <v>5297.1100000000006</v>
      </c>
      <c r="S6" s="4">
        <f t="shared" si="2"/>
        <v>0.24890094915891367</v>
      </c>
      <c r="X6" t="s">
        <v>11</v>
      </c>
      <c r="Y6" t="s">
        <v>9</v>
      </c>
      <c r="Z6" s="14">
        <v>13423.199999999999</v>
      </c>
      <c r="AA6" s="14">
        <v>94</v>
      </c>
      <c r="AC6">
        <f ca="1">RANK(AF6,$AF$5:$AF$47)</f>
        <v>9</v>
      </c>
      <c r="AD6" t="str">
        <f ca="1"/>
        <v>Product02</v>
      </c>
      <c r="AE6" t="str">
        <f ca="1"/>
        <v>Kg</v>
      </c>
      <c r="AF6" s="13">
        <f ca="1"/>
        <v>13423.199999999999</v>
      </c>
      <c r="AG6">
        <f ca="1"/>
        <v>94</v>
      </c>
      <c r="AI6" t="str">
        <f ca="1"/>
        <v>Product02</v>
      </c>
      <c r="AJ6" s="13">
        <f ca="1"/>
        <v>13423.199999999999</v>
      </c>
      <c r="AO6" s="1" t="s">
        <v>49</v>
      </c>
      <c r="AP6" s="14">
        <v>51699.75</v>
      </c>
      <c r="AQ6">
        <f ca="1">RANK(AS6,$AS$4:$AS$7)</f>
        <v>4</v>
      </c>
      <c r="AR6" t="str">
        <f ca="1"/>
        <v>Catagory03</v>
      </c>
      <c r="AS6" s="13">
        <f ca="1"/>
        <v>51699.75</v>
      </c>
      <c r="AX6" s="1" t="s">
        <v>109</v>
      </c>
      <c r="AY6" s="14">
        <v>59202.700000000012</v>
      </c>
    </row>
    <row r="7" spans="1:55">
      <c r="A7" s="1">
        <v>5</v>
      </c>
      <c r="B7" s="14">
        <v>11711.449999999999</v>
      </c>
      <c r="K7" s="1" t="s">
        <v>127</v>
      </c>
      <c r="L7" s="14">
        <v>26526</v>
      </c>
      <c r="M7" s="14">
        <v>30910.45</v>
      </c>
      <c r="P7" s="1" t="s">
        <v>127</v>
      </c>
      <c r="Q7" s="2">
        <f t="shared" si="0"/>
        <v>30910.45</v>
      </c>
      <c r="R7" s="2">
        <f t="shared" si="1"/>
        <v>4384.4500000000007</v>
      </c>
      <c r="S7" s="4">
        <f t="shared" si="2"/>
        <v>0.16528877327904701</v>
      </c>
      <c r="X7" t="s">
        <v>13</v>
      </c>
      <c r="Y7" t="s">
        <v>9</v>
      </c>
      <c r="Z7" s="14">
        <v>6394.2599999999993</v>
      </c>
      <c r="AA7" s="14">
        <v>79</v>
      </c>
      <c r="AC7">
        <f t="shared" ref="AC7:AC48" ca="1" si="3">RANK(AF7,$AF$5:$AF$47)</f>
        <v>25</v>
      </c>
      <c r="AD7" t="str">
        <f ca="1"/>
        <v>Product03</v>
      </c>
      <c r="AE7" t="str">
        <f ca="1"/>
        <v>Kg</v>
      </c>
      <c r="AF7" s="13">
        <f ca="1"/>
        <v>6394.2599999999993</v>
      </c>
      <c r="AG7">
        <f ca="1"/>
        <v>79</v>
      </c>
      <c r="AI7" t="str">
        <f ca="1"/>
        <v>Product03</v>
      </c>
      <c r="AJ7" s="13">
        <f ca="1"/>
        <v>6394.2599999999993</v>
      </c>
      <c r="AO7" s="1" t="s">
        <v>60</v>
      </c>
      <c r="AP7" s="14">
        <v>187486.35</v>
      </c>
      <c r="AQ7">
        <f ca="1">RANK(AS7,$AS$4:$AS$7)</f>
        <v>1</v>
      </c>
      <c r="AR7" t="str">
        <f ca="1"/>
        <v>Catagory04</v>
      </c>
      <c r="AS7" s="13">
        <f ca="1"/>
        <v>187486.35</v>
      </c>
    </row>
    <row r="8" spans="1:55">
      <c r="A8" s="1">
        <v>6</v>
      </c>
      <c r="B8" s="14">
        <v>14365.540000000005</v>
      </c>
      <c r="E8" t="s">
        <v>128</v>
      </c>
      <c r="F8" s="2">
        <f>GETPIVOTDATA("Sum of Total Selling Value",$F$2)</f>
        <v>401266.71999999968</v>
      </c>
      <c r="K8" s="1" t="s">
        <v>129</v>
      </c>
      <c r="L8" s="14">
        <v>24879</v>
      </c>
      <c r="M8" s="14">
        <v>30533.710000000003</v>
      </c>
      <c r="P8" s="1" t="s">
        <v>129</v>
      </c>
      <c r="Q8" s="2">
        <f t="shared" si="0"/>
        <v>30533.710000000003</v>
      </c>
      <c r="R8" s="2">
        <f t="shared" si="1"/>
        <v>5654.7100000000028</v>
      </c>
      <c r="S8" s="4">
        <f t="shared" si="2"/>
        <v>0.22728847622492876</v>
      </c>
      <c r="X8" t="s">
        <v>15</v>
      </c>
      <c r="Y8" t="s">
        <v>9</v>
      </c>
      <c r="Z8" s="14">
        <v>6056.1600000000008</v>
      </c>
      <c r="AA8" s="14">
        <v>124</v>
      </c>
      <c r="AC8">
        <f t="shared" ca="1" si="3"/>
        <v>29</v>
      </c>
      <c r="AD8" t="str">
        <f ca="1"/>
        <v>Product04</v>
      </c>
      <c r="AE8" t="str">
        <f ca="1"/>
        <v>Kg</v>
      </c>
      <c r="AF8" s="13">
        <f ca="1"/>
        <v>6056.1600000000008</v>
      </c>
      <c r="AG8">
        <f ca="1"/>
        <v>124</v>
      </c>
      <c r="AI8" t="str">
        <f ca="1"/>
        <v>Product04</v>
      </c>
      <c r="AJ8" s="13">
        <f ca="1"/>
        <v>6056.1600000000008</v>
      </c>
    </row>
    <row r="9" spans="1:55">
      <c r="A9" s="1">
        <v>7</v>
      </c>
      <c r="B9" s="14">
        <v>7132.79</v>
      </c>
      <c r="E9" t="s">
        <v>130</v>
      </c>
      <c r="F9" s="2">
        <f>GETPIVOTDATA("Sum of Total Selling Value",$F$2)-GETPIVOTDATA("Sum of Total Buying Value",$F$2)</f>
        <v>68894.719999999681</v>
      </c>
      <c r="G9" s="3"/>
      <c r="K9" s="1" t="s">
        <v>131</v>
      </c>
      <c r="L9" s="14">
        <v>29878</v>
      </c>
      <c r="M9" s="14">
        <v>35251.79</v>
      </c>
      <c r="P9" s="1" t="s">
        <v>131</v>
      </c>
      <c r="Q9" s="2">
        <f t="shared" si="0"/>
        <v>35251.79</v>
      </c>
      <c r="R9" s="2">
        <f t="shared" si="1"/>
        <v>5373.7900000000009</v>
      </c>
      <c r="S9" s="4">
        <f t="shared" si="2"/>
        <v>0.1798577548698039</v>
      </c>
      <c r="X9" t="s">
        <v>17</v>
      </c>
      <c r="Y9" t="s">
        <v>9</v>
      </c>
      <c r="Z9" s="14">
        <v>15716.61</v>
      </c>
      <c r="AA9" s="14">
        <v>101</v>
      </c>
      <c r="AC9">
        <f t="shared" ca="1" si="3"/>
        <v>7</v>
      </c>
      <c r="AD9" t="str">
        <f ca="1"/>
        <v>Product05</v>
      </c>
      <c r="AE9" t="str">
        <f ca="1"/>
        <v>Kg</v>
      </c>
      <c r="AF9" s="13">
        <f ca="1"/>
        <v>15716.61</v>
      </c>
      <c r="AG9">
        <f ca="1"/>
        <v>101</v>
      </c>
      <c r="AI9" t="str">
        <f ca="1"/>
        <v>Product05</v>
      </c>
      <c r="AJ9" s="13">
        <f ca="1"/>
        <v>15716.61</v>
      </c>
    </row>
    <row r="10" spans="1:55">
      <c r="A10" s="1">
        <v>8</v>
      </c>
      <c r="B10" s="14">
        <v>14262.46</v>
      </c>
      <c r="E10" t="s">
        <v>118</v>
      </c>
      <c r="F10" s="4">
        <f>F9/GETPIVOTDATA("Sum of Total Buying Value",$F$2)</f>
        <v>0.2072819611760307</v>
      </c>
      <c r="K10" s="1" t="s">
        <v>132</v>
      </c>
      <c r="L10" s="14">
        <v>29831</v>
      </c>
      <c r="M10" s="14">
        <v>35350.400000000016</v>
      </c>
      <c r="P10" s="1" t="s">
        <v>132</v>
      </c>
      <c r="Q10" s="2">
        <f t="shared" si="0"/>
        <v>35350.400000000016</v>
      </c>
      <c r="R10" s="2">
        <f t="shared" si="1"/>
        <v>5519.400000000016</v>
      </c>
      <c r="S10" s="4">
        <f t="shared" si="2"/>
        <v>0.18502229224632147</v>
      </c>
      <c r="X10" t="s">
        <v>19</v>
      </c>
      <c r="Y10" t="s">
        <v>9</v>
      </c>
      <c r="Z10" s="14">
        <v>4531.5</v>
      </c>
      <c r="AA10" s="14">
        <v>53</v>
      </c>
      <c r="AC10">
        <f t="shared" ca="1" si="3"/>
        <v>34</v>
      </c>
      <c r="AD10" t="str">
        <f ca="1"/>
        <v>Product06</v>
      </c>
      <c r="AE10" t="str">
        <f ca="1"/>
        <v>Kg</v>
      </c>
      <c r="AF10" s="13">
        <f ca="1"/>
        <v>4531.5</v>
      </c>
      <c r="AG10">
        <f ca="1"/>
        <v>53</v>
      </c>
      <c r="AI10" t="str">
        <f ca="1"/>
        <v>Product06</v>
      </c>
      <c r="AJ10" s="13">
        <f ca="1"/>
        <v>4531.5</v>
      </c>
    </row>
    <row r="11" spans="1:55">
      <c r="A11" s="1">
        <v>9</v>
      </c>
      <c r="B11" s="14">
        <v>16824.670000000002</v>
      </c>
      <c r="K11" s="1" t="s">
        <v>133</v>
      </c>
      <c r="L11" s="14">
        <v>28758</v>
      </c>
      <c r="M11" s="14">
        <v>35242.810000000005</v>
      </c>
      <c r="P11" s="1" t="s">
        <v>133</v>
      </c>
      <c r="Q11" s="2">
        <f t="shared" si="0"/>
        <v>35242.810000000005</v>
      </c>
      <c r="R11" s="2">
        <f t="shared" si="1"/>
        <v>6484.8100000000049</v>
      </c>
      <c r="S11" s="4">
        <f t="shared" si="2"/>
        <v>0.22549586202100302</v>
      </c>
      <c r="X11" t="s">
        <v>21</v>
      </c>
      <c r="Y11" t="s">
        <v>9</v>
      </c>
      <c r="Z11" s="14">
        <v>2291.04</v>
      </c>
      <c r="AA11" s="14">
        <v>48</v>
      </c>
      <c r="AC11">
        <f t="shared" ca="1" si="3"/>
        <v>38</v>
      </c>
      <c r="AD11" t="str">
        <f ca="1"/>
        <v>Product07</v>
      </c>
      <c r="AE11" t="str">
        <f ca="1"/>
        <v>Kg</v>
      </c>
      <c r="AF11" s="13">
        <f ca="1"/>
        <v>2291.04</v>
      </c>
      <c r="AG11">
        <f ca="1"/>
        <v>48</v>
      </c>
      <c r="AI11" t="str">
        <f ca="1"/>
        <v>Product07</v>
      </c>
      <c r="AJ11" s="13">
        <f ca="1"/>
        <v>2291.04</v>
      </c>
    </row>
    <row r="12" spans="1:55">
      <c r="A12" s="1">
        <v>10</v>
      </c>
      <c r="B12" s="14">
        <v>15229.35</v>
      </c>
      <c r="K12" s="1" t="s">
        <v>134</v>
      </c>
      <c r="L12" s="14">
        <v>27842</v>
      </c>
      <c r="M12" s="14">
        <v>33500.69000000001</v>
      </c>
      <c r="P12" s="1" t="s">
        <v>134</v>
      </c>
      <c r="Q12" s="2">
        <f t="shared" si="0"/>
        <v>33500.69000000001</v>
      </c>
      <c r="R12" s="2">
        <f t="shared" si="1"/>
        <v>5658.6900000000096</v>
      </c>
      <c r="S12" s="4">
        <f t="shared" si="2"/>
        <v>0.20324294231736259</v>
      </c>
      <c r="X12" t="s">
        <v>23</v>
      </c>
      <c r="Y12" t="s">
        <v>9</v>
      </c>
      <c r="Z12" s="14">
        <v>10502.82</v>
      </c>
      <c r="AA12" s="14">
        <v>111</v>
      </c>
      <c r="AC12">
        <f t="shared" ca="1" si="3"/>
        <v>14</v>
      </c>
      <c r="AD12" t="str">
        <f ca="1"/>
        <v>Product08</v>
      </c>
      <c r="AE12" t="str">
        <f ca="1"/>
        <v>Kg</v>
      </c>
      <c r="AF12" s="13">
        <f ca="1"/>
        <v>10502.82</v>
      </c>
      <c r="AG12">
        <f ca="1"/>
        <v>111</v>
      </c>
      <c r="AI12" t="str">
        <f ca="1"/>
        <v>Product08</v>
      </c>
      <c r="AJ12" s="13">
        <f ca="1"/>
        <v>10502.82</v>
      </c>
    </row>
    <row r="13" spans="1:55">
      <c r="A13" s="1">
        <v>11</v>
      </c>
      <c r="B13" s="14">
        <v>11915.58</v>
      </c>
      <c r="K13" s="1" t="s">
        <v>135</v>
      </c>
      <c r="L13" s="14">
        <v>29306</v>
      </c>
      <c r="M13" s="14">
        <v>36124.07</v>
      </c>
      <c r="P13" s="1" t="s">
        <v>135</v>
      </c>
      <c r="Q13" s="2">
        <f t="shared" si="0"/>
        <v>36124.07</v>
      </c>
      <c r="R13" s="2">
        <f t="shared" si="1"/>
        <v>6818.07</v>
      </c>
      <c r="S13" s="4">
        <f t="shared" si="2"/>
        <v>0.2326509929707227</v>
      </c>
      <c r="X13" t="s">
        <v>25</v>
      </c>
      <c r="Y13" t="s">
        <v>9</v>
      </c>
      <c r="Z13" s="14">
        <v>581.64</v>
      </c>
      <c r="AA13" s="14">
        <v>74</v>
      </c>
      <c r="AC13">
        <f t="shared" ca="1" si="3"/>
        <v>43</v>
      </c>
      <c r="AD13" t="str">
        <f ca="1"/>
        <v>Product09</v>
      </c>
      <c r="AE13" t="str">
        <f ca="1"/>
        <v>Kg</v>
      </c>
      <c r="AF13" s="13">
        <f ca="1"/>
        <v>581.64</v>
      </c>
      <c r="AG13">
        <f ca="1"/>
        <v>74</v>
      </c>
      <c r="AI13" t="str">
        <f ca="1"/>
        <v>Product09</v>
      </c>
      <c r="AJ13" s="13">
        <f ca="1"/>
        <v>581.64</v>
      </c>
    </row>
    <row r="14" spans="1:55">
      <c r="A14" s="1">
        <v>12</v>
      </c>
      <c r="B14" s="14">
        <v>14837.359999999999</v>
      </c>
      <c r="K14" s="1" t="s">
        <v>136</v>
      </c>
      <c r="L14" s="14">
        <v>31002</v>
      </c>
      <c r="M14" s="14">
        <v>36952.78</v>
      </c>
      <c r="P14" s="1" t="s">
        <v>136</v>
      </c>
      <c r="Q14" s="2">
        <f t="shared" si="0"/>
        <v>36952.78</v>
      </c>
      <c r="R14" s="2">
        <f t="shared" si="1"/>
        <v>5950.7799999999988</v>
      </c>
      <c r="S14" s="4">
        <f t="shared" si="2"/>
        <v>0.19194826140249013</v>
      </c>
      <c r="X14" t="s">
        <v>27</v>
      </c>
      <c r="Y14" t="s">
        <v>9</v>
      </c>
      <c r="Z14" s="14">
        <v>16428</v>
      </c>
      <c r="AA14" s="14">
        <v>100</v>
      </c>
      <c r="AC14">
        <f t="shared" ca="1" si="3"/>
        <v>5</v>
      </c>
      <c r="AD14" t="str">
        <f ca="1"/>
        <v>Product10</v>
      </c>
      <c r="AE14" t="str">
        <f ca="1"/>
        <v>Kg</v>
      </c>
      <c r="AF14" s="13">
        <f ca="1"/>
        <v>16428</v>
      </c>
      <c r="AG14">
        <f ca="1"/>
        <v>100</v>
      </c>
      <c r="AI14" t="str">
        <f ca="1"/>
        <v>Product10</v>
      </c>
      <c r="AJ14" s="13">
        <f ca="1"/>
        <v>16428</v>
      </c>
    </row>
    <row r="15" spans="1:55">
      <c r="A15" s="1">
        <v>13</v>
      </c>
      <c r="B15" s="14">
        <v>8084.26</v>
      </c>
      <c r="X15" t="s">
        <v>30</v>
      </c>
      <c r="Y15" t="s">
        <v>9</v>
      </c>
      <c r="Z15" s="14">
        <v>5711.2</v>
      </c>
      <c r="AA15" s="14">
        <v>118</v>
      </c>
      <c r="AC15">
        <f t="shared" ca="1" si="3"/>
        <v>30</v>
      </c>
      <c r="AD15" t="str">
        <f ca="1"/>
        <v>Product11</v>
      </c>
      <c r="AE15" t="str">
        <f ca="1"/>
        <v>Kg</v>
      </c>
      <c r="AF15" s="13">
        <f ca="1"/>
        <v>5711.2</v>
      </c>
      <c r="AG15">
        <f ca="1"/>
        <v>118</v>
      </c>
    </row>
    <row r="16" spans="1:55">
      <c r="A16" s="1">
        <v>14</v>
      </c>
      <c r="B16" s="14">
        <v>9461.1400000000012</v>
      </c>
      <c r="X16" t="s">
        <v>32</v>
      </c>
      <c r="Y16" t="s">
        <v>9</v>
      </c>
      <c r="Z16" s="14">
        <v>11582.910000000003</v>
      </c>
      <c r="AA16" s="14">
        <v>123</v>
      </c>
      <c r="AC16">
        <f t="shared" ca="1" si="3"/>
        <v>12</v>
      </c>
      <c r="AD16" t="str">
        <f ca="1"/>
        <v>Product12</v>
      </c>
      <c r="AE16" t="str">
        <f ca="1"/>
        <v>Kg</v>
      </c>
      <c r="AF16" s="13">
        <f ca="1"/>
        <v>11582.910000000003</v>
      </c>
      <c r="AG16">
        <f ca="1"/>
        <v>123</v>
      </c>
    </row>
    <row r="17" spans="1:33">
      <c r="A17" s="1">
        <v>15</v>
      </c>
      <c r="B17" s="14">
        <v>12189.7</v>
      </c>
      <c r="X17" t="s">
        <v>34</v>
      </c>
      <c r="Y17" t="s">
        <v>9</v>
      </c>
      <c r="Z17" s="14">
        <v>8423.52</v>
      </c>
      <c r="AA17" s="14">
        <v>69</v>
      </c>
      <c r="AC17">
        <f t="shared" ca="1" si="3"/>
        <v>21</v>
      </c>
      <c r="AD17" t="str">
        <f ca="1"/>
        <v>Product13</v>
      </c>
      <c r="AE17" t="str">
        <f ca="1"/>
        <v>Kg</v>
      </c>
      <c r="AF17" s="13">
        <f ca="1"/>
        <v>8423.52</v>
      </c>
      <c r="AG17">
        <f ca="1"/>
        <v>69</v>
      </c>
    </row>
    <row r="18" spans="1:33">
      <c r="A18" s="1">
        <v>16</v>
      </c>
      <c r="B18" s="14">
        <v>12762.63</v>
      </c>
      <c r="X18" t="s">
        <v>36</v>
      </c>
      <c r="Y18" t="s">
        <v>9</v>
      </c>
      <c r="Z18" s="14">
        <v>12764.640000000001</v>
      </c>
      <c r="AA18" s="14">
        <v>87</v>
      </c>
      <c r="AC18">
        <f t="shared" ca="1" si="3"/>
        <v>11</v>
      </c>
      <c r="AD18" t="str">
        <f ca="1"/>
        <v>Product14</v>
      </c>
      <c r="AE18" t="str">
        <f ca="1"/>
        <v>Kg</v>
      </c>
      <c r="AF18" s="13">
        <f ca="1"/>
        <v>12764.640000000001</v>
      </c>
      <c r="AG18">
        <f ca="1"/>
        <v>87</v>
      </c>
    </row>
    <row r="19" spans="1:33">
      <c r="A19" s="1">
        <v>17</v>
      </c>
      <c r="B19" s="14">
        <v>3659.24</v>
      </c>
      <c r="X19" t="s">
        <v>38</v>
      </c>
      <c r="Y19" t="s">
        <v>9</v>
      </c>
      <c r="Z19" s="14">
        <v>1839.2399999999998</v>
      </c>
      <c r="AA19" s="14">
        <v>117</v>
      </c>
      <c r="AC19">
        <f t="shared" ca="1" si="3"/>
        <v>40</v>
      </c>
      <c r="AD19" t="str">
        <f ca="1"/>
        <v>Product15</v>
      </c>
      <c r="AE19" t="str">
        <f ca="1"/>
        <v>Kg</v>
      </c>
      <c r="AF19" s="13">
        <f ca="1"/>
        <v>1839.2399999999998</v>
      </c>
      <c r="AG19">
        <f ca="1"/>
        <v>117</v>
      </c>
    </row>
    <row r="20" spans="1:33">
      <c r="A20" s="1">
        <v>18</v>
      </c>
      <c r="B20" s="14">
        <v>18582.390000000003</v>
      </c>
      <c r="X20" t="s">
        <v>40</v>
      </c>
      <c r="Y20" t="s">
        <v>9</v>
      </c>
      <c r="Z20" s="14">
        <v>1996.8</v>
      </c>
      <c r="AA20" s="14">
        <v>120</v>
      </c>
      <c r="AC20">
        <f t="shared" ca="1" si="3"/>
        <v>39</v>
      </c>
      <c r="AD20" t="str">
        <f ca="1"/>
        <v>Product16</v>
      </c>
      <c r="AE20" t="str">
        <f ca="1"/>
        <v>Kg</v>
      </c>
      <c r="AF20" s="13">
        <f ca="1"/>
        <v>1996.8</v>
      </c>
      <c r="AG20">
        <f ca="1"/>
        <v>120</v>
      </c>
    </row>
    <row r="21" spans="1:33">
      <c r="A21" s="1">
        <v>19</v>
      </c>
      <c r="B21" s="14">
        <v>10204.229999999998</v>
      </c>
      <c r="X21" t="s">
        <v>42</v>
      </c>
      <c r="Y21" t="s">
        <v>9</v>
      </c>
      <c r="Z21" s="14">
        <v>9877.1400000000012</v>
      </c>
      <c r="AA21" s="14">
        <v>63</v>
      </c>
      <c r="AC21">
        <f t="shared" ca="1" si="3"/>
        <v>17</v>
      </c>
      <c r="AD21" t="str">
        <f ca="1"/>
        <v>Product17</v>
      </c>
      <c r="AE21" t="str">
        <f ca="1"/>
        <v>Kg</v>
      </c>
      <c r="AF21" s="13">
        <f ca="1"/>
        <v>9877.1400000000012</v>
      </c>
      <c r="AG21">
        <f ca="1"/>
        <v>63</v>
      </c>
    </row>
    <row r="22" spans="1:33">
      <c r="A22" s="1">
        <v>20</v>
      </c>
      <c r="B22" s="14">
        <v>20482.78</v>
      </c>
      <c r="X22" t="s">
        <v>44</v>
      </c>
      <c r="Y22" t="s">
        <v>9</v>
      </c>
      <c r="Z22" s="14">
        <v>4035.2200000000003</v>
      </c>
      <c r="AA22" s="14">
        <v>82</v>
      </c>
      <c r="AC22">
        <f t="shared" ca="1" si="3"/>
        <v>35</v>
      </c>
      <c r="AD22" t="str">
        <f ca="1"/>
        <v>Product18</v>
      </c>
      <c r="AE22" t="str">
        <f ca="1"/>
        <v>Kg</v>
      </c>
      <c r="AF22" s="13">
        <f ca="1"/>
        <v>4035.2200000000003</v>
      </c>
      <c r="AG22">
        <f ca="1"/>
        <v>82</v>
      </c>
    </row>
    <row r="23" spans="1:33">
      <c r="A23" s="1">
        <v>21</v>
      </c>
      <c r="B23" s="14">
        <v>10665.4</v>
      </c>
      <c r="X23" t="s">
        <v>46</v>
      </c>
      <c r="Y23" t="s">
        <v>9</v>
      </c>
      <c r="Z23" s="14">
        <v>20160</v>
      </c>
      <c r="AA23" s="14">
        <v>96</v>
      </c>
      <c r="AC23">
        <f t="shared" ca="1" si="3"/>
        <v>4</v>
      </c>
      <c r="AD23" t="str">
        <f ca="1"/>
        <v>Product19</v>
      </c>
      <c r="AE23" t="str">
        <f ca="1"/>
        <v>Kg</v>
      </c>
      <c r="AF23" s="13">
        <f ca="1"/>
        <v>20160</v>
      </c>
      <c r="AG23">
        <f ca="1"/>
        <v>96</v>
      </c>
    </row>
    <row r="24" spans="1:33">
      <c r="A24" s="1">
        <v>22</v>
      </c>
      <c r="B24" s="14">
        <v>11315.839999999997</v>
      </c>
      <c r="X24" t="s">
        <v>48</v>
      </c>
      <c r="Y24" t="s">
        <v>9</v>
      </c>
      <c r="Z24" s="14">
        <v>8006.25</v>
      </c>
      <c r="AA24" s="14">
        <v>105</v>
      </c>
      <c r="AC24">
        <f t="shared" ca="1" si="3"/>
        <v>22</v>
      </c>
      <c r="AD24" t="str">
        <f ca="1"/>
        <v>Product20</v>
      </c>
      <c r="AE24" t="str">
        <f ca="1"/>
        <v>Kg</v>
      </c>
      <c r="AF24" s="13">
        <f ca="1"/>
        <v>8006.25</v>
      </c>
      <c r="AG24">
        <f ca="1"/>
        <v>105</v>
      </c>
    </row>
    <row r="25" spans="1:33">
      <c r="A25" s="1">
        <v>23</v>
      </c>
      <c r="B25" s="14">
        <v>18818.189999999999</v>
      </c>
      <c r="X25" t="s">
        <v>51</v>
      </c>
      <c r="Y25" t="s">
        <v>9</v>
      </c>
      <c r="Z25" s="14">
        <v>10727.64</v>
      </c>
      <c r="AA25" s="14">
        <v>66</v>
      </c>
      <c r="AC25">
        <f t="shared" ca="1" si="3"/>
        <v>13</v>
      </c>
      <c r="AD25" t="str">
        <f ca="1"/>
        <v>Product21</v>
      </c>
      <c r="AE25" t="str">
        <f ca="1"/>
        <v>Kg</v>
      </c>
      <c r="AF25" s="13">
        <f ca="1"/>
        <v>10727.64</v>
      </c>
      <c r="AG25">
        <f ca="1"/>
        <v>66</v>
      </c>
    </row>
    <row r="26" spans="1:33">
      <c r="A26" s="1">
        <v>24</v>
      </c>
      <c r="B26" s="14">
        <v>11488.4</v>
      </c>
      <c r="X26" t="s">
        <v>53</v>
      </c>
      <c r="Y26" t="s">
        <v>9</v>
      </c>
      <c r="Z26" s="14">
        <v>9909.9</v>
      </c>
      <c r="AA26" s="14">
        <v>70</v>
      </c>
      <c r="AC26">
        <f t="shared" ca="1" si="3"/>
        <v>16</v>
      </c>
      <c r="AD26" t="str">
        <f ca="1"/>
        <v>Product22</v>
      </c>
      <c r="AE26" t="str">
        <f ca="1"/>
        <v>Kg</v>
      </c>
      <c r="AF26" s="13">
        <f ca="1"/>
        <v>9909.9</v>
      </c>
      <c r="AG26">
        <f ca="1"/>
        <v>70</v>
      </c>
    </row>
    <row r="27" spans="1:33">
      <c r="A27" s="1">
        <v>25</v>
      </c>
      <c r="B27" s="14">
        <v>18688.430000000004</v>
      </c>
      <c r="X27" t="s">
        <v>55</v>
      </c>
      <c r="Y27" t="s">
        <v>9</v>
      </c>
      <c r="Z27" s="14">
        <v>12853.560000000001</v>
      </c>
      <c r="AA27" s="14">
        <v>86</v>
      </c>
      <c r="AC27">
        <f t="shared" ca="1" si="3"/>
        <v>10</v>
      </c>
      <c r="AD27" t="str">
        <f ca="1"/>
        <v>Product23</v>
      </c>
      <c r="AE27" t="str">
        <f ca="1"/>
        <v>Kg</v>
      </c>
      <c r="AF27" s="13">
        <f ca="1"/>
        <v>12853.560000000001</v>
      </c>
      <c r="AG27">
        <f ca="1"/>
        <v>86</v>
      </c>
    </row>
    <row r="28" spans="1:33">
      <c r="A28" s="1">
        <v>26</v>
      </c>
      <c r="B28" s="14">
        <v>13710.079999999998</v>
      </c>
      <c r="X28" t="s">
        <v>57</v>
      </c>
      <c r="Y28" t="s">
        <v>9</v>
      </c>
      <c r="Z28" s="14">
        <v>10202.400000000001</v>
      </c>
      <c r="AA28" s="14">
        <v>65</v>
      </c>
      <c r="AC28">
        <f t="shared" ca="1" si="3"/>
        <v>15</v>
      </c>
      <c r="AD28" t="str">
        <f ca="1"/>
        <v>Product24</v>
      </c>
      <c r="AE28" t="str">
        <f ca="1"/>
        <v>Kg</v>
      </c>
      <c r="AF28" s="13">
        <f ca="1"/>
        <v>10202.400000000001</v>
      </c>
      <c r="AG28">
        <f ca="1"/>
        <v>65</v>
      </c>
    </row>
    <row r="29" spans="1:33">
      <c r="A29" s="1">
        <v>27</v>
      </c>
      <c r="B29" s="14">
        <v>11440.67</v>
      </c>
      <c r="X29" t="s">
        <v>59</v>
      </c>
      <c r="Y29" t="s">
        <v>9</v>
      </c>
      <c r="Z29" s="14">
        <v>599.7600000000001</v>
      </c>
      <c r="AA29" s="14">
        <v>72</v>
      </c>
      <c r="AC29">
        <f t="shared" ca="1" si="3"/>
        <v>42</v>
      </c>
      <c r="AD29" t="str">
        <f ca="1"/>
        <v>Product25</v>
      </c>
      <c r="AE29" t="str">
        <f ca="1"/>
        <v>Kg</v>
      </c>
      <c r="AF29" s="13">
        <f ca="1"/>
        <v>599.7600000000001</v>
      </c>
      <c r="AG29">
        <f ca="1"/>
        <v>72</v>
      </c>
    </row>
    <row r="30" spans="1:33">
      <c r="A30" s="1">
        <v>28</v>
      </c>
      <c r="B30" s="14">
        <v>13306.16</v>
      </c>
      <c r="X30" t="s">
        <v>62</v>
      </c>
      <c r="Y30" t="s">
        <v>9</v>
      </c>
      <c r="Z30" s="14">
        <v>2761.9200000000005</v>
      </c>
      <c r="AA30" s="14">
        <v>112</v>
      </c>
      <c r="AC30">
        <f t="shared" ca="1" si="3"/>
        <v>37</v>
      </c>
      <c r="AD30" t="str">
        <f ca="1"/>
        <v>Product26</v>
      </c>
      <c r="AE30" t="str">
        <f ca="1"/>
        <v>Kg</v>
      </c>
      <c r="AF30" s="13">
        <f ca="1"/>
        <v>2761.9200000000005</v>
      </c>
      <c r="AG30">
        <f ca="1"/>
        <v>112</v>
      </c>
    </row>
    <row r="31" spans="1:33">
      <c r="A31" s="1">
        <v>29</v>
      </c>
      <c r="B31" s="14">
        <v>8794.48</v>
      </c>
      <c r="X31" t="s">
        <v>64</v>
      </c>
      <c r="Y31" t="s">
        <v>9</v>
      </c>
      <c r="Z31" s="14">
        <v>6226.0800000000008</v>
      </c>
      <c r="AA31" s="14">
        <v>109</v>
      </c>
      <c r="AC31">
        <f t="shared" ca="1" si="3"/>
        <v>27</v>
      </c>
      <c r="AD31" t="str">
        <f ca="1"/>
        <v>Product27</v>
      </c>
      <c r="AE31" t="str">
        <f ca="1"/>
        <v>Kg</v>
      </c>
      <c r="AF31" s="13">
        <f ca="1"/>
        <v>6226.0800000000008</v>
      </c>
      <c r="AG31">
        <f ca="1"/>
        <v>109</v>
      </c>
    </row>
    <row r="32" spans="1:33">
      <c r="A32" s="1">
        <v>30</v>
      </c>
      <c r="B32" s="14">
        <v>16666.269999999997</v>
      </c>
      <c r="X32" t="s">
        <v>66</v>
      </c>
      <c r="Y32" t="s">
        <v>9</v>
      </c>
      <c r="Z32" s="14">
        <v>4682.72</v>
      </c>
      <c r="AA32" s="14">
        <v>112</v>
      </c>
      <c r="AC32">
        <f t="shared" ca="1" si="3"/>
        <v>33</v>
      </c>
      <c r="AD32" t="str">
        <f ca="1"/>
        <v>Product28</v>
      </c>
      <c r="AE32" t="str">
        <f ca="1"/>
        <v>Kg</v>
      </c>
      <c r="AF32" s="13">
        <f ca="1"/>
        <v>4682.72</v>
      </c>
      <c r="AG32">
        <f ca="1"/>
        <v>112</v>
      </c>
    </row>
    <row r="33" spans="1:33">
      <c r="A33" s="1">
        <v>31</v>
      </c>
      <c r="B33" s="14">
        <v>6774.9</v>
      </c>
      <c r="X33" t="s">
        <v>68</v>
      </c>
      <c r="Y33" t="s">
        <v>9</v>
      </c>
      <c r="Z33" s="14">
        <v>5523.44</v>
      </c>
      <c r="AA33" s="14">
        <v>104</v>
      </c>
      <c r="AC33">
        <f t="shared" ca="1" si="3"/>
        <v>31</v>
      </c>
      <c r="AD33" t="str">
        <f ca="1"/>
        <v>Product29</v>
      </c>
      <c r="AE33" t="str">
        <f ca="1"/>
        <v>Kg</v>
      </c>
      <c r="AF33" s="13">
        <f ca="1"/>
        <v>5523.44</v>
      </c>
      <c r="AG33">
        <f ca="1"/>
        <v>104</v>
      </c>
    </row>
    <row r="34" spans="1:33">
      <c r="X34" t="s">
        <v>70</v>
      </c>
      <c r="Y34" t="s">
        <v>9</v>
      </c>
      <c r="Z34" s="14">
        <v>22945.919999999998</v>
      </c>
      <c r="AA34" s="14">
        <v>114</v>
      </c>
      <c r="AC34">
        <f t="shared" ca="1" si="3"/>
        <v>2</v>
      </c>
      <c r="AD34" t="str">
        <f ca="1"/>
        <v>Product30</v>
      </c>
      <c r="AE34" t="str">
        <f ca="1"/>
        <v>Kg</v>
      </c>
      <c r="AF34" s="13">
        <f ca="1"/>
        <v>22945.919999999998</v>
      </c>
      <c r="AG34">
        <f ca="1"/>
        <v>114</v>
      </c>
    </row>
    <row r="35" spans="1:33">
      <c r="X35" t="s">
        <v>72</v>
      </c>
      <c r="Y35" t="s">
        <v>9</v>
      </c>
      <c r="Z35" s="14">
        <v>6249.5999999999995</v>
      </c>
      <c r="AA35" s="14">
        <v>60</v>
      </c>
      <c r="AC35">
        <f t="shared" ca="1" si="3"/>
        <v>26</v>
      </c>
      <c r="AD35" t="str">
        <f ca="1"/>
        <v>Product31</v>
      </c>
      <c r="AE35" t="str">
        <f ca="1"/>
        <v>Kg</v>
      </c>
      <c r="AF35" s="13">
        <f ca="1"/>
        <v>6249.5999999999995</v>
      </c>
      <c r="AG35">
        <f ca="1"/>
        <v>60</v>
      </c>
    </row>
    <row r="36" spans="1:33">
      <c r="X36" t="s">
        <v>74</v>
      </c>
      <c r="Y36" t="s">
        <v>9</v>
      </c>
      <c r="Z36" s="14">
        <v>16329.72</v>
      </c>
      <c r="AA36" s="14">
        <v>139</v>
      </c>
      <c r="AC36">
        <f t="shared" ca="1" si="3"/>
        <v>6</v>
      </c>
      <c r="AD36" t="str">
        <f ca="1"/>
        <v>Product32</v>
      </c>
      <c r="AE36" t="str">
        <f ca="1"/>
        <v>Kg</v>
      </c>
      <c r="AF36" s="13">
        <f ca="1"/>
        <v>16329.72</v>
      </c>
      <c r="AG36">
        <f ca="1"/>
        <v>139</v>
      </c>
    </row>
    <row r="37" spans="1:33">
      <c r="X37" t="s">
        <v>76</v>
      </c>
      <c r="Y37" t="s">
        <v>9</v>
      </c>
      <c r="Z37" s="14">
        <v>13645.800000000001</v>
      </c>
      <c r="AA37" s="14">
        <v>114</v>
      </c>
      <c r="AC37">
        <f t="shared" ca="1" si="3"/>
        <v>8</v>
      </c>
      <c r="AD37" t="str">
        <f ca="1"/>
        <v>Product33</v>
      </c>
      <c r="AE37" t="str">
        <f ca="1"/>
        <v>Kg</v>
      </c>
      <c r="AF37" s="13">
        <f ca="1"/>
        <v>13645.800000000001</v>
      </c>
      <c r="AG37">
        <f ca="1"/>
        <v>114</v>
      </c>
    </row>
    <row r="38" spans="1:33">
      <c r="X38" t="s">
        <v>78</v>
      </c>
      <c r="Y38" t="s">
        <v>9</v>
      </c>
      <c r="Z38" s="14">
        <v>8978.2000000000007</v>
      </c>
      <c r="AA38" s="14">
        <v>154</v>
      </c>
      <c r="AC38">
        <f t="shared" ca="1" si="3"/>
        <v>19</v>
      </c>
      <c r="AD38" t="str">
        <f ca="1"/>
        <v>Product34</v>
      </c>
      <c r="AE38" t="str">
        <f ca="1"/>
        <v>Kg</v>
      </c>
      <c r="AF38" s="13">
        <f ca="1"/>
        <v>8978.2000000000007</v>
      </c>
      <c r="AG38">
        <f ca="1"/>
        <v>154</v>
      </c>
    </row>
    <row r="39" spans="1:33">
      <c r="X39" t="s">
        <v>80</v>
      </c>
      <c r="Y39" t="s">
        <v>9</v>
      </c>
      <c r="Z39" s="14">
        <v>703.5</v>
      </c>
      <c r="AA39" s="14">
        <v>105</v>
      </c>
      <c r="AC39">
        <f t="shared" ca="1" si="3"/>
        <v>41</v>
      </c>
      <c r="AD39" t="str">
        <f ca="1"/>
        <v>Product35</v>
      </c>
      <c r="AE39" t="str">
        <f ca="1"/>
        <v>Kg</v>
      </c>
      <c r="AF39" s="13">
        <f ca="1"/>
        <v>703.5</v>
      </c>
      <c r="AG39">
        <f ca="1"/>
        <v>105</v>
      </c>
    </row>
    <row r="40" spans="1:33">
      <c r="X40" t="s">
        <v>82</v>
      </c>
      <c r="Y40" t="s">
        <v>9</v>
      </c>
      <c r="Z40" s="14">
        <v>7222.5</v>
      </c>
      <c r="AA40" s="14">
        <v>75</v>
      </c>
      <c r="AC40">
        <f t="shared" ca="1" si="3"/>
        <v>24</v>
      </c>
      <c r="AD40" t="str">
        <f ca="1"/>
        <v>Product36</v>
      </c>
      <c r="AE40" t="str">
        <f ca="1"/>
        <v>Kg</v>
      </c>
      <c r="AF40" s="13">
        <f ca="1"/>
        <v>7222.5</v>
      </c>
      <c r="AG40">
        <f ca="1"/>
        <v>75</v>
      </c>
    </row>
    <row r="41" spans="1:33">
      <c r="X41" t="s">
        <v>84</v>
      </c>
      <c r="Y41" t="s">
        <v>9</v>
      </c>
      <c r="Z41" s="14">
        <v>5145.6000000000004</v>
      </c>
      <c r="AA41" s="14">
        <v>60</v>
      </c>
      <c r="AC41">
        <f t="shared" ca="1" si="3"/>
        <v>32</v>
      </c>
      <c r="AD41" t="str">
        <f ca="1"/>
        <v>Product37</v>
      </c>
      <c r="AE41" t="str">
        <f ca="1"/>
        <v>Kg</v>
      </c>
      <c r="AF41" s="13">
        <f ca="1"/>
        <v>5145.6000000000004</v>
      </c>
      <c r="AG41">
        <f ca="1"/>
        <v>60</v>
      </c>
    </row>
    <row r="42" spans="1:33">
      <c r="X42" t="s">
        <v>86</v>
      </c>
      <c r="Y42" t="s">
        <v>9</v>
      </c>
      <c r="Z42" s="14">
        <v>8871.1200000000008</v>
      </c>
      <c r="AA42" s="14">
        <v>111</v>
      </c>
      <c r="AC42">
        <f t="shared" ca="1" si="3"/>
        <v>20</v>
      </c>
      <c r="AD42" t="str">
        <f ca="1"/>
        <v>Product38</v>
      </c>
      <c r="AE42" t="str">
        <f ca="1"/>
        <v>Kg</v>
      </c>
      <c r="AF42" s="13">
        <f ca="1"/>
        <v>8871.1200000000008</v>
      </c>
      <c r="AG42">
        <f ca="1"/>
        <v>111</v>
      </c>
    </row>
    <row r="43" spans="1:33">
      <c r="X43" t="s">
        <v>88</v>
      </c>
      <c r="Y43" t="s">
        <v>9</v>
      </c>
      <c r="Z43" s="14">
        <v>3957.15</v>
      </c>
      <c r="AA43" s="14">
        <v>93</v>
      </c>
      <c r="AC43">
        <f t="shared" ca="1" si="3"/>
        <v>36</v>
      </c>
      <c r="AD43" t="str">
        <f ca="1"/>
        <v>Product39</v>
      </c>
      <c r="AE43" t="str">
        <f ca="1"/>
        <v>Kg</v>
      </c>
      <c r="AF43" s="13">
        <f ca="1"/>
        <v>3957.15</v>
      </c>
      <c r="AG43">
        <f ca="1"/>
        <v>93</v>
      </c>
    </row>
    <row r="44" spans="1:33">
      <c r="X44" t="s">
        <v>90</v>
      </c>
      <c r="Y44" t="s">
        <v>9</v>
      </c>
      <c r="Z44" s="14">
        <v>7718.4000000000005</v>
      </c>
      <c r="AA44" s="14">
        <v>67</v>
      </c>
      <c r="AC44">
        <f t="shared" ca="1" si="3"/>
        <v>23</v>
      </c>
      <c r="AD44" t="str">
        <f ca="1"/>
        <v>Product40</v>
      </c>
      <c r="AE44" t="str">
        <f ca="1"/>
        <v>Kg</v>
      </c>
      <c r="AF44" s="13">
        <f ca="1"/>
        <v>7718.4000000000005</v>
      </c>
      <c r="AG44">
        <f ca="1"/>
        <v>67</v>
      </c>
    </row>
    <row r="45" spans="1:33">
      <c r="X45" t="s">
        <v>92</v>
      </c>
      <c r="Y45" t="s">
        <v>9</v>
      </c>
      <c r="Z45" s="14">
        <v>22952.16</v>
      </c>
      <c r="AA45" s="14">
        <v>132</v>
      </c>
      <c r="AC45">
        <f t="shared" ca="1" si="3"/>
        <v>1</v>
      </c>
      <c r="AD45" t="str">
        <f ca="1"/>
        <v>Product41</v>
      </c>
      <c r="AE45" t="str">
        <f ca="1"/>
        <v>Kg</v>
      </c>
      <c r="AF45" s="13">
        <f ca="1"/>
        <v>22952.16</v>
      </c>
      <c r="AG45">
        <f ca="1"/>
        <v>132</v>
      </c>
    </row>
    <row r="46" spans="1:33">
      <c r="X46" t="s">
        <v>94</v>
      </c>
      <c r="Y46" t="s">
        <v>9</v>
      </c>
      <c r="Z46" s="14">
        <v>20574</v>
      </c>
      <c r="AA46" s="14">
        <v>127</v>
      </c>
      <c r="AC46">
        <f t="shared" ca="1" si="3"/>
        <v>3</v>
      </c>
      <c r="AD46" t="str">
        <f ca="1"/>
        <v>Product42</v>
      </c>
      <c r="AE46" t="str">
        <f ca="1"/>
        <v>Kg</v>
      </c>
      <c r="AF46" s="13">
        <f ca="1"/>
        <v>20574</v>
      </c>
      <c r="AG46">
        <f ca="1"/>
        <v>127</v>
      </c>
    </row>
    <row r="47" spans="1:33">
      <c r="X47" t="s">
        <v>96</v>
      </c>
      <c r="Y47" t="s">
        <v>9</v>
      </c>
      <c r="Z47" s="14">
        <v>6064.8399999999992</v>
      </c>
      <c r="AA47" s="14">
        <v>73</v>
      </c>
      <c r="AC47">
        <f t="shared" ca="1" si="3"/>
        <v>28</v>
      </c>
      <c r="AD47" t="str">
        <f ca="1"/>
        <v>Product43</v>
      </c>
      <c r="AE47" t="str">
        <f ca="1"/>
        <v>Kg</v>
      </c>
      <c r="AF47" s="13">
        <f ca="1"/>
        <v>6064.8399999999992</v>
      </c>
      <c r="AG47">
        <f ca="1"/>
        <v>73</v>
      </c>
    </row>
    <row r="48" spans="1:33">
      <c r="X48" t="s">
        <v>98</v>
      </c>
      <c r="Y48" t="s">
        <v>9</v>
      </c>
      <c r="Z48" s="14">
        <v>16333.92</v>
      </c>
      <c r="AA48" s="14">
        <v>199</v>
      </c>
      <c r="AC48" t="e">
        <f t="shared" ca="1" si="3"/>
        <v>#N/A</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4098" r:id="rId11" name="Check Box 2">
              <controlPr defaultSize="0" autoPict="0">
                <anchor moveWithCells="1">
                  <from>
                    <xdr:col>16</xdr:col>
                    <xdr:colOff>241300</xdr:colOff>
                    <xdr:row>14</xdr:row>
                    <xdr:rowOff>114300</xdr:rowOff>
                  </from>
                  <to>
                    <xdr:col>16</xdr:col>
                    <xdr:colOff>527050</xdr:colOff>
                    <xdr:row>15</xdr:row>
                    <xdr:rowOff>152400</xdr:rowOff>
                  </to>
                </anchor>
              </controlPr>
            </control>
          </mc:Choice>
        </mc:AlternateContent>
        <mc:AlternateContent xmlns:mc="http://schemas.openxmlformats.org/markup-compatibility/2006">
          <mc:Choice Requires="x14">
            <control shapeId="4099" r:id="rId12" name="Check Box 3">
              <controlPr defaultSize="0" autoPict="0">
                <anchor moveWithCells="1">
                  <from>
                    <xdr:col>17</xdr:col>
                    <xdr:colOff>304800</xdr:colOff>
                    <xdr:row>14</xdr:row>
                    <xdr:rowOff>107950</xdr:rowOff>
                  </from>
                  <to>
                    <xdr:col>17</xdr:col>
                    <xdr:colOff>520700</xdr:colOff>
                    <xdr:row>15</xdr:row>
                    <xdr:rowOff>177800</xdr:rowOff>
                  </to>
                </anchor>
              </controlPr>
            </control>
          </mc:Choice>
        </mc:AlternateContent>
        <mc:AlternateContent xmlns:mc="http://schemas.openxmlformats.org/markup-compatibility/2006">
          <mc:Choice Requires="x14">
            <control shapeId="4100" r:id="rId13" name="Check Box 4">
              <controlPr defaultSize="0" autoPict="0">
                <anchor moveWithCells="1">
                  <from>
                    <xdr:col>18</xdr:col>
                    <xdr:colOff>317500</xdr:colOff>
                    <xdr:row>14</xdr:row>
                    <xdr:rowOff>101600</xdr:rowOff>
                  </from>
                  <to>
                    <xdr:col>18</xdr:col>
                    <xdr:colOff>527050</xdr:colOff>
                    <xdr:row>15</xdr:row>
                    <xdr:rowOff>177800</xdr:rowOff>
                  </to>
                </anchor>
              </controlPr>
            </control>
          </mc:Choice>
        </mc:AlternateContent>
        <mc:AlternateContent xmlns:mc="http://schemas.openxmlformats.org/markup-compatibility/2006">
          <mc:Choice Requires="x14">
            <control shapeId="4104" r:id="rId14" name="Scroll Bar 8">
              <controlPr defaultSize="0" autoPict="0">
                <anchor moveWithCells="1">
                  <from>
                    <xdr:col>33</xdr:col>
                    <xdr:colOff>508000</xdr:colOff>
                    <xdr:row>15</xdr:row>
                    <xdr:rowOff>63500</xdr:rowOff>
                  </from>
                  <to>
                    <xdr:col>33</xdr:col>
                    <xdr:colOff>1003300</xdr:colOff>
                    <xdr:row>29</xdr:row>
                    <xdr:rowOff>12700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Dashoard (2)</vt:lpstr>
      <vt:lpstr>Dashoard</vt:lpstr>
      <vt:lpstr>Sheet1</vt:lpstr>
      <vt:lpstr>Sheet2</vt:lpstr>
      <vt:lpstr>Master Data</vt:lpstr>
      <vt:lpstr>Input Data</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bahale</dc:creator>
  <cp:lastModifiedBy>Karan Kharole</cp:lastModifiedBy>
  <dcterms:created xsi:type="dcterms:W3CDTF">2021-10-25T14:45:00Z</dcterms:created>
  <dcterms:modified xsi:type="dcterms:W3CDTF">2024-05-19T03:05:42Z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5528B2E1CD3D44288B347BD71B17B395_12</vt:lpwstr>
  </property>
  <property fmtid="{D5CDD505-2E9C-101B-9397-08002B2CF9AE}" pid="3" name="KSOProductBuildVer">
    <vt:lpwstr>1033-12.2.0.16909</vt:lpwstr>
  </property>
</Properties>
</file>